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228"/>
  <workbookPr showInkAnnotation="0" autoCompressPictures="0"/>
  <mc:AlternateContent xmlns:mc="http://schemas.openxmlformats.org/markup-compatibility/2006">
    <mc:Choice Requires="x15">
      <x15ac:absPath xmlns:x15ac="http://schemas.microsoft.com/office/spreadsheetml/2010/11/ac" url="\\10.63.0.1\kpi\KPI 19-4-2018\KPI CÁC PHÒNG-ĐƠN VỊ ĐÃ ĐƯỢC DUYỆT\18.ĐL LỤC YÊN\BSC-KPI DL LỤC YÊN 7-7-2018\"/>
    </mc:Choice>
  </mc:AlternateContent>
  <xr:revisionPtr revIDLastSave="0" documentId="13_ncr:1_{73D62D07-7B8E-45A5-A617-883CA0A73634}" xr6:coauthVersionLast="34" xr6:coauthVersionMax="34" xr10:uidLastSave="{00000000-0000-0000-0000-000000000000}"/>
  <bookViews>
    <workbookView xWindow="0" yWindow="0" windowWidth="19200" windowHeight="11385" activeTab="2" xr2:uid="{00000000-000D-0000-FFFF-FFFF00000000}"/>
  </bookViews>
  <sheets>
    <sheet name=" KPI GIAM DOC" sheetId="27" r:id="rId1"/>
    <sheet name=" KPI PGĐ KD" sheetId="37" r:id="rId2"/>
    <sheet name=" KPI PGĐ KT" sheetId="36" r:id="rId3"/>
  </sheets>
  <definedNames>
    <definedName name="_Fill" localSheetId="1" hidden="1">#REF!</definedName>
    <definedName name="_Fill" localSheetId="2" hidden="1">#REF!</definedName>
    <definedName name="_Fill" hidden="1">#REF!</definedName>
    <definedName name="Company2013" localSheetId="1" hidden="1">#REF!</definedName>
    <definedName name="Company2013" localSheetId="2" hidden="1">#REF!</definedName>
    <definedName name="Company2013" hidden="1">#REF!</definedName>
    <definedName name="sdfs" hidden="1">#REF!</definedName>
    <definedName name="SFF" localSheetId="1" hidden="1">#REF!</definedName>
    <definedName name="SFF" localSheetId="2" hidden="1">#REF!</definedName>
    <definedName name="SFF" hidden="1">#REF!</definedName>
  </definedNames>
  <calcPr calcId="179017"/>
</workbook>
</file>

<file path=xl/calcChain.xml><?xml version="1.0" encoding="utf-8"?>
<calcChain xmlns="http://schemas.openxmlformats.org/spreadsheetml/2006/main">
  <c r="O141" i="27" l="1"/>
  <c r="R167" i="27"/>
  <c r="S167" i="27" s="1"/>
  <c r="O167" i="27"/>
  <c r="R166" i="27"/>
  <c r="S166" i="27" s="1"/>
  <c r="S165" i="27" s="1"/>
  <c r="O166" i="27"/>
  <c r="R164" i="27"/>
  <c r="O164" i="27"/>
  <c r="R163" i="27"/>
  <c r="O163" i="27"/>
  <c r="O162" i="27"/>
  <c r="S162" i="27" s="1"/>
  <c r="R161" i="27"/>
  <c r="O161" i="27"/>
  <c r="R160" i="27"/>
  <c r="O160" i="27"/>
  <c r="R159" i="27"/>
  <c r="O159" i="27"/>
  <c r="R158" i="27"/>
  <c r="O158" i="27"/>
  <c r="R157" i="27"/>
  <c r="O157" i="27"/>
  <c r="R156" i="27"/>
  <c r="O156" i="27"/>
  <c r="R152" i="27"/>
  <c r="O152" i="27"/>
  <c r="O151" i="27"/>
  <c r="S151" i="27" s="1"/>
  <c r="R150" i="27"/>
  <c r="O150" i="27"/>
  <c r="R149" i="27"/>
  <c r="O149" i="27"/>
  <c r="R147" i="27"/>
  <c r="O147" i="27"/>
  <c r="R146" i="27"/>
  <c r="O146" i="27"/>
  <c r="O145" i="27"/>
  <c r="S145" i="27" s="1"/>
  <c r="R143" i="27"/>
  <c r="O143" i="27"/>
  <c r="R141" i="27"/>
  <c r="S141" i="27" s="1"/>
  <c r="R140" i="27"/>
  <c r="S140" i="27" s="1"/>
  <c r="O140" i="27"/>
  <c r="R139" i="27"/>
  <c r="S139" i="27" s="1"/>
  <c r="O139" i="27"/>
  <c r="R138" i="27"/>
  <c r="S138" i="27" s="1"/>
  <c r="O138" i="27"/>
  <c r="R137" i="27"/>
  <c r="O137" i="27"/>
  <c r="R135" i="27"/>
  <c r="S135" i="27" s="1"/>
  <c r="R134" i="27"/>
  <c r="S134" i="27" s="1"/>
  <c r="R133" i="27"/>
  <c r="O133" i="27"/>
  <c r="R132" i="27"/>
  <c r="O132" i="27"/>
  <c r="R131" i="27"/>
  <c r="O131" i="27"/>
  <c r="R129" i="27"/>
  <c r="S129" i="27" s="1"/>
  <c r="O129" i="27"/>
  <c r="R127" i="27"/>
  <c r="O127" i="27"/>
  <c r="R126" i="27"/>
  <c r="O126" i="27"/>
  <c r="R125" i="27"/>
  <c r="O125" i="27"/>
  <c r="R123" i="27"/>
  <c r="S123" i="27" s="1"/>
  <c r="O123" i="27"/>
  <c r="R122" i="27"/>
  <c r="O122" i="27"/>
  <c r="R120" i="27"/>
  <c r="S120" i="27" s="1"/>
  <c r="R119" i="27"/>
  <c r="O119" i="27"/>
  <c r="R118" i="27"/>
  <c r="O118" i="27"/>
  <c r="S118" i="27" s="1"/>
  <c r="R117" i="27"/>
  <c r="O117" i="27"/>
  <c r="R116" i="27"/>
  <c r="O116" i="27"/>
  <c r="R115" i="27"/>
  <c r="O115" i="27"/>
  <c r="S115" i="27" s="1"/>
  <c r="R114" i="27"/>
  <c r="O114" i="27"/>
  <c r="R113" i="27"/>
  <c r="O113" i="27"/>
  <c r="R112" i="27"/>
  <c r="O112" i="27"/>
  <c r="R111" i="27"/>
  <c r="O111" i="27"/>
  <c r="S111" i="27" s="1"/>
  <c r="R110" i="27"/>
  <c r="O110" i="27"/>
  <c r="R109" i="27"/>
  <c r="O109" i="27"/>
  <c r="R108" i="27"/>
  <c r="O108" i="27"/>
  <c r="R107" i="27"/>
  <c r="O107" i="27"/>
  <c r="R106" i="27"/>
  <c r="O106" i="27"/>
  <c r="R105" i="27"/>
  <c r="O105" i="27"/>
  <c r="R103" i="27"/>
  <c r="S103" i="27" s="1"/>
  <c r="R102" i="27"/>
  <c r="S102" i="27" s="1"/>
  <c r="R101" i="27"/>
  <c r="S101" i="27" s="1"/>
  <c r="R100" i="27"/>
  <c r="S100" i="27" s="1"/>
  <c r="R99" i="27"/>
  <c r="S99" i="27" s="1"/>
  <c r="R98" i="27"/>
  <c r="S98" i="27" s="1"/>
  <c r="R97" i="27"/>
  <c r="S97" i="27" s="1"/>
  <c r="R96" i="27"/>
  <c r="O96" i="27"/>
  <c r="R95" i="27"/>
  <c r="O95" i="27"/>
  <c r="R94" i="27"/>
  <c r="O94" i="27"/>
  <c r="R93" i="27"/>
  <c r="S93" i="27" s="1"/>
  <c r="O93" i="27"/>
  <c r="R92" i="27"/>
  <c r="S92" i="27" s="1"/>
  <c r="O92" i="27"/>
  <c r="R91" i="27"/>
  <c r="S91" i="27" s="1"/>
  <c r="O91" i="27"/>
  <c r="R90" i="27"/>
  <c r="S90" i="27" s="1"/>
  <c r="O90" i="27"/>
  <c r="R89" i="27"/>
  <c r="O89" i="27"/>
  <c r="R88" i="27"/>
  <c r="O88" i="27"/>
  <c r="R86" i="27"/>
  <c r="O86" i="27"/>
  <c r="R85" i="27"/>
  <c r="O85" i="27"/>
  <c r="R84" i="27"/>
  <c r="S84" i="27" s="1"/>
  <c r="O84" i="27"/>
  <c r="R83" i="27"/>
  <c r="S83" i="27" s="1"/>
  <c r="O83" i="27"/>
  <c r="R82" i="27"/>
  <c r="S82" i="27" s="1"/>
  <c r="O82" i="27"/>
  <c r="R81" i="27"/>
  <c r="O81" i="27"/>
  <c r="R80" i="27"/>
  <c r="O80" i="27"/>
  <c r="R78" i="27"/>
  <c r="S78" i="27" s="1"/>
  <c r="R77" i="27"/>
  <c r="S77" i="27" s="1"/>
  <c r="R76" i="27"/>
  <c r="S76" i="27" s="1"/>
  <c r="R75" i="27"/>
  <c r="O75" i="27"/>
  <c r="R74" i="27"/>
  <c r="O74" i="27"/>
  <c r="S74" i="27" s="1"/>
  <c r="R73" i="27"/>
  <c r="O73" i="27"/>
  <c r="R72" i="27"/>
  <c r="O72" i="27"/>
  <c r="R71" i="27"/>
  <c r="O71" i="27"/>
  <c r="R70" i="27"/>
  <c r="O70" i="27"/>
  <c r="R69" i="27"/>
  <c r="O69" i="27"/>
  <c r="R68" i="27"/>
  <c r="O68" i="27"/>
  <c r="R67" i="27"/>
  <c r="O67" i="27"/>
  <c r="R66" i="27"/>
  <c r="O66" i="27"/>
  <c r="S66" i="27" s="1"/>
  <c r="R65" i="27"/>
  <c r="O65" i="27"/>
  <c r="R64" i="27"/>
  <c r="O64" i="27"/>
  <c r="R63" i="27"/>
  <c r="O63" i="27"/>
  <c r="R62" i="27"/>
  <c r="O62" i="27"/>
  <c r="R61" i="27"/>
  <c r="O61" i="27"/>
  <c r="O59" i="27"/>
  <c r="S59" i="27" s="1"/>
  <c r="R58" i="27"/>
  <c r="O58" i="27"/>
  <c r="R57" i="27"/>
  <c r="O57" i="27"/>
  <c r="R55" i="27"/>
  <c r="S55" i="27" s="1"/>
  <c r="R54" i="27"/>
  <c r="O54" i="27"/>
  <c r="R53" i="27"/>
  <c r="O53" i="27"/>
  <c r="R52" i="27"/>
  <c r="O52" i="27"/>
  <c r="R51" i="27"/>
  <c r="O51" i="27"/>
  <c r="R50" i="27"/>
  <c r="O50" i="27"/>
  <c r="R49" i="27"/>
  <c r="O49" i="27"/>
  <c r="R48" i="27"/>
  <c r="O48" i="27"/>
  <c r="R47" i="27"/>
  <c r="S47" i="27" s="1"/>
  <c r="R46" i="27"/>
  <c r="S46" i="27" s="1"/>
  <c r="R45" i="27"/>
  <c r="S45" i="27" s="1"/>
  <c r="R44" i="27"/>
  <c r="S44" i="27" s="1"/>
  <c r="R43" i="27"/>
  <c r="S43" i="27" s="1"/>
  <c r="R42" i="27"/>
  <c r="O42" i="27"/>
  <c r="R41" i="27"/>
  <c r="O41" i="27"/>
  <c r="R39" i="27"/>
  <c r="S39" i="27" s="1"/>
  <c r="R36" i="27"/>
  <c r="O36" i="27"/>
  <c r="S36" i="27" s="1"/>
  <c r="O35" i="27"/>
  <c r="S35" i="27" s="1"/>
  <c r="R33" i="27"/>
  <c r="S33" i="27" s="1"/>
  <c r="O33" i="27"/>
  <c r="R32" i="27"/>
  <c r="O32" i="27"/>
  <c r="R31" i="27"/>
  <c r="O31" i="27"/>
  <c r="R30" i="27"/>
  <c r="O30" i="27"/>
  <c r="R29" i="27"/>
  <c r="O29" i="27"/>
  <c r="R28" i="27"/>
  <c r="S28" i="27" s="1"/>
  <c r="O28" i="27"/>
  <c r="P27" i="27"/>
  <c r="Q27" i="27" s="1"/>
  <c r="O27" i="27"/>
  <c r="S27" i="27" s="1"/>
  <c r="P26" i="27"/>
  <c r="Q26" i="27" s="1"/>
  <c r="O26" i="27"/>
  <c r="S26" i="27" s="1"/>
  <c r="Q25" i="27"/>
  <c r="O25" i="27"/>
  <c r="S25" i="27" s="1"/>
  <c r="Q24" i="27"/>
  <c r="R24" i="27" s="1"/>
  <c r="S24" i="27" s="1"/>
  <c r="O24" i="27"/>
  <c r="Q23" i="27"/>
  <c r="R23" i="27" s="1"/>
  <c r="S23" i="27" s="1"/>
  <c r="O23" i="27"/>
  <c r="Q22" i="27"/>
  <c r="R22" i="27" s="1"/>
  <c r="S22" i="27" s="1"/>
  <c r="O22" i="27"/>
  <c r="Q21" i="27"/>
  <c r="R21" i="27" s="1"/>
  <c r="S21" i="27" s="1"/>
  <c r="O21" i="27"/>
  <c r="Q20" i="27"/>
  <c r="R20" i="27" s="1"/>
  <c r="S20" i="27" s="1"/>
  <c r="O20" i="27"/>
  <c r="R18" i="27"/>
  <c r="S18" i="27" s="1"/>
  <c r="O18" i="27"/>
  <c r="Q16" i="27"/>
  <c r="R16" i="27" s="1"/>
  <c r="S16" i="27" s="1"/>
  <c r="O16" i="27"/>
  <c r="Q15" i="27"/>
  <c r="R15" i="27" s="1"/>
  <c r="S15" i="27" s="1"/>
  <c r="O15" i="27"/>
  <c r="S14" i="27"/>
  <c r="R14" i="27"/>
  <c r="Q14" i="27"/>
  <c r="Q13" i="27"/>
  <c r="R13" i="27" s="1"/>
  <c r="O13" i="27"/>
  <c r="Q12" i="27"/>
  <c r="R12" i="27" s="1"/>
  <c r="O12" i="27"/>
  <c r="S51" i="27" l="1"/>
  <c r="S57" i="27"/>
  <c r="S58" i="27"/>
  <c r="S81" i="27"/>
  <c r="S147" i="27"/>
  <c r="S156" i="27"/>
  <c r="S157" i="27"/>
  <c r="S158" i="27"/>
  <c r="S160" i="27"/>
  <c r="S161" i="27"/>
  <c r="S163" i="27"/>
  <c r="S13" i="27"/>
  <c r="S30" i="27"/>
  <c r="S32" i="27"/>
  <c r="S42" i="27"/>
  <c r="S48" i="27"/>
  <c r="S49" i="27"/>
  <c r="S50" i="27"/>
  <c r="S52" i="27"/>
  <c r="S53" i="27"/>
  <c r="S54" i="27"/>
  <c r="S61" i="27"/>
  <c r="S62" i="27"/>
  <c r="S67" i="27"/>
  <c r="S68" i="27"/>
  <c r="S69" i="27"/>
  <c r="S70" i="27"/>
  <c r="S75" i="27"/>
  <c r="S80" i="27"/>
  <c r="S89" i="27"/>
  <c r="S105" i="27"/>
  <c r="S106" i="27"/>
  <c r="S107" i="27"/>
  <c r="S112" i="27"/>
  <c r="S113" i="27"/>
  <c r="S114" i="27"/>
  <c r="S122" i="27"/>
  <c r="S127" i="27"/>
  <c r="S133" i="27"/>
  <c r="S137" i="27"/>
  <c r="S149" i="27"/>
  <c r="S152" i="27"/>
  <c r="S159" i="27"/>
  <c r="S12" i="27"/>
  <c r="S29" i="27"/>
  <c r="S31" i="27"/>
  <c r="S41" i="27"/>
  <c r="S63" i="27"/>
  <c r="S64" i="27"/>
  <c r="S65" i="27"/>
  <c r="S71" i="27"/>
  <c r="S72" i="27"/>
  <c r="S73" i="27"/>
  <c r="S85" i="27"/>
  <c r="S86" i="27"/>
  <c r="S88" i="27"/>
  <c r="S94" i="27"/>
  <c r="S95" i="27"/>
  <c r="S96" i="27"/>
  <c r="S108" i="27"/>
  <c r="S109" i="27"/>
  <c r="S110" i="27"/>
  <c r="S116" i="27"/>
  <c r="S117" i="27"/>
  <c r="S119" i="27"/>
  <c r="S125" i="27"/>
  <c r="S126" i="27"/>
  <c r="S131" i="27"/>
  <c r="S132" i="27"/>
  <c r="S143" i="27"/>
  <c r="S146" i="27"/>
  <c r="S150" i="27"/>
  <c r="S164" i="27"/>
  <c r="S155" i="27" s="1"/>
  <c r="R104" i="37"/>
  <c r="O104" i="37"/>
  <c r="R103" i="37"/>
  <c r="O103" i="37"/>
  <c r="R100" i="37"/>
  <c r="O100" i="37"/>
  <c r="R99" i="37"/>
  <c r="O99" i="37"/>
  <c r="R98" i="37"/>
  <c r="O98" i="37"/>
  <c r="R97" i="37"/>
  <c r="O97" i="37"/>
  <c r="R96" i="37"/>
  <c r="O96" i="37"/>
  <c r="R95" i="37"/>
  <c r="O95" i="37"/>
  <c r="R94" i="37"/>
  <c r="O94" i="37"/>
  <c r="R93" i="37"/>
  <c r="O93" i="37"/>
  <c r="R92" i="37"/>
  <c r="O92" i="37"/>
  <c r="C90" i="37"/>
  <c r="R88" i="37"/>
  <c r="O88" i="37"/>
  <c r="R87" i="37"/>
  <c r="O87" i="37"/>
  <c r="R86" i="37"/>
  <c r="O86" i="37"/>
  <c r="R85" i="37"/>
  <c r="O85" i="37"/>
  <c r="R83" i="37"/>
  <c r="O83" i="37"/>
  <c r="R82" i="37"/>
  <c r="S82" i="37" s="1"/>
  <c r="Q81" i="37"/>
  <c r="O81" i="37"/>
  <c r="S81" i="37" s="1"/>
  <c r="R79" i="37"/>
  <c r="O79" i="37"/>
  <c r="R78" i="37"/>
  <c r="O78" i="37"/>
  <c r="R77" i="37"/>
  <c r="O77" i="37"/>
  <c r="R76" i="37"/>
  <c r="S76" i="37" s="1"/>
  <c r="R74" i="37"/>
  <c r="O74" i="37"/>
  <c r="R73" i="37"/>
  <c r="O73" i="37"/>
  <c r="R72" i="37"/>
  <c r="O72" i="37"/>
  <c r="R71" i="37"/>
  <c r="S71" i="37" s="1"/>
  <c r="R70" i="37"/>
  <c r="S70" i="37" s="1"/>
  <c r="R69" i="37"/>
  <c r="O69" i="37"/>
  <c r="R68" i="37"/>
  <c r="O68" i="37"/>
  <c r="R66" i="37"/>
  <c r="O66" i="37"/>
  <c r="R65" i="37"/>
  <c r="O65" i="37"/>
  <c r="R64" i="37"/>
  <c r="S64" i="37" s="1"/>
  <c r="R63" i="37"/>
  <c r="O63" i="37"/>
  <c r="R61" i="37"/>
  <c r="O61" i="37"/>
  <c r="R60" i="37"/>
  <c r="O60" i="37"/>
  <c r="R58" i="37"/>
  <c r="O58" i="37"/>
  <c r="R56" i="37"/>
  <c r="O56" i="37"/>
  <c r="R55" i="37"/>
  <c r="O55" i="37"/>
  <c r="R54" i="37"/>
  <c r="O54" i="37"/>
  <c r="R53" i="37"/>
  <c r="O53" i="37"/>
  <c r="R52" i="37"/>
  <c r="O52" i="37"/>
  <c r="S52" i="37" s="1"/>
  <c r="R51" i="37"/>
  <c r="O51" i="37"/>
  <c r="R50" i="37"/>
  <c r="O50" i="37"/>
  <c r="R49" i="37"/>
  <c r="O49" i="37"/>
  <c r="S49" i="37" s="1"/>
  <c r="R48" i="37"/>
  <c r="O48" i="37"/>
  <c r="R47" i="37"/>
  <c r="O47" i="37"/>
  <c r="R46" i="37"/>
  <c r="O46" i="37"/>
  <c r="R45" i="37"/>
  <c r="O45" i="37"/>
  <c r="R44" i="37"/>
  <c r="O44" i="37"/>
  <c r="S44" i="37" s="1"/>
  <c r="R42" i="37"/>
  <c r="O42" i="37"/>
  <c r="R41" i="37"/>
  <c r="O41" i="37"/>
  <c r="R40" i="37"/>
  <c r="O40" i="37"/>
  <c r="R39" i="37"/>
  <c r="O39" i="37"/>
  <c r="R38" i="37"/>
  <c r="O38" i="37"/>
  <c r="R37" i="37"/>
  <c r="O37" i="37"/>
  <c r="R36" i="37"/>
  <c r="O36" i="37"/>
  <c r="R32" i="37"/>
  <c r="S32" i="37" s="1"/>
  <c r="R29" i="37"/>
  <c r="O29" i="37"/>
  <c r="R28" i="37"/>
  <c r="P27" i="37"/>
  <c r="Q27" i="37" s="1"/>
  <c r="O27" i="37"/>
  <c r="S27" i="37" s="1"/>
  <c r="P26" i="37"/>
  <c r="Q26" i="37" s="1"/>
  <c r="O26" i="37"/>
  <c r="S26" i="37" s="1"/>
  <c r="Q25" i="37"/>
  <c r="O25" i="37"/>
  <c r="S25" i="37" s="1"/>
  <c r="Q24" i="37"/>
  <c r="R24" i="37" s="1"/>
  <c r="O24" i="37"/>
  <c r="Q23" i="37"/>
  <c r="R23" i="37" s="1"/>
  <c r="O23" i="37"/>
  <c r="R22" i="37"/>
  <c r="S22" i="37" s="1"/>
  <c r="R21" i="37"/>
  <c r="S21" i="37" s="1"/>
  <c r="R20" i="37"/>
  <c r="S20" i="37" s="1"/>
  <c r="R18" i="37"/>
  <c r="O18" i="37"/>
  <c r="R16" i="37"/>
  <c r="S16" i="37" s="1"/>
  <c r="Q15" i="37"/>
  <c r="R15" i="37" s="1"/>
  <c r="O15" i="37"/>
  <c r="R14" i="37"/>
  <c r="S14" i="37" s="1"/>
  <c r="Q14" i="37"/>
  <c r="Q13" i="37"/>
  <c r="R13" i="37" s="1"/>
  <c r="O13" i="37"/>
  <c r="Q12" i="37"/>
  <c r="R12" i="37" s="1"/>
  <c r="O12" i="37"/>
  <c r="S66" i="37" l="1"/>
  <c r="S73" i="37"/>
  <c r="S15" i="37"/>
  <c r="S18" i="37"/>
  <c r="S23" i="37"/>
  <c r="S24" i="37"/>
  <c r="S87" i="37"/>
  <c r="S92" i="37"/>
  <c r="S93" i="37"/>
  <c r="S96" i="37"/>
  <c r="S97" i="37"/>
  <c r="S98" i="37"/>
  <c r="S100" i="37"/>
  <c r="S103" i="37"/>
  <c r="S104" i="37"/>
  <c r="S12" i="37"/>
  <c r="S13" i="37"/>
  <c r="S29" i="37"/>
  <c r="S10" i="37" s="1"/>
  <c r="S36" i="37"/>
  <c r="S37" i="37"/>
  <c r="S38" i="37"/>
  <c r="S39" i="37"/>
  <c r="S40" i="37"/>
  <c r="S41" i="37"/>
  <c r="S42" i="37"/>
  <c r="S45" i="37"/>
  <c r="S46" i="37"/>
  <c r="S47" i="37"/>
  <c r="S48" i="37"/>
  <c r="S54" i="37"/>
  <c r="S55" i="37"/>
  <c r="S56" i="37"/>
  <c r="S60" i="37"/>
  <c r="S61" i="37"/>
  <c r="S63" i="37"/>
  <c r="S74" i="37"/>
  <c r="S77" i="37"/>
  <c r="S79" i="37"/>
  <c r="S83" i="37"/>
  <c r="S85" i="37"/>
  <c r="S10" i="27"/>
  <c r="S38" i="27"/>
  <c r="S171" i="27" s="1"/>
  <c r="S172" i="27" s="1"/>
  <c r="S50" i="37"/>
  <c r="S51" i="37"/>
  <c r="S53" i="37"/>
  <c r="S65" i="37"/>
  <c r="S68" i="37"/>
  <c r="S72" i="37"/>
  <c r="S78" i="37"/>
  <c r="S58" i="37"/>
  <c r="S69" i="37"/>
  <c r="S86" i="37"/>
  <c r="S88" i="37"/>
  <c r="S94" i="37"/>
  <c r="S95" i="37"/>
  <c r="S91" i="37" s="1"/>
  <c r="S99" i="37"/>
  <c r="S102" i="37" l="1"/>
  <c r="S34" i="37"/>
  <c r="S109" i="37" s="1"/>
  <c r="S110" i="37" s="1"/>
  <c r="R181" i="36" l="1"/>
  <c r="O181" i="36"/>
  <c r="R180" i="36"/>
  <c r="O180" i="36"/>
  <c r="R177" i="36"/>
  <c r="O177" i="36"/>
  <c r="R176" i="36"/>
  <c r="O176" i="36"/>
  <c r="R175" i="36"/>
  <c r="O175" i="36"/>
  <c r="R174" i="36"/>
  <c r="O174" i="36"/>
  <c r="R173" i="36"/>
  <c r="O173" i="36"/>
  <c r="R172" i="36"/>
  <c r="O172" i="36"/>
  <c r="R171" i="36"/>
  <c r="S171" i="36" s="1"/>
  <c r="O171" i="36"/>
  <c r="R170" i="36"/>
  <c r="O170" i="36"/>
  <c r="R169" i="36"/>
  <c r="S169" i="36" s="1"/>
  <c r="O169" i="36"/>
  <c r="C167" i="36"/>
  <c r="R166" i="36"/>
  <c r="O166" i="36"/>
  <c r="R164" i="36"/>
  <c r="S164" i="36" s="1"/>
  <c r="O164" i="36"/>
  <c r="R163" i="36"/>
  <c r="S163" i="36" s="1"/>
  <c r="O163" i="36"/>
  <c r="R162" i="36"/>
  <c r="O162" i="36"/>
  <c r="R161" i="36"/>
  <c r="S161" i="36" s="1"/>
  <c r="O161" i="36"/>
  <c r="R159" i="36"/>
  <c r="O159" i="36"/>
  <c r="S159" i="36" s="1"/>
  <c r="R158" i="36"/>
  <c r="S158" i="36" s="1"/>
  <c r="R157" i="36"/>
  <c r="S157" i="36" s="1"/>
  <c r="R156" i="36"/>
  <c r="S156" i="36" s="1"/>
  <c r="R154" i="36"/>
  <c r="S154" i="36" s="1"/>
  <c r="O154" i="36"/>
  <c r="R153" i="36"/>
  <c r="O153" i="36"/>
  <c r="S153" i="36" s="1"/>
  <c r="R152" i="36"/>
  <c r="S152" i="36" s="1"/>
  <c r="R151" i="36"/>
  <c r="S151" i="36" s="1"/>
  <c r="O151" i="36"/>
  <c r="R149" i="36"/>
  <c r="O149" i="36"/>
  <c r="S149" i="36" s="1"/>
  <c r="R148" i="36"/>
  <c r="O148" i="36"/>
  <c r="R147" i="36"/>
  <c r="O147" i="36"/>
  <c r="S147" i="36" s="1"/>
  <c r="R146" i="36"/>
  <c r="S146" i="36" s="1"/>
  <c r="R145" i="36"/>
  <c r="S145" i="36" s="1"/>
  <c r="R144" i="36"/>
  <c r="O144" i="36"/>
  <c r="R143" i="36"/>
  <c r="S143" i="36" s="1"/>
  <c r="O143" i="36"/>
  <c r="R141" i="36"/>
  <c r="S141" i="36" s="1"/>
  <c r="O141" i="36"/>
  <c r="R140" i="36"/>
  <c r="O140" i="36"/>
  <c r="R139" i="36"/>
  <c r="S139" i="36" s="1"/>
  <c r="R138" i="36"/>
  <c r="O138" i="36"/>
  <c r="R136" i="36"/>
  <c r="S136" i="36" s="1"/>
  <c r="R135" i="36"/>
  <c r="S135" i="36" s="1"/>
  <c r="O135" i="36"/>
  <c r="R134" i="36"/>
  <c r="S134" i="36" s="1"/>
  <c r="O134" i="36"/>
  <c r="R133" i="36"/>
  <c r="O133" i="36"/>
  <c r="R131" i="36"/>
  <c r="S131" i="36" s="1"/>
  <c r="O131" i="36"/>
  <c r="R130" i="36"/>
  <c r="O130" i="36"/>
  <c r="S130" i="36" s="1"/>
  <c r="R128" i="36"/>
  <c r="O128" i="36"/>
  <c r="R127" i="36"/>
  <c r="O127" i="36"/>
  <c r="S127" i="36" s="1"/>
  <c r="R126" i="36"/>
  <c r="O126" i="36"/>
  <c r="R125" i="36"/>
  <c r="S125" i="36" s="1"/>
  <c r="O125" i="36"/>
  <c r="R124" i="36"/>
  <c r="S124" i="36" s="1"/>
  <c r="O124" i="36"/>
  <c r="R123" i="36"/>
  <c r="O123" i="36"/>
  <c r="S123" i="36" s="1"/>
  <c r="R122" i="36"/>
  <c r="O122" i="36"/>
  <c r="R121" i="36"/>
  <c r="O121" i="36"/>
  <c r="S121" i="36" s="1"/>
  <c r="R120" i="36"/>
  <c r="O120" i="36"/>
  <c r="R119" i="36"/>
  <c r="O119" i="36"/>
  <c r="S119" i="36" s="1"/>
  <c r="R118" i="36"/>
  <c r="O118" i="36"/>
  <c r="R117" i="36"/>
  <c r="S117" i="36" s="1"/>
  <c r="O117" i="36"/>
  <c r="R116" i="36"/>
  <c r="O116" i="36"/>
  <c r="R115" i="36"/>
  <c r="O115" i="36"/>
  <c r="S115" i="36" s="1"/>
  <c r="R114" i="36"/>
  <c r="O114" i="36"/>
  <c r="R113" i="36"/>
  <c r="S113" i="36" s="1"/>
  <c r="O113" i="36"/>
  <c r="R112" i="36"/>
  <c r="S112" i="36" s="1"/>
  <c r="O112" i="36"/>
  <c r="R111" i="36"/>
  <c r="O111" i="36"/>
  <c r="S111" i="36" s="1"/>
  <c r="R110" i="36"/>
  <c r="O110" i="36"/>
  <c r="R109" i="36"/>
  <c r="O109" i="36"/>
  <c r="S109" i="36" s="1"/>
  <c r="R108" i="36"/>
  <c r="O108" i="36"/>
  <c r="R107" i="36"/>
  <c r="O107" i="36"/>
  <c r="S107" i="36" s="1"/>
  <c r="R106" i="36"/>
  <c r="O106" i="36"/>
  <c r="R104" i="36"/>
  <c r="O104" i="36"/>
  <c r="S104" i="36" s="1"/>
  <c r="R103" i="36"/>
  <c r="O103" i="36"/>
  <c r="R102" i="36"/>
  <c r="O102" i="36"/>
  <c r="S102" i="36" s="1"/>
  <c r="R101" i="36"/>
  <c r="O101" i="36"/>
  <c r="R100" i="36"/>
  <c r="O100" i="36"/>
  <c r="R99" i="36"/>
  <c r="S99" i="36" s="1"/>
  <c r="O99" i="36"/>
  <c r="R98" i="36"/>
  <c r="O98" i="36"/>
  <c r="S98" i="36" s="1"/>
  <c r="R97" i="36"/>
  <c r="O97" i="36"/>
  <c r="R96" i="36"/>
  <c r="O96" i="36"/>
  <c r="S96" i="36" s="1"/>
  <c r="R95" i="36"/>
  <c r="O95" i="36"/>
  <c r="R94" i="36"/>
  <c r="O94" i="36"/>
  <c r="S94" i="36" s="1"/>
  <c r="R93" i="36"/>
  <c r="O93" i="36"/>
  <c r="R92" i="36"/>
  <c r="O92" i="36"/>
  <c r="S92" i="36" s="1"/>
  <c r="R91" i="36"/>
  <c r="O91" i="36"/>
  <c r="R90" i="36"/>
  <c r="O90" i="36"/>
  <c r="S90" i="36" s="1"/>
  <c r="R89" i="36"/>
  <c r="O89" i="36"/>
  <c r="R88" i="36"/>
  <c r="O88" i="36"/>
  <c r="S88" i="36" s="1"/>
  <c r="R87" i="36"/>
  <c r="O87" i="36"/>
  <c r="R86" i="36"/>
  <c r="O86" i="36"/>
  <c r="S86" i="36" s="1"/>
  <c r="R85" i="36"/>
  <c r="O85" i="36"/>
  <c r="R83" i="36"/>
  <c r="S83" i="36" s="1"/>
  <c r="R82" i="36"/>
  <c r="S82" i="36" s="1"/>
  <c r="R81" i="36"/>
  <c r="O81" i="36"/>
  <c r="S81" i="36" s="1"/>
  <c r="R80" i="36"/>
  <c r="S80" i="36" s="1"/>
  <c r="R79" i="36"/>
  <c r="S79" i="36" s="1"/>
  <c r="R78" i="36"/>
  <c r="S78" i="36" s="1"/>
  <c r="R77" i="36"/>
  <c r="S77" i="36" s="1"/>
  <c r="R75" i="36"/>
  <c r="S75" i="36" s="1"/>
  <c r="R74" i="36"/>
  <c r="S74" i="36" s="1"/>
  <c r="R73" i="36"/>
  <c r="S73" i="36" s="1"/>
  <c r="R72" i="36"/>
  <c r="S72" i="36" s="1"/>
  <c r="R71" i="36"/>
  <c r="S71" i="36" s="1"/>
  <c r="R70" i="36"/>
  <c r="S70" i="36" s="1"/>
  <c r="R69" i="36"/>
  <c r="S69" i="36" s="1"/>
  <c r="R68" i="36"/>
  <c r="S68" i="36" s="1"/>
  <c r="R67" i="36"/>
  <c r="S67" i="36" s="1"/>
  <c r="R66" i="36"/>
  <c r="O66" i="36"/>
  <c r="R65" i="36"/>
  <c r="S65" i="36" s="1"/>
  <c r="R64" i="36"/>
  <c r="S64" i="36" s="1"/>
  <c r="R63" i="36"/>
  <c r="S63" i="36" s="1"/>
  <c r="R62" i="36"/>
  <c r="S62" i="36" s="1"/>
  <c r="R61" i="36"/>
  <c r="S61" i="36" s="1"/>
  <c r="R60" i="36"/>
  <c r="S60" i="36" s="1"/>
  <c r="R59" i="36"/>
  <c r="S59" i="36" s="1"/>
  <c r="R58" i="36"/>
  <c r="S58" i="36" s="1"/>
  <c r="R56" i="36"/>
  <c r="O56" i="36"/>
  <c r="S56" i="36" s="1"/>
  <c r="R55" i="36"/>
  <c r="S55" i="36" s="1"/>
  <c r="R54" i="36"/>
  <c r="S54" i="36" s="1"/>
  <c r="O54" i="36"/>
  <c r="S52" i="36"/>
  <c r="R52" i="36"/>
  <c r="R51" i="36"/>
  <c r="O51" i="36"/>
  <c r="R50" i="36"/>
  <c r="S50" i="36" s="1"/>
  <c r="O50" i="36"/>
  <c r="R49" i="36"/>
  <c r="O49" i="36"/>
  <c r="R48" i="36"/>
  <c r="S48" i="36" s="1"/>
  <c r="O48" i="36"/>
  <c r="R47" i="36"/>
  <c r="O47" i="36"/>
  <c r="R46" i="36"/>
  <c r="S46" i="36" s="1"/>
  <c r="O46" i="36"/>
  <c r="R45" i="36"/>
  <c r="O45" i="36"/>
  <c r="S45" i="36" s="1"/>
  <c r="R44" i="36"/>
  <c r="O44" i="36"/>
  <c r="R43" i="36"/>
  <c r="O43" i="36"/>
  <c r="S43" i="36" s="1"/>
  <c r="R42" i="36"/>
  <c r="S42" i="36" s="1"/>
  <c r="R41" i="36"/>
  <c r="S41" i="36" s="1"/>
  <c r="O41" i="36"/>
  <c r="R40" i="36"/>
  <c r="O40" i="36"/>
  <c r="R39" i="36"/>
  <c r="S39" i="36" s="1"/>
  <c r="O39" i="36"/>
  <c r="R38" i="36"/>
  <c r="S38" i="36" s="1"/>
  <c r="R37" i="36"/>
  <c r="O37" i="36"/>
  <c r="S37" i="36" s="1"/>
  <c r="R36" i="36"/>
  <c r="O36" i="36"/>
  <c r="R32" i="36"/>
  <c r="O32" i="36"/>
  <c r="S31" i="36"/>
  <c r="R29" i="36"/>
  <c r="O29" i="36"/>
  <c r="R28" i="36"/>
  <c r="O28" i="36"/>
  <c r="S28" i="36" s="1"/>
  <c r="R27" i="36"/>
  <c r="O27" i="36"/>
  <c r="R26" i="36"/>
  <c r="S26" i="36" s="1"/>
  <c r="R25" i="36"/>
  <c r="S25" i="36" s="1"/>
  <c r="R24" i="36"/>
  <c r="O24" i="36"/>
  <c r="S24" i="36" s="1"/>
  <c r="Q23" i="36"/>
  <c r="R23" i="36" s="1"/>
  <c r="S23" i="36" s="1"/>
  <c r="R22" i="36"/>
  <c r="O22" i="36"/>
  <c r="S22" i="36" s="1"/>
  <c r="R21" i="36"/>
  <c r="S21" i="36" s="1"/>
  <c r="R20" i="36"/>
  <c r="S20" i="36" s="1"/>
  <c r="R19" i="36"/>
  <c r="O19" i="36"/>
  <c r="R16" i="36"/>
  <c r="S16" i="36" s="1"/>
  <c r="Q15" i="36"/>
  <c r="R15" i="36" s="1"/>
  <c r="S15" i="36" s="1"/>
  <c r="R14" i="36"/>
  <c r="S14" i="36" s="1"/>
  <c r="Q14" i="36"/>
  <c r="R13" i="36"/>
  <c r="O13" i="36"/>
  <c r="Q12" i="36"/>
  <c r="R12" i="36" s="1"/>
  <c r="S12" i="36" s="1"/>
  <c r="S13" i="36" l="1"/>
  <c r="S10" i="36" s="1"/>
  <c r="S19" i="36"/>
  <c r="S27" i="36"/>
  <c r="S29" i="36"/>
  <c r="S40" i="36"/>
  <c r="S44" i="36"/>
  <c r="S85" i="36"/>
  <c r="S87" i="36"/>
  <c r="S89" i="36"/>
  <c r="S91" i="36"/>
  <c r="S93" i="36"/>
  <c r="S95" i="36"/>
  <c r="S97" i="36"/>
  <c r="S101" i="36"/>
  <c r="S103" i="36"/>
  <c r="S106" i="36"/>
  <c r="S108" i="36"/>
  <c r="S110" i="36"/>
  <c r="S118" i="36"/>
  <c r="S120" i="36"/>
  <c r="S122" i="36"/>
  <c r="S170" i="36"/>
  <c r="S32" i="36"/>
  <c r="S36" i="36"/>
  <c r="S47" i="36"/>
  <c r="S34" i="36" s="1"/>
  <c r="S49" i="36"/>
  <c r="S51" i="36"/>
  <c r="S66" i="36"/>
  <c r="S100" i="36"/>
  <c r="S114" i="36"/>
  <c r="S116" i="36"/>
  <c r="S126" i="36"/>
  <c r="S128" i="36"/>
  <c r="S133" i="36"/>
  <c r="S138" i="36"/>
  <c r="S140" i="36"/>
  <c r="S144" i="36"/>
  <c r="S148" i="36"/>
  <c r="S162" i="36"/>
  <c r="S166" i="36"/>
  <c r="S172" i="36"/>
  <c r="S173" i="36"/>
  <c r="S174" i="36"/>
  <c r="S175" i="36"/>
  <c r="S176" i="36"/>
  <c r="S177" i="36"/>
  <c r="S180" i="36"/>
  <c r="S181" i="36"/>
  <c r="S168" i="36"/>
  <c r="S179" i="36" l="1"/>
  <c r="S186" i="36" s="1"/>
  <c r="S187" i="36"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DANGAN</author>
  </authors>
  <commentList>
    <comment ref="J46" authorId="0" shapeId="0" xr:uid="{00000000-0006-0000-0100-000001000000}">
      <text>
        <r>
          <rPr>
            <b/>
            <sz val="9"/>
            <color indexed="81"/>
            <rFont val="Tahoma"/>
            <family val="2"/>
          </rPr>
          <t>DANGAN:</t>
        </r>
        <r>
          <rPr>
            <sz val="9"/>
            <color indexed="81"/>
            <rFont val="Tahoma"/>
            <family val="2"/>
          </rPr>
          <t xml:space="preserve">
</t>
        </r>
      </text>
    </comment>
  </commentList>
</comments>
</file>

<file path=xl/sharedStrings.xml><?xml version="1.0" encoding="utf-8"?>
<sst xmlns="http://schemas.openxmlformats.org/spreadsheetml/2006/main" count="2312" uniqueCount="650">
  <si>
    <t>Kiểm soát chi phí hiệu quả</t>
  </si>
  <si>
    <t>I1</t>
  </si>
  <si>
    <t>Gia tăng chất lượng cấp điện</t>
  </si>
  <si>
    <t>I2</t>
  </si>
  <si>
    <t>Nâng cao hiệu suất vận hành hệ thống</t>
  </si>
  <si>
    <t>I4</t>
  </si>
  <si>
    <t>Cải thiện dịch vụ khách hàng</t>
  </si>
  <si>
    <t>I5</t>
  </si>
  <si>
    <t>Cải tiến công nghệ</t>
  </si>
  <si>
    <t>Thời gian mất điện trung bình của hệ thống (SAIDI)</t>
  </si>
  <si>
    <t>Tần suất mất điện trung bình của hệ thống (SAIFI)</t>
  </si>
  <si>
    <t>Số lần mất điện thoáng qua của hệ thống/ khách hàng (MAIFI)</t>
  </si>
  <si>
    <t>I3</t>
  </si>
  <si>
    <t>Số sự cố hệ thống CNTT</t>
  </si>
  <si>
    <t>F2</t>
  </si>
  <si>
    <t>F3</t>
  </si>
  <si>
    <t>F4</t>
  </si>
  <si>
    <t>C1</t>
  </si>
  <si>
    <t>F31</t>
  </si>
  <si>
    <t>I12</t>
  </si>
  <si>
    <t>I13</t>
  </si>
  <si>
    <t>L2</t>
  </si>
  <si>
    <t>L21</t>
  </si>
  <si>
    <t>Trọng số chung</t>
  </si>
  <si>
    <t>ĐVT</t>
  </si>
  <si>
    <t>%</t>
  </si>
  <si>
    <t>Quý</t>
  </si>
  <si>
    <t>Tổng thời gian dừng hệ thống CNTT do sự cố</t>
  </si>
  <si>
    <t>I33</t>
  </si>
  <si>
    <t>An toàn, bảo vệ môi trường</t>
  </si>
  <si>
    <t>Sự cố</t>
  </si>
  <si>
    <t>Tỷ lệ giảm các vụ tai nạn lao động</t>
  </si>
  <si>
    <t>Số  lần bị cơ quan chức năng nhắc nhở bằng văn bản về kiểm soát chất thải nguy hại</t>
  </si>
  <si>
    <t>Tỷ lệ thu hồi công nợ khách hàng</t>
  </si>
  <si>
    <t>Chi phí/ kWh điện thương phẩm</t>
  </si>
  <si>
    <t>Tăng hiệu quả sử dụng vốn</t>
  </si>
  <si>
    <t>Giá bán điện b/q so với kế hoạch</t>
  </si>
  <si>
    <t>Cải thiện sự hài lòng của khách hàng về chất lượng điện, chất lượng dịch vụ và hình ảnh thương hiệu EVN  trách nhiệm &amp; minh bạch</t>
  </si>
  <si>
    <t>Tỷ lệ hóa đơn được thanh toán qua ngân hàng hoặc tổ chức trung gian</t>
  </si>
  <si>
    <t>Quản lý vận hành hệ thống CNTT</t>
  </si>
  <si>
    <t>Chỉ số tiếp cận điện năng ( lưới điện hạ áp)</t>
  </si>
  <si>
    <t>Thay công tơ định kỳ/Kế hoạch</t>
  </si>
  <si>
    <t>Giá trị hàng tồn kho hàng quý</t>
  </si>
  <si>
    <t>CL1</t>
  </si>
  <si>
    <t xml:space="preserve">Lập kế hoạch SXKD dài hạn của Công ty </t>
  </si>
  <si>
    <t>C</t>
  </si>
  <si>
    <t>KH5</t>
  </si>
  <si>
    <t xml:space="preserve">Lập, triển khai kế hoạch CCHC của Công ty </t>
  </si>
  <si>
    <t>KH6</t>
  </si>
  <si>
    <t xml:space="preserve">Lập, triển khai kế hoạch thực hiện Quy chế dân chủ của Công ty </t>
  </si>
  <si>
    <t>VT.Mua sắm, quản lý vật tư thiết bị, tài sản</t>
  </si>
  <si>
    <t>KD.Kinh doanh điện năng</t>
  </si>
  <si>
    <t>TC.Quản trị tài chính-kế toán</t>
  </si>
  <si>
    <t>KT.Quản lý kỹ thuật-vận hành</t>
  </si>
  <si>
    <t>AT2</t>
  </si>
  <si>
    <t>Thực hiện công tác điều tra tai nạn lao động, các vụ cháy nổ lớn, sự cố lưới điện</t>
  </si>
  <si>
    <t>LD.Tổ chức, lao động, tiền lương</t>
  </si>
  <si>
    <t>LD2</t>
  </si>
  <si>
    <t>Công tác cán bộ</t>
  </si>
  <si>
    <t>LD4</t>
  </si>
  <si>
    <t>Công tác lao động, tiền lương</t>
  </si>
  <si>
    <t>HC1</t>
  </si>
  <si>
    <t>Công tác Văn thư</t>
  </si>
  <si>
    <t>CN.Công nghệ thông tin</t>
  </si>
  <si>
    <t>CN3</t>
  </si>
  <si>
    <t>Khai thác hiệu quả các phần mềm được trang bị</t>
  </si>
  <si>
    <t>QT1</t>
  </si>
  <si>
    <t>Lập kế hoạch và tổ chức triển khai duy trì áp dụng và cải tiến hệ thống quản lý chất lượng ISO 9001:2015 trong toàn Công ty</t>
  </si>
  <si>
    <t>QT2</t>
  </si>
  <si>
    <t>Lập kế hoạch triển khai duy trì áp dụng và cải tiến công cụ 5S trong toàn Công ty.</t>
  </si>
  <si>
    <t>VH1</t>
  </si>
  <si>
    <t>Công tác văn hóa doanh nghiệp</t>
  </si>
  <si>
    <t>KH1</t>
  </si>
  <si>
    <t>KH2</t>
  </si>
  <si>
    <t>Lập kế hoạch, triển khai công tác SCTX</t>
  </si>
  <si>
    <t>KH7</t>
  </si>
  <si>
    <t>Lập phương thức vận hành lưới điện.</t>
  </si>
  <si>
    <t>VT1</t>
  </si>
  <si>
    <t>Tổ chức mua sắm tài sản, VTTB phục vụ SXKD, ĐTXD, SCL, SCTX, Khắc phục thiên tai</t>
  </si>
  <si>
    <t>VT2</t>
  </si>
  <si>
    <t>Quản lý, phân bổ VTTB, tài sản của công ty</t>
  </si>
  <si>
    <t>VT4</t>
  </si>
  <si>
    <t>Thực hiện tiếp nhận tài sản các công trình điện khách hàng bàn giao.</t>
  </si>
  <si>
    <t>KD1</t>
  </si>
  <si>
    <t>Triển khai thực hiện công tác kinh doanh điện năng</t>
  </si>
  <si>
    <t>KD2</t>
  </si>
  <si>
    <t>Quản lý hệ thống đo đếm điện năng</t>
  </si>
  <si>
    <t>KD3</t>
  </si>
  <si>
    <t>Tiếp nhận, giải quyết yêu cầu cấp điện của khách hàng, giải quyết đơn, thư khiếu nại, tố cáo về cung ứng, sử dụng điện.</t>
  </si>
  <si>
    <t>KD4</t>
  </si>
  <si>
    <t>Công tác tuyên truyền, chăm sóc KH và tiết kiệm điện</t>
  </si>
  <si>
    <t>KD5</t>
  </si>
  <si>
    <t>Công tác QL điện nông thôn</t>
  </si>
  <si>
    <t>TC1</t>
  </si>
  <si>
    <t>Thực hiện công tác quản lý tài chính. Quản lý sử dụng vốn, kiểm soát dòng tiền, theo dõi tài sản, phân tích hiệu quả tài chính.</t>
  </si>
  <si>
    <t>TC2</t>
  </si>
  <si>
    <t>Thực hiện hạch toán kế toán (tài khoản, sổ sách chứng từ, quy trình), vận hành và kiểm soát nghiệp vụ thu chi, chứng từ kế toán.</t>
  </si>
  <si>
    <t>TC3</t>
  </si>
  <si>
    <t>Lập các báo cáo kế toán tài chính.</t>
  </si>
  <si>
    <t>TC4</t>
  </si>
  <si>
    <t>Theo dõi kế hoạch chi phí giá thành của Công ty</t>
  </si>
  <si>
    <t>KT1</t>
  </si>
  <si>
    <t>Quản lý kỹ thuật, sửa chữa hệ thống điện</t>
  </si>
  <si>
    <t>KT2</t>
  </si>
  <si>
    <t>Chỉ huy vận hành, xử lý sự cố lưới điện.</t>
  </si>
  <si>
    <t>KT3</t>
  </si>
  <si>
    <t>Quản lý, vận hành rơ le bảo vệ, tự động và điều khiển từ xa.</t>
  </si>
  <si>
    <t>KT4</t>
  </si>
  <si>
    <t>Quản lý tổn thất điện năng</t>
  </si>
  <si>
    <t>AT1</t>
  </si>
  <si>
    <t>Lập và thực hiện kế hoạch công tác ATVSLĐ, BHLĐ, PCCN</t>
  </si>
  <si>
    <t>AT3</t>
  </si>
  <si>
    <t>Quản lý trang thiết bị, dụng cụ an toàn, phòng cháy chữa cháy.</t>
  </si>
  <si>
    <t>AT4</t>
  </si>
  <si>
    <t>Tổ chức phòng chống và khắc phục thiên tai</t>
  </si>
  <si>
    <t>AT5</t>
  </si>
  <si>
    <t>Công tác bảo vệ môi trường</t>
  </si>
  <si>
    <t>XD1</t>
  </si>
  <si>
    <t>Lập kế hoạch ĐTXD hàng năm</t>
  </si>
  <si>
    <t>XD2</t>
  </si>
  <si>
    <t>SC1</t>
  </si>
  <si>
    <t>Lập kế hoạch SCL</t>
  </si>
  <si>
    <t>SC2</t>
  </si>
  <si>
    <t>SX1</t>
  </si>
  <si>
    <t>HC2</t>
  </si>
  <si>
    <t>Công tác lưu trữ</t>
  </si>
  <si>
    <t>Quản lý, điều phối và sử dụng xe ô tô</t>
  </si>
  <si>
    <t>CN1</t>
  </si>
  <si>
    <t>Quản lý, vận hành, sửa chữa hạ tầng mạng viễn thông, công nghệ thông tin</t>
  </si>
  <si>
    <t>CN2</t>
  </si>
  <si>
    <t>Quản lý vận hành, sửa chữa các phần mềm được trang bị</t>
  </si>
  <si>
    <t>KS1</t>
  </si>
  <si>
    <t>KS5</t>
  </si>
  <si>
    <t>Công tác phòng chống tham nhũng</t>
  </si>
  <si>
    <t>KS6</t>
  </si>
  <si>
    <t>Công tác giải quyết khiếu nại, tố cáo</t>
  </si>
  <si>
    <t xml:space="preserve">Tổn thất điện năng </t>
  </si>
  <si>
    <t>Đơn vị đo</t>
  </si>
  <si>
    <t>Viễn cảnh hoạt động nội bộ</t>
  </si>
  <si>
    <t>Viễn cảnh học hỏi và phát triển</t>
  </si>
  <si>
    <t>Số lượng sai sót</t>
  </si>
  <si>
    <t>Tháng</t>
  </si>
  <si>
    <t>Khi phát sinh</t>
  </si>
  <si>
    <t>KPI cá nhân</t>
  </si>
  <si>
    <t>Mục tiêu trong kỳ</t>
  </si>
  <si>
    <t xml:space="preserve">Tần suất </t>
  </si>
  <si>
    <t>Kết quả thực hiện</t>
  </si>
  <si>
    <t>Chỉ tiêu kế hoạch</t>
  </si>
  <si>
    <t>Kết quả</t>
  </si>
  <si>
    <t>Điểm chấm</t>
  </si>
  <si>
    <t>Điểm qui đổi</t>
  </si>
  <si>
    <t>A</t>
  </si>
  <si>
    <t>A.1</t>
  </si>
  <si>
    <t>Theo KH</t>
  </si>
  <si>
    <t>A.2</t>
  </si>
  <si>
    <t>NHÓM KPI THEO MTCV</t>
  </si>
  <si>
    <t xml:space="preserve"> Lập kế hoạch SXKD</t>
  </si>
  <si>
    <t>ATLĐ - Môi trường</t>
  </si>
  <si>
    <t>Quản trị hành chính, quan hệ cộng đồng</t>
  </si>
  <si>
    <t>Thanh tra - kiểm soát nội bộ</t>
  </si>
  <si>
    <t>Quy trình đảm bảo chất lượng</t>
  </si>
  <si>
    <t>Văn hóa doanh nghiệp</t>
  </si>
  <si>
    <t>B</t>
  </si>
  <si>
    <t>Ý THỨC, TRÁCH NHIỆM VỚI CÔNG VIỆC</t>
  </si>
  <si>
    <t>Ý thức, trách nhiệm với công việc được giao</t>
  </si>
  <si>
    <t>Vi phạm các nội quy, quy chế của Công ty.</t>
  </si>
  <si>
    <t>ĐIỂM THƯỜNG</t>
  </si>
  <si>
    <t>Tổng điểm</t>
  </si>
  <si>
    <t>CÔNG TY ĐIỆN LỰC YÊN BÁI</t>
  </si>
  <si>
    <t>Ban giám đốc Công ty chấm</t>
  </si>
  <si>
    <t>I</t>
  </si>
  <si>
    <t>Tăng trưởng sản lượng điện</t>
  </si>
  <si>
    <t>XD. Đầu tư xây dựng</t>
  </si>
  <si>
    <t>Sửa chữa lớn</t>
  </si>
  <si>
    <t xml:space="preserve">Người lập </t>
  </si>
  <si>
    <t>Người duyệt</t>
  </si>
  <si>
    <t>Nghiên cứu áp dụng công nghệ mới vào SXKD</t>
  </si>
  <si>
    <t>Hoàn thành thực hiện  ĐTXD theo kế hoạch</t>
  </si>
  <si>
    <t>Hoàn thành SCL theo kế hoạch</t>
  </si>
  <si>
    <t>F</t>
  </si>
  <si>
    <t>L</t>
  </si>
  <si>
    <t>KH</t>
  </si>
  <si>
    <t>AT</t>
  </si>
  <si>
    <t>LD</t>
  </si>
  <si>
    <t>HC</t>
  </si>
  <si>
    <t>KS</t>
  </si>
  <si>
    <t>QT</t>
  </si>
  <si>
    <t>VH</t>
  </si>
  <si>
    <t>VT</t>
  </si>
  <si>
    <t>KD</t>
  </si>
  <si>
    <t>TC</t>
  </si>
  <si>
    <t>KT</t>
  </si>
  <si>
    <t>XD</t>
  </si>
  <si>
    <t>SC</t>
  </si>
  <si>
    <t>SX</t>
  </si>
  <si>
    <t xml:space="preserve"> Dịch vụ sản xuất khác</t>
  </si>
  <si>
    <t>CN</t>
  </si>
  <si>
    <t>CL11</t>
  </si>
  <si>
    <t>KPI cấp Công ty</t>
  </si>
  <si>
    <t>NHÓM CÁC CHỈ TIÊU THỰC HIỆN NHIỆM VỤ (Cấp 1)</t>
  </si>
  <si>
    <t>NHÓM KPI THEO MỤC TIÊU (Cấp 2)</t>
  </si>
  <si>
    <t>Viễn cảnh tài chính (Cấp 3)</t>
  </si>
  <si>
    <t>Mã cấp 1</t>
  </si>
  <si>
    <t>HC7</t>
  </si>
  <si>
    <t>Giờ</t>
  </si>
  <si>
    <t>Thực hiện  ĐTXD theo kế hoạch</t>
  </si>
  <si>
    <t>Lập kế hoạch kinh doanh điện năng.</t>
  </si>
  <si>
    <t>Tiếp nhận, giải quyết yêu cầu  của khách hàng về các dịch vụ điện</t>
  </si>
  <si>
    <t>Ngày</t>
  </si>
  <si>
    <t xml:space="preserve">Lập kế hoạch tổn thất điện năng của Điện lực theo quý, năm </t>
  </si>
  <si>
    <t xml:space="preserve">Lập kế hoạch giá bán điện bình quân của Điện lực theo quý, năm </t>
  </si>
  <si>
    <t xml:space="preserve">Lập kế hoạch điện thương phẩm của  Điện lực theo quý, năm </t>
  </si>
  <si>
    <t xml:space="preserve">Lập kế hoạch thay thế định kỳ hệ thống đo đếm điện theo quý, năm </t>
  </si>
  <si>
    <t>Lập kế hoạch kiểm tra giám sát mua bán điện</t>
  </si>
  <si>
    <t>Đăng ký danh mục SCTX</t>
  </si>
  <si>
    <t xml:space="preserve">Lập kế hoạch SCTX của Điện lực theo quý, năm </t>
  </si>
  <si>
    <t>Thực hiện SCTX</t>
  </si>
  <si>
    <t>Nghiệm thu, quyết toán</t>
  </si>
  <si>
    <t>Đăng ký kế hoạch cắt điện công tác của Điện lực theo tuần, tháng, quý</t>
  </si>
  <si>
    <t>Thực hiện mua sắm vật tư theo phân cấp</t>
  </si>
  <si>
    <t>Quản lý kho bãi và nhập xuất vật tư cho các bộ phận</t>
  </si>
  <si>
    <t>Thực hiện kiểm tra định kỳ, đột xuất về công tác kinh doanh theo quy định: mục đích sử dụng, số hộ dùng chung, phúc tra công tác ghi chỉ số công tơ, lộ trình GCS, thu tiền điện. Thực hiện xử lý theo quy định các trường hợp vi phạm.</t>
  </si>
  <si>
    <t>Giải quyết các kiến nghị, khiếu nại của khách hàng liên quan đến hệ thống đo đếm điện năng</t>
  </si>
  <si>
    <t>Lập, thẩm định phương án kỹ thuật sửa chữa thường xuyên lưới điện; thiết bị điện theo phân cấp.</t>
  </si>
  <si>
    <t xml:space="preserve">Lập, cập nhật và quản lý hồ sơ lưới điện, thiết bị điện trung, hạ áp </t>
  </si>
  <si>
    <t>Lập và thực hiện công tác thí nghiệm định kỳ, khắc phục các tồn tại sau thí nghiệm</t>
  </si>
  <si>
    <t>Thực hiện công tác chỉnh trang lưới điện</t>
  </si>
  <si>
    <t>Quản lý, vận hành lưới điện trung, hạ áp</t>
  </si>
  <si>
    <t>Kiểm tra, giám sát hệ thống rơ le bảo vệ và điều khiển từ xa thuộc quản lý,  kịp thời phát hiện các hiện tượng bất thường, báo cáo và xử lý theo quy định.</t>
  </si>
  <si>
    <t>AT1.1</t>
  </si>
  <si>
    <t>Lập, triển khai thực hiện kế hoạch công tác ATVSLĐ</t>
  </si>
  <si>
    <t>AT1.2</t>
  </si>
  <si>
    <t>Lập, triển khai thực hiện kế hoạch bảo hộ lao động</t>
  </si>
  <si>
    <t>AT1.3</t>
  </si>
  <si>
    <t>Lập và thực hiện kế hoạch PCCC</t>
  </si>
  <si>
    <t>AT1.4</t>
  </si>
  <si>
    <t>Lập, triển khai kế hoạch Huấn luyện và kiểm tra QTAT của Công ty và Điện lực</t>
  </si>
  <si>
    <t>Quản lý hành lang bảo vệ an toàn công trình điện</t>
  </si>
  <si>
    <t xml:space="preserve"> Công tác kiểm tra kiểm soát, an toàn, vệ sinh lao động</t>
  </si>
  <si>
    <t>Quản lý trang thiết bị phòng cháy chữa cháy</t>
  </si>
  <si>
    <t>Quản lý trang thiết bị, dụng cụ an toàn, BHLĐ</t>
  </si>
  <si>
    <t>Quản lý trang thiết bị, dụng cụ an toàn có yêu cầu nghiêm ngặt về ATLĐ</t>
  </si>
  <si>
    <t>Tham gia phối hợp lập kế hoạch đầu tư tài sản và lưới điện hàng năm.</t>
  </si>
  <si>
    <t>Tổ chức, thực hiện các hoạt động SXK</t>
  </si>
  <si>
    <t>Khai thác hiệu quả các phần mềm dùng chung được trang bị như Eoffice; Microsoft Office; visio</t>
  </si>
  <si>
    <t>Khai thác hiệu quả các phần mềm chuyên môn được trang bị</t>
  </si>
  <si>
    <t>Giải quyết khiếu nại tố cáo theo phân cấp</t>
  </si>
  <si>
    <t>Thực hiện, duy trì áp dụng và cải tiến hệ thống quản lý chất lượng ISO 9001:2015 của Điện lực, lập báo cáo.</t>
  </si>
  <si>
    <t>Giám sát và đánh giá việc thực hiện công tác ISO của CBCNV trong Điện lực</t>
  </si>
  <si>
    <t>Thực hiện, duy trì áp dụng  5S của Điện lực, lập báo cáo.</t>
  </si>
  <si>
    <t>Giám sát và đánh giá việc thực hiện công tác 5S của CBCNV trong Điện lực</t>
  </si>
  <si>
    <t>Tăng trưởng Doanh thu</t>
  </si>
  <si>
    <t>đ/kWh</t>
  </si>
  <si>
    <t>Viễn cảnh khách hàng</t>
  </si>
  <si>
    <t>Tham gia lập kế hoạch SXKD dài hạn của Công ty</t>
  </si>
  <si>
    <t>Tham gia tiếp nhận tài sản các công trình điện khách hàng bàn giao.</t>
  </si>
  <si>
    <t>Mã chức danh</t>
  </si>
  <si>
    <t xml:space="preserve">KPI Điện lực </t>
  </si>
  <si>
    <t>Cá nhân tự chấm</t>
  </si>
  <si>
    <t>Tỷ lệ, hệ số, hiệu số</t>
  </si>
  <si>
    <t>Tr.đồng</t>
  </si>
  <si>
    <t>Thực hiện tốt công tác dịch vụ khách hàng. Không vi phạm về quy định giao tiếp khách hàng. minh bạch</t>
  </si>
  <si>
    <t>Số lỗi sai sót</t>
  </si>
  <si>
    <t>Phút</t>
  </si>
  <si>
    <t>Lần</t>
  </si>
  <si>
    <t>Số vụ</t>
  </si>
  <si>
    <t>GĐ: 01</t>
  </si>
  <si>
    <t>Chỉ đạo lập kế hoạch kinh doanh điện năng.</t>
  </si>
  <si>
    <t>Chỉ đạo lập kế hoạch, triển khai công tác SCTX</t>
  </si>
  <si>
    <t xml:space="preserve">Triển khai thực hiện CCHC của Công ty </t>
  </si>
  <si>
    <t xml:space="preserve">Triển khai thực hiện Quy chế dân chủ của Công ty </t>
  </si>
  <si>
    <t>Chỉ đạo đăng ký kế hoạch cắt điện công tác của Điện lực theo tuần, tháng, quý</t>
  </si>
  <si>
    <t>Chỉ đạo triển khai thực hiện công tác kinh doanh điện năng</t>
  </si>
  <si>
    <t>Chỉ đạo Quản lý hệ thống đo đếm điện năng</t>
  </si>
  <si>
    <t>Thámg</t>
  </si>
  <si>
    <t>Chỉ đạo tiếp nhận, giải quyết yêu cầu cấp điện của khách hàng, giải quyết đơn, thư khiếu nại, tố cáo về cung ứng, sử dụng điện.</t>
  </si>
  <si>
    <t>Chỉ đạo Công tác tuyên truyền, chăm sóc KH và tiết kiệm điện</t>
  </si>
  <si>
    <t>Chỉ đao Công tác QL điện nông thôn</t>
  </si>
  <si>
    <t>Chỉ đạo thực hiện công tác quản lý tài chính. Quản lý sử dụng vốn, kiểm soát dòng tiền, theo dõi tài sản, phân tích hiệu quả tài chính.</t>
  </si>
  <si>
    <t>Chỉ đạo Chỉ huy vận hành, xử lý sự cố lưới điện.</t>
  </si>
  <si>
    <t>Chỉ đạo Quản lý tổn thất điện năng</t>
  </si>
  <si>
    <t>Chỉ đạo lập và thực hiện kế hoạch công tác ATVSLĐ, BHLĐ, PCCN</t>
  </si>
  <si>
    <t>Thực hiện công tác văn hóa doanh nghiệp</t>
  </si>
  <si>
    <t>Có sáng kiến kỹ thuật được công nhận</t>
  </si>
  <si>
    <t>Có cải tiến, hợp lý hóa sản xuất được công nhận</t>
  </si>
  <si>
    <t>Xếp loại</t>
  </si>
  <si>
    <t>Chỉ đạo thực hiện mua sắm vật tư theo phân cấp</t>
  </si>
  <si>
    <t>Chỉ đạo Quản lý kho bãi và nhập xuất vật tư cho các bộ phận</t>
  </si>
  <si>
    <t>Chỉ đạo lập các báo cáo kế toán tài chính.</t>
  </si>
  <si>
    <t>Chỉ đạo thực hiện hạch toán kế toán (tài khoản, sổ sách chứng từ, quy trình), vận hành và kiểm soát nghiệp vụ thu chi, chứng từ kế toán.</t>
  </si>
  <si>
    <t>Chỉ đạo Quản lý kỹ thuật, sửa chữa hệ thống điện</t>
  </si>
  <si>
    <t>Chỉ đạo Công tác bảo vệ môi trường</t>
  </si>
  <si>
    <t>Chỉ đạo Quản lý, điều phối và sử dụng xe ô tô</t>
  </si>
  <si>
    <t>Chỉ đạo Quản lý vận hành, khắc phục lỗi các phần mềm được trang bị</t>
  </si>
  <si>
    <t>Thực hiện Công tác phòng chống tham nhũng</t>
  </si>
  <si>
    <t>Thực hiện Công tác giải quyết khiếu nại, tố cáo</t>
  </si>
  <si>
    <t>Chỉ đạo phối hợp thực hiện Quản lý, vận hành, sửa chữa hạ tầng mạng viễn thông, công nghệ thông tin</t>
  </si>
  <si>
    <t xml:space="preserve">Bộ phận: Giám đốc </t>
  </si>
  <si>
    <t xml:space="preserve">Thực hiện CCHC của Công ty </t>
  </si>
  <si>
    <t xml:space="preserve">Tham gia Quy chế dân chủ của Công ty </t>
  </si>
  <si>
    <t>Thực hiện Công tác cán bộ theo phân cấp</t>
  </si>
  <si>
    <t>Thực hiện công tác soạn thảo, kiểm soát văn bản theo quy định</t>
  </si>
  <si>
    <t xml:space="preserve">Tham gia thực hiện Quy chế dân chủ của Công ty </t>
  </si>
  <si>
    <t>Chỉ đạo Quản lý trang thiết bị, dụng cụ an toàn, phòng cháy chữa cháy.</t>
  </si>
  <si>
    <t>Phối hợp Lập kế hoạch SCL</t>
  </si>
  <si>
    <t>Thực hiện công tác văn hóa doanh nghiệp theo qui định.</t>
  </si>
  <si>
    <t>Lập kế hoạch triển khai duy trì áp dụng và cải tiến công cụ 5S trong toàn Điện lực.</t>
  </si>
  <si>
    <t>Lập kế hoạch và tổ chức triển khai duy trì áp dụng và cải tiến hệ thống quản lý chất lượng ISO 9001:2015 trong toàn Điện lực</t>
  </si>
  <si>
    <t xml:space="preserve"> Sản lượng điện thương phẩm</t>
  </si>
  <si>
    <t>Thay công tơ định kỳ</t>
  </si>
  <si>
    <t>Cái</t>
  </si>
  <si>
    <t>Theo dõi số liệu, kiểm soát chi phí biến động của Điện lực không vượt kế hoạch Công ty giao.</t>
  </si>
  <si>
    <t>Chỉ đạo kiểm tra, giám sát hệ thống rơ le bảo vệ và điều khiển từ xa, kịp thời phát hiện các hiện tượng bất thường, báo cáo xử lý theo qui định</t>
  </si>
  <si>
    <t>Tham gia giải phóng mặt bằng, giám sát, nghiệm thu đóng điện</t>
  </si>
  <si>
    <t>LD4.1</t>
  </si>
  <si>
    <t>LD4.1.1</t>
  </si>
  <si>
    <t>LD4.1.2</t>
  </si>
  <si>
    <t>Chỉ đạo xây dựng qui định phân phối tiền lương SX điện, SX khác của Điện lực</t>
  </si>
  <si>
    <t>Soạn thảo, soát xét các văn bản, qui trình của Điện lực đảm bảo đúng, đủ nội dung và thể thức trình bày.</t>
  </si>
  <si>
    <t>Chỉ đạo công tác lưu trữ hồ sơ theo qui định.</t>
  </si>
  <si>
    <t>Chỉ đạo thực hiện công tác văn thư của Điện lực theo đúng qui trình, qui định của EVNNPC, PCYB</t>
  </si>
  <si>
    <t>Chỉ đạo duy trì áp dụng và cải tiến hệ thống quản lý chất lượng ISO 9001:2015 trong toàn Điện lực</t>
  </si>
  <si>
    <t>Chỉ đạo duy trì áp dụng 5S trong toàn Điện lực</t>
  </si>
  <si>
    <t>Số lượng phiếu NC</t>
  </si>
  <si>
    <t>Điểm</t>
  </si>
  <si>
    <t>Tham gia, thực hiện công tác điều tra tai nạn lao động, các vụ cháy nổ lớn, sự cố lưới điện theo phân cấp</t>
  </si>
  <si>
    <t>a1</t>
  </si>
  <si>
    <t>a2</t>
  </si>
  <si>
    <t>a3</t>
  </si>
  <si>
    <t>a4</t>
  </si>
  <si>
    <t>G</t>
  </si>
  <si>
    <t>Gqđ=G*a</t>
  </si>
  <si>
    <t>Trọng số cấp 1</t>
  </si>
  <si>
    <t xml:space="preserve">Trọng số cấp 2 </t>
  </si>
  <si>
    <t xml:space="preserve">Trọng số cấp 3 </t>
  </si>
  <si>
    <t>Trọng số cấp 4</t>
  </si>
  <si>
    <t>Trọng số chỉ tiêu</t>
  </si>
  <si>
    <t>a5</t>
  </si>
  <si>
    <t>Sản lượng điện thương phẩm</t>
  </si>
  <si>
    <t>Tr.kWh</t>
  </si>
  <si>
    <t>CN3.1.2</t>
  </si>
  <si>
    <t>CN3.1.1</t>
  </si>
  <si>
    <t>QT1.1.2</t>
  </si>
  <si>
    <t>Tai nạn lao động</t>
  </si>
  <si>
    <t xml:space="preserve">Thực hiện kế hoạch CCHC của Công ty </t>
  </si>
  <si>
    <t>Mã KPI 2</t>
  </si>
  <si>
    <t>Mã KPI 3</t>
  </si>
  <si>
    <t>F2.1</t>
  </si>
  <si>
    <t>F2.1.1</t>
  </si>
  <si>
    <t>Giá bán điện bình quân</t>
  </si>
  <si>
    <t>F2.2</t>
  </si>
  <si>
    <t>F2.2.1</t>
  </si>
  <si>
    <t>F4.1</t>
  </si>
  <si>
    <t>F4.1.1</t>
  </si>
  <si>
    <t>F4.2</t>
  </si>
  <si>
    <t>F4.2.1</t>
  </si>
  <si>
    <t>C1.1</t>
  </si>
  <si>
    <t>C1.1.1</t>
  </si>
  <si>
    <t>I1.1</t>
  </si>
  <si>
    <t>I1.1.1</t>
  </si>
  <si>
    <t>I2.1</t>
  </si>
  <si>
    <t>I2.1.1</t>
  </si>
  <si>
    <t>I2.2</t>
  </si>
  <si>
    <t>I2.2.1</t>
  </si>
  <si>
    <t>I3.1</t>
  </si>
  <si>
    <t>I3.1.1</t>
  </si>
  <si>
    <t>I3.2</t>
  </si>
  <si>
    <t>I3.2.1</t>
  </si>
  <si>
    <t>I4.1</t>
  </si>
  <si>
    <t>I4.1.1</t>
  </si>
  <si>
    <t>I5.1</t>
  </si>
  <si>
    <t>I5.1.1</t>
  </si>
  <si>
    <t>I5.2</t>
  </si>
  <si>
    <t>I5.2.1</t>
  </si>
  <si>
    <t>L2.2</t>
  </si>
  <si>
    <t>L2.2.1</t>
  </si>
  <si>
    <t>KH1.1</t>
  </si>
  <si>
    <t>KH1.1.1</t>
  </si>
  <si>
    <t>KH1.2</t>
  </si>
  <si>
    <t>KH1.2.1</t>
  </si>
  <si>
    <t>KH1.3</t>
  </si>
  <si>
    <t>KH1.3.1</t>
  </si>
  <si>
    <t>KH1.4</t>
  </si>
  <si>
    <t>KH1.4.1</t>
  </si>
  <si>
    <t>KH1.5</t>
  </si>
  <si>
    <t>KH2.1</t>
  </si>
  <si>
    <t>KH2.1.1</t>
  </si>
  <si>
    <t>KH2.3</t>
  </si>
  <si>
    <t>KH2.3.1</t>
  </si>
  <si>
    <t>KH2.4</t>
  </si>
  <si>
    <t>KH2.4.1</t>
  </si>
  <si>
    <t>KH5.1</t>
  </si>
  <si>
    <t>KH5.1.1</t>
  </si>
  <si>
    <t>KH6.1</t>
  </si>
  <si>
    <t>KH6.1.1</t>
  </si>
  <si>
    <t>KH7.1</t>
  </si>
  <si>
    <t>KH7.1.1</t>
  </si>
  <si>
    <t>VT1.1</t>
  </si>
  <si>
    <t>VT1.1.1</t>
  </si>
  <si>
    <t>VT2.1</t>
  </si>
  <si>
    <t>VT2.1.1</t>
  </si>
  <si>
    <t>VT4.1</t>
  </si>
  <si>
    <t>VT4.1.1</t>
  </si>
  <si>
    <t>KD1.1</t>
  </si>
  <si>
    <t>KD1.1.1</t>
  </si>
  <si>
    <t>KD1.2</t>
  </si>
  <si>
    <t>KD1.2.1</t>
  </si>
  <si>
    <t>KD2.1</t>
  </si>
  <si>
    <t>KD2.1.1</t>
  </si>
  <si>
    <t>KD2.2</t>
  </si>
  <si>
    <t>KD2.2.1</t>
  </si>
  <si>
    <t>KD3.1</t>
  </si>
  <si>
    <t>KD3.1.1</t>
  </si>
  <si>
    <t>KD4.1</t>
  </si>
  <si>
    <t>KD4.1.1</t>
  </si>
  <si>
    <t>KD5.1</t>
  </si>
  <si>
    <t>KD5.1.1</t>
  </si>
  <si>
    <t>TC1.1</t>
  </si>
  <si>
    <t>TC1.1.1</t>
  </si>
  <si>
    <t>TC2.1</t>
  </si>
  <si>
    <t>TC2.1.1</t>
  </si>
  <si>
    <t>TC3.1</t>
  </si>
  <si>
    <t>TC3.1.1</t>
  </si>
  <si>
    <t>TC4.1</t>
  </si>
  <si>
    <t>TC4.1.1</t>
  </si>
  <si>
    <t>KT1.1</t>
  </si>
  <si>
    <t>KT1.1.1</t>
  </si>
  <si>
    <t>KT1.2.1</t>
  </si>
  <si>
    <t>KT1.3.1</t>
  </si>
  <si>
    <t>KT1.4.1</t>
  </si>
  <si>
    <t>KT1.5.1</t>
  </si>
  <si>
    <t>KT2.1</t>
  </si>
  <si>
    <t>KT2.1.1</t>
  </si>
  <si>
    <t>KT3.1</t>
  </si>
  <si>
    <t>KT3.1.1</t>
  </si>
  <si>
    <t>KT4.1.1</t>
  </si>
  <si>
    <t>AT1.1.1</t>
  </si>
  <si>
    <t>AT1.2.1</t>
  </si>
  <si>
    <t>AT1.3.1</t>
  </si>
  <si>
    <t>AT1.4.1</t>
  </si>
  <si>
    <t>AT1.5</t>
  </si>
  <si>
    <t>AT1.5.1</t>
  </si>
  <si>
    <t>AT1.6</t>
  </si>
  <si>
    <t>AT1.6.1</t>
  </si>
  <si>
    <t>AT2.1</t>
  </si>
  <si>
    <t>AT2.1.1</t>
  </si>
  <si>
    <t>AT3.1</t>
  </si>
  <si>
    <t>AT3.1.1</t>
  </si>
  <si>
    <t>AT3.2</t>
  </si>
  <si>
    <t>AT3.2.1</t>
  </si>
  <si>
    <t>AT3.3</t>
  </si>
  <si>
    <t>AT3.3.1</t>
  </si>
  <si>
    <t>AT4.1</t>
  </si>
  <si>
    <t>AT4.1.1</t>
  </si>
  <si>
    <t>AT5.1</t>
  </si>
  <si>
    <t>AT5.1.1</t>
  </si>
  <si>
    <t>XD1.1</t>
  </si>
  <si>
    <t>XD1.1.1</t>
  </si>
  <si>
    <t>XD2.1</t>
  </si>
  <si>
    <t>XD2.1.1</t>
  </si>
  <si>
    <t>SC1.1</t>
  </si>
  <si>
    <t>SC1.1.1</t>
  </si>
  <si>
    <t>SC2.1</t>
  </si>
  <si>
    <t>SC2.1.1</t>
  </si>
  <si>
    <t>SX1.1</t>
  </si>
  <si>
    <t>SX1.1.1</t>
  </si>
  <si>
    <t>LD2.1</t>
  </si>
  <si>
    <t>LD2.1.1</t>
  </si>
  <si>
    <t>HC1.1</t>
  </si>
  <si>
    <t>HC1.1.1</t>
  </si>
  <si>
    <t>HC1.1.2</t>
  </si>
  <si>
    <t>HC1.2.1</t>
  </si>
  <si>
    <t>HC2.1</t>
  </si>
  <si>
    <t>HC2.1.1</t>
  </si>
  <si>
    <t>HC7.1</t>
  </si>
  <si>
    <t>HC7.1.1</t>
  </si>
  <si>
    <t>CN1.1</t>
  </si>
  <si>
    <t>CN1.1.1</t>
  </si>
  <si>
    <t>CN2.1</t>
  </si>
  <si>
    <t>CN2.1.1</t>
  </si>
  <si>
    <t>CN3.1</t>
  </si>
  <si>
    <t>KS1.1</t>
  </si>
  <si>
    <t>KS1.1.1</t>
  </si>
  <si>
    <t>KS5.1</t>
  </si>
  <si>
    <t>KS5.1.1</t>
  </si>
  <si>
    <t>KS6.1</t>
  </si>
  <si>
    <t>KS6.1.1</t>
  </si>
  <si>
    <t>QT1.1</t>
  </si>
  <si>
    <t>QT1.1.1</t>
  </si>
  <si>
    <t>QT2.1</t>
  </si>
  <si>
    <t>QT2.1.1</t>
  </si>
  <si>
    <t>QT2.1.2</t>
  </si>
  <si>
    <t>VH1.1</t>
  </si>
  <si>
    <t>VH1.1.1</t>
  </si>
  <si>
    <t>TS</t>
  </si>
  <si>
    <t>a=a1*a2*a3*a4*a5</t>
  </si>
  <si>
    <t>KQ</t>
  </si>
  <si>
    <t>TL=TH/KH; TH-KH; Hệ số</t>
  </si>
  <si>
    <t>B.2.1</t>
  </si>
  <si>
    <t>B1</t>
  </si>
  <si>
    <t>B2</t>
  </si>
  <si>
    <t>C2</t>
  </si>
  <si>
    <t>B1.1</t>
  </si>
  <si>
    <t>C2.1</t>
  </si>
  <si>
    <t>B1.1.1</t>
  </si>
  <si>
    <t>B2.1.1</t>
  </si>
  <si>
    <t>C2.1.1</t>
  </si>
  <si>
    <t xml:space="preserve">Chỉ số tiếp cận điện năng của Khách hàng có TBA chuyên dùng </t>
  </si>
  <si>
    <t>Chỉ số tiếp cận điện năng của Khách hàng trên lưới hạ áp khu vực Thàng phố, Thị xã, Thị Trấn</t>
  </si>
  <si>
    <t>I3.2.2</t>
  </si>
  <si>
    <t>Chỉ số tiếp cận điện năng của Khách hàng trên lưới hạ áp khu vực nông thôn</t>
  </si>
  <si>
    <t>Kiểm tra, giám sát MBĐ</t>
  </si>
  <si>
    <t>Chỉ đạo kiểm tra, giám sát MBĐ</t>
  </si>
  <si>
    <t>NHÓM CÁC CHỈ TIÊU CHUNG (KPI CHUNG)</t>
  </si>
  <si>
    <t>A.3</t>
  </si>
  <si>
    <t>Số lượng</t>
  </si>
  <si>
    <t>Số lượng công trình</t>
  </si>
  <si>
    <t>Số lần kiểm tra</t>
  </si>
  <si>
    <t>Chỉ đạo phân phối tiền lương theo qui định</t>
  </si>
  <si>
    <t>Số lượt kiểm tra</t>
  </si>
  <si>
    <r>
      <rPr>
        <sz val="12"/>
        <color rgb="FFFF0000"/>
        <rFont val="Calibri"/>
        <family val="2"/>
      </rPr>
      <t>≥</t>
    </r>
    <r>
      <rPr>
        <sz val="10.199999999999999"/>
        <color rgb="FFFF0000"/>
        <rFont val="Times New Roman"/>
        <family val="1"/>
      </rPr>
      <t xml:space="preserve"> 70</t>
    </r>
  </si>
  <si>
    <t>Số CBCNV biết khai thác hiệu quả các phần mềm  được trang bị: Microsoft Office (Word, Excel, Power Point); Eoffice; Visio.</t>
  </si>
  <si>
    <t xml:space="preserve">Số lượng </t>
  </si>
  <si>
    <t>Số lần kiểm tra nội bộ</t>
  </si>
  <si>
    <t>ĐIỆN LỰC LỤC YÊN</t>
  </si>
  <si>
    <t>Ngày 10 tháng 06 năm 2018</t>
  </si>
  <si>
    <t>Vũ Anh Tuấn</t>
  </si>
  <si>
    <t>Ngày 12 tháng 06 năm 2018</t>
  </si>
  <si>
    <t xml:space="preserve">Bộ phận: Phó Giám đốc </t>
  </si>
  <si>
    <t>Đỗ Hoài Đức</t>
  </si>
  <si>
    <t>PGĐ: 01</t>
  </si>
  <si>
    <t xml:space="preserve">Trọng số cấp 1 </t>
  </si>
  <si>
    <t xml:space="preserve">Trọng số cấp 4 </t>
  </si>
  <si>
    <t xml:space="preserve">Trọng số chỉ tiêu  </t>
  </si>
  <si>
    <t>F21</t>
  </si>
  <si>
    <t>Tr. kWh</t>
  </si>
  <si>
    <t>F41</t>
  </si>
  <si>
    <t>F42</t>
  </si>
  <si>
    <t>Viễn cảnh quy trình nội bộ</t>
  </si>
  <si>
    <t>quý</t>
  </si>
  <si>
    <t>I22</t>
  </si>
  <si>
    <t xml:space="preserve">Chỉ số tiếp cận điện năng của Kh có TBA chuyên dùng </t>
  </si>
  <si>
    <t>I32</t>
  </si>
  <si>
    <t>Chỉ số tiếp cận điện năng của Khách hàng trên lưới hạ áp</t>
  </si>
  <si>
    <t xml:space="preserve">Tai nạn lao động </t>
  </si>
  <si>
    <t>Triển khai thực hiện lập kế hoạch tổn thất điện năng của Điện lực theo Quí, năm.</t>
  </si>
  <si>
    <t>Tham gia lập kế hoạch SCTX</t>
  </si>
  <si>
    <t>KH22</t>
  </si>
  <si>
    <t>KH23</t>
  </si>
  <si>
    <t>Triển khai thực hiện SCTX</t>
  </si>
  <si>
    <t>Triển khai nghiệm thu SCTX</t>
  </si>
  <si>
    <t>KH3</t>
  </si>
  <si>
    <t>Chỉ đạo Quản lý, phân bổ chi phí biến động</t>
  </si>
  <si>
    <t>Chỉ đạo công tác đăng ký kế hoạch cắt điện công tác của Điện lực theo tuần, tháng, quý</t>
  </si>
  <si>
    <t>Tham gia nghiệm thu vật tư mua sắm theo phân cấp</t>
  </si>
  <si>
    <t xml:space="preserve">Tham gia với Công ty thực hiện tiếp nhận tài sản các công trình điện khách hàng bàn giao trên địa bàn quản lý </t>
  </si>
  <si>
    <t xml:space="preserve">Tham gia tiếp nhận tài sản các công trình điện khách hàng bàn giao trên địa bàn quản lý </t>
  </si>
  <si>
    <t>Triển khai thực hiện Khảo sát, thỏa thuận đấu nối và các yêu cầu kỹ thuật</t>
  </si>
  <si>
    <t>Tham gia thực hiện đánh giá vật tư thu hồi nhập kho.</t>
  </si>
  <si>
    <t>Chỉ đạo theo dõi kế hoạch chi phí giá thành của Công ty</t>
  </si>
  <si>
    <t>Chỉ đạo lập, thẩm định phương án kỹ thuật SCTX lưới điện; thiết bị điện theo phân cấp.</t>
  </si>
  <si>
    <t>K1.2</t>
  </si>
  <si>
    <t>Chỉ đạo lập, cập nhật và quản lý hồ sơ lưới điện trung, hạ áp</t>
  </si>
  <si>
    <t>KT14</t>
  </si>
  <si>
    <t>KT15</t>
  </si>
  <si>
    <t>KT16</t>
  </si>
  <si>
    <t>KT17</t>
  </si>
  <si>
    <t>KT18</t>
  </si>
  <si>
    <t>K1.3</t>
  </si>
  <si>
    <t>Chỉ đạo lập và thực hiện công tác thí nghiệm định kỳ, khắc phục các tồn tại sau thí nghiệm</t>
  </si>
  <si>
    <t>K1.4</t>
  </si>
  <si>
    <t>Triển khai thực hiện công tác chỉnh trang lưới điện</t>
  </si>
  <si>
    <t>K1.5</t>
  </si>
  <si>
    <t>Chỉ đạo quản lý lưới điện trung, hạ áp</t>
  </si>
  <si>
    <t>Chỉ đạo và triển khai Chỉ huy vận hành, xử lý sự cố lưới điện.</t>
  </si>
  <si>
    <t>Triển khai kiểm tra, giám sát hệ thống rơ le bảo vệ và điều khiển từ xa theo phân cấp,  kịp thời phát hiện các hiện tượng bất thường, báo cáo và xử lý theo quy định.</t>
  </si>
  <si>
    <t>KT4.1</t>
  </si>
  <si>
    <t>Triển khai công tác Quản lý tổn thất điện năng</t>
  </si>
  <si>
    <t xml:space="preserve">Chỉ đạo lập và triển khai thực hiện kế hoạch công tác ATVSLĐ, </t>
  </si>
  <si>
    <t>AT12</t>
  </si>
  <si>
    <t>AT13</t>
  </si>
  <si>
    <t>AT14</t>
  </si>
  <si>
    <t>AT15</t>
  </si>
  <si>
    <t xml:space="preserve">Chỉ đạo lập kế hoạch bảo hộ lao động và đăng ký kế hoạch với Công ty </t>
  </si>
  <si>
    <t xml:space="preserve">Chỉ đạo lập và triển khai thực hiện kế hoạch PCCC </t>
  </si>
  <si>
    <t>Chỉ đạo lập, triển khai thực hiện kế hoạch huấn luyện và kiểm tra QTAT của Điện lực</t>
  </si>
  <si>
    <t>Chỉ đạo và triển khai thực hiện quản lý hành lang bảo vệ an toàn công trình điện</t>
  </si>
  <si>
    <t>Chỉ đạo, triển khai, thực hiện công tác kiểm tra, kiểm soát AT-VSLĐ</t>
  </si>
  <si>
    <t>Tham gia thực hiện công tác điều tra tai nạn lao động, các vụ cháy nổ lớn, sự cố lưới điện theo phân cấp</t>
  </si>
  <si>
    <t>Chỉ đạo thực hiện Quản lý trang thiết bị, dụng cụ an toàn phòng cháy chữa cháy.</t>
  </si>
  <si>
    <t>AT32</t>
  </si>
  <si>
    <t>AT33</t>
  </si>
  <si>
    <t>AT34</t>
  </si>
  <si>
    <t>Chỉ đạo quản lý trang thiết bị  dụng cụ AT-BHLĐ</t>
  </si>
  <si>
    <t>Chỉ đạo, triển khai thực hiện quản lý trang thiết bị, dụng cụ an toàn có yêu cầu nghiêm ngặt về ATLĐ</t>
  </si>
  <si>
    <t>Chỉ đạo, triển khai thực hiện phòng chống và khắc phục thiên tai</t>
  </si>
  <si>
    <t>Chỉ đạo thực hiện Công tác bảo vệ môi trường</t>
  </si>
  <si>
    <t>Tham gia lập kế hoạch đầu tư tài sản và lưới điện hàng năm.</t>
  </si>
  <si>
    <t>Tham gia Lập kế hoạch SCL</t>
  </si>
  <si>
    <t xml:space="preserve">Tham gia thực hiện công tác cán bộ theo phân cấp </t>
  </si>
  <si>
    <t>Thực hiện Công tác lao động, tiền lương</t>
  </si>
  <si>
    <t>Chỉ đạo Công tác lưu trữ</t>
  </si>
  <si>
    <t xml:space="preserve"> Chỉ đạo  tham gia khắc phục sự cố, sửa chữa hạ tầng mạng viễn thông, công nghệ thông tin.</t>
  </si>
  <si>
    <t>Kiểm tra, giám sát thực hiện HĐMBĐ</t>
  </si>
  <si>
    <t>Chỉ đạo phối hợp Kiểm tra, giám sát thực hiện HĐMBĐ</t>
  </si>
  <si>
    <t>Theo Kh</t>
  </si>
  <si>
    <t>KS2</t>
  </si>
  <si>
    <t>Kiểm tra chống trộm cắp điện</t>
  </si>
  <si>
    <t>Chỉ đạo Kiểm tra chống trộm cắp điện</t>
  </si>
  <si>
    <t>Tham gia Giải quyết khiếu nại tố cáo theo phân cấp</t>
  </si>
  <si>
    <t>Thực hiện duy trì áp dụng và cải tiến hệ thống quản lý chất lượng ISO 9001:2015 trong toàn Điện lực</t>
  </si>
  <si>
    <t>Thực hiện duy trì áp dụng và cải tiến công cụ 5S trong toàn Điện lực.</t>
  </si>
  <si>
    <t>B.1</t>
  </si>
  <si>
    <t>B.1.1</t>
  </si>
  <si>
    <t>B.1.1.1</t>
  </si>
  <si>
    <t>B.2</t>
  </si>
  <si>
    <t>B.2.1.1</t>
  </si>
  <si>
    <t>C3</t>
  </si>
  <si>
    <t>Hoàn thành tốt các công việc được giao bổ xung khi có phát sinh</t>
  </si>
  <si>
    <t>C3.1</t>
  </si>
  <si>
    <t>C3.1.1</t>
  </si>
  <si>
    <t>Bộ phận: Phó Giám đốc</t>
  </si>
  <si>
    <t>Nguyễn Đình Sơn</t>
  </si>
  <si>
    <t>PGĐ: 02</t>
  </si>
  <si>
    <t xml:space="preserve">Giá bán điện bình quân </t>
  </si>
  <si>
    <t>Quí</t>
  </si>
  <si>
    <t>I11</t>
  </si>
  <si>
    <t>L22</t>
  </si>
  <si>
    <t xml:space="preserve">Tham gia  lập kế hoạch tổn thất điện năng của Điện lực theo quý, năm </t>
  </si>
  <si>
    <t xml:space="preserve">Triển khai lập kế hoạch giá bán điện bình quân của Điện lực theo quý, năm </t>
  </si>
  <si>
    <t xml:space="preserve">Triển khai lập kế hoạch điện thương phẩm của  Điện lực theo quý, năm </t>
  </si>
  <si>
    <t xml:space="preserve">Triển khai lập kế hoạch thay thế định kỳ hệ thống đo đếm điện theo quý, năm </t>
  </si>
  <si>
    <t>KH1.5.1</t>
  </si>
  <si>
    <t>Triển khai lập kế hoạch kiểm tra giám sát mua bán điện</t>
  </si>
  <si>
    <t>Thực hiện công tác kinh doanh điện năng</t>
  </si>
  <si>
    <t>Triển khai thực hiện kiểm tra định kỳ, đột xuất về công tác kinh doanh theo quy định: mục đích sử dụng, số hộ dùng chung, phúc tra công tác ghi chỉ số công tơ, lộ trình GCS, thu tiền điện. Thực hiện xử lý theo quy định các trường hợp vi phạm.</t>
  </si>
  <si>
    <t>Triển khai Quản lý hệ thống đo đếm điện năng</t>
  </si>
  <si>
    <t>Triển khai Giải quyết các kiến nghị, khiếu nại của khách hàng liên quan đến hệ thống đo đếm điện năng</t>
  </si>
  <si>
    <t>Triển khai tiếp nhận, giải quyết yêu cầu cấp điện của khách hàng, giải quyết đơn, thư khiếu nại, tố cáo về cung ứng, sử dụng điện.</t>
  </si>
  <si>
    <t>Triển khai Công tác tuyên truyền, chăm sóc KH và tiết kiệm điện</t>
  </si>
  <si>
    <t>Triển khai Công tác QL điện nông thôn</t>
  </si>
  <si>
    <t>Triển khai công tác thu, nộp tiền điện theo đúng quy định.</t>
  </si>
  <si>
    <t xml:space="preserve">Triển khai tiếp nhận và sử lý các thông tin trên phần mềm CRM </t>
  </si>
  <si>
    <t xml:space="preserve">Tham gia Lập chương trình giảm tổn thất hàng năm và thực hiện các biện pháp GTTĐN </t>
  </si>
  <si>
    <t>Triển khai  thực hiện Quản lý, vận hành, sửa chữa hạ tầng mạng viễn thông, công nghệ thông tin</t>
  </si>
  <si>
    <t>Triển khai Quản lý vận hành, khắc phục lỗi các phần mềm được trang bị</t>
  </si>
  <si>
    <t>Triển khai Kiểm tra, giám sát MBĐ</t>
  </si>
  <si>
    <t>Tham gia thực hiện Công tác giải quyết khiếu nại, tố cáo</t>
  </si>
  <si>
    <t>Lập kế hoạch triển khai duy trì áp dụng và cải tiến công cụ 5S trong toàn Điện lực</t>
  </si>
  <si>
    <t>B2.1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</si>
</sst>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7">
    <numFmt numFmtId="41" formatCode="_(* #,##0_);_(* \(#,##0\);_(* &quot;-&quot;_);_(@_)"/>
    <numFmt numFmtId="44" formatCode="_(&quot;$&quot;* #,##0.00_);_(&quot;$&quot;* \(#,##0.00\);_(&quot;$&quot;* &quot;-&quot;??_);_(@_)"/>
    <numFmt numFmtId="43" formatCode="_(* #,##0.00_);_(* \(#,##0.00\);_(* &quot;-&quot;??_);_(@_)"/>
    <numFmt numFmtId="164" formatCode="_-* #,##0.00_-;\-* #,##0.00_-;_-* &quot;-&quot;??_-;_-@_-"/>
    <numFmt numFmtId="165" formatCode="_-* #,##0.00\ _₫_-;\-* #,##0.00\ _₫_-;_-* &quot;-&quot;??\ _₫_-;_-@_-"/>
    <numFmt numFmtId="166" formatCode="&quot;\&quot;#,##0.00;[Red]&quot;\&quot;&quot;\&quot;&quot;\&quot;&quot;\&quot;&quot;\&quot;&quot;\&quot;\-#,##0.00"/>
    <numFmt numFmtId="167" formatCode="&quot;\&quot;#,##0;[Red]&quot;\&quot;&quot;\&quot;\-#,##0"/>
    <numFmt numFmtId="168" formatCode="0.0%"/>
    <numFmt numFmtId="169" formatCode="_-* #,##0.0_-;\-* #,##0.0_-;_-* &quot;-&quot;??_-;_-@_-"/>
    <numFmt numFmtId="170" formatCode="\$#,##0\ ;\(\$#,##0\)"/>
    <numFmt numFmtId="171" formatCode="_(* #,##0.00_);_(* \(#,##0.00\);_(* \-??_);_(@_)"/>
    <numFmt numFmtId="172" formatCode="_-* #,##0.00_-;\-* #,##0.00_-;_-* \-??_-;_-@_-"/>
    <numFmt numFmtId="173" formatCode="_(* #,##0.0_);_(* \(#,##0.0\);_(* &quot;-&quot;??_);_(@_)"/>
    <numFmt numFmtId="174" formatCode="_(* #,##0.0_);_(* \(#,##0.0\);_(* &quot;-&quot;?_);_(@_)"/>
    <numFmt numFmtId="175" formatCode="0.0"/>
    <numFmt numFmtId="176" formatCode="0.0000%"/>
    <numFmt numFmtId="177" formatCode="#,##0.0"/>
  </numFmts>
  <fonts count="64">
    <font>
      <sz val="12"/>
      <color theme="1"/>
      <name val="Calibri"/>
      <family val="2"/>
      <scheme val="minor"/>
    </font>
    <font>
      <sz val="11"/>
      <color theme="1"/>
      <name val="Calibri"/>
      <family val="2"/>
      <scheme val="minor"/>
    </font>
    <font>
      <sz val="11"/>
      <color indexed="8"/>
      <name val="Calibri"/>
      <family val="2"/>
    </font>
    <font>
      <sz val="12"/>
      <color indexed="8"/>
      <name val="Calibri"/>
      <family val="2"/>
    </font>
    <font>
      <b/>
      <sz val="12"/>
      <name val="Arial"/>
      <family val="2"/>
    </font>
    <font>
      <sz val="10"/>
      <name val="Arial"/>
      <family val="2"/>
    </font>
    <font>
      <sz val="14"/>
      <name val="??"/>
      <family val="3"/>
    </font>
    <font>
      <sz val="10"/>
      <name val="???"/>
      <family val="3"/>
    </font>
    <font>
      <sz val="10"/>
      <name val=".VnTime"/>
      <family val="2"/>
    </font>
    <font>
      <sz val="11"/>
      <color indexed="8"/>
      <name val="Calibri"/>
      <family val="2"/>
    </font>
    <font>
      <sz val="10"/>
      <color indexed="8"/>
      <name val="Arial"/>
      <family val="2"/>
    </font>
    <font>
      <sz val="9"/>
      <color indexed="8"/>
      <name val="Arial"/>
      <family val="2"/>
    </font>
    <font>
      <sz val="11"/>
      <color indexed="8"/>
      <name val="Arial"/>
      <family val="2"/>
    </font>
    <font>
      <sz val="14"/>
      <name val="Times New Roman"/>
      <family val="1"/>
    </font>
    <font>
      <sz val="11"/>
      <name val="ＭＳ Ｐゴシック"/>
      <family val="3"/>
      <charset val="128"/>
    </font>
    <font>
      <sz val="10"/>
      <name val="Arial"/>
      <family val="2"/>
    </font>
    <font>
      <sz val="14"/>
      <name val="Times New Roman"/>
      <family val="1"/>
    </font>
    <font>
      <sz val="11"/>
      <color indexed="8"/>
      <name val="Calibri"/>
      <family val="2"/>
    </font>
    <font>
      <b/>
      <sz val="12"/>
      <name val="Times New Roman"/>
      <family val="1"/>
    </font>
    <font>
      <sz val="12"/>
      <name val="Times New Roman"/>
      <family val="1"/>
    </font>
    <font>
      <b/>
      <i/>
      <sz val="12"/>
      <name val="Times New Roman"/>
      <family val="1"/>
    </font>
    <font>
      <i/>
      <sz val="12"/>
      <name val="Times New Roman"/>
      <family val="1"/>
    </font>
    <font>
      <sz val="12"/>
      <color indexed="8"/>
      <name val="Times New Roman"/>
      <family val="1"/>
    </font>
    <font>
      <b/>
      <sz val="11"/>
      <name val="Times New Roman"/>
      <family val="1"/>
    </font>
    <font>
      <sz val="11"/>
      <name val="Times New Roman"/>
      <family val="1"/>
      <charset val="163"/>
    </font>
    <font>
      <sz val="11"/>
      <color indexed="8"/>
      <name val="Times New Roman"/>
      <family val="1"/>
    </font>
    <font>
      <i/>
      <sz val="12"/>
      <color indexed="8"/>
      <name val="Times New Roman"/>
      <family val="1"/>
    </font>
    <font>
      <b/>
      <sz val="12"/>
      <color indexed="8"/>
      <name val="Times New Roman"/>
      <family val="1"/>
    </font>
    <font>
      <i/>
      <sz val="11.5"/>
      <color indexed="8"/>
      <name val="Times New Roman"/>
      <family val="1"/>
    </font>
    <font>
      <sz val="11"/>
      <name val="Arial"/>
      <family val="2"/>
    </font>
    <font>
      <b/>
      <i/>
      <sz val="12"/>
      <color indexed="8"/>
      <name val="Times New Roman"/>
      <family val="1"/>
    </font>
    <font>
      <sz val="10"/>
      <name val="Arial"/>
      <family val="2"/>
      <charset val="163"/>
    </font>
    <font>
      <sz val="14"/>
      <name val="Times New Roman"/>
      <family val="1"/>
      <charset val="1"/>
    </font>
    <font>
      <sz val="11"/>
      <color indexed="8"/>
      <name val="Calibri"/>
      <family val="2"/>
      <charset val="1"/>
    </font>
    <font>
      <sz val="11"/>
      <name val="Times New Roman"/>
      <family val="1"/>
    </font>
    <font>
      <sz val="12"/>
      <color indexed="15"/>
      <name val="Times New Roman"/>
      <family val="1"/>
    </font>
    <font>
      <sz val="12"/>
      <color indexed="15"/>
      <name val="Tahoma"/>
      <family val="2"/>
    </font>
    <font>
      <sz val="11"/>
      <color indexed="15"/>
      <name val="Times New Roman"/>
      <family val="1"/>
    </font>
    <font>
      <b/>
      <sz val="11"/>
      <color indexed="15"/>
      <name val="Times New Roman"/>
      <family val="1"/>
    </font>
    <font>
      <b/>
      <i/>
      <sz val="11"/>
      <name val="Times New Roman"/>
      <family val="1"/>
    </font>
    <font>
      <i/>
      <sz val="11"/>
      <color indexed="8"/>
      <name val="Times New Roman"/>
      <family val="1"/>
    </font>
    <font>
      <b/>
      <sz val="11"/>
      <color indexed="8"/>
      <name val="Times New Roman"/>
      <family val="1"/>
    </font>
    <font>
      <sz val="12"/>
      <color theme="1"/>
      <name val="Calibri"/>
      <family val="2"/>
      <scheme val="minor"/>
    </font>
    <font>
      <sz val="11"/>
      <color theme="1"/>
      <name val="Calibri"/>
      <family val="2"/>
      <scheme val="minor"/>
    </font>
    <font>
      <u/>
      <sz val="12"/>
      <color theme="10"/>
      <name val="Calibri"/>
      <family val="2"/>
      <scheme val="minor"/>
    </font>
    <font>
      <sz val="11"/>
      <color theme="1"/>
      <name val="Arial"/>
      <family val="2"/>
    </font>
    <font>
      <sz val="10"/>
      <color rgb="FF000000"/>
      <name val="Arial"/>
      <family val="2"/>
    </font>
    <font>
      <sz val="9"/>
      <color theme="1"/>
      <name val="Arial"/>
      <family val="2"/>
    </font>
    <font>
      <sz val="12"/>
      <color theme="1"/>
      <name val="Times New Roman"/>
      <family val="1"/>
    </font>
    <font>
      <sz val="11"/>
      <color rgb="FFFF0000"/>
      <name val="Times New Roman"/>
      <family val="1"/>
    </font>
    <font>
      <sz val="12"/>
      <color rgb="FFFF0000"/>
      <name val="Times New Roman"/>
      <family val="1"/>
    </font>
    <font>
      <b/>
      <sz val="12"/>
      <color rgb="FFFF0000"/>
      <name val="Times New Roman"/>
      <family val="1"/>
    </font>
    <font>
      <sz val="11"/>
      <color rgb="FFFF0000"/>
      <name val="Times New Roman"/>
      <family val="1"/>
      <charset val="163"/>
    </font>
    <font>
      <sz val="12"/>
      <color rgb="FFFF0000"/>
      <name val="Times New Roman"/>
      <family val="1"/>
      <charset val="163"/>
    </font>
    <font>
      <b/>
      <i/>
      <sz val="12"/>
      <color rgb="FFFF0000"/>
      <name val="Times New Roman"/>
      <family val="1"/>
    </font>
    <font>
      <sz val="12"/>
      <color rgb="FFFF0000"/>
      <name val="Calibri"/>
      <family val="2"/>
    </font>
    <font>
      <sz val="10.199999999999999"/>
      <color rgb="FFFF0000"/>
      <name val="Times New Roman"/>
      <family val="1"/>
    </font>
    <font>
      <i/>
      <sz val="12"/>
      <color rgb="FFFF0000"/>
      <name val="Times New Roman"/>
      <family val="1"/>
    </font>
    <font>
      <sz val="12"/>
      <name val="Times New Roman"/>
      <family val="1"/>
      <charset val="163"/>
    </font>
    <font>
      <sz val="11"/>
      <color theme="1"/>
      <name val="Times New Roman"/>
      <family val="1"/>
    </font>
    <font>
      <b/>
      <i/>
      <sz val="12"/>
      <color theme="1"/>
      <name val="Times New Roman"/>
      <family val="1"/>
    </font>
    <font>
      <b/>
      <sz val="9"/>
      <color indexed="81"/>
      <name val="Tahoma"/>
      <family val="2"/>
    </font>
    <font>
      <sz val="9"/>
      <color indexed="81"/>
      <name val="Tahoma"/>
      <family val="2"/>
    </font>
    <font>
      <i/>
      <sz val="11"/>
      <name val="Times New Roman"/>
      <family val="1"/>
    </font>
  </fonts>
  <fills count="16">
    <fill>
      <patternFill patternType="none"/>
    </fill>
    <fill>
      <patternFill patternType="gray125"/>
    </fill>
    <fill>
      <patternFill patternType="solid">
        <fgColor indexed="9"/>
        <bgColor indexed="64"/>
      </patternFill>
    </fill>
    <fill>
      <patternFill patternType="solid">
        <fgColor indexed="13"/>
        <bgColor indexed="64"/>
      </patternFill>
    </fill>
    <fill>
      <patternFill patternType="solid">
        <fgColor indexed="10"/>
        <bgColor indexed="64"/>
      </patternFill>
    </fill>
    <fill>
      <patternFill patternType="solid">
        <fgColor indexed="51"/>
        <bgColor indexed="64"/>
      </patternFill>
    </fill>
    <fill>
      <patternFill patternType="solid">
        <fgColor indexed="21"/>
        <bgColor indexed="64"/>
      </patternFill>
    </fill>
    <fill>
      <patternFill patternType="solid">
        <fgColor rgb="FFFFFF00"/>
        <bgColor indexed="64"/>
      </patternFill>
    </fill>
    <fill>
      <patternFill patternType="solid">
        <fgColor rgb="FFC00000"/>
        <bgColor indexed="64"/>
      </patternFill>
    </fill>
    <fill>
      <patternFill patternType="solid">
        <fgColor rgb="FF00B050"/>
        <bgColor indexed="64"/>
      </patternFill>
    </fill>
    <fill>
      <patternFill patternType="solid">
        <fgColor theme="0"/>
        <bgColor indexed="64"/>
      </patternFill>
    </fill>
    <fill>
      <patternFill patternType="solid">
        <fgColor rgb="FFFFC000"/>
        <bgColor indexed="64"/>
      </patternFill>
    </fill>
    <fill>
      <patternFill patternType="solid">
        <fgColor rgb="FFFF0000"/>
        <bgColor indexed="64"/>
      </patternFill>
    </fill>
    <fill>
      <patternFill patternType="solid">
        <fgColor rgb="FF92D050"/>
        <bgColor indexed="64"/>
      </patternFill>
    </fill>
    <fill>
      <patternFill patternType="solid">
        <fgColor theme="2"/>
        <bgColor indexed="64"/>
      </patternFill>
    </fill>
    <fill>
      <patternFill patternType="solid">
        <fgColor rgb="FF00B0F0"/>
        <bgColor indexed="64"/>
      </patternFill>
    </fill>
  </fills>
  <borders count="18">
    <border>
      <left/>
      <right/>
      <top/>
      <bottom/>
      <diagonal/>
    </border>
    <border>
      <left/>
      <right/>
      <top style="medium">
        <color indexed="64"/>
      </top>
      <bottom style="medium">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style="thin">
        <color indexed="64"/>
      </right>
      <top style="hair">
        <color indexed="64"/>
      </top>
      <bottom/>
      <diagonal/>
    </border>
    <border>
      <left/>
      <right style="thin">
        <color indexed="64"/>
      </right>
      <top/>
      <bottom/>
      <diagonal/>
    </border>
    <border>
      <left/>
      <right style="thin">
        <color indexed="64"/>
      </right>
      <top/>
      <bottom style="thin">
        <color indexed="64"/>
      </bottom>
      <diagonal/>
    </border>
  </borders>
  <cellStyleXfs count="165">
    <xf numFmtId="0" fontId="0" fillId="0" borderId="0"/>
    <xf numFmtId="166" fontId="5" fillId="0" borderId="0" applyFont="0" applyFill="0" applyBorder="0" applyAlignment="0" applyProtection="0"/>
    <xf numFmtId="0" fontId="6" fillId="0" borderId="0" applyFont="0" applyFill="0" applyBorder="0" applyAlignment="0" applyProtection="0"/>
    <xf numFmtId="167" fontId="5" fillId="0" borderId="0" applyFont="0" applyFill="0" applyBorder="0" applyAlignment="0" applyProtection="0"/>
    <xf numFmtId="40" fontId="6" fillId="0" borderId="0" applyFont="0" applyFill="0" applyBorder="0" applyAlignment="0" applyProtection="0"/>
    <xf numFmtId="38" fontId="6" fillId="0" borderId="0" applyFont="0" applyFill="0" applyBorder="0" applyAlignment="0" applyProtection="0"/>
    <xf numFmtId="10" fontId="5" fillId="0" borderId="0" applyFont="0" applyFill="0" applyBorder="0" applyAlignment="0" applyProtection="0"/>
    <xf numFmtId="0" fontId="7" fillId="0" borderId="0"/>
    <xf numFmtId="43" fontId="3" fillId="0" borderId="0" applyFont="0" applyFill="0" applyBorder="0" applyAlignment="0" applyProtection="0"/>
    <xf numFmtId="41" fontId="8"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164" fontId="42" fillId="0" borderId="0" applyFont="0" applyFill="0" applyBorder="0" applyAlignment="0" applyProtection="0"/>
    <xf numFmtId="164" fontId="42" fillId="0" borderId="0" applyFont="0" applyFill="0" applyBorder="0" applyAlignment="0" applyProtection="0"/>
    <xf numFmtId="43" fontId="8" fillId="0" borderId="0" applyFont="0" applyFill="0" applyBorder="0" applyAlignment="0" applyProtection="0"/>
    <xf numFmtId="43" fontId="5" fillId="0" borderId="0" applyFont="0" applyFill="0" applyBorder="0" applyAlignment="0" applyProtection="0"/>
    <xf numFmtId="164" fontId="9" fillId="0" borderId="0" applyFont="0" applyFill="0" applyBorder="0" applyAlignment="0" applyProtection="0"/>
    <xf numFmtId="164" fontId="9"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43" fontId="10" fillId="0" borderId="0" applyFont="0" applyFill="0" applyBorder="0" applyAlignment="0" applyProtection="0"/>
    <xf numFmtId="43" fontId="11" fillId="0" borderId="0" applyFont="0" applyFill="0" applyBorder="0" applyAlignment="0" applyProtection="0"/>
    <xf numFmtId="165"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5" fontId="12"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4" fontId="12" fillId="0" borderId="0" applyFont="0" applyFill="0" applyBorder="0" applyAlignment="0" applyProtection="0"/>
    <xf numFmtId="169" fontId="12" fillId="0" borderId="0" applyFont="0" applyFill="0" applyBorder="0" applyAlignment="0" applyProtection="0"/>
    <xf numFmtId="164" fontId="3" fillId="0" borderId="0" applyFont="0" applyFill="0" applyBorder="0" applyAlignment="0" applyProtection="0"/>
    <xf numFmtId="3" fontId="5" fillId="0" borderId="0" applyFont="0" applyFill="0" applyBorder="0" applyAlignment="0" applyProtection="0"/>
    <xf numFmtId="44" fontId="9" fillId="0" borderId="0" applyFont="0" applyFill="0" applyBorder="0" applyAlignment="0" applyProtection="0"/>
    <xf numFmtId="44" fontId="9"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170" fontId="5" fillId="0" borderId="0" applyFont="0" applyFill="0" applyBorder="0" applyAlignment="0" applyProtection="0"/>
    <xf numFmtId="0" fontId="5" fillId="0" borderId="0" applyFont="0" applyFill="0" applyBorder="0" applyAlignment="0" applyProtection="0"/>
    <xf numFmtId="171" fontId="9" fillId="0" borderId="0" applyBorder="0" applyProtection="0"/>
    <xf numFmtId="171" fontId="17" fillId="0" borderId="0" applyBorder="0" applyProtection="0"/>
    <xf numFmtId="171" fontId="33" fillId="0" borderId="0" applyBorder="0" applyProtection="0"/>
    <xf numFmtId="171" fontId="2" fillId="0" borderId="0" applyBorder="0" applyProtection="0"/>
    <xf numFmtId="171" fontId="2" fillId="0" borderId="0" applyBorder="0" applyProtection="0"/>
    <xf numFmtId="171" fontId="2" fillId="0" borderId="0" applyBorder="0" applyProtection="0"/>
    <xf numFmtId="171" fontId="2" fillId="0" borderId="0" applyBorder="0" applyProtection="0"/>
    <xf numFmtId="172" fontId="9" fillId="0" borderId="0" applyBorder="0" applyProtection="0"/>
    <xf numFmtId="172" fontId="9" fillId="0" borderId="0" applyBorder="0" applyProtection="0"/>
    <xf numFmtId="172" fontId="2" fillId="0" borderId="0" applyBorder="0" applyProtection="0"/>
    <xf numFmtId="172" fontId="17" fillId="0" borderId="0" applyBorder="0" applyProtection="0"/>
    <xf numFmtId="172" fontId="33" fillId="0" borderId="0" applyBorder="0" applyProtection="0"/>
    <xf numFmtId="172" fontId="2" fillId="0" borderId="0" applyBorder="0" applyProtection="0"/>
    <xf numFmtId="172" fontId="2" fillId="0" borderId="0" applyBorder="0" applyProtection="0"/>
    <xf numFmtId="172" fontId="2" fillId="0" borderId="0" applyBorder="0" applyProtection="0"/>
    <xf numFmtId="172" fontId="2" fillId="0" borderId="0" applyBorder="0" applyProtection="0"/>
    <xf numFmtId="0" fontId="13" fillId="0" borderId="0"/>
    <xf numFmtId="0" fontId="16" fillId="0" borderId="0"/>
    <xf numFmtId="0" fontId="13" fillId="0" borderId="0"/>
    <xf numFmtId="0" fontId="32" fillId="0" borderId="0"/>
    <xf numFmtId="0" fontId="14" fillId="0" borderId="0">
      <alignment vertical="center"/>
    </xf>
    <xf numFmtId="9" fontId="9" fillId="0" borderId="0" applyBorder="0" applyProtection="0"/>
    <xf numFmtId="9" fontId="17" fillId="0" borderId="0" applyBorder="0" applyProtection="0"/>
    <xf numFmtId="9" fontId="9" fillId="0" borderId="0" applyBorder="0" applyProtection="0"/>
    <xf numFmtId="9" fontId="2" fillId="0" borderId="0" applyBorder="0" applyProtection="0"/>
    <xf numFmtId="9" fontId="33" fillId="0" borderId="0" applyBorder="0" applyProtection="0"/>
    <xf numFmtId="9" fontId="2" fillId="0" borderId="0" applyBorder="0" applyProtection="0"/>
    <xf numFmtId="9" fontId="9" fillId="0" borderId="0" applyBorder="0" applyProtection="0"/>
    <xf numFmtId="9" fontId="2" fillId="0" borderId="0" applyBorder="0" applyProtection="0"/>
    <xf numFmtId="9" fontId="9" fillId="0" borderId="0" applyBorder="0" applyProtection="0"/>
    <xf numFmtId="9" fontId="2" fillId="0" borderId="0" applyBorder="0" applyProtection="0"/>
    <xf numFmtId="9" fontId="9" fillId="0" borderId="0" applyBorder="0" applyProtection="0"/>
    <xf numFmtId="9" fontId="17" fillId="0" borderId="0" applyBorder="0" applyProtection="0"/>
    <xf numFmtId="9" fontId="33"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0" fontId="15" fillId="0" borderId="0">
      <alignment vertical="center"/>
    </xf>
    <xf numFmtId="0" fontId="5" fillId="0" borderId="0">
      <alignment vertical="center"/>
    </xf>
    <xf numFmtId="0" fontId="31" fillId="0" borderId="0">
      <alignment vertical="center"/>
    </xf>
    <xf numFmtId="2" fontId="5" fillId="0" borderId="0" applyFont="0" applyFill="0" applyBorder="0" applyAlignment="0" applyProtection="0"/>
    <xf numFmtId="0" fontId="4" fillId="0" borderId="1" applyNumberFormat="0" applyAlignment="0" applyProtection="0">
      <alignment horizontal="left" vertical="center"/>
    </xf>
    <xf numFmtId="0" fontId="4" fillId="0" borderId="2">
      <alignment horizontal="left" vertical="center"/>
    </xf>
    <xf numFmtId="0" fontId="44" fillId="0" borderId="0" applyNumberFormat="0" applyFill="0" applyBorder="0" applyAlignment="0" applyProtection="0"/>
    <xf numFmtId="0" fontId="5" fillId="0" borderId="0"/>
    <xf numFmtId="0" fontId="5" fillId="0" borderId="0"/>
    <xf numFmtId="0" fontId="5" fillId="0" borderId="0"/>
    <xf numFmtId="0" fontId="45" fillId="0" borderId="0"/>
    <xf numFmtId="0" fontId="46" fillId="0" borderId="0"/>
    <xf numFmtId="0" fontId="43" fillId="0" borderId="0"/>
    <xf numFmtId="0" fontId="43" fillId="0" borderId="0"/>
    <xf numFmtId="0" fontId="43" fillId="0" borderId="0"/>
    <xf numFmtId="0" fontId="8" fillId="0" borderId="0"/>
    <xf numFmtId="0" fontId="5" fillId="0" borderId="0"/>
    <xf numFmtId="0" fontId="47" fillId="0" borderId="0"/>
    <xf numFmtId="0" fontId="14" fillId="0" borderId="0">
      <alignment vertical="center"/>
    </xf>
    <xf numFmtId="0" fontId="5"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5" fillId="0" borderId="0"/>
    <xf numFmtId="0" fontId="5" fillId="0" borderId="0"/>
    <xf numFmtId="0" fontId="5" fillId="0" borderId="0"/>
    <xf numFmtId="0" fontId="5" fillId="0" borderId="0"/>
    <xf numFmtId="0" fontId="8" fillId="0" borderId="0"/>
    <xf numFmtId="0" fontId="5" fillId="0" borderId="0"/>
    <xf numFmtId="0" fontId="47"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13" fillId="0" borderId="0"/>
    <xf numFmtId="0" fontId="5" fillId="0" borderId="0"/>
    <xf numFmtId="0" fontId="5" fillId="0" borderId="0"/>
    <xf numFmtId="0" fontId="5" fillId="0" borderId="0"/>
    <xf numFmtId="9" fontId="3" fillId="0" borderId="0" applyFont="0" applyFill="0" applyBorder="0" applyAlignment="0" applyProtection="0"/>
    <xf numFmtId="9" fontId="11" fillId="0" borderId="0" applyFont="0" applyFill="0" applyBorder="0" applyAlignment="0" applyProtection="0"/>
    <xf numFmtId="9" fontId="14" fillId="0" borderId="0" applyFont="0" applyFill="0" applyBorder="0" applyAlignment="0" applyProtection="0">
      <alignment vertical="center"/>
    </xf>
    <xf numFmtId="9" fontId="5"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13" fillId="0" borderId="0" applyFont="0" applyFill="0" applyBorder="0" applyAlignment="0" applyProtection="0"/>
    <xf numFmtId="9" fontId="5" fillId="0" borderId="0" applyFont="0" applyFill="0" applyBorder="0" applyAlignment="0" applyProtection="0"/>
    <xf numFmtId="9" fontId="1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0" fontId="1" fillId="0" borderId="0"/>
    <xf numFmtId="0" fontId="1" fillId="0" borderId="0"/>
    <xf numFmtId="171" fontId="2" fillId="0" borderId="0" applyBorder="0" applyProtection="0"/>
    <xf numFmtId="171" fontId="2" fillId="0" borderId="0" applyBorder="0" applyProtection="0"/>
    <xf numFmtId="172" fontId="2" fillId="0" borderId="0" applyBorder="0" applyProtection="0"/>
    <xf numFmtId="172" fontId="2" fillId="0" borderId="0" applyBorder="0" applyProtection="0"/>
    <xf numFmtId="172" fontId="2" fillId="0" borderId="0" applyBorder="0" applyProtection="0"/>
    <xf numFmtId="0" fontId="13" fillId="0" borderId="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0" fontId="5" fillId="0" borderId="0">
      <alignment vertical="center"/>
    </xf>
    <xf numFmtId="0" fontId="2" fillId="0" borderId="0"/>
    <xf numFmtId="0" fontId="2" fillId="0" borderId="0"/>
    <xf numFmtId="0" fontId="2" fillId="0" borderId="0"/>
    <xf numFmtId="0" fontId="2" fillId="0" borderId="0"/>
    <xf numFmtId="0" fontId="2" fillId="0" borderId="0"/>
    <xf numFmtId="0" fontId="2" fillId="0" borderId="0"/>
    <xf numFmtId="0" fontId="2" fillId="0" borderId="0"/>
  </cellStyleXfs>
  <cellXfs count="607">
    <xf numFmtId="0" fontId="0" fillId="0" borderId="0" xfId="0"/>
    <xf numFmtId="0" fontId="19" fillId="0" borderId="0" xfId="0" applyFont="1" applyAlignment="1">
      <alignment horizontal="justify" vertical="center"/>
    </xf>
    <xf numFmtId="0" fontId="19" fillId="0" borderId="3" xfId="0" applyFont="1" applyFill="1" applyBorder="1" applyAlignment="1">
      <alignment horizontal="center" vertical="center" wrapText="1"/>
    </xf>
    <xf numFmtId="0" fontId="19" fillId="0" borderId="3" xfId="0" applyFont="1" applyBorder="1" applyAlignment="1">
      <alignment horizontal="center" vertical="center"/>
    </xf>
    <xf numFmtId="0" fontId="19" fillId="0" borderId="3" xfId="0" applyFont="1" applyBorder="1" applyAlignment="1">
      <alignment horizontal="center" vertical="center" wrapText="1"/>
    </xf>
    <xf numFmtId="0" fontId="19" fillId="0" borderId="3" xfId="0" applyNumberFormat="1" applyFont="1" applyFill="1" applyBorder="1" applyAlignment="1">
      <alignment vertical="center" wrapText="1"/>
    </xf>
    <xf numFmtId="0" fontId="19" fillId="0" borderId="0" xfId="0" applyFont="1" applyAlignment="1">
      <alignment horizontal="center" vertical="center"/>
    </xf>
    <xf numFmtId="0" fontId="19" fillId="0" borderId="3" xfId="0" applyFont="1" applyBorder="1" applyAlignment="1">
      <alignment horizontal="justify" vertical="center"/>
    </xf>
    <xf numFmtId="0" fontId="19" fillId="0" borderId="3" xfId="0" applyFont="1" applyBorder="1" applyAlignment="1">
      <alignment horizontal="left" vertical="center" wrapText="1"/>
    </xf>
    <xf numFmtId="0" fontId="24" fillId="0" borderId="0" xfId="0" applyFont="1"/>
    <xf numFmtId="0" fontId="24" fillId="2" borderId="3" xfId="128" applyFont="1" applyFill="1" applyBorder="1" applyAlignment="1">
      <alignment horizontal="center" vertical="center" wrapText="1"/>
    </xf>
    <xf numFmtId="0" fontId="24" fillId="2" borderId="0" xfId="128" applyFont="1" applyFill="1" applyBorder="1" applyAlignment="1">
      <alignment horizontal="center" vertical="center" wrapText="1"/>
    </xf>
    <xf numFmtId="0" fontId="19" fillId="0" borderId="3" xfId="0" applyFont="1" applyFill="1" applyBorder="1" applyAlignment="1">
      <alignment horizontal="center" vertical="center"/>
    </xf>
    <xf numFmtId="0" fontId="18" fillId="0" borderId="3" xfId="0" applyFont="1" applyFill="1" applyBorder="1" applyAlignment="1">
      <alignment horizontal="left" vertical="center" wrapText="1"/>
    </xf>
    <xf numFmtId="9" fontId="18" fillId="7" borderId="6" xfId="129" applyFont="1" applyFill="1" applyBorder="1" applyAlignment="1">
      <alignment horizontal="center" vertical="center" wrapText="1"/>
    </xf>
    <xf numFmtId="0" fontId="19" fillId="0" borderId="0" xfId="0" applyFont="1" applyFill="1"/>
    <xf numFmtId="0" fontId="19" fillId="2" borderId="3" xfId="89" applyFont="1" applyFill="1" applyBorder="1" applyAlignment="1">
      <alignment vertical="center" wrapText="1"/>
    </xf>
    <xf numFmtId="0" fontId="19" fillId="0" borderId="3" xfId="89" applyFont="1" applyFill="1" applyBorder="1" applyAlignment="1">
      <alignment horizontal="center" vertical="center" wrapText="1"/>
    </xf>
    <xf numFmtId="0" fontId="19" fillId="2" borderId="3" xfId="0" applyFont="1" applyFill="1" applyBorder="1" applyAlignment="1">
      <alignment horizontal="center" vertical="center" wrapText="1"/>
    </xf>
    <xf numFmtId="173" fontId="21" fillId="0" borderId="3" xfId="10" applyNumberFormat="1" applyFont="1" applyFill="1" applyBorder="1" applyAlignment="1" applyProtection="1">
      <alignment horizontal="center" vertical="center" wrapText="1"/>
    </xf>
    <xf numFmtId="9" fontId="21" fillId="0" borderId="3" xfId="140" applyFont="1" applyFill="1" applyBorder="1" applyAlignment="1" applyProtection="1">
      <alignment horizontal="center" vertical="center" wrapText="1"/>
    </xf>
    <xf numFmtId="0" fontId="19" fillId="2" borderId="3" xfId="128" applyFont="1" applyFill="1" applyBorder="1" applyAlignment="1">
      <alignment horizontal="center" vertical="center" wrapText="1"/>
    </xf>
    <xf numFmtId="0" fontId="19" fillId="0" borderId="3" xfId="128" applyFont="1" applyFill="1" applyBorder="1" applyAlignment="1">
      <alignment horizontal="center" vertical="center" wrapText="1"/>
    </xf>
    <xf numFmtId="9" fontId="26" fillId="0" borderId="3" xfId="140" applyFont="1" applyFill="1" applyBorder="1" applyAlignment="1" applyProtection="1">
      <alignment horizontal="center" vertical="center" wrapText="1"/>
    </xf>
    <xf numFmtId="173" fontId="18" fillId="0" borderId="3" xfId="0" applyNumberFormat="1" applyFont="1" applyFill="1" applyBorder="1"/>
    <xf numFmtId="173" fontId="26" fillId="0" borderId="3" xfId="10" applyNumberFormat="1" applyFont="1" applyFill="1" applyBorder="1" applyAlignment="1" applyProtection="1">
      <alignment horizontal="center" vertical="center" wrapText="1"/>
    </xf>
    <xf numFmtId="0" fontId="22" fillId="0" borderId="3" xfId="0" applyFont="1" applyFill="1" applyBorder="1" applyAlignment="1">
      <alignment horizontal="center" vertical="center" wrapText="1"/>
    </xf>
    <xf numFmtId="0" fontId="27" fillId="0" borderId="3" xfId="0" applyFont="1" applyFill="1" applyBorder="1" applyAlignment="1">
      <alignment horizontal="center" vertical="center" wrapText="1"/>
    </xf>
    <xf numFmtId="0" fontId="27" fillId="0" borderId="2" xfId="0" applyFont="1" applyFill="1" applyBorder="1" applyAlignment="1">
      <alignment vertical="center" wrapText="1"/>
    </xf>
    <xf numFmtId="0" fontId="18" fillId="8" borderId="3" xfId="0" applyFont="1" applyFill="1" applyBorder="1" applyAlignment="1">
      <alignment horizontal="center" vertical="center" wrapText="1"/>
    </xf>
    <xf numFmtId="173" fontId="28" fillId="0" borderId="3" xfId="10" applyNumberFormat="1" applyFont="1" applyFill="1" applyBorder="1" applyAlignment="1" applyProtection="1">
      <alignment horizontal="center" vertical="center" wrapText="1"/>
    </xf>
    <xf numFmtId="0" fontId="18" fillId="0" borderId="0" xfId="0" applyNumberFormat="1" applyFont="1" applyAlignment="1">
      <alignment horizontal="center"/>
    </xf>
    <xf numFmtId="9" fontId="18" fillId="8" borderId="7" xfId="0" applyNumberFormat="1" applyFont="1" applyFill="1" applyBorder="1" applyAlignment="1">
      <alignment horizontal="center" vertical="center" wrapText="1"/>
    </xf>
    <xf numFmtId="9" fontId="29" fillId="0" borderId="3" xfId="133" applyFont="1" applyFill="1" applyBorder="1" applyAlignment="1">
      <alignment horizontal="center" vertical="center" wrapText="1"/>
    </xf>
    <xf numFmtId="9" fontId="18" fillId="7" borderId="3" xfId="0" applyNumberFormat="1" applyFont="1" applyFill="1" applyBorder="1" applyAlignment="1">
      <alignment horizontal="center" vertical="center"/>
    </xf>
    <xf numFmtId="0" fontId="23" fillId="2" borderId="3" xfId="0" applyNumberFormat="1" applyFont="1" applyFill="1" applyBorder="1" applyAlignment="1">
      <alignment vertical="center" wrapText="1"/>
    </xf>
    <xf numFmtId="9" fontId="30" fillId="0" borderId="3" xfId="140" applyFont="1" applyFill="1" applyBorder="1" applyAlignment="1" applyProtection="1">
      <alignment horizontal="center" vertical="center" wrapText="1"/>
    </xf>
    <xf numFmtId="173" fontId="30" fillId="0" borderId="3" xfId="10" applyNumberFormat="1" applyFont="1" applyFill="1" applyBorder="1" applyAlignment="1" applyProtection="1">
      <alignment horizontal="center" vertical="center" wrapText="1"/>
    </xf>
    <xf numFmtId="0" fontId="18" fillId="0" borderId="0" xfId="0" applyFont="1" applyFill="1"/>
    <xf numFmtId="0" fontId="25" fillId="0" borderId="3" xfId="0" applyFont="1" applyFill="1" applyBorder="1" applyAlignment="1">
      <alignment horizontal="center" vertical="center" wrapText="1"/>
    </xf>
    <xf numFmtId="0" fontId="25" fillId="0" borderId="8" xfId="0" applyFont="1" applyFill="1" applyBorder="1" applyAlignment="1">
      <alignment horizontal="center" vertical="center" wrapText="1"/>
    </xf>
    <xf numFmtId="0" fontId="23" fillId="0" borderId="0" xfId="0" applyFont="1" applyFill="1" applyBorder="1" applyAlignment="1">
      <alignment vertical="center"/>
    </xf>
    <xf numFmtId="0" fontId="25" fillId="2" borderId="0" xfId="0" applyFont="1" applyFill="1" applyBorder="1" applyAlignment="1">
      <alignment horizontal="center" vertical="center" wrapText="1"/>
    </xf>
    <xf numFmtId="0" fontId="23" fillId="0" borderId="0" xfId="0" applyNumberFormat="1" applyFont="1" applyAlignment="1"/>
    <xf numFmtId="0" fontId="18" fillId="0" borderId="0" xfId="0" applyFont="1" applyAlignment="1">
      <alignment horizontal="left"/>
    </xf>
    <xf numFmtId="0" fontId="18" fillId="0" borderId="0" xfId="0" applyFont="1"/>
    <xf numFmtId="2" fontId="19" fillId="0" borderId="3" xfId="133" applyNumberFormat="1" applyFont="1" applyFill="1" applyBorder="1" applyAlignment="1">
      <alignment horizontal="center" vertical="center" wrapText="1"/>
    </xf>
    <xf numFmtId="0" fontId="19" fillId="0" borderId="9" xfId="0" applyFont="1" applyFill="1" applyBorder="1" applyAlignment="1">
      <alignment horizontal="center" vertical="center" wrapText="1"/>
    </xf>
    <xf numFmtId="0" fontId="18" fillId="0" borderId="0" xfId="0" applyFont="1" applyAlignment="1">
      <alignment horizontal="center"/>
    </xf>
    <xf numFmtId="0" fontId="24" fillId="0" borderId="3" xfId="0" applyFont="1" applyFill="1" applyBorder="1" applyAlignment="1">
      <alignment vertical="center"/>
    </xf>
    <xf numFmtId="0" fontId="24" fillId="0" borderId="3" xfId="0" applyFont="1" applyFill="1" applyBorder="1" applyAlignment="1">
      <alignment vertical="center" wrapText="1"/>
    </xf>
    <xf numFmtId="0" fontId="23" fillId="0" borderId="10" xfId="0" applyNumberFormat="1" applyFont="1" applyFill="1" applyBorder="1" applyAlignment="1">
      <alignment vertical="center" wrapText="1"/>
    </xf>
    <xf numFmtId="0" fontId="18" fillId="0" borderId="4" xfId="0" applyFont="1" applyFill="1" applyBorder="1" applyAlignment="1">
      <alignment horizontal="left" vertical="center" wrapText="1"/>
    </xf>
    <xf numFmtId="0" fontId="34" fillId="0" borderId="3" xfId="0" applyFont="1" applyFill="1" applyBorder="1" applyAlignment="1">
      <alignment horizontal="left" vertical="center" wrapText="1"/>
    </xf>
    <xf numFmtId="9" fontId="18" fillId="7" borderId="3" xfId="0" applyNumberFormat="1" applyFont="1" applyFill="1" applyBorder="1" applyAlignment="1">
      <alignment horizontal="center" vertical="center" textRotation="90"/>
    </xf>
    <xf numFmtId="0" fontId="24" fillId="0" borderId="3" xfId="0" applyFont="1" applyFill="1" applyBorder="1" applyAlignment="1">
      <alignment horizontal="center" vertical="center"/>
    </xf>
    <xf numFmtId="0" fontId="19" fillId="10" borderId="3" xfId="0" applyNumberFormat="1" applyFont="1" applyFill="1" applyBorder="1" applyAlignment="1">
      <alignment horizontal="center" vertical="center" wrapText="1"/>
    </xf>
    <xf numFmtId="0" fontId="19" fillId="10" borderId="3" xfId="0" applyNumberFormat="1" applyFont="1" applyFill="1" applyBorder="1" applyAlignment="1">
      <alignment vertical="center" wrapText="1"/>
    </xf>
    <xf numFmtId="9" fontId="18" fillId="11" borderId="3" xfId="0" applyNumberFormat="1" applyFont="1" applyFill="1" applyBorder="1" applyAlignment="1">
      <alignment horizontal="center" vertical="center" textRotation="90"/>
    </xf>
    <xf numFmtId="0" fontId="23" fillId="7" borderId="3" xfId="0" applyFont="1" applyFill="1" applyBorder="1" applyAlignment="1">
      <alignment vertical="center" wrapText="1"/>
    </xf>
    <xf numFmtId="0" fontId="19" fillId="0" borderId="3" xfId="0" applyFont="1" applyFill="1" applyBorder="1"/>
    <xf numFmtId="0" fontId="22" fillId="0" borderId="3" xfId="0" applyFont="1" applyFill="1" applyBorder="1" applyAlignment="1">
      <alignment horizontal="left" vertical="center" wrapText="1"/>
    </xf>
    <xf numFmtId="0" fontId="19" fillId="0" borderId="0" xfId="0" applyFont="1"/>
    <xf numFmtId="0" fontId="22" fillId="0" borderId="0" xfId="0" applyFont="1" applyFill="1" applyBorder="1" applyAlignment="1">
      <alignment horizontal="center" vertical="center"/>
    </xf>
    <xf numFmtId="0" fontId="22" fillId="0" borderId="0" xfId="0" applyFont="1" applyFill="1" applyBorder="1" applyAlignment="1">
      <alignment horizontal="left" vertical="center"/>
    </xf>
    <xf numFmtId="0" fontId="19" fillId="0" borderId="0" xfId="0" applyFont="1" applyFill="1" applyAlignment="1">
      <alignment horizontal="center"/>
    </xf>
    <xf numFmtId="0" fontId="19" fillId="0" borderId="0" xfId="0" applyFont="1" applyFill="1" applyAlignment="1">
      <alignment horizontal="left"/>
    </xf>
    <xf numFmtId="0" fontId="22" fillId="2" borderId="0" xfId="0" applyFont="1" applyFill="1" applyBorder="1" applyAlignment="1">
      <alignment horizontal="left" vertical="center" wrapText="1"/>
    </xf>
    <xf numFmtId="0" fontId="18" fillId="0" borderId="0" xfId="0" applyFont="1" applyFill="1" applyAlignment="1">
      <alignment horizontal="center" vertical="center"/>
    </xf>
    <xf numFmtId="0" fontId="19" fillId="0" borderId="3" xfId="0" quotePrefix="1" applyNumberFormat="1" applyFont="1" applyFill="1" applyBorder="1" applyAlignment="1">
      <alignment horizontal="justify" vertical="center" wrapText="1"/>
    </xf>
    <xf numFmtId="0" fontId="19" fillId="0" borderId="3" xfId="0" quotePrefix="1" applyFont="1" applyBorder="1" applyAlignment="1">
      <alignment horizontal="left" vertical="center" wrapText="1"/>
    </xf>
    <xf numFmtId="0" fontId="19" fillId="0" borderId="5" xfId="0" applyFont="1" applyBorder="1" applyAlignment="1">
      <alignment horizontal="left" vertical="center" wrapText="1"/>
    </xf>
    <xf numFmtId="0" fontId="19" fillId="10" borderId="3" xfId="0" applyNumberFormat="1" applyFont="1" applyFill="1" applyBorder="1" applyAlignment="1">
      <alignment horizontal="left" vertical="center" wrapText="1"/>
    </xf>
    <xf numFmtId="0" fontId="48" fillId="10" borderId="3" xfId="0" applyNumberFormat="1" applyFont="1" applyFill="1" applyBorder="1" applyAlignment="1">
      <alignment vertical="center" wrapText="1"/>
    </xf>
    <xf numFmtId="0" fontId="48" fillId="10" borderId="3" xfId="0" quotePrefix="1" applyFont="1" applyFill="1" applyBorder="1" applyAlignment="1">
      <alignment horizontal="left" vertical="center" wrapText="1"/>
    </xf>
    <xf numFmtId="0" fontId="19" fillId="0" borderId="0" xfId="0" applyFont="1" applyAlignment="1">
      <alignment horizontal="center"/>
    </xf>
    <xf numFmtId="0" fontId="23" fillId="0" borderId="10" xfId="0" applyNumberFormat="1" applyFont="1" applyFill="1" applyBorder="1" applyAlignment="1">
      <alignment horizontal="center" vertical="center" wrapText="1"/>
    </xf>
    <xf numFmtId="0" fontId="23" fillId="4" borderId="3" xfId="0" applyNumberFormat="1" applyFont="1" applyFill="1" applyBorder="1" applyAlignment="1">
      <alignment horizontal="center" vertical="center" wrapText="1"/>
    </xf>
    <xf numFmtId="0" fontId="18" fillId="8" borderId="3" xfId="0" applyFont="1" applyFill="1" applyBorder="1" applyAlignment="1">
      <alignment horizontal="left" vertical="center" wrapText="1"/>
    </xf>
    <xf numFmtId="0" fontId="19" fillId="5" borderId="0" xfId="0" applyFont="1" applyFill="1"/>
    <xf numFmtId="0" fontId="23" fillId="5" borderId="10" xfId="0" applyNumberFormat="1" applyFont="1" applyFill="1" applyBorder="1" applyAlignment="1">
      <alignment horizontal="center" vertical="center"/>
    </xf>
    <xf numFmtId="0" fontId="18" fillId="7" borderId="3" xfId="0" applyFont="1" applyFill="1" applyBorder="1" applyAlignment="1">
      <alignment horizontal="center" vertical="center" wrapText="1"/>
    </xf>
    <xf numFmtId="0" fontId="18" fillId="7" borderId="3" xfId="0" applyFont="1" applyFill="1" applyBorder="1" applyAlignment="1">
      <alignment horizontal="left" vertical="center" wrapText="1"/>
    </xf>
    <xf numFmtId="0" fontId="19" fillId="3" borderId="3" xfId="0" applyFont="1" applyFill="1" applyBorder="1"/>
    <xf numFmtId="0" fontId="23" fillId="3" borderId="5" xfId="0" applyFont="1" applyFill="1" applyBorder="1" applyAlignment="1">
      <alignment horizontal="center" vertical="center"/>
    </xf>
    <xf numFmtId="49" fontId="19" fillId="0" borderId="0" xfId="0" applyNumberFormat="1" applyFont="1" applyFill="1"/>
    <xf numFmtId="0" fontId="19" fillId="3" borderId="0" xfId="0" applyFont="1" applyFill="1"/>
    <xf numFmtId="9" fontId="34" fillId="0" borderId="3" xfId="129" applyFont="1" applyFill="1" applyBorder="1" applyAlignment="1">
      <alignment horizontal="center" vertical="center" wrapText="1"/>
    </xf>
    <xf numFmtId="9" fontId="34" fillId="0" borderId="3" xfId="0" applyNumberFormat="1" applyFont="1" applyFill="1" applyBorder="1" applyAlignment="1">
      <alignment horizontal="center" vertical="center" wrapText="1"/>
    </xf>
    <xf numFmtId="0" fontId="34" fillId="0" borderId="3" xfId="0" applyNumberFormat="1" applyFont="1" applyFill="1" applyBorder="1" applyAlignment="1">
      <alignment horizontal="center" vertical="center" wrapText="1"/>
    </xf>
    <xf numFmtId="2" fontId="19" fillId="0" borderId="3" xfId="0" applyNumberFormat="1" applyFont="1" applyFill="1" applyBorder="1" applyAlignment="1">
      <alignment horizontal="center" vertical="center" wrapText="1"/>
    </xf>
    <xf numFmtId="9" fontId="34" fillId="0" borderId="4" xfId="129" applyFont="1" applyFill="1" applyBorder="1" applyAlignment="1">
      <alignment horizontal="center" vertical="center" wrapText="1"/>
    </xf>
    <xf numFmtId="9" fontId="18" fillId="6" borderId="11" xfId="0" applyNumberFormat="1" applyFont="1" applyFill="1" applyBorder="1" applyAlignment="1">
      <alignment horizontal="center" vertical="center" textRotation="90"/>
    </xf>
    <xf numFmtId="0" fontId="23" fillId="0" borderId="3" xfId="0" applyFont="1" applyFill="1" applyBorder="1" applyAlignment="1">
      <alignment horizontal="center" vertical="center"/>
    </xf>
    <xf numFmtId="0" fontId="19" fillId="0" borderId="3" xfId="94" applyFont="1" applyFill="1" applyBorder="1" applyAlignment="1">
      <alignment horizontal="center" vertical="center" wrapText="1"/>
    </xf>
    <xf numFmtId="0" fontId="19" fillId="3" borderId="4" xfId="0" applyFont="1" applyFill="1" applyBorder="1"/>
    <xf numFmtId="10" fontId="19" fillId="7" borderId="3" xfId="0" applyNumberFormat="1" applyFont="1" applyFill="1" applyBorder="1"/>
    <xf numFmtId="9" fontId="18" fillId="3" borderId="11" xfId="0" applyNumberFormat="1" applyFont="1" applyFill="1" applyBorder="1" applyAlignment="1">
      <alignment horizontal="center" vertical="center" textRotation="90"/>
    </xf>
    <xf numFmtId="0" fontId="23" fillId="2" borderId="3" xfId="0" applyNumberFormat="1" applyFont="1" applyFill="1" applyBorder="1" applyAlignment="1">
      <alignment horizontal="center" vertical="center" wrapText="1"/>
    </xf>
    <xf numFmtId="0" fontId="24" fillId="2" borderId="3" xfId="0" applyNumberFormat="1" applyFont="1" applyFill="1" applyBorder="1" applyAlignment="1">
      <alignment horizontal="center" vertical="center" wrapText="1"/>
    </xf>
    <xf numFmtId="0" fontId="24" fillId="2" borderId="3" xfId="0" applyFont="1" applyFill="1" applyBorder="1" applyAlignment="1">
      <alignment horizontal="center" vertical="center" wrapText="1"/>
    </xf>
    <xf numFmtId="9" fontId="34" fillId="0" borderId="3" xfId="133" applyFont="1" applyFill="1" applyBorder="1" applyAlignment="1">
      <alignment horizontal="center" vertical="center" wrapText="1"/>
    </xf>
    <xf numFmtId="0" fontId="35" fillId="2" borderId="0" xfId="0" applyFont="1" applyFill="1"/>
    <xf numFmtId="0" fontId="19" fillId="3" borderId="5" xfId="0" applyFont="1" applyFill="1" applyBorder="1"/>
    <xf numFmtId="0" fontId="23" fillId="3" borderId="3" xfId="0" applyFont="1" applyFill="1" applyBorder="1" applyAlignment="1">
      <alignment horizontal="center" vertical="center"/>
    </xf>
    <xf numFmtId="0" fontId="18" fillId="3" borderId="14" xfId="0" applyFont="1" applyFill="1" applyBorder="1" applyAlignment="1">
      <alignment vertical="center"/>
    </xf>
    <xf numFmtId="0" fontId="23" fillId="3" borderId="13" xfId="0" applyFont="1" applyFill="1" applyBorder="1" applyAlignment="1">
      <alignment vertical="center"/>
    </xf>
    <xf numFmtId="0" fontId="18" fillId="7" borderId="4" xfId="0" applyFont="1" applyFill="1" applyBorder="1" applyAlignment="1">
      <alignment horizontal="center" vertical="center" wrapText="1"/>
    </xf>
    <xf numFmtId="9" fontId="21" fillId="7" borderId="4" xfId="140" applyFont="1" applyFill="1" applyBorder="1" applyAlignment="1" applyProtection="1">
      <alignment horizontal="center" vertical="center" wrapText="1"/>
    </xf>
    <xf numFmtId="173" fontId="21" fillId="7" borderId="4" xfId="10" applyNumberFormat="1" applyFont="1" applyFill="1" applyBorder="1" applyAlignment="1" applyProtection="1">
      <alignment horizontal="center" vertical="center" wrapText="1"/>
    </xf>
    <xf numFmtId="0" fontId="23" fillId="3" borderId="5" xfId="0" applyFont="1" applyFill="1" applyBorder="1" applyAlignment="1">
      <alignment vertical="center"/>
    </xf>
    <xf numFmtId="9" fontId="23" fillId="7" borderId="6" xfId="129" applyFont="1" applyFill="1" applyBorder="1" applyAlignment="1">
      <alignment horizontal="center" vertical="center" wrapText="1"/>
    </xf>
    <xf numFmtId="9" fontId="21" fillId="7" borderId="3" xfId="140" applyFont="1" applyFill="1" applyBorder="1" applyAlignment="1" applyProtection="1">
      <alignment horizontal="center" vertical="center" wrapText="1"/>
    </xf>
    <xf numFmtId="173" fontId="21" fillId="7" borderId="3" xfId="10" applyNumberFormat="1" applyFont="1" applyFill="1" applyBorder="1" applyAlignment="1" applyProtection="1">
      <alignment horizontal="center" vertical="center" wrapText="1"/>
    </xf>
    <xf numFmtId="9" fontId="34" fillId="0" borderId="6" xfId="129" applyFont="1" applyFill="1" applyBorder="1" applyAlignment="1">
      <alignment horizontal="center" vertical="center" wrapText="1"/>
    </xf>
    <xf numFmtId="0" fontId="36" fillId="0" borderId="0" xfId="0" applyFont="1"/>
    <xf numFmtId="0" fontId="35" fillId="2" borderId="3" xfId="0" applyNumberFormat="1" applyFont="1" applyFill="1" applyBorder="1" applyAlignment="1">
      <alignment vertical="center" wrapText="1"/>
    </xf>
    <xf numFmtId="0" fontId="37" fillId="2" borderId="3" xfId="0" applyNumberFormat="1" applyFont="1" applyFill="1" applyBorder="1" applyAlignment="1">
      <alignment vertical="center" wrapText="1"/>
    </xf>
    <xf numFmtId="0" fontId="37" fillId="2" borderId="8" xfId="0" applyNumberFormat="1" applyFont="1" applyFill="1" applyBorder="1" applyAlignment="1">
      <alignment vertical="center" wrapText="1"/>
    </xf>
    <xf numFmtId="9" fontId="38" fillId="0" borderId="6" xfId="129" applyFont="1" applyFill="1" applyBorder="1" applyAlignment="1">
      <alignment horizontal="center" vertical="center" wrapText="1"/>
    </xf>
    <xf numFmtId="0" fontId="35" fillId="0" borderId="3" xfId="128" applyFont="1" applyFill="1" applyBorder="1" applyAlignment="1">
      <alignment horizontal="center" vertical="center" wrapText="1"/>
    </xf>
    <xf numFmtId="0" fontId="23" fillId="5" borderId="5" xfId="0" applyFont="1" applyFill="1" applyBorder="1" applyAlignment="1">
      <alignment horizontal="center" vertical="center" wrapText="1"/>
    </xf>
    <xf numFmtId="9" fontId="23" fillId="7" borderId="3" xfId="0" applyNumberFormat="1" applyFont="1" applyFill="1" applyBorder="1" applyAlignment="1">
      <alignment horizontal="center" vertical="center" wrapText="1"/>
    </xf>
    <xf numFmtId="0" fontId="19" fillId="7" borderId="3" xfId="0" applyFont="1" applyFill="1" applyBorder="1" applyAlignment="1">
      <alignment horizontal="center" vertical="center" wrapText="1"/>
    </xf>
    <xf numFmtId="9" fontId="26" fillId="7" borderId="3" xfId="140" applyFont="1" applyFill="1" applyBorder="1" applyAlignment="1" applyProtection="1">
      <alignment horizontal="center" vertical="center" wrapText="1"/>
    </xf>
    <xf numFmtId="173" fontId="26" fillId="7" borderId="3" xfId="10" applyNumberFormat="1" applyFont="1" applyFill="1" applyBorder="1" applyAlignment="1" applyProtection="1">
      <alignment horizontal="center" vertical="center" wrapText="1"/>
    </xf>
    <xf numFmtId="9" fontId="23" fillId="7" borderId="6" xfId="0" applyNumberFormat="1" applyFont="1" applyFill="1" applyBorder="1" applyAlignment="1">
      <alignment horizontal="center" vertical="center" wrapText="1"/>
    </xf>
    <xf numFmtId="0" fontId="23" fillId="3" borderId="4" xfId="0" applyFont="1" applyFill="1" applyBorder="1" applyAlignment="1">
      <alignment horizontal="center" vertical="center"/>
    </xf>
    <xf numFmtId="9" fontId="34" fillId="7" borderId="3" xfId="0" applyNumberFormat="1" applyFont="1" applyFill="1" applyBorder="1" applyAlignment="1">
      <alignment horizontal="center" vertical="center" wrapText="1"/>
    </xf>
    <xf numFmtId="0" fontId="24" fillId="7" borderId="3" xfId="0" applyFont="1" applyFill="1" applyBorder="1" applyAlignment="1">
      <alignment vertical="center" wrapText="1"/>
    </xf>
    <xf numFmtId="0" fontId="34" fillId="7" borderId="3" xfId="0" applyNumberFormat="1" applyFont="1" applyFill="1" applyBorder="1" applyAlignment="1">
      <alignment horizontal="center" vertical="center" wrapText="1"/>
    </xf>
    <xf numFmtId="0" fontId="22" fillId="7" borderId="3" xfId="0" applyFont="1" applyFill="1" applyBorder="1" applyAlignment="1">
      <alignment horizontal="center" vertical="center" wrapText="1"/>
    </xf>
    <xf numFmtId="0" fontId="18" fillId="3" borderId="0" xfId="0" applyFont="1" applyFill="1"/>
    <xf numFmtId="0" fontId="27" fillId="7" borderId="3" xfId="0" applyFont="1" applyFill="1" applyBorder="1" applyAlignment="1">
      <alignment horizontal="center" vertical="center" wrapText="1"/>
    </xf>
    <xf numFmtId="9" fontId="30" fillId="7" borderId="3" xfId="140" applyFont="1" applyFill="1" applyBorder="1" applyAlignment="1" applyProtection="1">
      <alignment horizontal="center" vertical="center" wrapText="1"/>
    </xf>
    <xf numFmtId="173" fontId="30" fillId="7" borderId="3" xfId="10" applyNumberFormat="1" applyFont="1" applyFill="1" applyBorder="1" applyAlignment="1" applyProtection="1">
      <alignment horizontal="center" vertical="center" wrapText="1"/>
    </xf>
    <xf numFmtId="0" fontId="24" fillId="0" borderId="3" xfId="0" applyFont="1" applyFill="1" applyBorder="1" applyAlignment="1">
      <alignment horizontal="left" vertical="center" wrapText="1"/>
    </xf>
    <xf numFmtId="0" fontId="19" fillId="7" borderId="3" xfId="128" applyFont="1" applyFill="1" applyBorder="1" applyAlignment="1">
      <alignment horizontal="center" vertical="center" wrapText="1"/>
    </xf>
    <xf numFmtId="9" fontId="38" fillId="7" borderId="6" xfId="129" applyNumberFormat="1" applyFont="1" applyFill="1" applyBorder="1" applyAlignment="1">
      <alignment horizontal="center" vertical="center" wrapText="1"/>
    </xf>
    <xf numFmtId="0" fontId="23" fillId="0" borderId="2" xfId="0" applyFont="1" applyFill="1" applyBorder="1" applyAlignment="1">
      <alignment horizontal="center" vertical="center"/>
    </xf>
    <xf numFmtId="0" fontId="24" fillId="0" borderId="2" xfId="128" applyFont="1" applyFill="1" applyBorder="1" applyAlignment="1">
      <alignment horizontal="center" vertical="center" wrapText="1"/>
    </xf>
    <xf numFmtId="10" fontId="38" fillId="0" borderId="6" xfId="129" applyNumberFormat="1" applyFont="1" applyFill="1" applyBorder="1" applyAlignment="1">
      <alignment horizontal="center" vertical="center" wrapText="1"/>
    </xf>
    <xf numFmtId="9" fontId="23" fillId="8" borderId="3" xfId="0" applyNumberFormat="1" applyFont="1" applyFill="1" applyBorder="1" applyAlignment="1">
      <alignment horizontal="center" vertical="center" wrapText="1"/>
    </xf>
    <xf numFmtId="0" fontId="22" fillId="8" borderId="3" xfId="0" applyFont="1" applyFill="1" applyBorder="1" applyAlignment="1">
      <alignment horizontal="center" vertical="center" wrapText="1"/>
    </xf>
    <xf numFmtId="173" fontId="18" fillId="8" borderId="3" xfId="0" applyNumberFormat="1" applyFont="1" applyFill="1" applyBorder="1"/>
    <xf numFmtId="9" fontId="26" fillId="8" borderId="3" xfId="140" applyFont="1" applyFill="1" applyBorder="1" applyAlignment="1" applyProtection="1">
      <alignment horizontal="center" vertical="center" wrapText="1"/>
    </xf>
    <xf numFmtId="0" fontId="23" fillId="4" borderId="9" xfId="0" applyFont="1" applyFill="1" applyBorder="1" applyAlignment="1">
      <alignment horizontal="center" vertical="center"/>
    </xf>
    <xf numFmtId="173" fontId="26" fillId="8" borderId="3" xfId="10" applyNumberFormat="1" applyFont="1" applyFill="1" applyBorder="1" applyAlignment="1" applyProtection="1">
      <alignment horizontal="center" vertical="center" wrapText="1"/>
    </xf>
    <xf numFmtId="0" fontId="27" fillId="0" borderId="0" xfId="0" applyFont="1" applyFill="1"/>
    <xf numFmtId="0" fontId="27" fillId="0" borderId="3" xfId="0" applyFont="1" applyFill="1" applyBorder="1" applyAlignment="1">
      <alignment horizontal="center" vertical="center"/>
    </xf>
    <xf numFmtId="0" fontId="27" fillId="0" borderId="3" xfId="0" applyFont="1" applyFill="1" applyBorder="1" applyAlignment="1">
      <alignment horizontal="left" vertical="center"/>
    </xf>
    <xf numFmtId="43" fontId="27" fillId="0" borderId="3" xfId="0" applyNumberFormat="1" applyFont="1" applyFill="1" applyBorder="1"/>
    <xf numFmtId="0" fontId="23" fillId="0" borderId="0" xfId="0" applyFont="1" applyFill="1" applyBorder="1" applyAlignment="1">
      <alignment horizontal="center" vertical="center"/>
    </xf>
    <xf numFmtId="0" fontId="19" fillId="2" borderId="0" xfId="128" applyFont="1" applyFill="1" applyBorder="1" applyAlignment="1">
      <alignment horizontal="center" vertical="center" wrapText="1"/>
    </xf>
    <xf numFmtId="9" fontId="18" fillId="0" borderId="0" xfId="0" applyNumberFormat="1" applyFont="1" applyFill="1" applyBorder="1" applyAlignment="1">
      <alignment horizontal="center" vertical="center" wrapText="1"/>
    </xf>
    <xf numFmtId="0" fontId="23" fillId="0" borderId="0" xfId="0" applyNumberFormat="1" applyFont="1" applyAlignment="1">
      <alignment horizontal="center"/>
    </xf>
    <xf numFmtId="0" fontId="19" fillId="0" borderId="0" xfId="0" applyFont="1" applyAlignment="1">
      <alignment horizontal="left"/>
    </xf>
    <xf numFmtId="175" fontId="34" fillId="0" borderId="3" xfId="0" applyNumberFormat="1" applyFont="1" applyFill="1" applyBorder="1" applyAlignment="1">
      <alignment horizontal="center" vertical="center" wrapText="1"/>
    </xf>
    <xf numFmtId="1" fontId="34" fillId="0" borderId="3" xfId="0" applyNumberFormat="1" applyFont="1" applyFill="1" applyBorder="1" applyAlignment="1">
      <alignment horizontal="center" vertical="center" wrapText="1"/>
    </xf>
    <xf numFmtId="10" fontId="21" fillId="0" borderId="15" xfId="140" applyNumberFormat="1" applyFont="1" applyFill="1" applyBorder="1" applyAlignment="1" applyProtection="1">
      <alignment horizontal="center" vertical="center" wrapText="1"/>
    </xf>
    <xf numFmtId="176" fontId="21" fillId="0" borderId="3" xfId="140" applyNumberFormat="1" applyFont="1" applyFill="1" applyBorder="1" applyAlignment="1" applyProtection="1">
      <alignment horizontal="center" vertical="center" wrapText="1"/>
    </xf>
    <xf numFmtId="0" fontId="22" fillId="12" borderId="3" xfId="0" applyFont="1" applyFill="1" applyBorder="1" applyAlignment="1">
      <alignment horizontal="left" vertical="center" wrapText="1"/>
    </xf>
    <xf numFmtId="0" fontId="22" fillId="12" borderId="3" xfId="0" applyFont="1" applyFill="1" applyBorder="1" applyAlignment="1">
      <alignment horizontal="center" vertical="center" wrapText="1"/>
    </xf>
    <xf numFmtId="0" fontId="19" fillId="0" borderId="4" xfId="0" applyNumberFormat="1" applyFont="1" applyFill="1" applyBorder="1" applyAlignment="1">
      <alignment vertical="center" wrapText="1"/>
    </xf>
    <xf numFmtId="0" fontId="24" fillId="0" borderId="4" xfId="0" applyFont="1" applyFill="1" applyBorder="1" applyAlignment="1">
      <alignment vertical="center"/>
    </xf>
    <xf numFmtId="0" fontId="24" fillId="0" borderId="5" xfId="0" applyFont="1" applyFill="1" applyBorder="1" applyAlignment="1">
      <alignment vertical="center" wrapText="1"/>
    </xf>
    <xf numFmtId="0" fontId="24" fillId="0" borderId="2" xfId="0" applyFont="1" applyFill="1" applyBorder="1" applyAlignment="1">
      <alignment vertical="center" wrapText="1"/>
    </xf>
    <xf numFmtId="9" fontId="18" fillId="6" borderId="3" xfId="0" applyNumberFormat="1" applyFont="1" applyFill="1" applyBorder="1" applyAlignment="1">
      <alignment vertical="center" textRotation="90"/>
    </xf>
    <xf numFmtId="0" fontId="19" fillId="0" borderId="8" xfId="0" applyFont="1" applyFill="1" applyBorder="1"/>
    <xf numFmtId="0" fontId="19" fillId="0" borderId="0" xfId="0" applyFont="1" applyFill="1" applyBorder="1"/>
    <xf numFmtId="9" fontId="23" fillId="11" borderId="3" xfId="0" applyNumberFormat="1" applyFont="1" applyFill="1" applyBorder="1" applyAlignment="1">
      <alignment horizontal="center" vertical="center" wrapText="1"/>
    </xf>
    <xf numFmtId="0" fontId="19" fillId="11" borderId="3" xfId="0" applyFont="1" applyFill="1" applyBorder="1" applyAlignment="1">
      <alignment horizontal="center" vertical="center" wrapText="1"/>
    </xf>
    <xf numFmtId="0" fontId="19" fillId="11" borderId="3" xfId="0" applyFont="1" applyFill="1" applyBorder="1" applyAlignment="1">
      <alignment horizontal="left" vertical="center" wrapText="1"/>
    </xf>
    <xf numFmtId="9" fontId="26" fillId="11" borderId="3" xfId="140" applyFont="1" applyFill="1" applyBorder="1" applyAlignment="1" applyProtection="1">
      <alignment horizontal="center" vertical="center" wrapText="1"/>
    </xf>
    <xf numFmtId="173" fontId="26" fillId="11" borderId="3" xfId="10" applyNumberFormat="1" applyFont="1" applyFill="1" applyBorder="1" applyAlignment="1" applyProtection="1">
      <alignment horizontal="center" vertical="center" wrapText="1"/>
    </xf>
    <xf numFmtId="9" fontId="18" fillId="11" borderId="6" xfId="129" applyFont="1" applyFill="1" applyBorder="1" applyAlignment="1">
      <alignment horizontal="center" vertical="center" wrapText="1"/>
    </xf>
    <xf numFmtId="0" fontId="18" fillId="11" borderId="3" xfId="0" applyFont="1" applyFill="1" applyBorder="1" applyAlignment="1">
      <alignment horizontal="center" vertical="center" wrapText="1"/>
    </xf>
    <xf numFmtId="0" fontId="18" fillId="11" borderId="3" xfId="0" applyFont="1" applyFill="1" applyBorder="1" applyAlignment="1">
      <alignment horizontal="left" vertical="center" wrapText="1"/>
    </xf>
    <xf numFmtId="0" fontId="19" fillId="13" borderId="3" xfId="0" applyFont="1" applyFill="1" applyBorder="1"/>
    <xf numFmtId="0" fontId="19" fillId="7" borderId="0" xfId="0" applyFont="1" applyFill="1"/>
    <xf numFmtId="0" fontId="24" fillId="9" borderId="3" xfId="0" applyFont="1" applyFill="1" applyBorder="1" applyAlignment="1">
      <alignment horizontal="center" vertical="center" wrapText="1"/>
    </xf>
    <xf numFmtId="0" fontId="19" fillId="9" borderId="3" xfId="128" applyFont="1" applyFill="1" applyBorder="1" applyAlignment="1">
      <alignment horizontal="center" vertical="center" wrapText="1"/>
    </xf>
    <xf numFmtId="9" fontId="34" fillId="9" borderId="3" xfId="0" applyNumberFormat="1" applyFont="1" applyFill="1" applyBorder="1" applyAlignment="1">
      <alignment horizontal="center" vertical="center" wrapText="1"/>
    </xf>
    <xf numFmtId="0" fontId="34" fillId="9" borderId="3" xfId="0" applyNumberFormat="1" applyFont="1" applyFill="1" applyBorder="1" applyAlignment="1">
      <alignment horizontal="center" vertical="center" wrapText="1"/>
    </xf>
    <xf numFmtId="0" fontId="22" fillId="9" borderId="3" xfId="0" applyFont="1" applyFill="1" applyBorder="1" applyAlignment="1">
      <alignment horizontal="center" vertical="center" wrapText="1"/>
    </xf>
    <xf numFmtId="9" fontId="26" fillId="9" borderId="3" xfId="140" applyFont="1" applyFill="1" applyBorder="1" applyAlignment="1" applyProtection="1">
      <alignment horizontal="center" vertical="center" wrapText="1"/>
    </xf>
    <xf numFmtId="173" fontId="26" fillId="9" borderId="3" xfId="10" applyNumberFormat="1" applyFont="1" applyFill="1" applyBorder="1" applyAlignment="1" applyProtection="1">
      <alignment horizontal="center" vertical="center" wrapText="1"/>
    </xf>
    <xf numFmtId="0" fontId="24" fillId="9" borderId="3" xfId="0" applyFont="1" applyFill="1" applyBorder="1" applyAlignment="1">
      <alignment vertical="center" wrapText="1"/>
    </xf>
    <xf numFmtId="9" fontId="34" fillId="0" borderId="6" xfId="0" applyNumberFormat="1" applyFont="1" applyFill="1" applyBorder="1" applyAlignment="1">
      <alignment horizontal="center" vertical="center" wrapText="1"/>
    </xf>
    <xf numFmtId="0" fontId="23" fillId="0" borderId="12" xfId="0" applyNumberFormat="1" applyFont="1" applyFill="1" applyBorder="1" applyAlignment="1">
      <alignment horizontal="center" vertical="center" wrapText="1"/>
    </xf>
    <xf numFmtId="0" fontId="34" fillId="0" borderId="2" xfId="0" applyFont="1" applyFill="1" applyBorder="1" applyAlignment="1">
      <alignment horizontal="center" vertical="center"/>
    </xf>
    <xf numFmtId="0" fontId="34" fillId="10" borderId="3" xfId="0" applyNumberFormat="1" applyFont="1" applyFill="1" applyBorder="1" applyAlignment="1">
      <alignment horizontal="center" vertical="center" wrapText="1"/>
    </xf>
    <xf numFmtId="9" fontId="18" fillId="9" borderId="4" xfId="0" applyNumberFormat="1" applyFont="1" applyFill="1" applyBorder="1" applyAlignment="1">
      <alignment vertical="center" textRotation="90"/>
    </xf>
    <xf numFmtId="0" fontId="34" fillId="0" borderId="3" xfId="0" applyFont="1" applyBorder="1" applyAlignment="1">
      <alignment horizontal="center" vertical="center"/>
    </xf>
    <xf numFmtId="168" fontId="34" fillId="0" borderId="3" xfId="129" applyNumberFormat="1" applyFont="1" applyFill="1" applyBorder="1" applyAlignment="1">
      <alignment horizontal="center" vertical="center" wrapText="1"/>
    </xf>
    <xf numFmtId="168" fontId="34" fillId="7" borderId="3" xfId="129" applyNumberFormat="1" applyFont="1" applyFill="1" applyBorder="1" applyAlignment="1">
      <alignment horizontal="center" vertical="center" wrapText="1"/>
    </xf>
    <xf numFmtId="9" fontId="18" fillId="9" borderId="11" xfId="0" applyNumberFormat="1" applyFont="1" applyFill="1" applyBorder="1" applyAlignment="1">
      <alignment vertical="center" textRotation="90"/>
    </xf>
    <xf numFmtId="168" fontId="49" fillId="8" borderId="3" xfId="129" applyNumberFormat="1" applyFont="1" applyFill="1" applyBorder="1" applyAlignment="1">
      <alignment horizontal="center" vertical="center" wrapText="1"/>
    </xf>
    <xf numFmtId="0" fontId="23" fillId="0" borderId="3" xfId="0" applyFont="1" applyFill="1" applyBorder="1" applyAlignment="1">
      <alignment horizontal="left" vertical="center" wrapText="1"/>
    </xf>
    <xf numFmtId="0" fontId="23" fillId="8" borderId="3" xfId="0" applyFont="1" applyFill="1" applyBorder="1" applyAlignment="1">
      <alignment horizontal="left" vertical="center" wrapText="1"/>
    </xf>
    <xf numFmtId="2" fontId="39" fillId="11" borderId="3" xfId="0" applyNumberFormat="1" applyFont="1" applyFill="1" applyBorder="1" applyAlignment="1">
      <alignment horizontal="center" vertical="center" wrapText="1"/>
    </xf>
    <xf numFmtId="0" fontId="23" fillId="7" borderId="3" xfId="0" applyFont="1" applyFill="1" applyBorder="1" applyAlignment="1">
      <alignment horizontal="left" vertical="center" wrapText="1"/>
    </xf>
    <xf numFmtId="2" fontId="34" fillId="0" borderId="3" xfId="0" applyNumberFormat="1" applyFont="1" applyFill="1" applyBorder="1" applyAlignment="1">
      <alignment horizontal="center" vertical="center" wrapText="1"/>
    </xf>
    <xf numFmtId="2" fontId="34" fillId="7" borderId="3" xfId="0" applyNumberFormat="1" applyFont="1" applyFill="1" applyBorder="1" applyAlignment="1">
      <alignment horizontal="center" vertical="center" wrapText="1"/>
    </xf>
    <xf numFmtId="173" fontId="23" fillId="0" borderId="3" xfId="0" applyNumberFormat="1" applyFont="1" applyFill="1" applyBorder="1"/>
    <xf numFmtId="2" fontId="39" fillId="12" borderId="3" xfId="0" applyNumberFormat="1" applyFont="1" applyFill="1" applyBorder="1" applyAlignment="1">
      <alignment horizontal="center" vertical="center" wrapText="1"/>
    </xf>
    <xf numFmtId="173" fontId="40" fillId="8" borderId="3" xfId="10" applyNumberFormat="1" applyFont="1" applyFill="1" applyBorder="1" applyAlignment="1" applyProtection="1">
      <alignment horizontal="center" vertical="center" wrapText="1"/>
    </xf>
    <xf numFmtId="0" fontId="34" fillId="2" borderId="3" xfId="128" applyFont="1" applyFill="1" applyBorder="1" applyAlignment="1">
      <alignment horizontal="center" vertical="center" wrapText="1"/>
    </xf>
    <xf numFmtId="174" fontId="41" fillId="13" borderId="3" xfId="0" applyNumberFormat="1" applyFont="1" applyFill="1" applyBorder="1" applyAlignment="1">
      <alignment horizontal="center" vertical="center"/>
    </xf>
    <xf numFmtId="0" fontId="34" fillId="0" borderId="0" xfId="0" applyFont="1" applyFill="1"/>
    <xf numFmtId="168" fontId="34" fillId="11" borderId="3" xfId="129" applyNumberFormat="1" applyFont="1" applyFill="1" applyBorder="1" applyAlignment="1">
      <alignment horizontal="center" vertical="center" wrapText="1"/>
    </xf>
    <xf numFmtId="0" fontId="34" fillId="0" borderId="8" xfId="0" applyFont="1" applyFill="1" applyBorder="1" applyAlignment="1">
      <alignment horizontal="center" vertical="center"/>
    </xf>
    <xf numFmtId="9" fontId="34" fillId="11" borderId="6" xfId="0" applyNumberFormat="1" applyFont="1" applyFill="1" applyBorder="1" applyAlignment="1">
      <alignment horizontal="center" vertical="center" wrapText="1"/>
    </xf>
    <xf numFmtId="168" fontId="19" fillId="11" borderId="6" xfId="0" applyNumberFormat="1" applyFont="1" applyFill="1" applyBorder="1" applyAlignment="1">
      <alignment horizontal="center" vertical="center" wrapText="1"/>
    </xf>
    <xf numFmtId="0" fontId="19" fillId="11" borderId="3" xfId="128" applyFont="1" applyFill="1" applyBorder="1" applyAlignment="1">
      <alignment horizontal="center" vertical="center" wrapText="1"/>
    </xf>
    <xf numFmtId="0" fontId="24" fillId="11" borderId="3" xfId="0" applyFont="1" applyFill="1" applyBorder="1" applyAlignment="1">
      <alignment horizontal="center" vertical="center" wrapText="1"/>
    </xf>
    <xf numFmtId="0" fontId="34" fillId="11" borderId="3" xfId="0" applyNumberFormat="1" applyFont="1" applyFill="1" applyBorder="1" applyAlignment="1">
      <alignment horizontal="center" vertical="center" wrapText="1"/>
    </xf>
    <xf numFmtId="0" fontId="22" fillId="11" borderId="3" xfId="0" applyFont="1" applyFill="1" applyBorder="1" applyAlignment="1">
      <alignment horizontal="center" vertical="center" wrapText="1"/>
    </xf>
    <xf numFmtId="0" fontId="18" fillId="11" borderId="3" xfId="0" applyFont="1" applyFill="1" applyBorder="1" applyAlignment="1">
      <alignment horizontal="center" vertical="center" textRotation="90"/>
    </xf>
    <xf numFmtId="2" fontId="18" fillId="11" borderId="3" xfId="0" applyNumberFormat="1" applyFont="1" applyFill="1" applyBorder="1" applyAlignment="1">
      <alignment horizontal="center" vertical="center" wrapText="1"/>
    </xf>
    <xf numFmtId="9" fontId="18" fillId="0" borderId="0" xfId="0" applyNumberFormat="1" applyFont="1" applyFill="1" applyBorder="1" applyAlignment="1">
      <alignment horizontal="center" vertical="center" textRotation="90"/>
    </xf>
    <xf numFmtId="0" fontId="24" fillId="0" borderId="0" xfId="0" applyFont="1" applyFill="1" applyBorder="1" applyAlignment="1">
      <alignment horizontal="center" vertical="center" wrapText="1"/>
    </xf>
    <xf numFmtId="0" fontId="23" fillId="4" borderId="11" xfId="0" applyFont="1" applyFill="1" applyBorder="1" applyAlignment="1">
      <alignment horizontal="center" vertical="center" wrapText="1"/>
    </xf>
    <xf numFmtId="0" fontId="24" fillId="0" borderId="3" xfId="128" applyFont="1" applyFill="1" applyBorder="1" applyAlignment="1">
      <alignment horizontal="center" vertical="center" wrapText="1"/>
    </xf>
    <xf numFmtId="0" fontId="50" fillId="2" borderId="3" xfId="0" applyNumberFormat="1" applyFont="1" applyFill="1" applyBorder="1" applyAlignment="1">
      <alignment horizontal="center" vertical="center" wrapText="1"/>
    </xf>
    <xf numFmtId="0" fontId="49" fillId="0" borderId="3" xfId="0" applyFont="1" applyFill="1" applyBorder="1" applyAlignment="1">
      <alignment horizontal="center" vertical="center"/>
    </xf>
    <xf numFmtId="9" fontId="51" fillId="9" borderId="3" xfId="0" applyNumberFormat="1" applyFont="1" applyFill="1" applyBorder="1" applyAlignment="1">
      <alignment horizontal="center" vertical="center" textRotation="90"/>
    </xf>
    <xf numFmtId="0" fontId="49" fillId="0" borderId="3" xfId="0" applyFont="1" applyFill="1" applyBorder="1" applyAlignment="1">
      <alignment horizontal="center" vertical="center" wrapText="1"/>
    </xf>
    <xf numFmtId="4" fontId="19" fillId="0" borderId="3" xfId="8" applyNumberFormat="1" applyFont="1" applyFill="1" applyBorder="1" applyAlignment="1">
      <alignment horizontal="center" vertical="center" wrapText="1"/>
    </xf>
    <xf numFmtId="9" fontId="18" fillId="6" borderId="4" xfId="0" applyNumberFormat="1" applyFont="1" applyFill="1" applyBorder="1" applyAlignment="1">
      <alignment horizontal="center" vertical="center" textRotation="90"/>
    </xf>
    <xf numFmtId="0" fontId="34" fillId="9" borderId="3" xfId="0" applyFont="1" applyFill="1" applyBorder="1" applyAlignment="1">
      <alignment horizontal="center" vertical="center"/>
    </xf>
    <xf numFmtId="0" fontId="34" fillId="9" borderId="4" xfId="0" applyFont="1" applyFill="1" applyBorder="1" applyAlignment="1">
      <alignment horizontal="center" vertical="center" wrapText="1"/>
    </xf>
    <xf numFmtId="0" fontId="34" fillId="9" borderId="3" xfId="0" applyFont="1" applyFill="1" applyBorder="1" applyAlignment="1">
      <alignment horizontal="center" vertical="center" wrapText="1"/>
    </xf>
    <xf numFmtId="168" fontId="34" fillId="9" borderId="3" xfId="129" applyNumberFormat="1" applyFont="1" applyFill="1" applyBorder="1" applyAlignment="1">
      <alignment horizontal="center" vertical="center" wrapText="1"/>
    </xf>
    <xf numFmtId="2" fontId="34" fillId="9" borderId="3" xfId="0" applyNumberFormat="1" applyFont="1" applyFill="1" applyBorder="1" applyAlignment="1">
      <alignment horizontal="center" vertical="center" wrapText="1"/>
    </xf>
    <xf numFmtId="0" fontId="19" fillId="9" borderId="3" xfId="0" applyFont="1" applyFill="1" applyBorder="1" applyAlignment="1">
      <alignment horizontal="center" vertical="center" wrapText="1"/>
    </xf>
    <xf numFmtId="9" fontId="21" fillId="9" borderId="3" xfId="140" applyFont="1" applyFill="1" applyBorder="1" applyAlignment="1" applyProtection="1">
      <alignment horizontal="center" vertical="center" wrapText="1"/>
    </xf>
    <xf numFmtId="173" fontId="21" fillId="9" borderId="3" xfId="10" applyNumberFormat="1" applyFont="1" applyFill="1" applyBorder="1" applyAlignment="1" applyProtection="1">
      <alignment horizontal="center" vertical="center" wrapText="1"/>
    </xf>
    <xf numFmtId="0" fontId="52" fillId="0" borderId="3" xfId="0" applyFont="1" applyFill="1" applyBorder="1" applyAlignment="1">
      <alignment horizontal="center" vertical="center" wrapText="1"/>
    </xf>
    <xf numFmtId="0" fontId="50" fillId="2" borderId="3" xfId="128" applyFont="1" applyFill="1" applyBorder="1" applyAlignment="1">
      <alignment horizontal="center" vertical="center" wrapText="1"/>
    </xf>
    <xf numFmtId="0" fontId="53" fillId="2" borderId="3" xfId="128" applyFont="1" applyFill="1" applyBorder="1" applyAlignment="1">
      <alignment horizontal="center" vertical="center" wrapText="1"/>
    </xf>
    <xf numFmtId="9" fontId="49" fillId="0" borderId="3" xfId="0" applyNumberFormat="1" applyFont="1" applyFill="1" applyBorder="1" applyAlignment="1">
      <alignment horizontal="center" vertical="center" wrapText="1"/>
    </xf>
    <xf numFmtId="0" fontId="49" fillId="0" borderId="3" xfId="0" applyNumberFormat="1" applyFont="1" applyFill="1" applyBorder="1" applyAlignment="1">
      <alignment horizontal="center" vertical="center" wrapText="1"/>
    </xf>
    <xf numFmtId="2" fontId="49" fillId="0" borderId="3" xfId="0" applyNumberFormat="1" applyFont="1" applyFill="1" applyBorder="1" applyAlignment="1">
      <alignment horizontal="center" vertical="center" wrapText="1"/>
    </xf>
    <xf numFmtId="0" fontId="51" fillId="0" borderId="3" xfId="0" applyFont="1" applyFill="1" applyBorder="1" applyAlignment="1">
      <alignment horizontal="center" vertical="center" wrapText="1"/>
    </xf>
    <xf numFmtId="9" fontId="54" fillId="0" borderId="3" xfId="140" applyFont="1" applyFill="1" applyBorder="1" applyAlignment="1" applyProtection="1">
      <alignment horizontal="center" vertical="center" wrapText="1"/>
    </xf>
    <xf numFmtId="173" fontId="54" fillId="0" borderId="3" xfId="10" applyNumberFormat="1" applyFont="1" applyFill="1" applyBorder="1" applyAlignment="1" applyProtection="1">
      <alignment horizontal="center" vertical="center" wrapText="1"/>
    </xf>
    <xf numFmtId="0" fontId="52" fillId="0" borderId="3" xfId="0" applyFont="1" applyFill="1" applyBorder="1" applyAlignment="1">
      <alignment vertical="center" wrapText="1"/>
    </xf>
    <xf numFmtId="0" fontId="34" fillId="9" borderId="4" xfId="0" applyFont="1" applyFill="1" applyBorder="1" applyAlignment="1">
      <alignment vertical="center" wrapText="1"/>
    </xf>
    <xf numFmtId="0" fontId="24" fillId="0" borderId="6" xfId="0" applyFont="1" applyFill="1" applyBorder="1" applyAlignment="1">
      <alignment vertical="center" wrapText="1"/>
    </xf>
    <xf numFmtId="0" fontId="49" fillId="2" borderId="3" xfId="0" applyFont="1" applyFill="1" applyBorder="1" applyAlignment="1">
      <alignment horizontal="left" vertical="center" wrapText="1"/>
    </xf>
    <xf numFmtId="0" fontId="49" fillId="2" borderId="3" xfId="0" applyFont="1" applyFill="1" applyBorder="1" applyAlignment="1">
      <alignment horizontal="center" vertical="center" wrapText="1"/>
    </xf>
    <xf numFmtId="0" fontId="50" fillId="2" borderId="3" xfId="0" applyFont="1" applyFill="1" applyBorder="1" applyAlignment="1">
      <alignment horizontal="center" vertical="center" wrapText="1"/>
    </xf>
    <xf numFmtId="0" fontId="49" fillId="9" borderId="3" xfId="0" applyFont="1" applyFill="1" applyBorder="1" applyAlignment="1">
      <alignment horizontal="center" vertical="center"/>
    </xf>
    <xf numFmtId="0" fontId="50" fillId="9" borderId="3" xfId="0" quotePrefix="1" applyNumberFormat="1" applyFont="1" applyFill="1" applyBorder="1" applyAlignment="1">
      <alignment horizontal="left" vertical="center" wrapText="1"/>
    </xf>
    <xf numFmtId="0" fontId="49" fillId="9" borderId="3" xfId="0" applyFont="1" applyFill="1" applyBorder="1" applyAlignment="1">
      <alignment horizontal="center" vertical="center" wrapText="1"/>
    </xf>
    <xf numFmtId="0" fontId="50" fillId="9" borderId="3" xfId="128" applyFont="1" applyFill="1" applyBorder="1" applyAlignment="1">
      <alignment horizontal="center" vertical="center" wrapText="1"/>
    </xf>
    <xf numFmtId="9" fontId="49" fillId="9" borderId="3" xfId="0" applyNumberFormat="1" applyFont="1" applyFill="1" applyBorder="1" applyAlignment="1">
      <alignment horizontal="center" vertical="center" wrapText="1"/>
    </xf>
    <xf numFmtId="168" fontId="49" fillId="9" borderId="3" xfId="129" applyNumberFormat="1" applyFont="1" applyFill="1" applyBorder="1" applyAlignment="1">
      <alignment horizontal="center" vertical="center" wrapText="1"/>
    </xf>
    <xf numFmtId="0" fontId="49" fillId="9" borderId="3" xfId="0" applyNumberFormat="1" applyFont="1" applyFill="1" applyBorder="1" applyAlignment="1">
      <alignment horizontal="center" vertical="center" wrapText="1"/>
    </xf>
    <xf numFmtId="2" fontId="49" fillId="9" borderId="3" xfId="0" applyNumberFormat="1" applyFont="1" applyFill="1" applyBorder="1" applyAlignment="1">
      <alignment horizontal="center" vertical="center" wrapText="1"/>
    </xf>
    <xf numFmtId="0" fontId="50" fillId="9" borderId="3" xfId="0" applyFont="1" applyFill="1" applyBorder="1" applyAlignment="1">
      <alignment horizontal="center" vertical="center" wrapText="1"/>
    </xf>
    <xf numFmtId="9" fontId="57" fillId="9" borderId="3" xfId="140" applyFont="1" applyFill="1" applyBorder="1" applyAlignment="1" applyProtection="1">
      <alignment horizontal="center" vertical="center" wrapText="1"/>
    </xf>
    <xf numFmtId="173" fontId="57" fillId="9" borderId="3" xfId="10" applyNumberFormat="1" applyFont="1" applyFill="1" applyBorder="1" applyAlignment="1" applyProtection="1">
      <alignment horizontal="center" vertical="center" wrapText="1"/>
    </xf>
    <xf numFmtId="0" fontId="50" fillId="0" borderId="0" xfId="0" applyFont="1" applyFill="1"/>
    <xf numFmtId="0" fontId="24" fillId="0" borderId="2" xfId="0" applyFont="1" applyFill="1" applyBorder="1" applyAlignment="1">
      <alignment horizontal="center" vertical="center" wrapText="1"/>
    </xf>
    <xf numFmtId="0" fontId="24" fillId="0" borderId="2" xfId="0" applyFont="1" applyFill="1" applyBorder="1" applyAlignment="1">
      <alignment horizontal="left" vertical="center" wrapText="1"/>
    </xf>
    <xf numFmtId="0" fontId="19" fillId="2" borderId="2" xfId="128" applyFont="1" applyFill="1" applyBorder="1" applyAlignment="1">
      <alignment horizontal="center" vertical="center" wrapText="1"/>
    </xf>
    <xf numFmtId="0" fontId="52" fillId="0" borderId="3" xfId="0" applyNumberFormat="1" applyFont="1" applyFill="1" applyBorder="1" applyAlignment="1">
      <alignment horizontal="center" vertical="center" wrapText="1"/>
    </xf>
    <xf numFmtId="2" fontId="58" fillId="0" borderId="3" xfId="0" applyNumberFormat="1" applyFont="1" applyFill="1" applyBorder="1" applyAlignment="1">
      <alignment horizontal="center" vertical="center" wrapText="1"/>
    </xf>
    <xf numFmtId="0" fontId="19" fillId="7" borderId="3" xfId="94" applyFont="1" applyFill="1" applyBorder="1" applyAlignment="1">
      <alignment horizontal="center" vertical="center" wrapText="1"/>
    </xf>
    <xf numFmtId="0" fontId="19" fillId="0" borderId="3" xfId="128" applyNumberFormat="1" applyFont="1" applyFill="1" applyBorder="1" applyAlignment="1">
      <alignment horizontal="center" vertical="center" wrapText="1"/>
    </xf>
    <xf numFmtId="0" fontId="19" fillId="0" borderId="4" xfId="0" applyNumberFormat="1" applyFont="1" applyFill="1" applyBorder="1" applyAlignment="1">
      <alignment horizontal="left" vertical="center" wrapText="1"/>
    </xf>
    <xf numFmtId="0" fontId="19" fillId="0" borderId="11" xfId="0" applyNumberFormat="1" applyFont="1" applyFill="1" applyBorder="1" applyAlignment="1">
      <alignment horizontal="left" vertical="center" wrapText="1"/>
    </xf>
    <xf numFmtId="0" fontId="19" fillId="0" borderId="3" xfId="0" applyNumberFormat="1" applyFont="1" applyFill="1" applyBorder="1" applyAlignment="1">
      <alignment horizontal="center" vertical="center" wrapText="1"/>
    </xf>
    <xf numFmtId="9" fontId="18" fillId="9" borderId="9" xfId="0" applyNumberFormat="1" applyFont="1" applyFill="1" applyBorder="1" applyAlignment="1">
      <alignment horizontal="center" vertical="center" textRotation="90"/>
    </xf>
    <xf numFmtId="0" fontId="24" fillId="0" borderId="4" xfId="0" applyFont="1" applyFill="1" applyBorder="1" applyAlignment="1">
      <alignment horizontal="center" vertical="center"/>
    </xf>
    <xf numFmtId="0" fontId="24" fillId="0" borderId="9" xfId="0" applyFont="1" applyFill="1" applyBorder="1" applyAlignment="1">
      <alignment horizontal="center" vertical="center"/>
    </xf>
    <xf numFmtId="0" fontId="24" fillId="0" borderId="11" xfId="0" applyFont="1" applyFill="1" applyBorder="1" applyAlignment="1">
      <alignment horizontal="center" vertical="center"/>
    </xf>
    <xf numFmtId="0" fontId="24" fillId="0" borderId="4" xfId="0" applyFont="1" applyFill="1" applyBorder="1" applyAlignment="1">
      <alignment horizontal="left" vertical="center" wrapText="1"/>
    </xf>
    <xf numFmtId="0" fontId="18" fillId="0" borderId="4" xfId="0" applyFont="1" applyFill="1" applyBorder="1" applyAlignment="1">
      <alignment horizontal="center" vertical="center" wrapText="1"/>
    </xf>
    <xf numFmtId="9" fontId="18" fillId="9" borderId="4" xfId="0" applyNumberFormat="1" applyFont="1" applyFill="1" applyBorder="1" applyAlignment="1">
      <alignment horizontal="center" vertical="center" textRotation="90"/>
    </xf>
    <xf numFmtId="0" fontId="23" fillId="0" borderId="4" xfId="0" applyFont="1" applyFill="1" applyBorder="1" applyAlignment="1">
      <alignment horizontal="center" vertical="center"/>
    </xf>
    <xf numFmtId="0" fontId="23" fillId="0" borderId="11" xfId="0" applyFont="1" applyFill="1" applyBorder="1" applyAlignment="1">
      <alignment horizontal="center" vertical="center"/>
    </xf>
    <xf numFmtId="0" fontId="19" fillId="0" borderId="8" xfId="0" applyFont="1" applyBorder="1" applyAlignment="1">
      <alignment horizontal="center" vertical="center"/>
    </xf>
    <xf numFmtId="0" fontId="18" fillId="2" borderId="2" xfId="0" applyFont="1" applyFill="1" applyBorder="1" applyAlignment="1">
      <alignment horizontal="center" vertical="center" wrapText="1"/>
    </xf>
    <xf numFmtId="0" fontId="23" fillId="0" borderId="11" xfId="0" applyNumberFormat="1" applyFont="1" applyFill="1" applyBorder="1" applyAlignment="1">
      <alignment horizontal="center" vertical="center" wrapText="1"/>
    </xf>
    <xf numFmtId="0" fontId="18" fillId="0" borderId="3" xfId="0" applyFont="1" applyFill="1" applyBorder="1" applyAlignment="1">
      <alignment horizontal="center" vertical="center" wrapText="1"/>
    </xf>
    <xf numFmtId="0" fontId="18" fillId="0" borderId="5" xfId="0" applyFont="1" applyFill="1" applyBorder="1" applyAlignment="1">
      <alignment horizontal="center" vertical="center" wrapText="1"/>
    </xf>
    <xf numFmtId="0" fontId="18" fillId="0" borderId="2" xfId="0" applyFont="1" applyFill="1" applyBorder="1" applyAlignment="1">
      <alignment horizontal="center" vertical="center" wrapText="1"/>
    </xf>
    <xf numFmtId="0" fontId="23" fillId="0" borderId="3" xfId="0" applyFont="1" applyFill="1" applyBorder="1" applyAlignment="1">
      <alignment horizontal="center" vertical="center" wrapText="1"/>
    </xf>
    <xf numFmtId="0" fontId="24" fillId="0" borderId="4" xfId="0" applyFont="1" applyFill="1" applyBorder="1" applyAlignment="1">
      <alignment horizontal="center" vertical="center" wrapText="1"/>
    </xf>
    <xf numFmtId="0" fontId="24" fillId="0" borderId="11" xfId="0" applyFont="1" applyFill="1" applyBorder="1" applyAlignment="1">
      <alignment horizontal="center" vertical="center" wrapText="1"/>
    </xf>
    <xf numFmtId="9" fontId="18" fillId="7" borderId="4" xfId="0" applyNumberFormat="1" applyFont="1" applyFill="1" applyBorder="1" applyAlignment="1">
      <alignment horizontal="center" vertical="center" textRotation="90"/>
    </xf>
    <xf numFmtId="0" fontId="24" fillId="0" borderId="4" xfId="0" applyFont="1" applyFill="1" applyBorder="1" applyAlignment="1">
      <alignment vertical="center" wrapText="1"/>
    </xf>
    <xf numFmtId="0" fontId="24" fillId="0" borderId="9" xfId="0" applyFont="1" applyFill="1" applyBorder="1" applyAlignment="1">
      <alignment vertical="center" wrapText="1"/>
    </xf>
    <xf numFmtId="0" fontId="24" fillId="0" borderId="11" xfId="0" applyFont="1" applyFill="1" applyBorder="1" applyAlignment="1">
      <alignment vertical="center" wrapText="1"/>
    </xf>
    <xf numFmtId="0" fontId="27" fillId="0" borderId="2" xfId="0" applyFont="1" applyFill="1" applyBorder="1" applyAlignment="1">
      <alignment horizontal="center" vertical="center" wrapText="1"/>
    </xf>
    <xf numFmtId="0" fontId="18" fillId="0" borderId="0" xfId="0" applyFont="1" applyFill="1" applyAlignment="1">
      <alignment horizontal="center"/>
    </xf>
    <xf numFmtId="9" fontId="18" fillId="9" borderId="3" xfId="0" applyNumberFormat="1" applyFont="1" applyFill="1" applyBorder="1" applyAlignment="1">
      <alignment horizontal="center" vertical="center" textRotation="90"/>
    </xf>
    <xf numFmtId="0" fontId="24" fillId="0" borderId="6" xfId="0" applyFont="1" applyFill="1" applyBorder="1" applyAlignment="1">
      <alignment horizontal="center" vertical="center" wrapText="1"/>
    </xf>
    <xf numFmtId="0" fontId="34" fillId="0" borderId="3" xfId="0" applyFont="1" applyFill="1" applyBorder="1" applyAlignment="1">
      <alignment horizontal="center" vertical="center"/>
    </xf>
    <xf numFmtId="0" fontId="24" fillId="0" borderId="3" xfId="0" applyFont="1" applyFill="1" applyBorder="1" applyAlignment="1">
      <alignment horizontal="center" vertical="center" wrapText="1"/>
    </xf>
    <xf numFmtId="0" fontId="19" fillId="0" borderId="3" xfId="112" applyFont="1" applyFill="1" applyBorder="1" applyAlignment="1">
      <alignment horizontal="justify" vertical="center" wrapText="1"/>
    </xf>
    <xf numFmtId="9" fontId="19" fillId="0" borderId="3" xfId="112" applyNumberFormat="1" applyFont="1" applyFill="1" applyBorder="1" applyAlignment="1">
      <alignment horizontal="center" vertical="center" wrapText="1"/>
    </xf>
    <xf numFmtId="0" fontId="19" fillId="0" borderId="4" xfId="0" applyNumberFormat="1" applyFont="1" applyFill="1" applyBorder="1" applyAlignment="1">
      <alignment horizontal="left" vertical="center" wrapText="1"/>
    </xf>
    <xf numFmtId="0" fontId="19" fillId="0" borderId="3" xfId="0" applyNumberFormat="1" applyFont="1" applyFill="1" applyBorder="1" applyAlignment="1">
      <alignment horizontal="center" vertical="center" wrapText="1"/>
    </xf>
    <xf numFmtId="0" fontId="18" fillId="0" borderId="0" xfId="0" applyFont="1" applyFill="1" applyAlignment="1">
      <alignment horizontal="center"/>
    </xf>
    <xf numFmtId="9" fontId="18" fillId="9" borderId="3" xfId="0" applyNumberFormat="1" applyFont="1" applyFill="1" applyBorder="1" applyAlignment="1">
      <alignment horizontal="center" vertical="center" textRotation="90"/>
    </xf>
    <xf numFmtId="0" fontId="34" fillId="0" borderId="4" xfId="0" applyFont="1" applyFill="1" applyBorder="1" applyAlignment="1">
      <alignment horizontal="center" vertical="center"/>
    </xf>
    <xf numFmtId="0" fontId="24" fillId="0" borderId="6" xfId="0" applyFont="1" applyFill="1" applyBorder="1" applyAlignment="1">
      <alignment horizontal="center" vertical="center" wrapText="1"/>
    </xf>
    <xf numFmtId="0" fontId="34" fillId="0" borderId="3" xfId="0" applyFont="1" applyFill="1" applyBorder="1" applyAlignment="1">
      <alignment horizontal="center" vertical="center"/>
    </xf>
    <xf numFmtId="0" fontId="24" fillId="0" borderId="3" xfId="0" applyFont="1" applyFill="1" applyBorder="1" applyAlignment="1">
      <alignment horizontal="center" vertical="center" wrapText="1"/>
    </xf>
    <xf numFmtId="0" fontId="24" fillId="0" borderId="4" xfId="0" applyFont="1" applyFill="1" applyBorder="1" applyAlignment="1">
      <alignment horizontal="center" vertical="center"/>
    </xf>
    <xf numFmtId="0" fontId="24" fillId="0" borderId="9" xfId="0" applyFont="1" applyFill="1" applyBorder="1" applyAlignment="1">
      <alignment horizontal="center" vertical="center"/>
    </xf>
    <xf numFmtId="0" fontId="24" fillId="0" borderId="11" xfId="0" applyFont="1" applyFill="1" applyBorder="1" applyAlignment="1">
      <alignment horizontal="center" vertical="center"/>
    </xf>
    <xf numFmtId="0" fontId="24" fillId="0" borderId="4" xfId="0" applyFont="1" applyFill="1" applyBorder="1" applyAlignment="1">
      <alignment horizontal="center" vertical="center" wrapText="1"/>
    </xf>
    <xf numFmtId="0" fontId="24" fillId="0" borderId="4" xfId="0" applyFont="1" applyFill="1" applyBorder="1" applyAlignment="1">
      <alignment vertical="center" wrapText="1"/>
    </xf>
    <xf numFmtId="0" fontId="24" fillId="0" borderId="9" xfId="0" applyFont="1" applyFill="1" applyBorder="1" applyAlignment="1">
      <alignment vertical="center" wrapText="1"/>
    </xf>
    <xf numFmtId="0" fontId="24" fillId="0" borderId="11" xfId="0" applyFont="1" applyFill="1" applyBorder="1" applyAlignment="1">
      <alignment vertical="center" wrapText="1"/>
    </xf>
    <xf numFmtId="0" fontId="24" fillId="0" borderId="4" xfId="0" applyFont="1" applyFill="1" applyBorder="1" applyAlignment="1">
      <alignment horizontal="left" vertical="center" wrapText="1"/>
    </xf>
    <xf numFmtId="0" fontId="34" fillId="0" borderId="4" xfId="0" applyFont="1" applyFill="1" applyBorder="1" applyAlignment="1">
      <alignment horizontal="center" vertical="center" wrapText="1"/>
    </xf>
    <xf numFmtId="9" fontId="18" fillId="9" borderId="4" xfId="0" applyNumberFormat="1" applyFont="1" applyFill="1" applyBorder="1" applyAlignment="1">
      <alignment horizontal="center" vertical="center" textRotation="90"/>
    </xf>
    <xf numFmtId="9" fontId="18" fillId="9" borderId="9" xfId="0" applyNumberFormat="1" applyFont="1" applyFill="1" applyBorder="1" applyAlignment="1">
      <alignment horizontal="center" vertical="center" textRotation="90"/>
    </xf>
    <xf numFmtId="0" fontId="23" fillId="0" borderId="4" xfId="0" applyFont="1" applyFill="1" applyBorder="1" applyAlignment="1">
      <alignment horizontal="center" vertical="center"/>
    </xf>
    <xf numFmtId="0" fontId="19" fillId="0" borderId="8" xfId="0" applyFont="1" applyBorder="1" applyAlignment="1">
      <alignment horizontal="center" vertical="center"/>
    </xf>
    <xf numFmtId="0" fontId="18" fillId="2" borderId="2" xfId="0" applyFont="1" applyFill="1" applyBorder="1" applyAlignment="1">
      <alignment horizontal="center" vertical="center" wrapText="1"/>
    </xf>
    <xf numFmtId="0" fontId="23" fillId="0" borderId="11" xfId="0" applyNumberFormat="1" applyFont="1" applyFill="1" applyBorder="1" applyAlignment="1">
      <alignment horizontal="center" vertical="center" wrapText="1"/>
    </xf>
    <xf numFmtId="0" fontId="18" fillId="0" borderId="4" xfId="0" applyFont="1" applyFill="1" applyBorder="1" applyAlignment="1">
      <alignment horizontal="center" vertical="center" wrapText="1"/>
    </xf>
    <xf numFmtId="0" fontId="18" fillId="0" borderId="3" xfId="0" applyFont="1" applyFill="1" applyBorder="1" applyAlignment="1">
      <alignment horizontal="center" vertical="center" wrapText="1"/>
    </xf>
    <xf numFmtId="0" fontId="18" fillId="0" borderId="5" xfId="0" applyFont="1" applyFill="1" applyBorder="1" applyAlignment="1">
      <alignment horizontal="center" vertical="center" wrapText="1"/>
    </xf>
    <xf numFmtId="0" fontId="18" fillId="0" borderId="2" xfId="0" applyFont="1" applyFill="1" applyBorder="1" applyAlignment="1">
      <alignment horizontal="center" vertical="center" wrapText="1"/>
    </xf>
    <xf numFmtId="0" fontId="23" fillId="0" borderId="3" xfId="0" applyFont="1" applyFill="1" applyBorder="1" applyAlignment="1">
      <alignment horizontal="center" vertical="center" wrapText="1"/>
    </xf>
    <xf numFmtId="0" fontId="23" fillId="0" borderId="3" xfId="0" applyFont="1" applyFill="1" applyBorder="1" applyAlignment="1">
      <alignment vertical="center" wrapText="1"/>
    </xf>
    <xf numFmtId="0" fontId="18" fillId="0" borderId="3" xfId="0" applyFont="1" applyFill="1" applyBorder="1" applyAlignment="1">
      <alignment vertical="center" wrapText="1"/>
    </xf>
    <xf numFmtId="0" fontId="18" fillId="15" borderId="3" xfId="0" applyFont="1" applyFill="1" applyBorder="1" applyAlignment="1">
      <alignment horizontal="center" vertical="center" wrapText="1"/>
    </xf>
    <xf numFmtId="2" fontId="20" fillId="11" borderId="3" xfId="0" applyNumberFormat="1" applyFont="1" applyFill="1" applyBorder="1" applyAlignment="1">
      <alignment horizontal="center" vertical="center" wrapText="1"/>
    </xf>
    <xf numFmtId="0" fontId="24" fillId="15" borderId="4" xfId="0" applyFont="1" applyFill="1" applyBorder="1" applyAlignment="1">
      <alignment horizontal="center" vertical="center" wrapText="1"/>
    </xf>
    <xf numFmtId="0" fontId="24" fillId="7" borderId="4" xfId="0" applyFont="1" applyFill="1" applyBorder="1" applyAlignment="1">
      <alignment horizontal="center" vertical="center" wrapText="1"/>
    </xf>
    <xf numFmtId="4" fontId="19" fillId="15" borderId="3" xfId="8" applyNumberFormat="1" applyFont="1" applyFill="1" applyBorder="1" applyAlignment="1">
      <alignment horizontal="center" vertical="center" wrapText="1"/>
    </xf>
    <xf numFmtId="0" fontId="19" fillId="15" borderId="3" xfId="0" applyFont="1" applyFill="1" applyBorder="1" applyAlignment="1">
      <alignment horizontal="center" vertical="center"/>
    </xf>
    <xf numFmtId="0" fontId="19" fillId="0" borderId="4" xfId="0" applyFont="1" applyFill="1" applyBorder="1" applyAlignment="1">
      <alignment horizontal="center" vertical="center" wrapText="1"/>
    </xf>
    <xf numFmtId="0" fontId="19" fillId="15" borderId="3" xfId="94" applyFont="1" applyFill="1" applyBorder="1" applyAlignment="1">
      <alignment horizontal="center" vertical="center" wrapText="1"/>
    </xf>
    <xf numFmtId="1" fontId="34" fillId="0" borderId="3" xfId="129" applyNumberFormat="1" applyFont="1" applyFill="1" applyBorder="1" applyAlignment="1">
      <alignment horizontal="center" vertical="center" wrapText="1"/>
    </xf>
    <xf numFmtId="2" fontId="19" fillId="7" borderId="3" xfId="0" applyNumberFormat="1" applyFont="1" applyFill="1" applyBorder="1" applyAlignment="1">
      <alignment horizontal="center" vertical="center" wrapText="1"/>
    </xf>
    <xf numFmtId="0" fontId="19" fillId="3" borderId="5" xfId="0" applyFont="1" applyFill="1" applyBorder="1" applyAlignment="1">
      <alignment horizontal="left"/>
    </xf>
    <xf numFmtId="0" fontId="23" fillId="3" borderId="3" xfId="0" applyFont="1" applyFill="1" applyBorder="1" applyAlignment="1">
      <alignment horizontal="left" vertical="center"/>
    </xf>
    <xf numFmtId="0" fontId="23" fillId="3" borderId="14" xfId="0" applyFont="1" applyFill="1" applyBorder="1" applyAlignment="1">
      <alignment horizontal="center" vertical="center"/>
    </xf>
    <xf numFmtId="0" fontId="18" fillId="15" borderId="14" xfId="0" applyFont="1" applyFill="1" applyBorder="1" applyAlignment="1">
      <alignment vertical="center"/>
    </xf>
    <xf numFmtId="1" fontId="19" fillId="0" borderId="3" xfId="0" applyNumberFormat="1" applyFont="1" applyFill="1" applyBorder="1" applyAlignment="1">
      <alignment horizontal="center" vertical="center" wrapText="1"/>
    </xf>
    <xf numFmtId="0" fontId="23" fillId="0" borderId="3" xfId="0" applyFont="1" applyFill="1" applyBorder="1" applyAlignment="1">
      <alignment horizontal="center" vertical="center"/>
    </xf>
    <xf numFmtId="0" fontId="59" fillId="0" borderId="3" xfId="142" applyFont="1" applyFill="1" applyBorder="1" applyAlignment="1">
      <alignment horizontal="left" vertical="center" wrapText="1"/>
    </xf>
    <xf numFmtId="0" fontId="19" fillId="15" borderId="3" xfId="128" applyFont="1" applyFill="1" applyBorder="1" applyAlignment="1">
      <alignment horizontal="center" vertical="center" wrapText="1"/>
    </xf>
    <xf numFmtId="0" fontId="35" fillId="2" borderId="3" xfId="0" applyNumberFormat="1" applyFont="1" applyFill="1" applyBorder="1" applyAlignment="1">
      <alignment horizontal="center" vertical="center" wrapText="1"/>
    </xf>
    <xf numFmtId="0" fontId="37" fillId="2" borderId="3" xfId="0" applyNumberFormat="1" applyFont="1" applyFill="1" applyBorder="1" applyAlignment="1">
      <alignment horizontal="center" vertical="center" wrapText="1"/>
    </xf>
    <xf numFmtId="0" fontId="35" fillId="15" borderId="3" xfId="0" applyNumberFormat="1" applyFont="1" applyFill="1" applyBorder="1" applyAlignment="1">
      <alignment vertical="center" wrapText="1"/>
    </xf>
    <xf numFmtId="0" fontId="35" fillId="7" borderId="3" xfId="128" applyFont="1" applyFill="1" applyBorder="1" applyAlignment="1">
      <alignment horizontal="center" vertical="center" wrapText="1"/>
    </xf>
    <xf numFmtId="168" fontId="23" fillId="11" borderId="3" xfId="0" applyNumberFormat="1" applyFont="1" applyFill="1" applyBorder="1" applyAlignment="1">
      <alignment horizontal="center" vertical="center" wrapText="1"/>
    </xf>
    <xf numFmtId="168" fontId="34" fillId="7" borderId="3" xfId="0" applyNumberFormat="1" applyFont="1" applyFill="1" applyBorder="1" applyAlignment="1">
      <alignment horizontal="center" vertical="center" wrapText="1"/>
    </xf>
    <xf numFmtId="168" fontId="19" fillId="0" borderId="3" xfId="0" applyNumberFormat="1" applyFont="1" applyFill="1" applyBorder="1" applyAlignment="1">
      <alignment horizontal="center" vertical="center" wrapText="1"/>
    </xf>
    <xf numFmtId="0" fontId="24" fillId="0" borderId="3" xfId="0" applyFont="1" applyFill="1" applyBorder="1" applyAlignment="1">
      <alignment horizontal="center" vertical="center"/>
    </xf>
    <xf numFmtId="0" fontId="19" fillId="0" borderId="3" xfId="0" applyFont="1" applyBorder="1" applyAlignment="1">
      <alignment horizontal="left" vertical="center"/>
    </xf>
    <xf numFmtId="0" fontId="19" fillId="0" borderId="3" xfId="0" quotePrefix="1" applyFont="1" applyBorder="1" applyAlignment="1">
      <alignment horizontal="center" vertical="center" wrapText="1"/>
    </xf>
    <xf numFmtId="9" fontId="18" fillId="6" borderId="9" xfId="0" applyNumberFormat="1" applyFont="1" applyFill="1" applyBorder="1" applyAlignment="1">
      <alignment vertical="center" textRotation="90"/>
    </xf>
    <xf numFmtId="0" fontId="24" fillId="0" borderId="9" xfId="0" applyFont="1" applyFill="1" applyBorder="1" applyAlignment="1">
      <alignment vertical="center"/>
    </xf>
    <xf numFmtId="168" fontId="34" fillId="0" borderId="3" xfId="0" applyNumberFormat="1" applyFont="1" applyFill="1" applyBorder="1" applyAlignment="1">
      <alignment horizontal="center" vertical="center" wrapText="1"/>
    </xf>
    <xf numFmtId="168" fontId="23" fillId="7" borderId="3" xfId="0" applyNumberFormat="1" applyFont="1" applyFill="1" applyBorder="1" applyAlignment="1">
      <alignment horizontal="center" vertical="center" wrapText="1"/>
    </xf>
    <xf numFmtId="168" fontId="19" fillId="7" borderId="3" xfId="0" applyNumberFormat="1" applyFont="1" applyFill="1" applyBorder="1" applyAlignment="1">
      <alignment horizontal="center" vertical="center" wrapText="1"/>
    </xf>
    <xf numFmtId="0" fontId="18" fillId="3" borderId="9" xfId="0" applyFont="1" applyFill="1" applyBorder="1" applyAlignment="1">
      <alignment horizontal="center" vertical="center" textRotation="90"/>
    </xf>
    <xf numFmtId="0" fontId="34" fillId="0" borderId="9" xfId="0" applyFont="1" applyFill="1" applyBorder="1" applyAlignment="1">
      <alignment vertical="center" wrapText="1"/>
    </xf>
    <xf numFmtId="0" fontId="34" fillId="0" borderId="3" xfId="0" applyFont="1" applyFill="1" applyBorder="1" applyAlignment="1">
      <alignment vertical="center" wrapText="1"/>
    </xf>
    <xf numFmtId="0" fontId="24" fillId="0" borderId="3" xfId="0" applyFont="1" applyFill="1" applyBorder="1" applyAlignment="1">
      <alignment horizontal="left" vertical="center" wrapText="1"/>
    </xf>
    <xf numFmtId="0" fontId="24" fillId="9" borderId="3" xfId="0" applyFont="1" applyFill="1" applyBorder="1" applyAlignment="1">
      <alignment horizontal="center" vertical="center"/>
    </xf>
    <xf numFmtId="0" fontId="48" fillId="9" borderId="3" xfId="0" quotePrefix="1" applyNumberFormat="1" applyFont="1" applyFill="1" applyBorder="1" applyAlignment="1">
      <alignment horizontal="left" vertical="center" wrapText="1"/>
    </xf>
    <xf numFmtId="168" fontId="19" fillId="9" borderId="3" xfId="0" applyNumberFormat="1" applyFont="1" applyFill="1" applyBorder="1" applyAlignment="1">
      <alignment horizontal="center" vertical="center" wrapText="1"/>
    </xf>
    <xf numFmtId="2" fontId="19" fillId="9" borderId="3" xfId="0" applyNumberFormat="1" applyFont="1" applyFill="1" applyBorder="1" applyAlignment="1">
      <alignment horizontal="center" vertical="center" wrapText="1"/>
    </xf>
    <xf numFmtId="0" fontId="18" fillId="3" borderId="11" xfId="0" applyFont="1" applyFill="1" applyBorder="1" applyAlignment="1">
      <alignment horizontal="center" vertical="center" textRotation="90"/>
    </xf>
    <xf numFmtId="0" fontId="24" fillId="0" borderId="3" xfId="0" quotePrefix="1" applyFont="1" applyFill="1" applyBorder="1" applyAlignment="1">
      <alignment horizontal="left" vertical="center" wrapText="1"/>
    </xf>
    <xf numFmtId="9" fontId="18" fillId="3" borderId="3" xfId="0" applyNumberFormat="1" applyFont="1" applyFill="1" applyBorder="1" applyAlignment="1">
      <alignment vertical="center" textRotation="90"/>
    </xf>
    <xf numFmtId="9" fontId="18" fillId="5" borderId="3" xfId="0" applyNumberFormat="1" applyFont="1" applyFill="1" applyBorder="1" applyAlignment="1">
      <alignment vertical="center" textRotation="90"/>
    </xf>
    <xf numFmtId="0" fontId="18" fillId="3" borderId="3" xfId="0" applyFont="1" applyFill="1" applyBorder="1" applyAlignment="1">
      <alignment vertical="center" textRotation="90"/>
    </xf>
    <xf numFmtId="0" fontId="19" fillId="15" borderId="2" xfId="128" applyFont="1" applyFill="1" applyBorder="1" applyAlignment="1">
      <alignment horizontal="center" vertical="center" wrapText="1"/>
    </xf>
    <xf numFmtId="168" fontId="19" fillId="0" borderId="6" xfId="0" applyNumberFormat="1" applyFont="1" applyFill="1" applyBorder="1" applyAlignment="1">
      <alignment horizontal="center" vertical="center" wrapText="1"/>
    </xf>
    <xf numFmtId="0" fontId="19" fillId="2" borderId="3" xfId="143" applyFont="1" applyFill="1" applyBorder="1" applyAlignment="1">
      <alignment vertical="center" wrapText="1"/>
    </xf>
    <xf numFmtId="0" fontId="19" fillId="15" borderId="3" xfId="0" applyFont="1" applyFill="1" applyBorder="1" applyAlignment="1">
      <alignment horizontal="center" vertical="center" wrapText="1"/>
    </xf>
    <xf numFmtId="0" fontId="19" fillId="7" borderId="3" xfId="143" applyFont="1" applyFill="1" applyBorder="1" applyAlignment="1">
      <alignment horizontal="center" vertical="center" wrapText="1"/>
    </xf>
    <xf numFmtId="0" fontId="58" fillId="0" borderId="4" xfId="0" applyFont="1" applyFill="1" applyBorder="1" applyAlignment="1">
      <alignment horizontal="left" vertical="center" wrapText="1"/>
    </xf>
    <xf numFmtId="0" fontId="58" fillId="0" borderId="6" xfId="0" applyFont="1" applyFill="1" applyBorder="1" applyAlignment="1">
      <alignment horizontal="left" vertical="center" wrapText="1"/>
    </xf>
    <xf numFmtId="0" fontId="23" fillId="0" borderId="3" xfId="0" applyFont="1" applyFill="1" applyBorder="1" applyAlignment="1">
      <alignment vertical="center"/>
    </xf>
    <xf numFmtId="0" fontId="23" fillId="0" borderId="2" xfId="0" applyFont="1" applyFill="1" applyBorder="1" applyAlignment="1">
      <alignment vertical="center"/>
    </xf>
    <xf numFmtId="168" fontId="38" fillId="0" borderId="6" xfId="129" applyNumberFormat="1" applyFont="1" applyFill="1" applyBorder="1" applyAlignment="1">
      <alignment horizontal="center" vertical="center" wrapText="1"/>
    </xf>
    <xf numFmtId="0" fontId="23" fillId="4" borderId="3" xfId="0" applyFont="1" applyFill="1" applyBorder="1" applyAlignment="1">
      <alignment horizontal="center" vertical="center" wrapText="1"/>
    </xf>
    <xf numFmtId="168" fontId="23" fillId="8" borderId="3" xfId="0" applyNumberFormat="1" applyFont="1" applyFill="1" applyBorder="1" applyAlignment="1">
      <alignment horizontal="center" vertical="center" wrapText="1"/>
    </xf>
    <xf numFmtId="0" fontId="48" fillId="8" borderId="3" xfId="0" applyFont="1" applyFill="1" applyBorder="1" applyAlignment="1">
      <alignment horizontal="left" vertical="center" wrapText="1"/>
    </xf>
    <xf numFmtId="2" fontId="60" fillId="8" borderId="3" xfId="0" applyNumberFormat="1" applyFont="1" applyFill="1" applyBorder="1" applyAlignment="1">
      <alignment horizontal="center" vertical="center" wrapText="1"/>
    </xf>
    <xf numFmtId="0" fontId="48" fillId="8" borderId="3" xfId="0" applyFont="1" applyFill="1" applyBorder="1" applyAlignment="1">
      <alignment horizontal="center" vertical="center" wrapText="1"/>
    </xf>
    <xf numFmtId="0" fontId="22" fillId="2" borderId="5" xfId="0" applyFont="1" applyFill="1" applyBorder="1" applyAlignment="1">
      <alignment horizontal="left" vertical="center" wrapText="1"/>
    </xf>
    <xf numFmtId="0" fontId="22" fillId="2" borderId="5" xfId="0" applyFont="1" applyFill="1" applyBorder="1" applyAlignment="1">
      <alignment horizontal="center" vertical="center" wrapText="1"/>
    </xf>
    <xf numFmtId="173" fontId="27" fillId="0" borderId="3" xfId="8" applyNumberFormat="1" applyFont="1" applyFill="1" applyBorder="1" applyAlignment="1">
      <alignment horizontal="center" vertical="center"/>
    </xf>
    <xf numFmtId="174" fontId="27" fillId="13" borderId="3" xfId="0" applyNumberFormat="1" applyFont="1" applyFill="1" applyBorder="1" applyAlignment="1">
      <alignment horizontal="center" vertical="center"/>
    </xf>
    <xf numFmtId="0" fontId="22" fillId="2" borderId="0" xfId="0" applyFont="1" applyFill="1" applyBorder="1" applyAlignment="1">
      <alignment horizontal="center" vertical="center" wrapText="1"/>
    </xf>
    <xf numFmtId="0" fontId="19" fillId="0" borderId="0" xfId="128" applyFont="1" applyFill="1" applyBorder="1" applyAlignment="1">
      <alignment horizontal="center" vertical="center" wrapText="1"/>
    </xf>
    <xf numFmtId="0" fontId="18" fillId="0" borderId="0" xfId="0" applyFont="1" applyAlignment="1">
      <alignment horizontal="center" vertical="center"/>
    </xf>
    <xf numFmtId="0" fontId="24" fillId="0" borderId="0" xfId="0" applyFont="1" applyAlignment="1">
      <alignment horizontal="center" vertical="center"/>
    </xf>
    <xf numFmtId="0" fontId="19" fillId="15" borderId="0" xfId="0" applyFont="1" applyFill="1"/>
    <xf numFmtId="177" fontId="19" fillId="7" borderId="3" xfId="8" applyNumberFormat="1" applyFont="1" applyFill="1" applyBorder="1" applyAlignment="1">
      <alignment horizontal="center" vertical="center" wrapText="1"/>
    </xf>
    <xf numFmtId="0" fontId="34" fillId="0" borderId="3" xfId="0" applyFont="1" applyFill="1" applyBorder="1" applyAlignment="1">
      <alignment horizontal="center" vertical="center" wrapText="1"/>
    </xf>
    <xf numFmtId="0" fontId="34" fillId="0" borderId="3" xfId="94" applyFont="1" applyFill="1" applyBorder="1" applyAlignment="1">
      <alignment horizontal="center" vertical="center" wrapText="1"/>
    </xf>
    <xf numFmtId="9" fontId="19" fillId="0" borderId="3" xfId="142" applyNumberFormat="1" applyFont="1" applyFill="1" applyBorder="1" applyAlignment="1">
      <alignment horizontal="center" vertical="center" wrapText="1"/>
    </xf>
    <xf numFmtId="2" fontId="34" fillId="0" borderId="3" xfId="94" applyNumberFormat="1" applyFont="1" applyFill="1" applyBorder="1" applyAlignment="1">
      <alignment horizontal="center" vertical="center" wrapText="1"/>
    </xf>
    <xf numFmtId="0" fontId="58" fillId="0" borderId="3" xfId="0" applyFont="1" applyFill="1" applyBorder="1" applyAlignment="1">
      <alignment horizontal="left" vertical="center" wrapText="1"/>
    </xf>
    <xf numFmtId="0" fontId="24" fillId="0" borderId="11" xfId="0" applyFont="1" applyFill="1" applyBorder="1" applyAlignment="1">
      <alignment vertical="center"/>
    </xf>
    <xf numFmtId="0" fontId="24" fillId="0" borderId="4" xfId="0" quotePrefix="1" applyFont="1" applyFill="1" applyBorder="1" applyAlignment="1">
      <alignment horizontal="left" vertical="center" wrapText="1"/>
    </xf>
    <xf numFmtId="0" fontId="50" fillId="15" borderId="3" xfId="128" applyFont="1" applyFill="1" applyBorder="1" applyAlignment="1">
      <alignment horizontal="center" vertical="center" wrapText="1"/>
    </xf>
    <xf numFmtId="168" fontId="50" fillId="0" borderId="3" xfId="0" applyNumberFormat="1" applyFont="1" applyFill="1" applyBorder="1" applyAlignment="1">
      <alignment horizontal="center" vertical="center" wrapText="1"/>
    </xf>
    <xf numFmtId="0" fontId="50" fillId="7" borderId="3" xfId="128" applyFont="1" applyFill="1" applyBorder="1" applyAlignment="1">
      <alignment horizontal="center" vertical="center" wrapText="1"/>
    </xf>
    <xf numFmtId="2" fontId="50" fillId="0" borderId="3" xfId="0" applyNumberFormat="1" applyFont="1" applyFill="1" applyBorder="1" applyAlignment="1">
      <alignment horizontal="center" vertical="center" wrapText="1"/>
    </xf>
    <xf numFmtId="0" fontId="24" fillId="0" borderId="14" xfId="0" applyFont="1" applyFill="1" applyBorder="1" applyAlignment="1">
      <alignment horizontal="center" vertical="center" wrapText="1"/>
    </xf>
    <xf numFmtId="0" fontId="34" fillId="10" borderId="3" xfId="0" applyNumberFormat="1" applyFont="1" applyFill="1" applyBorder="1" applyAlignment="1">
      <alignment vertical="center" wrapText="1"/>
    </xf>
    <xf numFmtId="0" fontId="22" fillId="8" borderId="3" xfId="0" applyFont="1" applyFill="1" applyBorder="1" applyAlignment="1">
      <alignment horizontal="left" vertical="center" wrapText="1"/>
    </xf>
    <xf numFmtId="2" fontId="20" fillId="8" borderId="3" xfId="0" applyNumberFormat="1" applyFont="1" applyFill="1" applyBorder="1" applyAlignment="1">
      <alignment horizontal="center" vertical="center" wrapText="1"/>
    </xf>
    <xf numFmtId="168" fontId="19" fillId="8" borderId="3" xfId="0" applyNumberFormat="1" applyFont="1" applyFill="1" applyBorder="1" applyAlignment="1">
      <alignment horizontal="center" vertical="center" wrapText="1"/>
    </xf>
    <xf numFmtId="9" fontId="18" fillId="7" borderId="4" xfId="0" applyNumberFormat="1" applyFont="1" applyFill="1" applyBorder="1" applyAlignment="1">
      <alignment horizontal="center" vertical="center" textRotation="90"/>
    </xf>
    <xf numFmtId="0" fontId="24" fillId="0" borderId="4" xfId="0" applyFont="1" applyFill="1" applyBorder="1" applyAlignment="1">
      <alignment horizontal="center" vertical="center" wrapText="1"/>
    </xf>
    <xf numFmtId="0" fontId="24" fillId="0" borderId="4" xfId="0" applyFont="1" applyFill="1" applyBorder="1" applyAlignment="1">
      <alignment horizontal="left" vertical="center" wrapText="1"/>
    </xf>
    <xf numFmtId="9" fontId="18" fillId="9" borderId="4" xfId="0" applyNumberFormat="1" applyFont="1" applyFill="1" applyBorder="1" applyAlignment="1">
      <alignment horizontal="center" vertical="center" textRotation="90"/>
    </xf>
    <xf numFmtId="0" fontId="24" fillId="0" borderId="4" xfId="0" applyFont="1" applyFill="1" applyBorder="1" applyAlignment="1">
      <alignment horizontal="center" vertical="center"/>
    </xf>
    <xf numFmtId="0" fontId="24" fillId="0" borderId="4" xfId="0" applyFont="1" applyFill="1" applyBorder="1" applyAlignment="1">
      <alignment vertical="center" wrapText="1"/>
    </xf>
    <xf numFmtId="0" fontId="49" fillId="0" borderId="4" xfId="0" applyFont="1" applyFill="1" applyBorder="1" applyAlignment="1">
      <alignment horizontal="center" vertical="center" wrapText="1"/>
    </xf>
    <xf numFmtId="4" fontId="34" fillId="0" borderId="3" xfId="8" applyNumberFormat="1" applyFont="1" applyFill="1" applyBorder="1" applyAlignment="1">
      <alignment horizontal="center" vertical="center" wrapText="1"/>
    </xf>
    <xf numFmtId="0" fontId="34" fillId="10" borderId="3" xfId="0" applyFont="1" applyFill="1" applyBorder="1" applyAlignment="1">
      <alignment horizontal="center" vertical="center" wrapText="1"/>
    </xf>
    <xf numFmtId="0" fontId="34" fillId="7" borderId="3" xfId="0" applyFont="1" applyFill="1" applyBorder="1" applyAlignment="1">
      <alignment horizontal="center" vertical="center" wrapText="1"/>
    </xf>
    <xf numFmtId="0" fontId="34" fillId="7" borderId="3" xfId="0" applyFont="1" applyFill="1" applyBorder="1" applyAlignment="1">
      <alignment horizontal="left" vertical="center" wrapText="1"/>
    </xf>
    <xf numFmtId="0" fontId="34" fillId="0" borderId="3" xfId="89" applyFont="1" applyFill="1" applyBorder="1" applyAlignment="1">
      <alignment horizontal="center" vertical="center" wrapText="1"/>
    </xf>
    <xf numFmtId="0" fontId="34" fillId="7" borderId="4" xfId="0" applyFont="1" applyFill="1" applyBorder="1" applyAlignment="1">
      <alignment horizontal="center" vertical="center" wrapText="1"/>
    </xf>
    <xf numFmtId="9" fontId="63" fillId="7" borderId="4" xfId="140" applyFont="1" applyFill="1" applyBorder="1" applyAlignment="1" applyProtection="1">
      <alignment horizontal="center" vertical="center" wrapText="1"/>
    </xf>
    <xf numFmtId="0" fontId="34" fillId="10" borderId="3" xfId="94" applyFont="1" applyFill="1" applyBorder="1" applyAlignment="1">
      <alignment horizontal="center" vertical="center" wrapText="1"/>
    </xf>
    <xf numFmtId="0" fontId="34" fillId="7" borderId="3" xfId="94" applyFont="1" applyFill="1" applyBorder="1" applyAlignment="1">
      <alignment horizontal="center" vertical="center" wrapText="1"/>
    </xf>
    <xf numFmtId="0" fontId="59" fillId="14" borderId="3" xfId="0" applyFont="1" applyFill="1" applyBorder="1" applyAlignment="1">
      <alignment horizontal="center" vertical="center" wrapText="1"/>
    </xf>
    <xf numFmtId="0" fontId="59" fillId="14" borderId="3" xfId="0" applyNumberFormat="1" applyFont="1" applyFill="1" applyBorder="1" applyAlignment="1">
      <alignment horizontal="center" vertical="center" wrapText="1"/>
    </xf>
    <xf numFmtId="2" fontId="59" fillId="14" borderId="3" xfId="0" applyNumberFormat="1" applyFont="1" applyFill="1" applyBorder="1" applyAlignment="1">
      <alignment horizontal="center" vertical="center" wrapText="1"/>
    </xf>
    <xf numFmtId="0" fontId="34" fillId="0" borderId="3" xfId="0" applyNumberFormat="1" applyFont="1" applyFill="1" applyBorder="1" applyAlignment="1">
      <alignment vertical="center" wrapText="1"/>
    </xf>
    <xf numFmtId="0" fontId="34" fillId="0" borderId="6" xfId="0" applyFont="1" applyFill="1" applyBorder="1" applyAlignment="1">
      <alignment vertical="center" wrapText="1"/>
    </xf>
    <xf numFmtId="0" fontId="49" fillId="10" borderId="3" xfId="0" applyNumberFormat="1" applyFont="1" applyFill="1" applyBorder="1" applyAlignment="1">
      <alignment vertical="center" wrapText="1"/>
    </xf>
    <xf numFmtId="43" fontId="41" fillId="0" borderId="3" xfId="8" applyNumberFormat="1" applyFont="1" applyFill="1" applyBorder="1" applyAlignment="1">
      <alignment horizontal="center" vertical="center"/>
    </xf>
    <xf numFmtId="0" fontId="18" fillId="0" borderId="4" xfId="0" applyFont="1" applyFill="1" applyBorder="1" applyAlignment="1">
      <alignment horizontal="center" vertical="center" wrapText="1"/>
    </xf>
    <xf numFmtId="0" fontId="18" fillId="0" borderId="9" xfId="0" applyFont="1" applyFill="1" applyBorder="1" applyAlignment="1">
      <alignment horizontal="center" vertical="center" wrapText="1"/>
    </xf>
    <xf numFmtId="0" fontId="18" fillId="0" borderId="11" xfId="0" applyFont="1" applyFill="1" applyBorder="1" applyAlignment="1">
      <alignment horizontal="center" vertical="center" wrapText="1"/>
    </xf>
    <xf numFmtId="9" fontId="18" fillId="3" borderId="4" xfId="129" applyFont="1" applyFill="1" applyBorder="1" applyAlignment="1">
      <alignment horizontal="center" vertical="center" textRotation="90" wrapText="1"/>
    </xf>
    <xf numFmtId="9" fontId="18" fillId="3" borderId="9" xfId="129" applyFont="1" applyFill="1" applyBorder="1" applyAlignment="1">
      <alignment horizontal="center" vertical="center" textRotation="90" wrapText="1"/>
    </xf>
    <xf numFmtId="9" fontId="18" fillId="3" borderId="11" xfId="129" applyFont="1" applyFill="1" applyBorder="1" applyAlignment="1">
      <alignment horizontal="center" vertical="center" textRotation="90" wrapText="1"/>
    </xf>
    <xf numFmtId="0" fontId="18" fillId="7" borderId="5" xfId="0" applyFont="1" applyFill="1" applyBorder="1" applyAlignment="1">
      <alignment horizontal="left" vertical="center"/>
    </xf>
    <xf numFmtId="0" fontId="18" fillId="7" borderId="2" xfId="0" applyFont="1" applyFill="1" applyBorder="1" applyAlignment="1">
      <alignment horizontal="left" vertical="center"/>
    </xf>
    <xf numFmtId="9" fontId="18" fillId="9" borderId="4" xfId="0" applyNumberFormat="1" applyFont="1" applyFill="1" applyBorder="1" applyAlignment="1">
      <alignment horizontal="center" vertical="center" textRotation="90"/>
    </xf>
    <xf numFmtId="9" fontId="18" fillId="9" borderId="9" xfId="0" applyNumberFormat="1" applyFont="1" applyFill="1" applyBorder="1" applyAlignment="1">
      <alignment horizontal="center" vertical="center" textRotation="90"/>
    </xf>
    <xf numFmtId="9" fontId="18" fillId="9" borderId="11" xfId="0" applyNumberFormat="1" applyFont="1" applyFill="1" applyBorder="1" applyAlignment="1">
      <alignment horizontal="center" vertical="center" textRotation="90"/>
    </xf>
    <xf numFmtId="0" fontId="23" fillId="0" borderId="4" xfId="0" applyFont="1" applyFill="1" applyBorder="1" applyAlignment="1">
      <alignment horizontal="center" vertical="center"/>
    </xf>
    <xf numFmtId="0" fontId="23" fillId="0" borderId="9" xfId="0" applyFont="1" applyFill="1" applyBorder="1" applyAlignment="1">
      <alignment horizontal="center" vertical="center"/>
    </xf>
    <xf numFmtId="0" fontId="23" fillId="0" borderId="11" xfId="0" applyFont="1" applyFill="1" applyBorder="1" applyAlignment="1">
      <alignment horizontal="center" vertical="center"/>
    </xf>
    <xf numFmtId="0" fontId="23" fillId="4" borderId="5" xfId="0" applyNumberFormat="1" applyFont="1" applyFill="1" applyBorder="1" applyAlignment="1">
      <alignment horizontal="center" vertical="center" wrapText="1"/>
    </xf>
    <xf numFmtId="0" fontId="23" fillId="4" borderId="2" xfId="0" applyNumberFormat="1" applyFont="1" applyFill="1" applyBorder="1" applyAlignment="1">
      <alignment horizontal="center" vertical="center" wrapText="1"/>
    </xf>
    <xf numFmtId="0" fontId="23" fillId="4" borderId="8" xfId="0" applyNumberFormat="1" applyFont="1" applyFill="1" applyBorder="1" applyAlignment="1">
      <alignment horizontal="center" vertical="center" wrapText="1"/>
    </xf>
    <xf numFmtId="0" fontId="18" fillId="4" borderId="5" xfId="0" applyFont="1" applyFill="1" applyBorder="1" applyAlignment="1">
      <alignment horizontal="left" vertical="center" wrapText="1"/>
    </xf>
    <xf numFmtId="0" fontId="18" fillId="8" borderId="2" xfId="0" applyFont="1" applyFill="1" applyBorder="1" applyAlignment="1">
      <alignment horizontal="left" vertical="center" wrapText="1"/>
    </xf>
    <xf numFmtId="0" fontId="18" fillId="8" borderId="8" xfId="0" applyFont="1" applyFill="1" applyBorder="1" applyAlignment="1">
      <alignment horizontal="left" vertical="center" wrapText="1"/>
    </xf>
    <xf numFmtId="9" fontId="18" fillId="5" borderId="4" xfId="0" applyNumberFormat="1" applyFont="1" applyFill="1" applyBorder="1" applyAlignment="1">
      <alignment horizontal="center" vertical="center" textRotation="90"/>
    </xf>
    <xf numFmtId="9" fontId="18" fillId="5" borderId="9" xfId="0" applyNumberFormat="1" applyFont="1" applyFill="1" applyBorder="1" applyAlignment="1">
      <alignment horizontal="center" vertical="center" textRotation="90"/>
    </xf>
    <xf numFmtId="9" fontId="18" fillId="5" borderId="11" xfId="0" applyNumberFormat="1" applyFont="1" applyFill="1" applyBorder="1" applyAlignment="1">
      <alignment horizontal="center" vertical="center" textRotation="90"/>
    </xf>
    <xf numFmtId="0" fontId="18" fillId="11" borderId="5" xfId="0" applyNumberFormat="1" applyFont="1" applyFill="1" applyBorder="1" applyAlignment="1">
      <alignment horizontal="left" vertical="center"/>
    </xf>
    <xf numFmtId="0" fontId="18" fillId="11" borderId="2" xfId="0" applyNumberFormat="1" applyFont="1" applyFill="1" applyBorder="1" applyAlignment="1">
      <alignment horizontal="left" vertical="center"/>
    </xf>
    <xf numFmtId="0" fontId="18" fillId="11" borderId="8" xfId="0" applyNumberFormat="1" applyFont="1" applyFill="1" applyBorder="1" applyAlignment="1">
      <alignment horizontal="left" vertical="center"/>
    </xf>
    <xf numFmtId="0" fontId="18" fillId="7" borderId="8" xfId="0" applyFont="1" applyFill="1" applyBorder="1" applyAlignment="1">
      <alignment horizontal="left" vertical="center"/>
    </xf>
    <xf numFmtId="0" fontId="24" fillId="0" borderId="4" xfId="0" applyFont="1" applyFill="1" applyBorder="1" applyAlignment="1">
      <alignment horizontal="left" vertical="center"/>
    </xf>
    <xf numFmtId="0" fontId="24" fillId="0" borderId="11" xfId="0" applyFont="1" applyFill="1" applyBorder="1" applyAlignment="1">
      <alignment horizontal="left" vertical="center"/>
    </xf>
    <xf numFmtId="0" fontId="34" fillId="0" borderId="4" xfId="0" applyFont="1" applyFill="1" applyBorder="1" applyAlignment="1">
      <alignment horizontal="center" vertical="center" wrapText="1"/>
    </xf>
    <xf numFmtId="0" fontId="34" fillId="0" borderId="11" xfId="0" applyFont="1" applyFill="1" applyBorder="1" applyAlignment="1">
      <alignment horizontal="center" vertical="center" wrapText="1"/>
    </xf>
    <xf numFmtId="0" fontId="18" fillId="2" borderId="6" xfId="82" applyFont="1" applyFill="1" applyBorder="1" applyAlignment="1" applyProtection="1">
      <alignment horizontal="center" vertical="center" wrapText="1"/>
    </xf>
    <xf numFmtId="0" fontId="18" fillId="2" borderId="14" xfId="82" applyFont="1" applyFill="1" applyBorder="1" applyAlignment="1" applyProtection="1">
      <alignment horizontal="center" vertical="center" wrapText="1"/>
    </xf>
    <xf numFmtId="0" fontId="18" fillId="2" borderId="13" xfId="82" applyFont="1" applyFill="1" applyBorder="1" applyAlignment="1" applyProtection="1">
      <alignment horizontal="center" vertical="center" wrapText="1"/>
    </xf>
    <xf numFmtId="0" fontId="18" fillId="2" borderId="10" xfId="82" applyFont="1" applyFill="1" applyBorder="1" applyAlignment="1" applyProtection="1">
      <alignment horizontal="center" vertical="center" wrapText="1"/>
    </xf>
    <xf numFmtId="0" fontId="18" fillId="2" borderId="12" xfId="82" applyFont="1" applyFill="1" applyBorder="1" applyAlignment="1" applyProtection="1">
      <alignment horizontal="center" vertical="center" wrapText="1"/>
    </xf>
    <xf numFmtId="0" fontId="18" fillId="2" borderId="17" xfId="82" applyFont="1" applyFill="1" applyBorder="1" applyAlignment="1" applyProtection="1">
      <alignment horizontal="center" vertical="center" wrapText="1"/>
    </xf>
    <xf numFmtId="0" fontId="19" fillId="0" borderId="5" xfId="0" applyFont="1" applyBorder="1" applyAlignment="1">
      <alignment horizontal="center" vertical="center"/>
    </xf>
    <xf numFmtId="0" fontId="19" fillId="0" borderId="2" xfId="0" applyFont="1" applyBorder="1" applyAlignment="1">
      <alignment horizontal="center" vertical="center"/>
    </xf>
    <xf numFmtId="0" fontId="19" fillId="0" borderId="8" xfId="0" applyFont="1" applyBorder="1" applyAlignment="1">
      <alignment horizontal="center" vertical="center"/>
    </xf>
    <xf numFmtId="0" fontId="18" fillId="2" borderId="5" xfId="82" applyFont="1" applyFill="1" applyBorder="1" applyAlignment="1" applyProtection="1">
      <alignment horizontal="left" vertical="center" wrapText="1"/>
    </xf>
    <xf numFmtId="0" fontId="18" fillId="2" borderId="8" xfId="82" applyFont="1" applyFill="1" applyBorder="1" applyAlignment="1" applyProtection="1">
      <alignment horizontal="left" vertical="center" wrapText="1"/>
    </xf>
    <xf numFmtId="0" fontId="18" fillId="2" borderId="2" xfId="0" applyFont="1" applyFill="1" applyBorder="1" applyAlignment="1">
      <alignment horizontal="center" vertical="center" wrapText="1"/>
    </xf>
    <xf numFmtId="0" fontId="18" fillId="2" borderId="8" xfId="0" applyFont="1" applyFill="1" applyBorder="1" applyAlignment="1">
      <alignment horizontal="center" vertical="center" wrapText="1"/>
    </xf>
    <xf numFmtId="0" fontId="18" fillId="0" borderId="5" xfId="0" applyFont="1" applyBorder="1" applyAlignment="1">
      <alignment horizontal="center" vertical="center"/>
    </xf>
    <xf numFmtId="0" fontId="18" fillId="0" borderId="2" xfId="0" applyFont="1" applyBorder="1" applyAlignment="1">
      <alignment horizontal="center" vertical="center"/>
    </xf>
    <xf numFmtId="0" fontId="18" fillId="0" borderId="8" xfId="0" applyFont="1" applyBorder="1" applyAlignment="1">
      <alignment horizontal="center" vertical="center"/>
    </xf>
    <xf numFmtId="0" fontId="18" fillId="2" borderId="5" xfId="0" applyFont="1" applyFill="1" applyBorder="1" applyAlignment="1">
      <alignment horizontal="center" vertical="center" wrapText="1"/>
    </xf>
    <xf numFmtId="0" fontId="23" fillId="0" borderId="4" xfId="0" applyNumberFormat="1" applyFont="1" applyFill="1" applyBorder="1" applyAlignment="1">
      <alignment horizontal="center" vertical="center" wrapText="1"/>
    </xf>
    <xf numFmtId="0" fontId="23" fillId="0" borderId="9" xfId="0" applyNumberFormat="1" applyFont="1" applyFill="1" applyBorder="1" applyAlignment="1">
      <alignment horizontal="center" vertical="center" wrapText="1"/>
    </xf>
    <xf numFmtId="0" fontId="23" fillId="0" borderId="11" xfId="0" applyNumberFormat="1" applyFont="1" applyFill="1" applyBorder="1" applyAlignment="1">
      <alignment horizontal="center" vertical="center" wrapText="1"/>
    </xf>
    <xf numFmtId="0" fontId="18" fillId="0" borderId="6" xfId="0" applyFont="1" applyFill="1" applyBorder="1" applyAlignment="1">
      <alignment horizontal="center" vertical="center" wrapText="1"/>
    </xf>
    <xf numFmtId="0" fontId="18" fillId="0" borderId="14" xfId="0" applyFont="1" applyFill="1" applyBorder="1" applyAlignment="1">
      <alignment horizontal="center" vertical="center" wrapText="1"/>
    </xf>
    <xf numFmtId="0" fontId="18" fillId="0" borderId="13" xfId="0" applyFont="1" applyFill="1" applyBorder="1" applyAlignment="1">
      <alignment horizontal="center" vertical="center" wrapText="1"/>
    </xf>
    <xf numFmtId="0" fontId="18" fillId="0" borderId="10" xfId="0" applyFont="1" applyFill="1" applyBorder="1" applyAlignment="1">
      <alignment horizontal="center" vertical="center" wrapText="1"/>
    </xf>
    <xf numFmtId="0" fontId="18" fillId="0" borderId="12" xfId="0" applyFont="1" applyFill="1" applyBorder="1" applyAlignment="1">
      <alignment horizontal="center" vertical="center" wrapText="1"/>
    </xf>
    <xf numFmtId="0" fontId="18" fillId="0" borderId="17" xfId="0" applyFont="1" applyFill="1" applyBorder="1" applyAlignment="1">
      <alignment horizontal="center" vertical="center" wrapText="1"/>
    </xf>
    <xf numFmtId="0" fontId="23" fillId="0" borderId="4" xfId="0" applyFont="1" applyFill="1" applyBorder="1" applyAlignment="1">
      <alignment horizontal="center" vertical="center" wrapText="1"/>
    </xf>
    <xf numFmtId="0" fontId="23" fillId="0" borderId="9" xfId="0" applyFont="1" applyFill="1" applyBorder="1" applyAlignment="1">
      <alignment horizontal="center" vertical="center" wrapText="1"/>
    </xf>
    <xf numFmtId="0" fontId="23" fillId="0" borderId="11" xfId="0" applyFont="1" applyFill="1" applyBorder="1" applyAlignment="1">
      <alignment horizontal="center" vertical="center" wrapText="1"/>
    </xf>
    <xf numFmtId="0" fontId="18" fillId="0" borderId="3" xfId="0" applyFont="1" applyFill="1" applyBorder="1" applyAlignment="1">
      <alignment horizontal="center" vertical="center" wrapText="1"/>
    </xf>
    <xf numFmtId="0" fontId="18" fillId="0" borderId="5" xfId="0" applyFont="1" applyFill="1" applyBorder="1" applyAlignment="1">
      <alignment horizontal="center" vertical="center" wrapText="1"/>
    </xf>
    <xf numFmtId="0" fontId="18" fillId="0" borderId="2" xfId="0" applyFont="1" applyFill="1" applyBorder="1" applyAlignment="1">
      <alignment horizontal="center" vertical="center" wrapText="1"/>
    </xf>
    <xf numFmtId="0" fontId="18" fillId="0" borderId="8" xfId="0" applyFont="1" applyFill="1" applyBorder="1" applyAlignment="1">
      <alignment horizontal="center" vertical="center" wrapText="1"/>
    </xf>
    <xf numFmtId="0" fontId="23" fillId="0" borderId="3" xfId="0" applyFont="1" applyFill="1" applyBorder="1" applyAlignment="1">
      <alignment horizontal="center" vertical="center" wrapText="1"/>
    </xf>
    <xf numFmtId="0" fontId="18" fillId="0" borderId="16" xfId="0" applyFont="1" applyFill="1" applyBorder="1" applyAlignment="1">
      <alignment horizontal="center" vertical="center" wrapText="1"/>
    </xf>
    <xf numFmtId="0" fontId="23" fillId="0" borderId="13" xfId="0" applyFont="1" applyFill="1" applyBorder="1" applyAlignment="1">
      <alignment horizontal="center" vertical="center" wrapText="1"/>
    </xf>
    <xf numFmtId="0" fontId="23" fillId="0" borderId="16" xfId="0" applyFont="1" applyFill="1" applyBorder="1" applyAlignment="1">
      <alignment horizontal="center" vertical="center" wrapText="1"/>
    </xf>
    <xf numFmtId="0" fontId="23" fillId="0" borderId="17" xfId="0" applyFont="1" applyFill="1" applyBorder="1" applyAlignment="1">
      <alignment horizontal="center" vertical="center" wrapText="1"/>
    </xf>
    <xf numFmtId="0" fontId="34" fillId="0" borderId="9" xfId="0" applyFont="1" applyFill="1" applyBorder="1" applyAlignment="1">
      <alignment horizontal="center" vertical="center" wrapText="1"/>
    </xf>
    <xf numFmtId="0" fontId="34" fillId="0" borderId="4" xfId="0" applyFont="1" applyFill="1" applyBorder="1" applyAlignment="1">
      <alignment horizontal="left" vertical="center"/>
    </xf>
    <xf numFmtId="0" fontId="34" fillId="0" borderId="9" xfId="0" applyFont="1" applyFill="1" applyBorder="1" applyAlignment="1">
      <alignment horizontal="left" vertical="center"/>
    </xf>
    <xf numFmtId="0" fontId="34" fillId="0" borderId="11" xfId="0" applyFont="1" applyFill="1" applyBorder="1" applyAlignment="1">
      <alignment horizontal="left" vertical="center"/>
    </xf>
    <xf numFmtId="0" fontId="24" fillId="0" borderId="4" xfId="0" applyFont="1" applyFill="1" applyBorder="1" applyAlignment="1">
      <alignment horizontal="center" vertical="center"/>
    </xf>
    <xf numFmtId="0" fontId="24" fillId="0" borderId="9" xfId="0" applyFont="1" applyFill="1" applyBorder="1" applyAlignment="1">
      <alignment horizontal="center" vertical="center"/>
    </xf>
    <xf numFmtId="0" fontId="24" fillId="0" borderId="11" xfId="0" applyFont="1" applyFill="1" applyBorder="1" applyAlignment="1">
      <alignment horizontal="center" vertical="center"/>
    </xf>
    <xf numFmtId="0" fontId="24" fillId="0" borderId="4" xfId="0" applyFont="1" applyFill="1" applyBorder="1" applyAlignment="1">
      <alignment horizontal="center" vertical="center" wrapText="1"/>
    </xf>
    <xf numFmtId="0" fontId="24" fillId="0" borderId="9" xfId="0" applyFont="1" applyFill="1" applyBorder="1" applyAlignment="1">
      <alignment horizontal="center" vertical="center" wrapText="1"/>
    </xf>
    <xf numFmtId="0" fontId="24" fillId="0" borderId="11" xfId="0" applyFont="1" applyFill="1" applyBorder="1" applyAlignment="1">
      <alignment horizontal="center" vertical="center" wrapText="1"/>
    </xf>
    <xf numFmtId="0" fontId="19" fillId="0" borderId="4" xfId="112" applyFont="1" applyFill="1" applyBorder="1" applyAlignment="1">
      <alignment horizontal="center" vertical="center" wrapText="1"/>
    </xf>
    <xf numFmtId="0" fontId="19" fillId="0" borderId="11" xfId="112" applyFont="1" applyFill="1" applyBorder="1" applyAlignment="1">
      <alignment horizontal="center" vertical="center" wrapText="1"/>
    </xf>
    <xf numFmtId="0" fontId="24" fillId="0" borderId="4" xfId="0" applyFont="1" applyFill="1" applyBorder="1" applyAlignment="1">
      <alignment horizontal="left" vertical="center" wrapText="1"/>
    </xf>
    <xf numFmtId="0" fontId="24" fillId="0" borderId="9" xfId="0" applyFont="1" applyFill="1" applyBorder="1" applyAlignment="1">
      <alignment horizontal="left" vertical="center" wrapText="1"/>
    </xf>
    <xf numFmtId="0" fontId="24" fillId="0" borderId="11" xfId="0" applyFont="1" applyFill="1" applyBorder="1" applyAlignment="1">
      <alignment horizontal="left" vertical="center" wrapText="1"/>
    </xf>
    <xf numFmtId="0" fontId="34" fillId="0" borderId="4" xfId="0" applyFont="1" applyFill="1" applyBorder="1" applyAlignment="1">
      <alignment horizontal="left" vertical="center" wrapText="1"/>
    </xf>
    <xf numFmtId="0" fontId="34" fillId="0" borderId="9" xfId="0" applyFont="1" applyFill="1" applyBorder="1" applyAlignment="1">
      <alignment horizontal="left" vertical="center" wrapText="1"/>
    </xf>
    <xf numFmtId="0" fontId="34" fillId="0" borderId="11" xfId="0" applyFont="1" applyFill="1" applyBorder="1" applyAlignment="1">
      <alignment horizontal="left" vertical="center" wrapText="1"/>
    </xf>
    <xf numFmtId="0" fontId="34" fillId="2" borderId="4" xfId="0" applyNumberFormat="1" applyFont="1" applyFill="1" applyBorder="1" applyAlignment="1">
      <alignment horizontal="left" vertical="center" wrapText="1"/>
    </xf>
    <xf numFmtId="0" fontId="34" fillId="2" borderId="11" xfId="0" applyNumberFormat="1" applyFont="1" applyFill="1" applyBorder="1" applyAlignment="1">
      <alignment horizontal="left" vertical="center" wrapText="1"/>
    </xf>
    <xf numFmtId="9" fontId="19" fillId="0" borderId="4" xfId="112" applyNumberFormat="1" applyFont="1" applyFill="1" applyBorder="1" applyAlignment="1">
      <alignment horizontal="center" vertical="center" wrapText="1"/>
    </xf>
    <xf numFmtId="9" fontId="19" fillId="0" borderId="11" xfId="112" applyNumberFormat="1" applyFont="1" applyFill="1" applyBorder="1" applyAlignment="1">
      <alignment horizontal="center" vertical="center" wrapText="1"/>
    </xf>
    <xf numFmtId="9" fontId="18" fillId="7" borderId="4" xfId="0" applyNumberFormat="1" applyFont="1" applyFill="1" applyBorder="1" applyAlignment="1">
      <alignment horizontal="center" vertical="center" textRotation="90"/>
    </xf>
    <xf numFmtId="9" fontId="18" fillId="3" borderId="9" xfId="0" applyNumberFormat="1" applyFont="1" applyFill="1" applyBorder="1" applyAlignment="1">
      <alignment horizontal="center" vertical="center" textRotation="90"/>
    </xf>
    <xf numFmtId="9" fontId="18" fillId="7" borderId="11" xfId="0" applyNumberFormat="1" applyFont="1" applyFill="1" applyBorder="1" applyAlignment="1">
      <alignment horizontal="center" vertical="center" textRotation="90"/>
    </xf>
    <xf numFmtId="0" fontId="23" fillId="7" borderId="5" xfId="0" applyFont="1" applyFill="1" applyBorder="1" applyAlignment="1">
      <alignment horizontal="left" vertical="center" wrapText="1"/>
    </xf>
    <xf numFmtId="0" fontId="23" fillId="7" borderId="2" xfId="0" applyFont="1" applyFill="1" applyBorder="1" applyAlignment="1">
      <alignment horizontal="left" vertical="center" wrapText="1"/>
    </xf>
    <xf numFmtId="0" fontId="23" fillId="7" borderId="8" xfId="0" applyFont="1" applyFill="1" applyBorder="1" applyAlignment="1">
      <alignment horizontal="left" vertical="center" wrapText="1"/>
    </xf>
    <xf numFmtId="0" fontId="24" fillId="0" borderId="4" xfId="0" applyFont="1" applyFill="1" applyBorder="1" applyAlignment="1">
      <alignment vertical="center" wrapText="1"/>
    </xf>
    <xf numFmtId="0" fontId="24" fillId="0" borderId="9" xfId="0" applyFont="1" applyFill="1" applyBorder="1" applyAlignment="1">
      <alignment vertical="center" wrapText="1"/>
    </xf>
    <xf numFmtId="0" fontId="24" fillId="0" borderId="11" xfId="0" applyFont="1" applyFill="1" applyBorder="1" applyAlignment="1">
      <alignment vertical="center" wrapText="1"/>
    </xf>
    <xf numFmtId="0" fontId="18" fillId="7" borderId="5" xfId="0" applyNumberFormat="1" applyFont="1" applyFill="1" applyBorder="1" applyAlignment="1">
      <alignment horizontal="left" vertical="center" wrapText="1"/>
    </xf>
    <xf numFmtId="0" fontId="18" fillId="7" borderId="2" xfId="0" applyNumberFormat="1" applyFont="1" applyFill="1" applyBorder="1" applyAlignment="1">
      <alignment horizontal="left" vertical="center" wrapText="1"/>
    </xf>
    <xf numFmtId="0" fontId="18" fillId="7" borderId="8" xfId="0" applyNumberFormat="1" applyFont="1" applyFill="1" applyBorder="1" applyAlignment="1">
      <alignment horizontal="left" vertical="center" wrapText="1"/>
    </xf>
    <xf numFmtId="0" fontId="24" fillId="9" borderId="4" xfId="0" applyFont="1" applyFill="1" applyBorder="1" applyAlignment="1">
      <alignment horizontal="center" vertical="center"/>
    </xf>
    <xf numFmtId="0" fontId="24" fillId="9" borderId="9" xfId="0" applyFont="1" applyFill="1" applyBorder="1" applyAlignment="1">
      <alignment horizontal="center" vertical="center"/>
    </xf>
    <xf numFmtId="0" fontId="24" fillId="9" borderId="11" xfId="0" applyFont="1" applyFill="1" applyBorder="1" applyAlignment="1">
      <alignment horizontal="center" vertical="center"/>
    </xf>
    <xf numFmtId="0" fontId="24" fillId="9" borderId="4" xfId="0" applyFont="1" applyFill="1" applyBorder="1" applyAlignment="1">
      <alignment horizontal="center" vertical="center" wrapText="1"/>
    </xf>
    <xf numFmtId="0" fontId="24" fillId="9" borderId="9" xfId="0" applyFont="1" applyFill="1" applyBorder="1" applyAlignment="1">
      <alignment horizontal="center" vertical="center" wrapText="1"/>
    </xf>
    <xf numFmtId="0" fontId="24" fillId="9" borderId="11" xfId="0" applyFont="1" applyFill="1" applyBorder="1" applyAlignment="1">
      <alignment horizontal="center" vertical="center" wrapText="1"/>
    </xf>
    <xf numFmtId="0" fontId="18" fillId="3" borderId="5" xfId="0" applyFont="1" applyFill="1" applyBorder="1" applyAlignment="1">
      <alignment horizontal="left" vertical="center" wrapText="1"/>
    </xf>
    <xf numFmtId="0" fontId="18" fillId="3" borderId="2" xfId="0" applyFont="1" applyFill="1" applyBorder="1" applyAlignment="1">
      <alignment horizontal="left" vertical="center" wrapText="1"/>
    </xf>
    <xf numFmtId="0" fontId="18" fillId="3" borderId="8" xfId="0" applyFont="1" applyFill="1" applyBorder="1" applyAlignment="1">
      <alignment horizontal="left" vertical="center" wrapText="1"/>
    </xf>
    <xf numFmtId="0" fontId="18" fillId="11" borderId="5" xfId="0" applyFont="1" applyFill="1" applyBorder="1" applyAlignment="1">
      <alignment horizontal="left" vertical="center" wrapText="1"/>
    </xf>
    <xf numFmtId="0" fontId="18" fillId="11" borderId="2" xfId="0" applyFont="1" applyFill="1" applyBorder="1" applyAlignment="1">
      <alignment horizontal="left" vertical="center" wrapText="1"/>
    </xf>
    <xf numFmtId="0" fontId="18" fillId="11" borderId="8" xfId="0" applyFont="1" applyFill="1" applyBorder="1" applyAlignment="1">
      <alignment horizontal="left" vertical="center" wrapText="1"/>
    </xf>
    <xf numFmtId="9" fontId="18" fillId="12" borderId="14" xfId="0" applyNumberFormat="1" applyFont="1" applyFill="1" applyBorder="1" applyAlignment="1">
      <alignment horizontal="center" vertical="center" textRotation="90"/>
    </xf>
    <xf numFmtId="9" fontId="18" fillId="12" borderId="0" xfId="0" applyNumberFormat="1" applyFont="1" applyFill="1" applyBorder="1" applyAlignment="1">
      <alignment horizontal="center" vertical="center" textRotation="90"/>
    </xf>
    <xf numFmtId="0" fontId="19" fillId="4" borderId="0" xfId="0" applyFont="1" applyFill="1" applyAlignment="1">
      <alignment horizontal="center"/>
    </xf>
    <xf numFmtId="0" fontId="19" fillId="4" borderId="16" xfId="0" applyFont="1" applyFill="1" applyBorder="1" applyAlignment="1">
      <alignment horizontal="center"/>
    </xf>
    <xf numFmtId="0" fontId="18" fillId="4" borderId="10" xfId="0" applyFont="1" applyFill="1" applyBorder="1" applyAlignment="1">
      <alignment horizontal="left" vertical="center" wrapText="1"/>
    </xf>
    <xf numFmtId="9" fontId="18" fillId="8" borderId="0" xfId="0" applyNumberFormat="1" applyFont="1" applyFill="1" applyAlignment="1">
      <alignment horizontal="center" vertical="center" textRotation="90"/>
    </xf>
    <xf numFmtId="0" fontId="18" fillId="4" borderId="0" xfId="0" applyFont="1" applyFill="1" applyAlignment="1">
      <alignment horizontal="center" vertical="center" textRotation="90"/>
    </xf>
    <xf numFmtId="0" fontId="27" fillId="8" borderId="5" xfId="0" applyFont="1" applyFill="1" applyBorder="1" applyAlignment="1">
      <alignment horizontal="left" vertical="center" wrapText="1"/>
    </xf>
    <xf numFmtId="0" fontId="27" fillId="8" borderId="2" xfId="0" applyFont="1" applyFill="1" applyBorder="1" applyAlignment="1">
      <alignment horizontal="left" vertical="center" wrapText="1"/>
    </xf>
    <xf numFmtId="0" fontId="27" fillId="8" borderId="8" xfId="0" applyFont="1" applyFill="1" applyBorder="1" applyAlignment="1">
      <alignment horizontal="left" vertical="center" wrapText="1"/>
    </xf>
    <xf numFmtId="0" fontId="23" fillId="13" borderId="5" xfId="0" applyFont="1" applyFill="1" applyBorder="1" applyAlignment="1">
      <alignment horizontal="center" vertical="center"/>
    </xf>
    <xf numFmtId="0" fontId="23" fillId="13" borderId="2" xfId="0" applyFont="1" applyFill="1" applyBorder="1" applyAlignment="1">
      <alignment horizontal="center" vertical="center"/>
    </xf>
    <xf numFmtId="0" fontId="23" fillId="13" borderId="8" xfId="0" applyFont="1" applyFill="1" applyBorder="1" applyAlignment="1">
      <alignment horizontal="center" vertical="center"/>
    </xf>
    <xf numFmtId="0" fontId="18" fillId="0" borderId="0" xfId="0" applyFont="1" applyFill="1" applyAlignment="1">
      <alignment horizontal="center"/>
    </xf>
    <xf numFmtId="0" fontId="27" fillId="3" borderId="5" xfId="0" applyFont="1" applyFill="1" applyBorder="1" applyAlignment="1">
      <alignment horizontal="left" vertical="center" wrapText="1"/>
    </xf>
    <xf numFmtId="0" fontId="27" fillId="3" borderId="2" xfId="0" applyFont="1" applyFill="1" applyBorder="1" applyAlignment="1">
      <alignment horizontal="left" vertical="center" wrapText="1"/>
    </xf>
    <xf numFmtId="0" fontId="27" fillId="3" borderId="8" xfId="0" applyFont="1" applyFill="1" applyBorder="1" applyAlignment="1">
      <alignment horizontal="left" vertical="center" wrapText="1"/>
    </xf>
    <xf numFmtId="0" fontId="27" fillId="11" borderId="5" xfId="0" applyFont="1" applyFill="1" applyBorder="1" applyAlignment="1">
      <alignment horizontal="left" vertical="center" wrapText="1"/>
    </xf>
    <xf numFmtId="0" fontId="27" fillId="11" borderId="2" xfId="0" applyFont="1" applyFill="1" applyBorder="1" applyAlignment="1">
      <alignment horizontal="left" vertical="center" wrapText="1"/>
    </xf>
    <xf numFmtId="0" fontId="27" fillId="11" borderId="8" xfId="0" applyFont="1" applyFill="1" applyBorder="1" applyAlignment="1">
      <alignment horizontal="left" vertical="center" wrapText="1"/>
    </xf>
    <xf numFmtId="9" fontId="18" fillId="9" borderId="3" xfId="0" applyNumberFormat="1" applyFont="1" applyFill="1" applyBorder="1" applyAlignment="1">
      <alignment horizontal="center" vertical="center" textRotation="90"/>
    </xf>
    <xf numFmtId="0" fontId="34" fillId="0" borderId="4" xfId="0" applyFont="1" applyFill="1" applyBorder="1" applyAlignment="1">
      <alignment horizontal="center" vertical="center"/>
    </xf>
    <xf numFmtId="0" fontId="34" fillId="0" borderId="11" xfId="0" applyFont="1" applyFill="1" applyBorder="1" applyAlignment="1">
      <alignment horizontal="center" vertical="center"/>
    </xf>
    <xf numFmtId="0" fontId="24" fillId="0" borderId="6" xfId="0" applyFont="1" applyFill="1" applyBorder="1" applyAlignment="1">
      <alignment horizontal="center" vertical="center" wrapText="1"/>
    </xf>
    <xf numFmtId="0" fontId="24" fillId="0" borderId="10" xfId="0" applyFont="1" applyFill="1" applyBorder="1" applyAlignment="1">
      <alignment horizontal="center" vertical="center" wrapText="1"/>
    </xf>
    <xf numFmtId="0" fontId="34" fillId="0" borderId="3" xfId="0" applyFont="1" applyFill="1" applyBorder="1" applyAlignment="1">
      <alignment horizontal="center" vertical="center"/>
    </xf>
    <xf numFmtId="0" fontId="24" fillId="0" borderId="3" xfId="0" applyFont="1" applyFill="1" applyBorder="1" applyAlignment="1">
      <alignment horizontal="center" vertical="center" wrapText="1"/>
    </xf>
    <xf numFmtId="0" fontId="27" fillId="0" borderId="5" xfId="0" applyFont="1" applyFill="1" applyBorder="1" applyAlignment="1">
      <alignment horizontal="center" vertical="center" wrapText="1"/>
    </xf>
    <xf numFmtId="0" fontId="27" fillId="0" borderId="2" xfId="0" applyFont="1" applyFill="1" applyBorder="1" applyAlignment="1">
      <alignment horizontal="center" vertical="center" wrapText="1"/>
    </xf>
    <xf numFmtId="0" fontId="27" fillId="0" borderId="8" xfId="0" applyFont="1" applyFill="1" applyBorder="1" applyAlignment="1">
      <alignment horizontal="center" vertical="center" wrapText="1"/>
    </xf>
    <xf numFmtId="0" fontId="18" fillId="3" borderId="9" xfId="0" applyFont="1" applyFill="1" applyBorder="1" applyAlignment="1">
      <alignment horizontal="center" vertical="center" textRotation="90"/>
    </xf>
    <xf numFmtId="0" fontId="18" fillId="3" borderId="11" xfId="0" applyFont="1" applyFill="1" applyBorder="1" applyAlignment="1">
      <alignment horizontal="center" vertical="center" textRotation="90"/>
    </xf>
    <xf numFmtId="0" fontId="24" fillId="0" borderId="14" xfId="0" applyFont="1" applyFill="1" applyBorder="1" applyAlignment="1">
      <alignment horizontal="center" vertical="center" wrapText="1"/>
    </xf>
    <xf numFmtId="0" fontId="24" fillId="0" borderId="12" xfId="0" applyFont="1" applyFill="1" applyBorder="1" applyAlignment="1">
      <alignment horizontal="center" vertical="center" wrapText="1"/>
    </xf>
    <xf numFmtId="0" fontId="24" fillId="0" borderId="3" xfId="0" applyFont="1" applyFill="1" applyBorder="1" applyAlignment="1">
      <alignment horizontal="center" vertical="center"/>
    </xf>
    <xf numFmtId="0" fontId="0" fillId="0" borderId="9" xfId="0" applyBorder="1" applyAlignment="1">
      <alignment horizontal="center" vertical="center" wrapText="1"/>
    </xf>
    <xf numFmtId="0" fontId="0" fillId="0" borderId="11" xfId="0" applyBorder="1" applyAlignment="1">
      <alignment horizontal="center" vertical="center" wrapText="1"/>
    </xf>
    <xf numFmtId="0" fontId="18" fillId="6" borderId="11" xfId="0" applyFont="1" applyFill="1" applyBorder="1" applyAlignment="1">
      <alignment horizontal="center" vertical="center" textRotation="90"/>
    </xf>
    <xf numFmtId="0" fontId="23" fillId="0" borderId="16" xfId="0" applyFont="1" applyFill="1" applyBorder="1" applyAlignment="1">
      <alignment horizontal="center" vertical="center"/>
    </xf>
    <xf numFmtId="0" fontId="23" fillId="0" borderId="17" xfId="0" applyFont="1" applyFill="1" applyBorder="1" applyAlignment="1">
      <alignment horizontal="center" vertical="center"/>
    </xf>
    <xf numFmtId="0" fontId="23" fillId="0" borderId="3" xfId="0" applyFont="1" applyFill="1" applyBorder="1" applyAlignment="1">
      <alignment horizontal="center" vertical="center"/>
    </xf>
    <xf numFmtId="0" fontId="34" fillId="0" borderId="3" xfId="0" applyFont="1" applyFill="1" applyBorder="1" applyAlignment="1">
      <alignment horizontal="center" vertical="center" wrapText="1"/>
    </xf>
    <xf numFmtId="9" fontId="19" fillId="0" borderId="4" xfId="142" applyNumberFormat="1" applyFont="1" applyFill="1" applyBorder="1" applyAlignment="1">
      <alignment horizontal="center" vertical="center" wrapText="1"/>
    </xf>
    <xf numFmtId="9" fontId="19" fillId="0" borderId="11" xfId="142" applyNumberFormat="1" applyFont="1" applyFill="1" applyBorder="1" applyAlignment="1">
      <alignment horizontal="center" vertical="center" wrapText="1"/>
    </xf>
    <xf numFmtId="0" fontId="19" fillId="0" borderId="4" xfId="142" applyFont="1" applyFill="1" applyBorder="1" applyAlignment="1">
      <alignment horizontal="center" vertical="center" wrapText="1"/>
    </xf>
    <xf numFmtId="0" fontId="19" fillId="0" borderId="11" xfId="142" applyFont="1" applyFill="1" applyBorder="1" applyAlignment="1">
      <alignment horizontal="center" vertical="center" wrapText="1"/>
    </xf>
    <xf numFmtId="0" fontId="24" fillId="0" borderId="3" xfId="0" applyFont="1" applyFill="1" applyBorder="1" applyAlignment="1">
      <alignment horizontal="left" vertical="center" wrapText="1"/>
    </xf>
  </cellXfs>
  <cellStyles count="165">
    <cellStyle name="??" xfId="1" xr:uid="{00000000-0005-0000-0000-000000000000}"/>
    <cellStyle name="?? [0.00]_PRODUCT DETAIL Q1" xfId="2" xr:uid="{00000000-0005-0000-0000-000001000000}"/>
    <cellStyle name="?? [0]" xfId="3" xr:uid="{00000000-0005-0000-0000-000002000000}"/>
    <cellStyle name="???? [0.00]_PRODUCT DETAIL Q1" xfId="4" xr:uid="{00000000-0005-0000-0000-000003000000}"/>
    <cellStyle name="????_PRODUCT DETAIL Q1" xfId="5" xr:uid="{00000000-0005-0000-0000-000004000000}"/>
    <cellStyle name="???_HOBONG" xfId="6" xr:uid="{00000000-0005-0000-0000-000005000000}"/>
    <cellStyle name="??_(????)??????" xfId="7" xr:uid="{00000000-0005-0000-0000-000006000000}"/>
    <cellStyle name="Comma" xfId="8" builtinId="3"/>
    <cellStyle name="Comma [0] 2" xfId="9" xr:uid="{00000000-0005-0000-0000-000008000000}"/>
    <cellStyle name="Comma 10" xfId="10" xr:uid="{00000000-0005-0000-0000-000009000000}"/>
    <cellStyle name="Comma 10 2" xfId="11" xr:uid="{00000000-0005-0000-0000-00000A000000}"/>
    <cellStyle name="Comma 11" xfId="12" xr:uid="{00000000-0005-0000-0000-00000B000000}"/>
    <cellStyle name="Comma 12" xfId="13" xr:uid="{00000000-0005-0000-0000-00000C000000}"/>
    <cellStyle name="Comma 2" xfId="14" xr:uid="{00000000-0005-0000-0000-00000D000000}"/>
    <cellStyle name="Comma 2 2" xfId="15" xr:uid="{00000000-0005-0000-0000-00000E000000}"/>
    <cellStyle name="Comma 3" xfId="16" xr:uid="{00000000-0005-0000-0000-00000F000000}"/>
    <cellStyle name="Comma 3 2" xfId="17" xr:uid="{00000000-0005-0000-0000-000010000000}"/>
    <cellStyle name="Comma 3 2 2" xfId="18" xr:uid="{00000000-0005-0000-0000-000011000000}"/>
    <cellStyle name="Comma 3 3" xfId="19" xr:uid="{00000000-0005-0000-0000-000012000000}"/>
    <cellStyle name="Comma 4" xfId="20" xr:uid="{00000000-0005-0000-0000-000013000000}"/>
    <cellStyle name="Comma 5" xfId="21" xr:uid="{00000000-0005-0000-0000-000014000000}"/>
    <cellStyle name="Comma 6" xfId="22" xr:uid="{00000000-0005-0000-0000-000015000000}"/>
    <cellStyle name="Comma 6 2" xfId="23" xr:uid="{00000000-0005-0000-0000-000016000000}"/>
    <cellStyle name="Comma 6 2 2" xfId="24" xr:uid="{00000000-0005-0000-0000-000017000000}"/>
    <cellStyle name="Comma 6 3" xfId="25" xr:uid="{00000000-0005-0000-0000-000018000000}"/>
    <cellStyle name="Comma 7" xfId="26" xr:uid="{00000000-0005-0000-0000-000019000000}"/>
    <cellStyle name="Comma 7 2" xfId="27" xr:uid="{00000000-0005-0000-0000-00001A000000}"/>
    <cellStyle name="Comma 8" xfId="28" xr:uid="{00000000-0005-0000-0000-00001B000000}"/>
    <cellStyle name="Comma 8 2" xfId="29" xr:uid="{00000000-0005-0000-0000-00001C000000}"/>
    <cellStyle name="Comma 9" xfId="30" xr:uid="{00000000-0005-0000-0000-00001D000000}"/>
    <cellStyle name="Comma0" xfId="31" xr:uid="{00000000-0005-0000-0000-00001E000000}"/>
    <cellStyle name="Currency 2" xfId="32" xr:uid="{00000000-0005-0000-0000-00001F000000}"/>
    <cellStyle name="Currency 2 2" xfId="33" xr:uid="{00000000-0005-0000-0000-000020000000}"/>
    <cellStyle name="Currency 2 2 2" xfId="34" xr:uid="{00000000-0005-0000-0000-000021000000}"/>
    <cellStyle name="Currency 2 3" xfId="35" xr:uid="{00000000-0005-0000-0000-000022000000}"/>
    <cellStyle name="Currency0" xfId="36" xr:uid="{00000000-0005-0000-0000-000023000000}"/>
    <cellStyle name="Date" xfId="37" xr:uid="{00000000-0005-0000-0000-000024000000}"/>
    <cellStyle name="Excel Built-in Excel Built-in Excel Built-in Comma 7 2" xfId="38" xr:uid="{00000000-0005-0000-0000-000025000000}"/>
    <cellStyle name="Excel Built-in Excel Built-in Excel Built-in Comma 7 2 2" xfId="39" xr:uid="{00000000-0005-0000-0000-000026000000}"/>
    <cellStyle name="Excel Built-in Excel Built-in Excel Built-in Comma 7 2 2 2" xfId="40" xr:uid="{00000000-0005-0000-0000-000027000000}"/>
    <cellStyle name="Excel Built-in Excel Built-in Excel Built-in Comma 7 2 2 3" xfId="41" xr:uid="{00000000-0005-0000-0000-000028000000}"/>
    <cellStyle name="Excel Built-in Excel Built-in Excel Built-in Comma 7 2 2 4" xfId="42" xr:uid="{00000000-0005-0000-0000-000029000000}"/>
    <cellStyle name="Excel Built-in Excel Built-in Excel Built-in Comma 7 2 2 5" xfId="43" xr:uid="{00000000-0005-0000-0000-00002A000000}"/>
    <cellStyle name="Excel Built-in Excel Built-in Excel Built-in Comma 7 2 2_BSC-KPI P. KHKT - DL TRAN YEN 19-5-18" xfId="144" xr:uid="{00000000-0005-0000-0000-00002B000000}"/>
    <cellStyle name="Excel Built-in Excel Built-in Excel Built-in Comma 7 2 3" xfId="44" xr:uid="{00000000-0005-0000-0000-00002C000000}"/>
    <cellStyle name="Excel Built-in Excel Built-in Excel Built-in Comma 7 2_BSC-KPI P. KHKT - DL TRAN YEN 19-5-18" xfId="145" xr:uid="{00000000-0005-0000-0000-00002D000000}"/>
    <cellStyle name="Excel Built-in Excel Built-in Excel Built-in Comma 8" xfId="45" xr:uid="{00000000-0005-0000-0000-00002E000000}"/>
    <cellStyle name="Excel Built-in Excel Built-in Excel Built-in Comma 8 2" xfId="46" xr:uid="{00000000-0005-0000-0000-00002F000000}"/>
    <cellStyle name="Excel Built-in Excel Built-in Excel Built-in Comma 8 2 2" xfId="47" xr:uid="{00000000-0005-0000-0000-000030000000}"/>
    <cellStyle name="Excel Built-in Excel Built-in Excel Built-in Comma 8 2_BSC-KPI P. KHKT - DL TRAN YEN 19-5-18" xfId="146" xr:uid="{00000000-0005-0000-0000-000031000000}"/>
    <cellStyle name="Excel Built-in Excel Built-in Excel Built-in Comma 8 3" xfId="48" xr:uid="{00000000-0005-0000-0000-000032000000}"/>
    <cellStyle name="Excel Built-in Excel Built-in Excel Built-in Comma 8 3 2" xfId="49" xr:uid="{00000000-0005-0000-0000-000033000000}"/>
    <cellStyle name="Excel Built-in Excel Built-in Excel Built-in Comma 8 3 3" xfId="50" xr:uid="{00000000-0005-0000-0000-000034000000}"/>
    <cellStyle name="Excel Built-in Excel Built-in Excel Built-in Comma 8 3 4" xfId="51" xr:uid="{00000000-0005-0000-0000-000035000000}"/>
    <cellStyle name="Excel Built-in Excel Built-in Excel Built-in Comma 8 3 5" xfId="52" xr:uid="{00000000-0005-0000-0000-000036000000}"/>
    <cellStyle name="Excel Built-in Excel Built-in Excel Built-in Comma 8 3_BSC-KPI P. KHKT - DL TRAN YEN 19-5-18" xfId="147" xr:uid="{00000000-0005-0000-0000-000037000000}"/>
    <cellStyle name="Excel Built-in Excel Built-in Excel Built-in Comma 8 4" xfId="53" xr:uid="{00000000-0005-0000-0000-000038000000}"/>
    <cellStyle name="Excel Built-in Excel Built-in Excel Built-in Comma 8_BSC-KPI P. KHKT - DL TRAN YEN 19-5-18" xfId="148" xr:uid="{00000000-0005-0000-0000-000039000000}"/>
    <cellStyle name="Excel Built-in Excel Built-in Excel Built-in Normal 8" xfId="54" xr:uid="{00000000-0005-0000-0000-00003A000000}"/>
    <cellStyle name="Excel Built-in Excel Built-in Excel Built-in Normal 8 2" xfId="55" xr:uid="{00000000-0005-0000-0000-00003B000000}"/>
    <cellStyle name="Excel Built-in Excel Built-in Excel Built-in Normal 8 2 2" xfId="56" xr:uid="{00000000-0005-0000-0000-00003C000000}"/>
    <cellStyle name="Excel Built-in Excel Built-in Excel Built-in Normal 8 2 3" xfId="57" xr:uid="{00000000-0005-0000-0000-00003D000000}"/>
    <cellStyle name="Excel Built-in Excel Built-in Excel Built-in Normal 8 2_BSC-KPI P. KHKT - DL TRAN YEN 19-5-18" xfId="149" xr:uid="{00000000-0005-0000-0000-00003E000000}"/>
    <cellStyle name="Excel Built-in Excel Built-in Excel Built-in Normal_Sheet1" xfId="58" xr:uid="{00000000-0005-0000-0000-00003F000000}"/>
    <cellStyle name="Excel Built-in Excel Built-in Excel Built-in Percent 3 2" xfId="59" xr:uid="{00000000-0005-0000-0000-000040000000}"/>
    <cellStyle name="Excel Built-in Excel Built-in Excel Built-in Percent 3 2 2" xfId="60" xr:uid="{00000000-0005-0000-0000-000041000000}"/>
    <cellStyle name="Excel Built-in Excel Built-in Excel Built-in Percent 3 2 2 2" xfId="61" xr:uid="{00000000-0005-0000-0000-000042000000}"/>
    <cellStyle name="Excel Built-in Excel Built-in Excel Built-in Percent 3 2 2 2 2" xfId="62" xr:uid="{00000000-0005-0000-0000-000043000000}"/>
    <cellStyle name="Excel Built-in Excel Built-in Excel Built-in Percent 3 2 2 2_BSC-KPI P. KHKT - DL TRAN YEN 19-5-18" xfId="150" xr:uid="{00000000-0005-0000-0000-000044000000}"/>
    <cellStyle name="Excel Built-in Excel Built-in Excel Built-in Percent 3 2 2 3" xfId="63" xr:uid="{00000000-0005-0000-0000-000045000000}"/>
    <cellStyle name="Excel Built-in Excel Built-in Excel Built-in Percent 3 2 2_BSC-KPI P. KHKT - DL TRAN YEN 19-5-18" xfId="151" xr:uid="{00000000-0005-0000-0000-000046000000}"/>
    <cellStyle name="Excel Built-in Excel Built-in Excel Built-in Percent 3 2 3" xfId="64" xr:uid="{00000000-0005-0000-0000-000047000000}"/>
    <cellStyle name="Excel Built-in Excel Built-in Excel Built-in Percent 3 2_BSC-KPI P. KHKT - DL TRAN YEN 19-5-18" xfId="152" xr:uid="{00000000-0005-0000-0000-000048000000}"/>
    <cellStyle name="Excel Built-in Excel Built-in Excel Built-in Percent 5 2" xfId="65" xr:uid="{00000000-0005-0000-0000-000049000000}"/>
    <cellStyle name="Excel Built-in Excel Built-in Excel Built-in Percent 5 2 2" xfId="66" xr:uid="{00000000-0005-0000-0000-00004A000000}"/>
    <cellStyle name="Excel Built-in Excel Built-in Excel Built-in Percent 5 2_BSC-KPI P. KHKT - DL TRAN YEN 19-5-18" xfId="153" xr:uid="{00000000-0005-0000-0000-00004B000000}"/>
    <cellStyle name="Excel Built-in Excel Built-in Excel Built-in Percent 5 3" xfId="67" xr:uid="{00000000-0005-0000-0000-00004C000000}"/>
    <cellStyle name="Excel Built-in Excel Built-in Excel Built-in Percent 5 3 2" xfId="68" xr:uid="{00000000-0005-0000-0000-00004D000000}"/>
    <cellStyle name="Excel Built-in Excel Built-in Excel Built-in Percent 5 3_BSC-KPI P. KHKT - DL TRAN YEN 19-5-18" xfId="154" xr:uid="{00000000-0005-0000-0000-00004E000000}"/>
    <cellStyle name="Excel Built-in Excel Built-in Excel Built-in Percent 6" xfId="69" xr:uid="{00000000-0005-0000-0000-00004F000000}"/>
    <cellStyle name="Excel Built-in Excel Built-in Excel Built-in Percent 6 2" xfId="70" xr:uid="{00000000-0005-0000-0000-000050000000}"/>
    <cellStyle name="Excel Built-in Excel Built-in Excel Built-in Percent 6 2 2" xfId="71" xr:uid="{00000000-0005-0000-0000-000051000000}"/>
    <cellStyle name="Excel Built-in Excel Built-in Excel Built-in Percent 6 2 3" xfId="72" xr:uid="{00000000-0005-0000-0000-000052000000}"/>
    <cellStyle name="Excel Built-in Excel Built-in Excel Built-in Percent 6 2 4" xfId="73" xr:uid="{00000000-0005-0000-0000-000053000000}"/>
    <cellStyle name="Excel Built-in Excel Built-in Excel Built-in Percent 6 2 5" xfId="74" xr:uid="{00000000-0005-0000-0000-000054000000}"/>
    <cellStyle name="Excel Built-in Excel Built-in Excel Built-in Percent 6 2_BSC-KPI P. KHKT - DL TRAN YEN 19-5-18" xfId="155" xr:uid="{00000000-0005-0000-0000-000055000000}"/>
    <cellStyle name="Excel Built-in Excel Built-in Excel Built-in Percent 6 3" xfId="75" xr:uid="{00000000-0005-0000-0000-000056000000}"/>
    <cellStyle name="Excel Built-in Excel Built-in Excel Built-in Percent 6_BSC-KPI P. KHKT - DL TRAN YEN 19-5-18" xfId="156" xr:uid="{00000000-0005-0000-0000-000057000000}"/>
    <cellStyle name="Excel Built-in Normal" xfId="76" xr:uid="{00000000-0005-0000-0000-000058000000}"/>
    <cellStyle name="Excel Built-in Normal 2" xfId="77" xr:uid="{00000000-0005-0000-0000-000059000000}"/>
    <cellStyle name="Excel Built-in Normal 3" xfId="78" xr:uid="{00000000-0005-0000-0000-00005A000000}"/>
    <cellStyle name="Excel Built-in Normal_BSC-KPI P. KHKT - DL TRAN YEN 19-5-18" xfId="157" xr:uid="{00000000-0005-0000-0000-00005B000000}"/>
    <cellStyle name="Fixed" xfId="79" xr:uid="{00000000-0005-0000-0000-00005C000000}"/>
    <cellStyle name="Header1" xfId="80" xr:uid="{00000000-0005-0000-0000-00005D000000}"/>
    <cellStyle name="Header2" xfId="81" xr:uid="{00000000-0005-0000-0000-00005E000000}"/>
    <cellStyle name="Hyperlink" xfId="82" builtinId="8"/>
    <cellStyle name="Normal" xfId="0" builtinId="0"/>
    <cellStyle name="Normal - Style1" xfId="83" xr:uid="{00000000-0005-0000-0000-000061000000}"/>
    <cellStyle name="Normal 10" xfId="84" xr:uid="{00000000-0005-0000-0000-000062000000}"/>
    <cellStyle name="Normal 10 2" xfId="85" xr:uid="{00000000-0005-0000-0000-000063000000}"/>
    <cellStyle name="Normal 11" xfId="86" xr:uid="{00000000-0005-0000-0000-000064000000}"/>
    <cellStyle name="Normal 12" xfId="87" xr:uid="{00000000-0005-0000-0000-000065000000}"/>
    <cellStyle name="Normal 13" xfId="88" xr:uid="{00000000-0005-0000-0000-000066000000}"/>
    <cellStyle name="Normal 2" xfId="89" xr:uid="{00000000-0005-0000-0000-000067000000}"/>
    <cellStyle name="Normal 2 11 2 2" xfId="90" xr:uid="{00000000-0005-0000-0000-000068000000}"/>
    <cellStyle name="Normal 2 2" xfId="91" xr:uid="{00000000-0005-0000-0000-000069000000}"/>
    <cellStyle name="Normal 2 2 2" xfId="92" xr:uid="{00000000-0005-0000-0000-00006A000000}"/>
    <cellStyle name="Normal 2 2 3" xfId="93" xr:uid="{00000000-0005-0000-0000-00006B000000}"/>
    <cellStyle name="Normal 2 3" xfId="94" xr:uid="{00000000-0005-0000-0000-00006C000000}"/>
    <cellStyle name="Normal 2 4" xfId="95" xr:uid="{00000000-0005-0000-0000-00006D000000}"/>
    <cellStyle name="Normal 2 5" xfId="96" xr:uid="{00000000-0005-0000-0000-00006E000000}"/>
    <cellStyle name="Normal 2 5 2" xfId="97" xr:uid="{00000000-0005-0000-0000-00006F000000}"/>
    <cellStyle name="Normal 2 5 3" xfId="98" xr:uid="{00000000-0005-0000-0000-000070000000}"/>
    <cellStyle name="Normal 2 5 5 2" xfId="99" xr:uid="{00000000-0005-0000-0000-000071000000}"/>
    <cellStyle name="Normal 2 5_BSC-KPI P. KHKT - DL TRAN YEN 19-5-18" xfId="158" xr:uid="{00000000-0005-0000-0000-000072000000}"/>
    <cellStyle name="Normal 2 6" xfId="100" xr:uid="{00000000-0005-0000-0000-000073000000}"/>
    <cellStyle name="Normal 2 6 2" xfId="101" xr:uid="{00000000-0005-0000-0000-000074000000}"/>
    <cellStyle name="Normal 2 6_BSC-KPI P. KHKT - DL TRAN YEN 19-5-18" xfId="159" xr:uid="{00000000-0005-0000-0000-000075000000}"/>
    <cellStyle name="Normal 2 7" xfId="102" xr:uid="{00000000-0005-0000-0000-000076000000}"/>
    <cellStyle name="Normal 2 7 2" xfId="103" xr:uid="{00000000-0005-0000-0000-000077000000}"/>
    <cellStyle name="Normal 2 7_BSC-KPI P. KHKT - DL TRAN YEN 19-5-18" xfId="160" xr:uid="{00000000-0005-0000-0000-000078000000}"/>
    <cellStyle name="Normal 2 8" xfId="104" xr:uid="{00000000-0005-0000-0000-000079000000}"/>
    <cellStyle name="Normal 2 9" xfId="143" xr:uid="{00000000-0005-0000-0000-00007A000000}"/>
    <cellStyle name="Normal 2_2_Template for BSC-KPI planning_PayNet 11.12.09 KTTC" xfId="105" xr:uid="{00000000-0005-0000-0000-00007B000000}"/>
    <cellStyle name="Normal 3" xfId="106" xr:uid="{00000000-0005-0000-0000-00007C000000}"/>
    <cellStyle name="Normal 3 2" xfId="107" xr:uid="{00000000-0005-0000-0000-00007D000000}"/>
    <cellStyle name="Normal 4" xfId="108" xr:uid="{00000000-0005-0000-0000-00007E000000}"/>
    <cellStyle name="Normal 5" xfId="109" xr:uid="{00000000-0005-0000-0000-00007F000000}"/>
    <cellStyle name="Normal 5 4" xfId="110" xr:uid="{00000000-0005-0000-0000-000080000000}"/>
    <cellStyle name="Normal 6" xfId="111" xr:uid="{00000000-0005-0000-0000-000081000000}"/>
    <cellStyle name="Normal 7" xfId="112" xr:uid="{00000000-0005-0000-0000-000082000000}"/>
    <cellStyle name="Normal 7 2" xfId="113" xr:uid="{00000000-0005-0000-0000-000083000000}"/>
    <cellStyle name="Normal 7 2 2" xfId="114" xr:uid="{00000000-0005-0000-0000-000084000000}"/>
    <cellStyle name="Normal 7 2_BSC-KPI P. KHKT - DL TRAN YEN 19-5-18" xfId="161" xr:uid="{00000000-0005-0000-0000-000085000000}"/>
    <cellStyle name="Normal 7 3" xfId="115" xr:uid="{00000000-0005-0000-0000-000086000000}"/>
    <cellStyle name="Normal 7 3 2" xfId="116" xr:uid="{00000000-0005-0000-0000-000087000000}"/>
    <cellStyle name="Normal 7 3 3" xfId="117" xr:uid="{00000000-0005-0000-0000-000088000000}"/>
    <cellStyle name="Normal 7 3 4" xfId="118" xr:uid="{00000000-0005-0000-0000-000089000000}"/>
    <cellStyle name="Normal 7 3_BSC-KPI P. KHKT - DL TRAN YEN 19-5-18" xfId="162" xr:uid="{00000000-0005-0000-0000-00008A000000}"/>
    <cellStyle name="Normal 7 4" xfId="119" xr:uid="{00000000-0005-0000-0000-00008B000000}"/>
    <cellStyle name="Normal 7 5" xfId="120" xr:uid="{00000000-0005-0000-0000-00008C000000}"/>
    <cellStyle name="Normal 7 5 2" xfId="121" xr:uid="{00000000-0005-0000-0000-00008D000000}"/>
    <cellStyle name="Normal 7 5_BSC-KPI P. KHKT - DL TRAN YEN 19-5-18" xfId="163" xr:uid="{00000000-0005-0000-0000-00008E000000}"/>
    <cellStyle name="Normal 7 6" xfId="122" xr:uid="{00000000-0005-0000-0000-00008F000000}"/>
    <cellStyle name="Normal 7 7" xfId="123" xr:uid="{00000000-0005-0000-0000-000090000000}"/>
    <cellStyle name="Normal 7 8" xfId="124" xr:uid="{00000000-0005-0000-0000-000091000000}"/>
    <cellStyle name="Normal 7 9" xfId="142" xr:uid="{00000000-0005-0000-0000-000092000000}"/>
    <cellStyle name="Normal 7_BSC-KPI P. KHKT - DL TRAN YEN 19-5-18" xfId="164" xr:uid="{00000000-0005-0000-0000-000093000000}"/>
    <cellStyle name="Normal 8" xfId="125" xr:uid="{00000000-0005-0000-0000-000094000000}"/>
    <cellStyle name="Normal 9" xfId="126" xr:uid="{00000000-0005-0000-0000-000095000000}"/>
    <cellStyle name="Normal 9 2" xfId="127" xr:uid="{00000000-0005-0000-0000-000096000000}"/>
    <cellStyle name="Normal_VTU" xfId="128" xr:uid="{00000000-0005-0000-0000-000097000000}"/>
    <cellStyle name="Percent" xfId="129" builtinId="5"/>
    <cellStyle name="Percent 2" xfId="130" xr:uid="{00000000-0005-0000-0000-000099000000}"/>
    <cellStyle name="Percent 2 2" xfId="131" xr:uid="{00000000-0005-0000-0000-00009A000000}"/>
    <cellStyle name="Percent 2 3" xfId="132" xr:uid="{00000000-0005-0000-0000-00009B000000}"/>
    <cellStyle name="Percent 3" xfId="133" xr:uid="{00000000-0005-0000-0000-00009C000000}"/>
    <cellStyle name="Percent 3 2" xfId="134" xr:uid="{00000000-0005-0000-0000-00009D000000}"/>
    <cellStyle name="Percent 4" xfId="135" xr:uid="{00000000-0005-0000-0000-00009E000000}"/>
    <cellStyle name="Percent 5" xfId="136" xr:uid="{00000000-0005-0000-0000-00009F000000}"/>
    <cellStyle name="Percent 5 2" xfId="137" xr:uid="{00000000-0005-0000-0000-0000A0000000}"/>
    <cellStyle name="Percent 5 3" xfId="138" xr:uid="{00000000-0005-0000-0000-0000A1000000}"/>
    <cellStyle name="Percent 6" xfId="139" xr:uid="{00000000-0005-0000-0000-0000A2000000}"/>
    <cellStyle name="Percent 7" xfId="140" xr:uid="{00000000-0005-0000-0000-0000A3000000}"/>
    <cellStyle name="Percent 7 2" xfId="141" xr:uid="{00000000-0005-0000-0000-0000A4000000}"/>
  </cellStyles>
  <dxfs count="0"/>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H176"/>
  <sheetViews>
    <sheetView topLeftCell="A161" zoomScale="85" zoomScaleNormal="85" workbookViewId="0">
      <selection activeCell="F168" sqref="F168:M168"/>
    </sheetView>
  </sheetViews>
  <sheetFormatPr defaultRowHeight="15.75"/>
  <cols>
    <col min="1" max="4" width="5" style="62" customWidth="1"/>
    <col min="5" max="5" width="5" style="43" hidden="1" customWidth="1"/>
    <col min="6" max="6" width="21.625" style="43" hidden="1" customWidth="1"/>
    <col min="7" max="7" width="6" style="155" hidden="1" customWidth="1"/>
    <col min="8" max="8" width="27" style="156" hidden="1" customWidth="1"/>
    <col min="9" max="9" width="7" style="156" customWidth="1"/>
    <col min="10" max="10" width="29.375" style="156" customWidth="1"/>
    <col min="11" max="11" width="10.125" style="9" customWidth="1"/>
    <col min="12" max="12" width="9.125" style="62" customWidth="1"/>
    <col min="13" max="13" width="7.25" style="9" customWidth="1"/>
    <col min="14" max="14" width="8.25" style="68" bestFit="1" customWidth="1"/>
    <col min="15" max="15" width="10.375" style="68" customWidth="1"/>
    <col min="16" max="17" width="7.625" style="65" customWidth="1"/>
    <col min="18" max="18" width="8.125" style="66" customWidth="1"/>
    <col min="19" max="19" width="9.25" style="209" customWidth="1"/>
    <col min="20" max="21" width="7.5" style="15" customWidth="1"/>
    <col min="22" max="22" width="10.25" style="15" customWidth="1"/>
    <col min="23" max="23" width="9.375" style="15" customWidth="1"/>
    <col min="24" max="24" width="8.875" style="62" bestFit="1" customWidth="1"/>
    <col min="25" max="16384" width="9" style="62"/>
  </cols>
  <sheetData>
    <row r="1" spans="1:59" ht="23.25" customHeight="1">
      <c r="A1" s="476" t="s">
        <v>168</v>
      </c>
      <c r="B1" s="477"/>
      <c r="C1" s="477"/>
      <c r="D1" s="477"/>
      <c r="E1" s="477"/>
      <c r="F1" s="477"/>
      <c r="G1" s="477"/>
      <c r="H1" s="478"/>
      <c r="I1" s="492" t="s">
        <v>524</v>
      </c>
      <c r="J1" s="487"/>
      <c r="K1" s="487"/>
      <c r="L1" s="487"/>
      <c r="M1" s="487"/>
      <c r="N1" s="487"/>
      <c r="O1" s="487"/>
      <c r="P1" s="487"/>
      <c r="Q1" s="487"/>
      <c r="R1" s="488"/>
      <c r="S1" s="482" t="s">
        <v>525</v>
      </c>
      <c r="T1" s="483"/>
      <c r="U1" s="483"/>
      <c r="V1" s="483"/>
      <c r="W1" s="484"/>
    </row>
    <row r="2" spans="1:59" ht="24" customHeight="1">
      <c r="A2" s="479"/>
      <c r="B2" s="480"/>
      <c r="C2" s="480"/>
      <c r="D2" s="480"/>
      <c r="E2" s="480"/>
      <c r="F2" s="480"/>
      <c r="G2" s="480"/>
      <c r="H2" s="481"/>
      <c r="I2" s="485" t="s">
        <v>297</v>
      </c>
      <c r="J2" s="486"/>
      <c r="K2" s="487" t="s">
        <v>526</v>
      </c>
      <c r="L2" s="487"/>
      <c r="M2" s="487"/>
      <c r="N2" s="488"/>
      <c r="O2" s="326"/>
      <c r="P2" s="489" t="s">
        <v>256</v>
      </c>
      <c r="Q2" s="490"/>
      <c r="R2" s="491"/>
      <c r="S2" s="482" t="s">
        <v>266</v>
      </c>
      <c r="T2" s="483"/>
      <c r="U2" s="483"/>
      <c r="V2" s="484"/>
      <c r="W2" s="325"/>
    </row>
    <row r="3" spans="1:59" s="15" customFormat="1" ht="18.600000000000001" customHeight="1">
      <c r="A3" s="445" t="s">
        <v>332</v>
      </c>
      <c r="B3" s="445" t="s">
        <v>333</v>
      </c>
      <c r="C3" s="445" t="s">
        <v>334</v>
      </c>
      <c r="D3" s="445" t="s">
        <v>335</v>
      </c>
      <c r="E3" s="493" t="s">
        <v>202</v>
      </c>
      <c r="F3" s="493" t="s">
        <v>198</v>
      </c>
      <c r="G3" s="493" t="s">
        <v>345</v>
      </c>
      <c r="H3" s="445" t="s">
        <v>257</v>
      </c>
      <c r="I3" s="509" t="s">
        <v>346</v>
      </c>
      <c r="J3" s="498" t="s">
        <v>143</v>
      </c>
      <c r="K3" s="506" t="s">
        <v>144</v>
      </c>
      <c r="L3" s="508"/>
      <c r="M3" s="511" t="s">
        <v>145</v>
      </c>
      <c r="N3" s="445" t="s">
        <v>336</v>
      </c>
      <c r="O3" s="445" t="s">
        <v>23</v>
      </c>
      <c r="P3" s="496" t="s">
        <v>146</v>
      </c>
      <c r="Q3" s="497"/>
      <c r="R3" s="497"/>
      <c r="S3" s="497"/>
      <c r="T3" s="497"/>
      <c r="U3" s="497"/>
      <c r="V3" s="497"/>
      <c r="W3" s="498"/>
    </row>
    <row r="4" spans="1:59" s="65" customFormat="1" ht="15.6" customHeight="1">
      <c r="A4" s="446"/>
      <c r="B4" s="446"/>
      <c r="C4" s="446"/>
      <c r="D4" s="446"/>
      <c r="E4" s="494"/>
      <c r="F4" s="494"/>
      <c r="G4" s="494"/>
      <c r="H4" s="446"/>
      <c r="I4" s="509"/>
      <c r="J4" s="510"/>
      <c r="K4" s="502" t="s">
        <v>137</v>
      </c>
      <c r="L4" s="445" t="s">
        <v>147</v>
      </c>
      <c r="M4" s="512"/>
      <c r="N4" s="446"/>
      <c r="O4" s="446"/>
      <c r="P4" s="499"/>
      <c r="Q4" s="500"/>
      <c r="R4" s="500"/>
      <c r="S4" s="500"/>
      <c r="T4" s="500"/>
      <c r="U4" s="500"/>
      <c r="V4" s="500"/>
      <c r="W4" s="501"/>
    </row>
    <row r="5" spans="1:59" s="15" customFormat="1" ht="27.6" customHeight="1">
      <c r="A5" s="446"/>
      <c r="B5" s="446"/>
      <c r="C5" s="446"/>
      <c r="D5" s="446"/>
      <c r="E5" s="494"/>
      <c r="F5" s="494"/>
      <c r="G5" s="494"/>
      <c r="H5" s="446"/>
      <c r="I5" s="509"/>
      <c r="J5" s="510"/>
      <c r="K5" s="503"/>
      <c r="L5" s="446"/>
      <c r="M5" s="512"/>
      <c r="N5" s="446"/>
      <c r="O5" s="446"/>
      <c r="P5" s="505" t="s">
        <v>258</v>
      </c>
      <c r="Q5" s="505"/>
      <c r="R5" s="505"/>
      <c r="S5" s="505"/>
      <c r="T5" s="506" t="s">
        <v>169</v>
      </c>
      <c r="U5" s="507"/>
      <c r="V5" s="507"/>
      <c r="W5" s="508"/>
    </row>
    <row r="6" spans="1:59" s="15" customFormat="1" ht="47.25">
      <c r="A6" s="447"/>
      <c r="B6" s="447"/>
      <c r="C6" s="447"/>
      <c r="D6" s="447"/>
      <c r="E6" s="495"/>
      <c r="F6" s="495"/>
      <c r="G6" s="495"/>
      <c r="H6" s="447"/>
      <c r="I6" s="509"/>
      <c r="J6" s="501"/>
      <c r="K6" s="504"/>
      <c r="L6" s="447"/>
      <c r="M6" s="513"/>
      <c r="N6" s="447"/>
      <c r="O6" s="447"/>
      <c r="P6" s="329" t="s">
        <v>148</v>
      </c>
      <c r="Q6" s="329" t="s">
        <v>259</v>
      </c>
      <c r="R6" s="13" t="s">
        <v>149</v>
      </c>
      <c r="S6" s="198" t="s">
        <v>150</v>
      </c>
      <c r="T6" s="13" t="s">
        <v>148</v>
      </c>
      <c r="U6" s="329" t="s">
        <v>259</v>
      </c>
      <c r="V6" s="13" t="s">
        <v>149</v>
      </c>
      <c r="W6" s="13" t="s">
        <v>150</v>
      </c>
    </row>
    <row r="7" spans="1:59" s="75" customFormat="1" ht="15.75" hidden="1" customHeight="1">
      <c r="A7" s="75">
        <v>1</v>
      </c>
      <c r="B7" s="75">
        <v>2</v>
      </c>
      <c r="C7" s="75">
        <v>3</v>
      </c>
      <c r="D7" s="75">
        <v>4</v>
      </c>
      <c r="E7" s="327">
        <v>5</v>
      </c>
      <c r="F7" s="51">
        <v>6</v>
      </c>
      <c r="G7" s="76">
        <v>7</v>
      </c>
      <c r="H7" s="330">
        <v>8</v>
      </c>
      <c r="I7" s="330"/>
      <c r="J7" s="330"/>
      <c r="K7" s="332">
        <v>9</v>
      </c>
      <c r="L7" s="329">
        <v>10</v>
      </c>
      <c r="M7" s="332">
        <v>11</v>
      </c>
      <c r="N7" s="329">
        <v>12</v>
      </c>
      <c r="O7" s="329"/>
      <c r="P7" s="329">
        <v>13</v>
      </c>
      <c r="Q7" s="329">
        <v>14</v>
      </c>
      <c r="R7" s="329">
        <v>15</v>
      </c>
      <c r="S7" s="332">
        <v>16</v>
      </c>
      <c r="T7" s="329">
        <v>17</v>
      </c>
      <c r="U7" s="329">
        <v>18</v>
      </c>
      <c r="V7" s="329">
        <v>19</v>
      </c>
      <c r="W7" s="329">
        <v>20</v>
      </c>
    </row>
    <row r="8" spans="1:59" s="75" customFormat="1" ht="50.25" hidden="1" customHeight="1">
      <c r="A8" s="3" t="s">
        <v>326</v>
      </c>
      <c r="B8" s="3" t="s">
        <v>327</v>
      </c>
      <c r="C8" s="3" t="s">
        <v>328</v>
      </c>
      <c r="D8" s="3" t="s">
        <v>329</v>
      </c>
      <c r="E8" s="327"/>
      <c r="F8" s="51"/>
      <c r="G8" s="189"/>
      <c r="H8" s="331"/>
      <c r="I8" s="331"/>
      <c r="J8" s="331"/>
      <c r="K8" s="332" t="s">
        <v>24</v>
      </c>
      <c r="L8" s="329" t="s">
        <v>181</v>
      </c>
      <c r="M8" s="332" t="s">
        <v>494</v>
      </c>
      <c r="N8" s="329" t="s">
        <v>337</v>
      </c>
      <c r="O8" s="329" t="s">
        <v>495</v>
      </c>
      <c r="P8" s="329" t="s">
        <v>496</v>
      </c>
      <c r="Q8" s="329" t="s">
        <v>497</v>
      </c>
      <c r="R8" s="329" t="s">
        <v>330</v>
      </c>
      <c r="S8" s="332" t="s">
        <v>331</v>
      </c>
      <c r="T8" s="329" t="s">
        <v>496</v>
      </c>
      <c r="U8" s="329" t="s">
        <v>497</v>
      </c>
      <c r="V8" s="329" t="s">
        <v>330</v>
      </c>
      <c r="W8" s="329" t="s">
        <v>331</v>
      </c>
    </row>
    <row r="9" spans="1:59" ht="23.25" customHeight="1">
      <c r="A9" s="560">
        <v>0.85</v>
      </c>
      <c r="B9" s="459"/>
      <c r="C9" s="460"/>
      <c r="D9" s="461"/>
      <c r="E9" s="77" t="s">
        <v>151</v>
      </c>
      <c r="F9" s="462" t="s">
        <v>199</v>
      </c>
      <c r="G9" s="463"/>
      <c r="H9" s="463"/>
      <c r="I9" s="463"/>
      <c r="J9" s="463"/>
      <c r="K9" s="463"/>
      <c r="L9" s="463"/>
      <c r="M9" s="464"/>
      <c r="N9" s="32"/>
      <c r="O9" s="32"/>
      <c r="P9" s="29"/>
      <c r="Q9" s="29"/>
      <c r="R9" s="78"/>
      <c r="S9" s="199"/>
      <c r="T9" s="78"/>
      <c r="U9" s="78"/>
      <c r="V9" s="78"/>
      <c r="W9" s="78"/>
    </row>
    <row r="10" spans="1:59" s="79" customFormat="1" ht="24.6" customHeight="1">
      <c r="A10" s="561"/>
      <c r="B10" s="465">
        <v>0.44</v>
      </c>
      <c r="E10" s="80" t="s">
        <v>152</v>
      </c>
      <c r="F10" s="468" t="s">
        <v>200</v>
      </c>
      <c r="G10" s="469"/>
      <c r="H10" s="469"/>
      <c r="I10" s="469"/>
      <c r="J10" s="469"/>
      <c r="K10" s="469"/>
      <c r="L10" s="469"/>
      <c r="M10" s="470"/>
      <c r="N10" s="175"/>
      <c r="O10" s="175"/>
      <c r="P10" s="176"/>
      <c r="Q10" s="176"/>
      <c r="R10" s="177"/>
      <c r="S10" s="200">
        <f>SUM(S12:S36)</f>
        <v>38.002888000000006</v>
      </c>
      <c r="T10" s="176"/>
      <c r="U10" s="176"/>
      <c r="V10" s="177"/>
      <c r="W10" s="177"/>
      <c r="X10" s="15"/>
      <c r="Y10" s="15"/>
      <c r="Z10" s="15"/>
      <c r="AA10" s="15"/>
      <c r="AB10" s="15"/>
      <c r="AC10" s="15"/>
      <c r="AD10" s="15"/>
      <c r="AE10" s="15"/>
      <c r="AF10" s="15"/>
      <c r="AG10" s="15"/>
      <c r="AH10" s="15"/>
      <c r="AI10" s="15"/>
      <c r="AJ10" s="15"/>
      <c r="AK10" s="15"/>
      <c r="AL10" s="15"/>
      <c r="AM10" s="15"/>
      <c r="AN10" s="15"/>
      <c r="AO10" s="15"/>
      <c r="AP10" s="15"/>
      <c r="AQ10" s="15"/>
      <c r="AR10" s="15"/>
      <c r="AS10" s="15"/>
      <c r="AT10" s="15"/>
      <c r="AU10" s="15"/>
      <c r="AV10" s="15"/>
      <c r="AW10" s="15"/>
      <c r="AX10" s="15"/>
      <c r="AY10" s="15"/>
      <c r="AZ10" s="15"/>
      <c r="BA10" s="15"/>
      <c r="BB10" s="15"/>
      <c r="BC10" s="15"/>
      <c r="BD10" s="15"/>
      <c r="BE10" s="15"/>
      <c r="BF10" s="15"/>
      <c r="BG10" s="15"/>
    </row>
    <row r="11" spans="1:59" s="86" customFormat="1" ht="21" customHeight="1">
      <c r="A11" s="561"/>
      <c r="B11" s="466"/>
      <c r="C11" s="448">
        <v>0.31</v>
      </c>
      <c r="D11" s="83"/>
      <c r="E11" s="84" t="s">
        <v>179</v>
      </c>
      <c r="F11" s="451" t="s">
        <v>201</v>
      </c>
      <c r="G11" s="452"/>
      <c r="H11" s="452"/>
      <c r="I11" s="452"/>
      <c r="J11" s="452"/>
      <c r="K11" s="452"/>
      <c r="L11" s="452"/>
      <c r="M11" s="471"/>
      <c r="N11" s="14"/>
      <c r="O11" s="14"/>
      <c r="P11" s="81"/>
      <c r="Q11" s="81"/>
      <c r="R11" s="82"/>
      <c r="S11" s="201"/>
      <c r="T11" s="81"/>
      <c r="U11" s="81"/>
      <c r="V11" s="82"/>
      <c r="W11" s="82"/>
      <c r="X11" s="85"/>
      <c r="Y11" s="15"/>
      <c r="Z11" s="15"/>
      <c r="AA11" s="15"/>
      <c r="AB11" s="15"/>
      <c r="AC11" s="15"/>
      <c r="AD11" s="15"/>
      <c r="AE11" s="15"/>
      <c r="AF11" s="15"/>
      <c r="AG11" s="15"/>
      <c r="AH11" s="15"/>
      <c r="AI11" s="15"/>
      <c r="AJ11" s="15"/>
      <c r="AK11" s="15"/>
      <c r="AL11" s="15"/>
      <c r="AM11" s="15"/>
      <c r="AN11" s="15"/>
      <c r="AO11" s="15"/>
      <c r="AP11" s="15"/>
      <c r="AQ11" s="15"/>
      <c r="AR11" s="15"/>
      <c r="AS11" s="15"/>
      <c r="AT11" s="15"/>
      <c r="AU11" s="15"/>
      <c r="AV11" s="15"/>
      <c r="AW11" s="15"/>
      <c r="AX11" s="15"/>
      <c r="AY11" s="15"/>
      <c r="AZ11" s="15"/>
      <c r="BA11" s="15"/>
      <c r="BB11" s="15"/>
      <c r="BC11" s="15"/>
      <c r="BD11" s="15"/>
      <c r="BE11" s="15"/>
      <c r="BF11" s="15"/>
      <c r="BG11" s="15"/>
    </row>
    <row r="12" spans="1:59" s="15" customFormat="1" ht="37.5" customHeight="1">
      <c r="A12" s="561"/>
      <c r="B12" s="466"/>
      <c r="C12" s="449"/>
      <c r="D12" s="453">
        <v>0.5</v>
      </c>
      <c r="E12" s="456" t="s">
        <v>14</v>
      </c>
      <c r="F12" s="472" t="s">
        <v>251</v>
      </c>
      <c r="G12" s="360" t="s">
        <v>347</v>
      </c>
      <c r="H12" s="317" t="s">
        <v>36</v>
      </c>
      <c r="I12" s="360" t="s">
        <v>348</v>
      </c>
      <c r="J12" s="303" t="s">
        <v>349</v>
      </c>
      <c r="K12" s="316" t="s">
        <v>252</v>
      </c>
      <c r="L12" s="316">
        <v>1713.36</v>
      </c>
      <c r="M12" s="316" t="s">
        <v>26</v>
      </c>
      <c r="N12" s="87">
        <v>0.5</v>
      </c>
      <c r="O12" s="194">
        <f>$A$9*$B$10*$C$11*$D$12*N12</f>
        <v>2.8985E-2</v>
      </c>
      <c r="P12" s="428">
        <v>1720.01</v>
      </c>
      <c r="Q12" s="242">
        <f>P12-L12</f>
        <v>6.6500000000000909</v>
      </c>
      <c r="R12" s="242">
        <f>IF(AND((100+Q12*10)&gt;30,(100+Q12*10)&lt;=120),100+Q12*10,IF((100+Q12*10)&lt;30,0,120))</f>
        <v>120</v>
      </c>
      <c r="S12" s="202">
        <f>R12*O12</f>
        <v>3.4782000000000002</v>
      </c>
      <c r="T12" s="329"/>
      <c r="U12" s="329"/>
      <c r="V12" s="13"/>
      <c r="W12" s="13"/>
    </row>
    <row r="13" spans="1:59" s="15" customFormat="1" ht="22.5" customHeight="1">
      <c r="A13" s="561"/>
      <c r="B13" s="466"/>
      <c r="C13" s="449"/>
      <c r="D13" s="455"/>
      <c r="E13" s="458"/>
      <c r="F13" s="473"/>
      <c r="G13" s="314" t="s">
        <v>350</v>
      </c>
      <c r="H13" s="317" t="s">
        <v>171</v>
      </c>
      <c r="I13" s="314" t="s">
        <v>351</v>
      </c>
      <c r="J13" s="317" t="s">
        <v>308</v>
      </c>
      <c r="K13" s="313" t="s">
        <v>339</v>
      </c>
      <c r="L13" s="228">
        <v>16.22</v>
      </c>
      <c r="M13" s="316" t="s">
        <v>26</v>
      </c>
      <c r="N13" s="91">
        <v>0.5</v>
      </c>
      <c r="O13" s="194">
        <f>$A$9*$B$10*$C$11*$D$12*N13</f>
        <v>2.8985E-2</v>
      </c>
      <c r="P13" s="429">
        <v>17.55</v>
      </c>
      <c r="Q13" s="243">
        <f>P13/L13*100</f>
        <v>108.19975339087546</v>
      </c>
      <c r="R13" s="242">
        <f>IF(AND((100+(Q13-100)*5)&gt;30,(100+(Q13-100)*5)&lt;=120),100+(Q13-100)*5,IF((100+(Q13-100)*5)&lt;30,0,120))</f>
        <v>120</v>
      </c>
      <c r="S13" s="202">
        <f t="shared" ref="S13:S36" si="0">R13*O13</f>
        <v>3.4782000000000002</v>
      </c>
      <c r="T13" s="328"/>
      <c r="U13" s="328"/>
      <c r="V13" s="52"/>
      <c r="W13" s="52"/>
    </row>
    <row r="14" spans="1:59" s="15" customFormat="1" ht="39.75" hidden="1" customHeight="1">
      <c r="A14" s="561"/>
      <c r="B14" s="466"/>
      <c r="C14" s="449"/>
      <c r="D14" s="92">
        <v>0</v>
      </c>
      <c r="E14" s="350" t="s">
        <v>15</v>
      </c>
      <c r="F14" s="49" t="s">
        <v>0</v>
      </c>
      <c r="G14" s="360" t="s">
        <v>18</v>
      </c>
      <c r="H14" s="50" t="s">
        <v>34</v>
      </c>
      <c r="I14" s="360" t="s">
        <v>18</v>
      </c>
      <c r="J14" s="50" t="s">
        <v>34</v>
      </c>
      <c r="K14" s="316" t="s">
        <v>252</v>
      </c>
      <c r="L14" s="12">
        <v>478.09</v>
      </c>
      <c r="M14" s="316" t="s">
        <v>274</v>
      </c>
      <c r="N14" s="87">
        <v>0</v>
      </c>
      <c r="O14" s="194"/>
      <c r="P14" s="406">
        <v>478.09</v>
      </c>
      <c r="Q14" s="158">
        <f>(P14-L14)</f>
        <v>0</v>
      </c>
      <c r="R14" s="89">
        <f>100-(P14-L14)*10</f>
        <v>100</v>
      </c>
      <c r="S14" s="202">
        <f t="shared" si="0"/>
        <v>0</v>
      </c>
      <c r="T14" s="329"/>
      <c r="U14" s="329"/>
      <c r="V14" s="13"/>
      <c r="W14" s="13"/>
    </row>
    <row r="15" spans="1:59" s="15" customFormat="1" ht="29.25" customHeight="1">
      <c r="A15" s="561"/>
      <c r="B15" s="466"/>
      <c r="C15" s="449"/>
      <c r="D15" s="453">
        <v>0.5</v>
      </c>
      <c r="E15" s="456" t="s">
        <v>16</v>
      </c>
      <c r="F15" s="472" t="s">
        <v>35</v>
      </c>
      <c r="G15" s="360" t="s">
        <v>352</v>
      </c>
      <c r="H15" s="50" t="s">
        <v>33</v>
      </c>
      <c r="I15" s="360" t="s">
        <v>353</v>
      </c>
      <c r="J15" s="50" t="s">
        <v>33</v>
      </c>
      <c r="K15" s="33" t="s">
        <v>25</v>
      </c>
      <c r="L15" s="12">
        <v>99.7</v>
      </c>
      <c r="M15" s="316" t="s">
        <v>274</v>
      </c>
      <c r="N15" s="87">
        <v>0.5</v>
      </c>
      <c r="O15" s="194">
        <f>$A$9*$B$10*$C$11*$D$15*N15</f>
        <v>2.8985E-2</v>
      </c>
      <c r="P15" s="406">
        <v>101.62</v>
      </c>
      <c r="Q15" s="242">
        <f>P15-L15</f>
        <v>1.9200000000000017</v>
      </c>
      <c r="R15" s="242">
        <f>IF(AND((100+Q15*100)&gt;30,(100+Q15*100)&lt;=120),100+Q15*10,IF((100+Q15*100)&lt;30,0,120))</f>
        <v>120</v>
      </c>
      <c r="S15" s="202">
        <f t="shared" si="0"/>
        <v>3.4782000000000002</v>
      </c>
      <c r="T15" s="329"/>
      <c r="U15" s="329"/>
      <c r="V15" s="13"/>
      <c r="W15" s="13"/>
    </row>
    <row r="16" spans="1:59" s="15" customFormat="1" ht="48.75" customHeight="1">
      <c r="A16" s="561"/>
      <c r="B16" s="466"/>
      <c r="C16" s="450"/>
      <c r="D16" s="455"/>
      <c r="E16" s="458"/>
      <c r="F16" s="473"/>
      <c r="G16" s="315" t="s">
        <v>354</v>
      </c>
      <c r="H16" s="50" t="s">
        <v>42</v>
      </c>
      <c r="I16" s="315" t="s">
        <v>355</v>
      </c>
      <c r="J16" s="50" t="s">
        <v>42</v>
      </c>
      <c r="K16" s="101" t="s">
        <v>260</v>
      </c>
      <c r="L16" s="94">
        <v>180</v>
      </c>
      <c r="M16" s="360" t="s">
        <v>26</v>
      </c>
      <c r="N16" s="87">
        <v>0.5</v>
      </c>
      <c r="O16" s="194">
        <f>$A$9*$B$10*$C$11*$D$15*N16</f>
        <v>2.8985E-2</v>
      </c>
      <c r="P16" s="430">
        <v>147</v>
      </c>
      <c r="Q16" s="243">
        <f>ROUND(P16/L16,4)*100</f>
        <v>81.67</v>
      </c>
      <c r="R16" s="242">
        <f>IF(AND((100+(100-Q16)*2)&gt;30,(100+(100-Q16)*2))&lt;=120,(100+(100-Q16)*2),IF((100+(100-Q16)*2)&lt;30,0,120))</f>
        <v>120</v>
      </c>
      <c r="S16" s="202">
        <f t="shared" si="0"/>
        <v>3.4782000000000002</v>
      </c>
      <c r="T16" s="329"/>
      <c r="U16" s="329"/>
      <c r="V16" s="13"/>
      <c r="W16" s="13"/>
    </row>
    <row r="17" spans="1:60">
      <c r="A17" s="561"/>
      <c r="B17" s="466"/>
      <c r="C17" s="95"/>
      <c r="D17" s="86"/>
      <c r="E17" s="84" t="s">
        <v>45</v>
      </c>
      <c r="F17" s="451" t="s">
        <v>253</v>
      </c>
      <c r="G17" s="452"/>
      <c r="H17" s="452"/>
      <c r="I17" s="452"/>
      <c r="J17" s="452"/>
      <c r="K17" s="452"/>
      <c r="L17" s="452"/>
      <c r="M17" s="471"/>
      <c r="N17" s="34"/>
      <c r="O17" s="195"/>
      <c r="P17" s="431"/>
      <c r="Q17" s="431"/>
      <c r="R17" s="432"/>
      <c r="S17" s="203"/>
      <c r="T17" s="81"/>
      <c r="U17" s="81"/>
      <c r="V17" s="82"/>
      <c r="W17" s="96"/>
    </row>
    <row r="18" spans="1:60" s="102" customFormat="1" ht="14.25" hidden="1" customHeight="1">
      <c r="A18" s="561"/>
      <c r="B18" s="466"/>
      <c r="C18" s="97"/>
      <c r="D18" s="308">
        <v>1</v>
      </c>
      <c r="E18" s="98" t="s">
        <v>17</v>
      </c>
      <c r="F18" s="16" t="s">
        <v>37</v>
      </c>
      <c r="G18" s="99" t="s">
        <v>356</v>
      </c>
      <c r="H18" s="16" t="s">
        <v>37</v>
      </c>
      <c r="I18" s="99" t="s">
        <v>357</v>
      </c>
      <c r="J18" s="16" t="s">
        <v>261</v>
      </c>
      <c r="K18" s="100" t="s">
        <v>262</v>
      </c>
      <c r="L18" s="18">
        <v>0</v>
      </c>
      <c r="M18" s="100" t="s">
        <v>141</v>
      </c>
      <c r="N18" s="101">
        <v>1</v>
      </c>
      <c r="O18" s="194">
        <f>$A$9*$B$10*$C$18*$D$18*N18</f>
        <v>0</v>
      </c>
      <c r="P18" s="433">
        <v>0</v>
      </c>
      <c r="Q18" s="158">
        <v>10</v>
      </c>
      <c r="R18" s="89">
        <f>100-(L18-P18)*Q18</f>
        <v>100</v>
      </c>
      <c r="S18" s="202">
        <f t="shared" si="0"/>
        <v>0</v>
      </c>
      <c r="T18" s="2"/>
      <c r="U18" s="47"/>
      <c r="V18" s="159"/>
      <c r="W18" s="19"/>
    </row>
    <row r="19" spans="1:60" ht="15.75" customHeight="1">
      <c r="A19" s="561"/>
      <c r="B19" s="466"/>
      <c r="C19" s="448">
        <v>0.62</v>
      </c>
      <c r="D19" s="103"/>
      <c r="E19" s="104" t="s">
        <v>170</v>
      </c>
      <c r="F19" s="451" t="s">
        <v>138</v>
      </c>
      <c r="G19" s="452"/>
      <c r="H19" s="452"/>
      <c r="I19" s="451" t="s">
        <v>138</v>
      </c>
      <c r="J19" s="452"/>
      <c r="K19" s="452"/>
      <c r="L19" s="105"/>
      <c r="M19" s="106"/>
      <c r="N19" s="14"/>
      <c r="O19" s="195"/>
      <c r="P19" s="434"/>
      <c r="Q19" s="434"/>
      <c r="R19" s="435"/>
      <c r="S19" s="203"/>
      <c r="T19" s="107"/>
      <c r="U19" s="107"/>
      <c r="V19" s="108"/>
      <c r="W19" s="109"/>
    </row>
    <row r="20" spans="1:60" s="60" customFormat="1" ht="37.700000000000003" customHeight="1">
      <c r="A20" s="561"/>
      <c r="B20" s="466"/>
      <c r="C20" s="449"/>
      <c r="D20" s="453">
        <v>0.13</v>
      </c>
      <c r="E20" s="456" t="s">
        <v>1</v>
      </c>
      <c r="F20" s="529" t="s">
        <v>2</v>
      </c>
      <c r="G20" s="360" t="s">
        <v>358</v>
      </c>
      <c r="H20" s="50" t="s">
        <v>9</v>
      </c>
      <c r="I20" s="360" t="s">
        <v>359</v>
      </c>
      <c r="J20" s="50" t="s">
        <v>9</v>
      </c>
      <c r="K20" s="46" t="s">
        <v>263</v>
      </c>
      <c r="L20" s="94">
        <v>61.16</v>
      </c>
      <c r="M20" s="316" t="s">
        <v>141</v>
      </c>
      <c r="N20" s="87">
        <v>1</v>
      </c>
      <c r="O20" s="194">
        <f>$A$9*$B$10*$C$19*$D$20*N20</f>
        <v>3.0144400000000002E-2</v>
      </c>
      <c r="P20" s="436">
        <v>66.02</v>
      </c>
      <c r="Q20" s="89">
        <f>ROUND(P20/L20*100,2)</f>
        <v>107.95</v>
      </c>
      <c r="R20" s="242">
        <f>IF(AND((100+(100-Q20)*1)&gt;30,(100+(100-Q20)*1))&lt;=120,(100+(100-Q20)*1),IF((100+(100-Q20)*1)&lt;30,0,120))</f>
        <v>120</v>
      </c>
      <c r="S20" s="202">
        <f t="shared" ref="S20:S28" si="1">R20*O20</f>
        <v>3.6173280000000001</v>
      </c>
      <c r="T20" s="329"/>
      <c r="U20" s="329"/>
      <c r="V20" s="20"/>
      <c r="W20" s="19"/>
      <c r="X20" s="169"/>
      <c r="Y20" s="169"/>
      <c r="Z20" s="169"/>
      <c r="AA20" s="169"/>
      <c r="AB20" s="169"/>
      <c r="AC20" s="169"/>
      <c r="AD20" s="169"/>
      <c r="AE20" s="169"/>
      <c r="AF20" s="169"/>
      <c r="AG20" s="169"/>
      <c r="AH20" s="169"/>
      <c r="AI20" s="169"/>
      <c r="AJ20" s="169"/>
      <c r="AK20" s="169"/>
      <c r="AL20" s="169"/>
      <c r="AM20" s="169"/>
      <c r="AN20" s="169"/>
      <c r="AO20" s="169"/>
      <c r="AP20" s="169"/>
      <c r="AQ20" s="169"/>
      <c r="AR20" s="169"/>
      <c r="AS20" s="169"/>
      <c r="AT20" s="169"/>
      <c r="AU20" s="169"/>
      <c r="AV20" s="169"/>
      <c r="AW20" s="169"/>
      <c r="AX20" s="169"/>
      <c r="AY20" s="169"/>
      <c r="AZ20" s="169"/>
      <c r="BA20" s="169"/>
      <c r="BB20" s="169"/>
      <c r="BC20" s="169"/>
      <c r="BD20" s="169"/>
      <c r="BE20" s="169"/>
      <c r="BF20" s="169"/>
      <c r="BG20" s="169"/>
      <c r="BH20" s="168"/>
    </row>
    <row r="21" spans="1:60" s="60" customFormat="1" ht="14.25" hidden="1" customHeight="1">
      <c r="A21" s="561"/>
      <c r="B21" s="466"/>
      <c r="C21" s="449"/>
      <c r="D21" s="454"/>
      <c r="E21" s="457"/>
      <c r="F21" s="530"/>
      <c r="G21" s="360" t="s">
        <v>19</v>
      </c>
      <c r="H21" s="50" t="s">
        <v>10</v>
      </c>
      <c r="I21" s="360" t="s">
        <v>19</v>
      </c>
      <c r="J21" s="50" t="s">
        <v>10</v>
      </c>
      <c r="K21" s="46" t="s">
        <v>264</v>
      </c>
      <c r="L21" s="94">
        <v>100</v>
      </c>
      <c r="M21" s="316" t="s">
        <v>141</v>
      </c>
      <c r="N21" s="87">
        <v>0</v>
      </c>
      <c r="O21" s="194">
        <f>$A$9*$B$10*$C$19*$D$20*N21</f>
        <v>0</v>
      </c>
      <c r="P21" s="437">
        <v>66.02</v>
      </c>
      <c r="Q21" s="89">
        <f>ROUND(P21/L21*100,2)</f>
        <v>66.02</v>
      </c>
      <c r="R21" s="242">
        <f>IF(AND((100+(100-Q21)*1)&gt;30,(100+(100-Q21)*1))&lt;=120,(100+(100-Q21)*1),IF((100+(100-Q21)*1)&lt;30,0,120))</f>
        <v>120</v>
      </c>
      <c r="S21" s="202">
        <f t="shared" si="1"/>
        <v>0</v>
      </c>
      <c r="T21" s="329"/>
      <c r="U21" s="329"/>
      <c r="V21" s="20"/>
      <c r="W21" s="19"/>
      <c r="X21" s="169"/>
      <c r="Y21" s="169"/>
      <c r="Z21" s="169"/>
      <c r="AA21" s="169"/>
      <c r="AB21" s="169"/>
      <c r="AC21" s="169"/>
      <c r="AD21" s="169"/>
      <c r="AE21" s="169"/>
      <c r="AF21" s="169"/>
      <c r="AG21" s="169"/>
      <c r="AH21" s="169"/>
      <c r="AI21" s="169"/>
      <c r="AJ21" s="169"/>
      <c r="AK21" s="169"/>
      <c r="AL21" s="169"/>
      <c r="AM21" s="169"/>
      <c r="AN21" s="169"/>
      <c r="AO21" s="169"/>
      <c r="AP21" s="169"/>
      <c r="AQ21" s="169"/>
      <c r="AR21" s="169"/>
      <c r="AS21" s="169"/>
      <c r="AT21" s="169"/>
      <c r="AU21" s="169"/>
      <c r="AV21" s="169"/>
      <c r="AW21" s="169"/>
      <c r="AX21" s="169"/>
      <c r="AY21" s="169"/>
      <c r="AZ21" s="169"/>
      <c r="BA21" s="169"/>
      <c r="BB21" s="169"/>
      <c r="BC21" s="169"/>
      <c r="BD21" s="169"/>
      <c r="BE21" s="169"/>
      <c r="BF21" s="169"/>
      <c r="BG21" s="169"/>
      <c r="BH21" s="168"/>
    </row>
    <row r="22" spans="1:60" s="60" customFormat="1" ht="14.25" hidden="1" customHeight="1">
      <c r="A22" s="561"/>
      <c r="B22" s="466"/>
      <c r="C22" s="449"/>
      <c r="D22" s="455"/>
      <c r="E22" s="458"/>
      <c r="F22" s="531"/>
      <c r="G22" s="360" t="s">
        <v>20</v>
      </c>
      <c r="H22" s="50" t="s">
        <v>11</v>
      </c>
      <c r="I22" s="360" t="s">
        <v>20</v>
      </c>
      <c r="J22" s="50" t="s">
        <v>11</v>
      </c>
      <c r="K22" s="46" t="s">
        <v>264</v>
      </c>
      <c r="L22" s="94">
        <v>100</v>
      </c>
      <c r="M22" s="316" t="s">
        <v>141</v>
      </c>
      <c r="N22" s="87">
        <v>0</v>
      </c>
      <c r="O22" s="194">
        <f>$A$9*$B$10*$C$19*$D$20*N22</f>
        <v>0</v>
      </c>
      <c r="P22" s="437">
        <v>66.02</v>
      </c>
      <c r="Q22" s="89">
        <f>ROUND(P22/L22*100,2)</f>
        <v>66.02</v>
      </c>
      <c r="R22" s="242">
        <f>IF(AND((100+(100-Q22)*1)&gt;30,(100+(100-Q22)*1))&lt;=120,(100+(100-Q22)*1),IF((100+(100-Q22)*1)&lt;30,0,120))</f>
        <v>120</v>
      </c>
      <c r="S22" s="202">
        <f t="shared" si="1"/>
        <v>0</v>
      </c>
      <c r="T22" s="329"/>
      <c r="U22" s="329"/>
      <c r="V22" s="20"/>
      <c r="W22" s="19"/>
      <c r="X22" s="169"/>
      <c r="Y22" s="169"/>
      <c r="Z22" s="169"/>
      <c r="AA22" s="169"/>
      <c r="AB22" s="169"/>
      <c r="AC22" s="169"/>
      <c r="AD22" s="169"/>
      <c r="AE22" s="169"/>
      <c r="AF22" s="169"/>
      <c r="AG22" s="169"/>
      <c r="AH22" s="169"/>
      <c r="AI22" s="169"/>
      <c r="AJ22" s="169"/>
      <c r="AK22" s="169"/>
      <c r="AL22" s="169"/>
      <c r="AM22" s="169"/>
      <c r="AN22" s="169"/>
      <c r="AO22" s="169"/>
      <c r="AP22" s="169"/>
      <c r="AQ22" s="169"/>
      <c r="AR22" s="169"/>
      <c r="AS22" s="169"/>
      <c r="AT22" s="169"/>
      <c r="AU22" s="169"/>
      <c r="AV22" s="169"/>
      <c r="AW22" s="169"/>
      <c r="AX22" s="169"/>
      <c r="AY22" s="169"/>
      <c r="AZ22" s="169"/>
      <c r="BA22" s="169"/>
      <c r="BB22" s="169"/>
      <c r="BC22" s="169"/>
      <c r="BD22" s="169"/>
      <c r="BE22" s="169"/>
      <c r="BF22" s="169"/>
      <c r="BG22" s="169"/>
      <c r="BH22" s="168"/>
    </row>
    <row r="23" spans="1:60" s="60" customFormat="1" ht="45.6" customHeight="1">
      <c r="A23" s="561"/>
      <c r="B23" s="466"/>
      <c r="C23" s="449"/>
      <c r="D23" s="453">
        <v>0.25</v>
      </c>
      <c r="E23" s="456" t="s">
        <v>3</v>
      </c>
      <c r="F23" s="474" t="s">
        <v>4</v>
      </c>
      <c r="G23" s="360" t="s">
        <v>360</v>
      </c>
      <c r="H23" s="50" t="s">
        <v>136</v>
      </c>
      <c r="I23" s="360" t="s">
        <v>361</v>
      </c>
      <c r="J23" s="50" t="s">
        <v>136</v>
      </c>
      <c r="K23" s="360" t="s">
        <v>25</v>
      </c>
      <c r="L23" s="94">
        <v>6.56</v>
      </c>
      <c r="M23" s="316" t="s">
        <v>26</v>
      </c>
      <c r="N23" s="87">
        <v>0.5</v>
      </c>
      <c r="O23" s="194">
        <f>$A$9*$B$10*$C$19*$D$23*N23</f>
        <v>2.8985E-2</v>
      </c>
      <c r="P23" s="407">
        <v>7.63</v>
      </c>
      <c r="Q23" s="89">
        <f>P23-L23</f>
        <v>1.0700000000000003</v>
      </c>
      <c r="R23" s="242">
        <f>IF(AND((100-Q23*100)&gt;30,(100-Q23*100)&lt;=120),100-Q23*100,IF((100-Q23*100)&lt;30,0,120))</f>
        <v>0</v>
      </c>
      <c r="S23" s="202">
        <f t="shared" si="1"/>
        <v>0</v>
      </c>
      <c r="T23" s="329"/>
      <c r="U23" s="329"/>
      <c r="V23" s="20"/>
      <c r="W23" s="19"/>
      <c r="X23" s="169"/>
      <c r="Y23" s="169"/>
      <c r="Z23" s="169"/>
      <c r="AA23" s="169"/>
      <c r="AB23" s="169"/>
      <c r="AC23" s="169"/>
      <c r="AD23" s="169"/>
      <c r="AE23" s="169"/>
      <c r="AF23" s="169"/>
      <c r="AG23" s="169"/>
      <c r="AH23" s="169"/>
      <c r="AI23" s="169"/>
      <c r="AJ23" s="169"/>
      <c r="AK23" s="169"/>
      <c r="AL23" s="169"/>
      <c r="AM23" s="169"/>
      <c r="AN23" s="169"/>
      <c r="AO23" s="169"/>
      <c r="AP23" s="169"/>
      <c r="AQ23" s="169"/>
      <c r="AR23" s="169"/>
      <c r="AS23" s="169"/>
      <c r="AT23" s="169"/>
      <c r="AU23" s="169"/>
      <c r="AV23" s="169"/>
      <c r="AW23" s="169"/>
      <c r="AX23" s="169"/>
      <c r="AY23" s="169"/>
      <c r="AZ23" s="169"/>
      <c r="BA23" s="169"/>
      <c r="BB23" s="169"/>
      <c r="BC23" s="169"/>
      <c r="BD23" s="169"/>
      <c r="BE23" s="169"/>
      <c r="BF23" s="169"/>
      <c r="BG23" s="169"/>
      <c r="BH23" s="168"/>
    </row>
    <row r="24" spans="1:60" s="60" customFormat="1" ht="36" customHeight="1">
      <c r="A24" s="561"/>
      <c r="B24" s="466"/>
      <c r="C24" s="449"/>
      <c r="D24" s="455"/>
      <c r="E24" s="458"/>
      <c r="F24" s="475"/>
      <c r="G24" s="360" t="s">
        <v>362</v>
      </c>
      <c r="H24" s="50" t="s">
        <v>41</v>
      </c>
      <c r="I24" s="360" t="s">
        <v>363</v>
      </c>
      <c r="J24" s="50" t="s">
        <v>309</v>
      </c>
      <c r="K24" s="360" t="s">
        <v>310</v>
      </c>
      <c r="L24" s="94">
        <v>1270</v>
      </c>
      <c r="M24" s="316" t="s">
        <v>26</v>
      </c>
      <c r="N24" s="87">
        <v>0.5</v>
      </c>
      <c r="O24" s="194">
        <f>$A$9*$B$10*$C$19*$D$23*N24</f>
        <v>2.8985E-2</v>
      </c>
      <c r="P24" s="407">
        <v>2004</v>
      </c>
      <c r="Q24" s="89">
        <f>ROUND(P24/L24*100,2)</f>
        <v>157.80000000000001</v>
      </c>
      <c r="R24" s="242">
        <f>IF(AND((100+(Q24-100)*5)&gt;30,(100+(Q24-100)*5)&lt;=120),100+(Q24-100)*5,IF((100+(Q24-100)*5)&lt;30,0,120))</f>
        <v>120</v>
      </c>
      <c r="S24" s="202">
        <f t="shared" si="1"/>
        <v>3.4782000000000002</v>
      </c>
      <c r="T24" s="329"/>
      <c r="U24" s="329"/>
      <c r="V24" s="160"/>
      <c r="W24" s="19"/>
      <c r="X24" s="169"/>
      <c r="Y24" s="169"/>
      <c r="Z24" s="169"/>
      <c r="AA24" s="169"/>
      <c r="AB24" s="169"/>
      <c r="AC24" s="169"/>
      <c r="AD24" s="169"/>
      <c r="AE24" s="169"/>
      <c r="AF24" s="169"/>
      <c r="AG24" s="169"/>
      <c r="AH24" s="169"/>
      <c r="AI24" s="169"/>
      <c r="AJ24" s="169"/>
      <c r="AK24" s="169"/>
      <c r="AL24" s="169"/>
      <c r="AM24" s="169"/>
      <c r="AN24" s="169"/>
      <c r="AO24" s="169"/>
      <c r="AP24" s="169"/>
      <c r="AQ24" s="169"/>
      <c r="AR24" s="169"/>
      <c r="AS24" s="169"/>
      <c r="AT24" s="169"/>
      <c r="AU24" s="169"/>
      <c r="AV24" s="169"/>
      <c r="AW24" s="169"/>
      <c r="AX24" s="169"/>
      <c r="AY24" s="169"/>
      <c r="AZ24" s="169"/>
      <c r="BA24" s="169"/>
      <c r="BB24" s="169"/>
      <c r="BC24" s="169"/>
      <c r="BD24" s="169"/>
      <c r="BE24" s="169"/>
      <c r="BF24" s="169"/>
      <c r="BG24" s="169"/>
      <c r="BH24" s="168"/>
    </row>
    <row r="25" spans="1:60" s="60" customFormat="1" ht="63" customHeight="1">
      <c r="A25" s="561"/>
      <c r="B25" s="466"/>
      <c r="C25" s="449"/>
      <c r="D25" s="453">
        <v>0.37</v>
      </c>
      <c r="E25" s="456" t="s">
        <v>12</v>
      </c>
      <c r="F25" s="474" t="s">
        <v>6</v>
      </c>
      <c r="G25" s="313" t="s">
        <v>364</v>
      </c>
      <c r="H25" s="50" t="s">
        <v>507</v>
      </c>
      <c r="I25" s="313" t="s">
        <v>365</v>
      </c>
      <c r="J25" s="50" t="s">
        <v>507</v>
      </c>
      <c r="K25" s="360" t="s">
        <v>208</v>
      </c>
      <c r="L25" s="94">
        <v>7</v>
      </c>
      <c r="M25" s="316" t="s">
        <v>141</v>
      </c>
      <c r="N25" s="87">
        <v>0.33</v>
      </c>
      <c r="O25" s="194">
        <f>$A$9*$B$10*$C$19*$D$25*N25</f>
        <v>2.8312548E-2</v>
      </c>
      <c r="P25" s="407">
        <v>6</v>
      </c>
      <c r="Q25" s="89">
        <f>P25-L25</f>
        <v>-1</v>
      </c>
      <c r="R25" s="242">
        <v>100</v>
      </c>
      <c r="S25" s="202">
        <f t="shared" si="1"/>
        <v>2.8312548</v>
      </c>
      <c r="T25" s="329"/>
      <c r="U25" s="329"/>
      <c r="V25" s="20"/>
      <c r="W25" s="19"/>
      <c r="X25" s="169"/>
      <c r="Y25" s="169"/>
      <c r="Z25" s="169"/>
      <c r="AA25" s="169"/>
      <c r="AB25" s="169"/>
      <c r="AC25" s="169"/>
      <c r="AD25" s="169"/>
      <c r="AE25" s="169"/>
      <c r="AF25" s="169"/>
      <c r="AG25" s="169"/>
      <c r="AH25" s="169"/>
      <c r="AI25" s="169"/>
      <c r="AJ25" s="169"/>
      <c r="AK25" s="169"/>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8"/>
    </row>
    <row r="26" spans="1:60" s="60" customFormat="1" ht="63" customHeight="1">
      <c r="A26" s="561"/>
      <c r="B26" s="466"/>
      <c r="C26" s="449"/>
      <c r="D26" s="454"/>
      <c r="E26" s="457"/>
      <c r="F26" s="514"/>
      <c r="G26" s="534" t="s">
        <v>366</v>
      </c>
      <c r="H26" s="524" t="s">
        <v>40</v>
      </c>
      <c r="I26" s="304" t="s">
        <v>367</v>
      </c>
      <c r="J26" s="50" t="s">
        <v>508</v>
      </c>
      <c r="K26" s="360" t="s">
        <v>208</v>
      </c>
      <c r="L26" s="94">
        <v>3</v>
      </c>
      <c r="M26" s="316" t="s">
        <v>141</v>
      </c>
      <c r="N26" s="87">
        <v>0.33</v>
      </c>
      <c r="O26" s="194">
        <f>$A$9*$B$10*$C$19*$D$25*N26</f>
        <v>2.8312548E-2</v>
      </c>
      <c r="P26" s="409">
        <f>ROUND((30+15+38)/(13+5+10),2)</f>
        <v>2.96</v>
      </c>
      <c r="Q26" s="89">
        <f t="shared" ref="Q26:Q27" si="2">P26-L26</f>
        <v>-4.0000000000000036E-2</v>
      </c>
      <c r="R26" s="242">
        <v>100</v>
      </c>
      <c r="S26" s="202">
        <f t="shared" si="1"/>
        <v>2.8312548</v>
      </c>
      <c r="T26" s="329"/>
      <c r="U26" s="329"/>
      <c r="V26" s="20"/>
      <c r="W26" s="19"/>
      <c r="X26" s="169"/>
      <c r="Y26" s="169"/>
      <c r="Z26" s="169"/>
      <c r="AA26" s="169"/>
      <c r="AB26" s="169"/>
      <c r="AC26" s="169"/>
      <c r="AD26" s="169"/>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69"/>
      <c r="BF26" s="169"/>
      <c r="BG26" s="169"/>
      <c r="BH26" s="168"/>
    </row>
    <row r="27" spans="1:60" s="60" customFormat="1" ht="55.5" customHeight="1">
      <c r="A27" s="561"/>
      <c r="B27" s="466"/>
      <c r="C27" s="449"/>
      <c r="D27" s="454"/>
      <c r="E27" s="457"/>
      <c r="F27" s="514"/>
      <c r="G27" s="535"/>
      <c r="H27" s="525"/>
      <c r="I27" s="304" t="s">
        <v>509</v>
      </c>
      <c r="J27" s="50" t="s">
        <v>510</v>
      </c>
      <c r="K27" s="360" t="s">
        <v>208</v>
      </c>
      <c r="L27" s="94">
        <v>5</v>
      </c>
      <c r="M27" s="316" t="s">
        <v>141</v>
      </c>
      <c r="N27" s="87">
        <v>0.34</v>
      </c>
      <c r="O27" s="194">
        <f>$A$9*$B$10*$C$19*$D$25*N27</f>
        <v>2.9170504000000003E-2</v>
      </c>
      <c r="P27" s="409">
        <f>ROUND((273+365+224)/(59+80+49),2)</f>
        <v>4.59</v>
      </c>
      <c r="Q27" s="89">
        <f t="shared" si="2"/>
        <v>-0.41000000000000014</v>
      </c>
      <c r="R27" s="242">
        <v>100</v>
      </c>
      <c r="S27" s="202">
        <f t="shared" si="1"/>
        <v>2.9170504000000004</v>
      </c>
      <c r="T27" s="329"/>
      <c r="U27" s="329"/>
      <c r="V27" s="20"/>
      <c r="W27" s="19"/>
      <c r="X27" s="169"/>
      <c r="Y27" s="169"/>
      <c r="Z27" s="169"/>
      <c r="AA27" s="169"/>
      <c r="AB27" s="169"/>
      <c r="AC27" s="169"/>
      <c r="AD27" s="169"/>
      <c r="AE27" s="169"/>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8"/>
    </row>
    <row r="28" spans="1:60" s="60" customFormat="1" ht="14.25" hidden="1" customHeight="1">
      <c r="A28" s="561"/>
      <c r="B28" s="466"/>
      <c r="C28" s="449"/>
      <c r="D28" s="455"/>
      <c r="E28" s="458"/>
      <c r="F28" s="475"/>
      <c r="G28" s="313" t="s">
        <v>28</v>
      </c>
      <c r="H28" s="317" t="s">
        <v>38</v>
      </c>
      <c r="I28" s="313" t="s">
        <v>28</v>
      </c>
      <c r="J28" s="317" t="s">
        <v>38</v>
      </c>
      <c r="K28" s="313" t="s">
        <v>25</v>
      </c>
      <c r="L28" s="94">
        <v>15</v>
      </c>
      <c r="M28" s="316" t="s">
        <v>141</v>
      </c>
      <c r="N28" s="87">
        <v>0</v>
      </c>
      <c r="O28" s="194">
        <f>$A$9*$B$10*$C$19*$D$20*N28</f>
        <v>0</v>
      </c>
      <c r="P28" s="438">
        <v>0</v>
      </c>
      <c r="Q28" s="439">
        <v>10</v>
      </c>
      <c r="R28" s="242">
        <f t="shared" ref="R28" si="3">IF(AND(100-(P28*Q28)&gt;30,(100-(P28*Q28))&lt;=120),100-(P28*Q28),IF(100-(P28*Q28)&lt;30,0,120))</f>
        <v>100</v>
      </c>
      <c r="S28" s="440">
        <f t="shared" si="1"/>
        <v>0</v>
      </c>
      <c r="T28" s="329"/>
      <c r="U28" s="329"/>
      <c r="V28" s="20"/>
      <c r="W28" s="19"/>
      <c r="X28" s="169"/>
      <c r="Y28" s="169"/>
      <c r="Z28" s="169"/>
      <c r="AA28" s="169"/>
      <c r="AB28" s="169"/>
      <c r="AC28" s="169"/>
      <c r="AD28" s="169"/>
      <c r="AE28" s="169"/>
      <c r="AF28" s="169"/>
      <c r="AG28" s="169"/>
      <c r="AH28" s="169"/>
      <c r="AI28" s="169"/>
      <c r="AJ28" s="169"/>
      <c r="AK28" s="169"/>
      <c r="AL28" s="169"/>
      <c r="AM28" s="169"/>
      <c r="AN28" s="169"/>
      <c r="AO28" s="169"/>
      <c r="AP28" s="169"/>
      <c r="AQ28" s="169"/>
      <c r="AR28" s="169"/>
      <c r="AS28" s="169"/>
      <c r="AT28" s="169"/>
      <c r="AU28" s="169"/>
      <c r="AV28" s="169"/>
      <c r="AW28" s="169"/>
      <c r="AX28" s="169"/>
      <c r="AY28" s="169"/>
      <c r="AZ28" s="169"/>
      <c r="BA28" s="169"/>
      <c r="BB28" s="169"/>
      <c r="BC28" s="169"/>
      <c r="BD28" s="169"/>
      <c r="BE28" s="169"/>
      <c r="BF28" s="169"/>
      <c r="BG28" s="169"/>
      <c r="BH28" s="168"/>
    </row>
    <row r="29" spans="1:60" s="60" customFormat="1" ht="14.25" hidden="1" customHeight="1">
      <c r="A29" s="561"/>
      <c r="B29" s="466"/>
      <c r="C29" s="449"/>
      <c r="D29" s="308"/>
      <c r="E29" s="350" t="s">
        <v>5</v>
      </c>
      <c r="F29" s="53" t="s">
        <v>8</v>
      </c>
      <c r="G29" s="360" t="s">
        <v>368</v>
      </c>
      <c r="H29" s="50" t="s">
        <v>176</v>
      </c>
      <c r="I29" s="360" t="s">
        <v>369</v>
      </c>
      <c r="J29" s="50" t="s">
        <v>176</v>
      </c>
      <c r="K29" s="312" t="s">
        <v>140</v>
      </c>
      <c r="L29" s="94">
        <v>0</v>
      </c>
      <c r="M29" s="316" t="s">
        <v>141</v>
      </c>
      <c r="N29" s="87">
        <v>1</v>
      </c>
      <c r="O29" s="194">
        <f>$A$9*$B$10*$C$19*$D$29*N29</f>
        <v>0</v>
      </c>
      <c r="P29" s="406"/>
      <c r="Q29" s="406">
        <v>10</v>
      </c>
      <c r="R29" s="89">
        <f>100-(P29-L29)*Q29</f>
        <v>100</v>
      </c>
      <c r="S29" s="202">
        <f t="shared" si="0"/>
        <v>0</v>
      </c>
      <c r="T29" s="329"/>
      <c r="U29" s="329"/>
      <c r="V29" s="20"/>
      <c r="W29" s="19"/>
      <c r="X29" s="169"/>
      <c r="Y29" s="169"/>
      <c r="Z29" s="169"/>
      <c r="AA29" s="169"/>
      <c r="AB29" s="169"/>
      <c r="AC29" s="169"/>
      <c r="AD29" s="169"/>
      <c r="AE29" s="169"/>
      <c r="AF29" s="169"/>
      <c r="AG29" s="169"/>
      <c r="AH29" s="169"/>
      <c r="AI29" s="169"/>
      <c r="AJ29" s="169"/>
      <c r="AK29" s="169"/>
      <c r="AL29" s="169"/>
      <c r="AM29" s="169"/>
      <c r="AN29" s="169"/>
      <c r="AO29" s="169"/>
      <c r="AP29" s="169"/>
      <c r="AQ29" s="169"/>
      <c r="AR29" s="169"/>
      <c r="AS29" s="169"/>
      <c r="AT29" s="169"/>
      <c r="AU29" s="169"/>
      <c r="AV29" s="169"/>
      <c r="AW29" s="169"/>
      <c r="AX29" s="169"/>
      <c r="AY29" s="169"/>
      <c r="AZ29" s="169"/>
      <c r="BA29" s="169"/>
      <c r="BB29" s="169"/>
      <c r="BC29" s="169"/>
      <c r="BD29" s="169"/>
      <c r="BE29" s="169"/>
      <c r="BF29" s="169"/>
      <c r="BG29" s="169"/>
      <c r="BH29" s="168"/>
    </row>
    <row r="30" spans="1:60" s="60" customFormat="1" ht="32.25" customHeight="1">
      <c r="A30" s="561"/>
      <c r="B30" s="466"/>
      <c r="C30" s="449"/>
      <c r="D30" s="453">
        <v>0.25</v>
      </c>
      <c r="E30" s="456" t="s">
        <v>7</v>
      </c>
      <c r="F30" s="515" t="s">
        <v>29</v>
      </c>
      <c r="G30" s="518" t="s">
        <v>370</v>
      </c>
      <c r="H30" s="521" t="s">
        <v>31</v>
      </c>
      <c r="I30" s="518" t="s">
        <v>371</v>
      </c>
      <c r="J30" s="526" t="s">
        <v>343</v>
      </c>
      <c r="K30" s="360" t="s">
        <v>265</v>
      </c>
      <c r="L30" s="94">
        <v>0</v>
      </c>
      <c r="M30" s="316" t="s">
        <v>141</v>
      </c>
      <c r="N30" s="87">
        <v>0.5</v>
      </c>
      <c r="O30" s="194">
        <f>$A$9*$B$10*$C$19*$D$30*N30</f>
        <v>2.8985E-2</v>
      </c>
      <c r="P30" s="406">
        <v>0</v>
      </c>
      <c r="Q30" s="89">
        <v>10</v>
      </c>
      <c r="R30" s="242">
        <f t="shared" ref="R30" si="4">IF(AND(100-(P30*Q30)&gt;30,(100-(P30*Q30))&lt;=120),100-(P30*Q30),IF(100-(P30*Q30)&lt;30,0,120))</f>
        <v>100</v>
      </c>
      <c r="S30" s="202">
        <f t="shared" si="0"/>
        <v>2.8984999999999999</v>
      </c>
      <c r="T30" s="329"/>
      <c r="U30" s="329"/>
      <c r="V30" s="20"/>
      <c r="W30" s="19"/>
      <c r="X30" s="169"/>
      <c r="Y30" s="169"/>
      <c r="Z30" s="169"/>
      <c r="AA30" s="169"/>
      <c r="AB30" s="169"/>
      <c r="AC30" s="169"/>
      <c r="AD30" s="169"/>
      <c r="AE30" s="169"/>
      <c r="AF30" s="169"/>
      <c r="AG30" s="169"/>
      <c r="AH30" s="169"/>
      <c r="AI30" s="169"/>
      <c r="AJ30" s="169"/>
      <c r="AK30" s="169"/>
      <c r="AL30" s="169"/>
      <c r="AM30" s="169"/>
      <c r="AN30" s="169"/>
      <c r="AO30" s="169"/>
      <c r="AP30" s="169"/>
      <c r="AQ30" s="169"/>
      <c r="AR30" s="169"/>
      <c r="AS30" s="169"/>
      <c r="AT30" s="169"/>
      <c r="AU30" s="169"/>
      <c r="AV30" s="169"/>
      <c r="AW30" s="169"/>
      <c r="AX30" s="169"/>
      <c r="AY30" s="169"/>
      <c r="AZ30" s="169"/>
      <c r="BA30" s="169"/>
      <c r="BB30" s="169"/>
      <c r="BC30" s="169"/>
      <c r="BD30" s="169"/>
      <c r="BE30" s="169"/>
      <c r="BF30" s="169"/>
      <c r="BG30" s="169"/>
      <c r="BH30" s="168"/>
    </row>
    <row r="31" spans="1:60" s="60" customFormat="1" ht="14.25" hidden="1" customHeight="1">
      <c r="A31" s="561"/>
      <c r="B31" s="466"/>
      <c r="C31" s="449"/>
      <c r="D31" s="454"/>
      <c r="E31" s="457"/>
      <c r="F31" s="516"/>
      <c r="G31" s="519"/>
      <c r="H31" s="522"/>
      <c r="I31" s="519"/>
      <c r="J31" s="527"/>
      <c r="K31" s="360" t="s">
        <v>265</v>
      </c>
      <c r="L31" s="94">
        <v>0</v>
      </c>
      <c r="M31" s="316" t="s">
        <v>141</v>
      </c>
      <c r="N31" s="87">
        <v>0</v>
      </c>
      <c r="O31" s="194">
        <f>$A$9*$B$10*$C$19*$D$20*N31</f>
        <v>0</v>
      </c>
      <c r="P31" s="406"/>
      <c r="Q31" s="406">
        <v>40</v>
      </c>
      <c r="R31" s="89">
        <f>100-(P31-L31)*Q31</f>
        <v>100</v>
      </c>
      <c r="S31" s="202">
        <f t="shared" si="0"/>
        <v>0</v>
      </c>
      <c r="T31" s="329"/>
      <c r="U31" s="329"/>
      <c r="V31" s="20"/>
      <c r="W31" s="19"/>
      <c r="X31" s="169"/>
      <c r="Y31" s="169"/>
      <c r="Z31" s="169"/>
      <c r="AA31" s="169"/>
      <c r="AB31" s="169"/>
      <c r="AC31" s="169"/>
      <c r="AD31" s="169"/>
      <c r="AE31" s="169"/>
      <c r="AF31" s="169"/>
      <c r="AG31" s="169"/>
      <c r="AH31" s="169"/>
      <c r="AI31" s="169"/>
      <c r="AJ31" s="169"/>
      <c r="AK31" s="169"/>
      <c r="AL31" s="169"/>
      <c r="AM31" s="169"/>
      <c r="AN31" s="169"/>
      <c r="AO31" s="169"/>
      <c r="AP31" s="169"/>
      <c r="AQ31" s="169"/>
      <c r="AR31" s="169"/>
      <c r="AS31" s="169"/>
      <c r="AT31" s="169"/>
      <c r="AU31" s="169"/>
      <c r="AV31" s="169"/>
      <c r="AW31" s="169"/>
      <c r="AX31" s="169"/>
      <c r="AY31" s="169"/>
      <c r="AZ31" s="169"/>
      <c r="BA31" s="169"/>
      <c r="BB31" s="169"/>
      <c r="BC31" s="169"/>
      <c r="BD31" s="169"/>
      <c r="BE31" s="169"/>
      <c r="BF31" s="169"/>
      <c r="BG31" s="169"/>
      <c r="BH31" s="168"/>
    </row>
    <row r="32" spans="1:60" s="60" customFormat="1" ht="14.25" hidden="1" customHeight="1">
      <c r="A32" s="561"/>
      <c r="B32" s="466"/>
      <c r="C32" s="449"/>
      <c r="D32" s="454"/>
      <c r="E32" s="457"/>
      <c r="F32" s="516"/>
      <c r="G32" s="520"/>
      <c r="H32" s="523"/>
      <c r="I32" s="520"/>
      <c r="J32" s="528"/>
      <c r="K32" s="360" t="s">
        <v>265</v>
      </c>
      <c r="L32" s="94">
        <v>0</v>
      </c>
      <c r="M32" s="316" t="s">
        <v>141</v>
      </c>
      <c r="N32" s="87">
        <v>0</v>
      </c>
      <c r="O32" s="194">
        <f>$A$9*$B$10*$C$19*$D$20*N32</f>
        <v>0</v>
      </c>
      <c r="P32" s="406"/>
      <c r="Q32" s="406">
        <v>100</v>
      </c>
      <c r="R32" s="89">
        <f>100-(P32-L32)*Q32</f>
        <v>100</v>
      </c>
      <c r="S32" s="202">
        <f t="shared" si="0"/>
        <v>0</v>
      </c>
      <c r="T32" s="329"/>
      <c r="U32" s="329"/>
      <c r="V32" s="20"/>
      <c r="W32" s="1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69"/>
      <c r="BF32" s="169"/>
      <c r="BG32" s="169"/>
      <c r="BH32" s="168"/>
    </row>
    <row r="33" spans="1:60" s="60" customFormat="1" ht="57.95" customHeight="1">
      <c r="A33" s="561"/>
      <c r="B33" s="466"/>
      <c r="C33" s="450"/>
      <c r="D33" s="455"/>
      <c r="E33" s="458"/>
      <c r="F33" s="517"/>
      <c r="G33" s="360" t="s">
        <v>372</v>
      </c>
      <c r="H33" s="50" t="s">
        <v>32</v>
      </c>
      <c r="I33" s="360" t="s">
        <v>373</v>
      </c>
      <c r="J33" s="50" t="s">
        <v>32</v>
      </c>
      <c r="K33" s="312" t="s">
        <v>140</v>
      </c>
      <c r="L33" s="94">
        <v>0</v>
      </c>
      <c r="M33" s="316" t="s">
        <v>141</v>
      </c>
      <c r="N33" s="87">
        <v>0.5</v>
      </c>
      <c r="O33" s="194">
        <f>$A$9*$B$10*$C$19*$D$30*N33</f>
        <v>2.8985E-2</v>
      </c>
      <c r="P33" s="406">
        <v>0</v>
      </c>
      <c r="Q33" s="89">
        <v>10</v>
      </c>
      <c r="R33" s="242">
        <f t="shared" ref="R33" si="5">IF(AND(100-(P33*Q33)&gt;30,(100-(P33*Q33))&lt;=120),100-(P33*Q33),IF(100-(P33*Q33)&lt;30,0,120))</f>
        <v>100</v>
      </c>
      <c r="S33" s="202">
        <f t="shared" si="0"/>
        <v>2.8984999999999999</v>
      </c>
      <c r="T33" s="329"/>
      <c r="U33" s="329"/>
      <c r="V33" s="20"/>
      <c r="W33" s="19"/>
      <c r="X33" s="169"/>
      <c r="Y33" s="169"/>
      <c r="Z33" s="169"/>
      <c r="AA33" s="169"/>
      <c r="AB33" s="169"/>
      <c r="AC33" s="169"/>
      <c r="AD33" s="169"/>
      <c r="AE33" s="169"/>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169"/>
      <c r="BF33" s="169"/>
      <c r="BG33" s="169"/>
      <c r="BH33" s="168"/>
    </row>
    <row r="34" spans="1:60" ht="15.75" customHeight="1">
      <c r="A34" s="561"/>
      <c r="B34" s="466"/>
      <c r="C34" s="448">
        <v>7.0000000000000007E-2</v>
      </c>
      <c r="D34" s="83"/>
      <c r="E34" s="110" t="s">
        <v>180</v>
      </c>
      <c r="F34" s="451" t="s">
        <v>139</v>
      </c>
      <c r="G34" s="452"/>
      <c r="H34" s="452"/>
      <c r="I34" s="452"/>
      <c r="J34" s="452"/>
      <c r="K34" s="452"/>
      <c r="L34" s="452"/>
      <c r="M34" s="471"/>
      <c r="N34" s="111"/>
      <c r="O34" s="195"/>
      <c r="P34" s="81"/>
      <c r="Q34" s="81"/>
      <c r="R34" s="112"/>
      <c r="S34" s="203"/>
      <c r="T34" s="81"/>
      <c r="U34" s="81"/>
      <c r="V34" s="112"/>
      <c r="W34" s="113"/>
    </row>
    <row r="35" spans="1:60" s="115" customFormat="1" ht="14.25" hidden="1" customHeight="1">
      <c r="A35" s="561"/>
      <c r="B35" s="466"/>
      <c r="C35" s="449"/>
      <c r="D35" s="192"/>
      <c r="E35" s="456" t="s">
        <v>21</v>
      </c>
      <c r="F35" s="532" t="s">
        <v>39</v>
      </c>
      <c r="G35" s="99" t="s">
        <v>22</v>
      </c>
      <c r="H35" s="50" t="s">
        <v>13</v>
      </c>
      <c r="I35" s="50"/>
      <c r="J35" s="50"/>
      <c r="K35" s="10" t="s">
        <v>30</v>
      </c>
      <c r="L35" s="21"/>
      <c r="M35" s="316" t="s">
        <v>26</v>
      </c>
      <c r="N35" s="114">
        <v>0</v>
      </c>
      <c r="O35" s="194">
        <f>$A$9*$B$10*$C$19*$D$20*N35</f>
        <v>0</v>
      </c>
      <c r="P35" s="22"/>
      <c r="Q35" s="22"/>
      <c r="R35" s="20"/>
      <c r="S35" s="202">
        <f t="shared" si="0"/>
        <v>0</v>
      </c>
      <c r="T35" s="22"/>
      <c r="U35" s="22"/>
      <c r="V35" s="20"/>
      <c r="W35" s="19"/>
    </row>
    <row r="36" spans="1:60" s="115" customFormat="1" ht="36" customHeight="1">
      <c r="A36" s="561"/>
      <c r="B36" s="467"/>
      <c r="C36" s="450"/>
      <c r="D36" s="196">
        <v>1</v>
      </c>
      <c r="E36" s="458"/>
      <c r="F36" s="533"/>
      <c r="G36" s="99" t="s">
        <v>374</v>
      </c>
      <c r="H36" s="50" t="s">
        <v>27</v>
      </c>
      <c r="I36" s="99" t="s">
        <v>375</v>
      </c>
      <c r="J36" s="50" t="s">
        <v>27</v>
      </c>
      <c r="K36" s="10" t="s">
        <v>204</v>
      </c>
      <c r="L36" s="21">
        <v>48</v>
      </c>
      <c r="M36" s="316" t="s">
        <v>274</v>
      </c>
      <c r="N36" s="114">
        <v>1</v>
      </c>
      <c r="O36" s="194">
        <f>$A$9*$B$10*$C$34*$D$36*N36</f>
        <v>2.6180000000000002E-2</v>
      </c>
      <c r="P36" s="22">
        <v>0</v>
      </c>
      <c r="Q36" s="271">
        <v>10</v>
      </c>
      <c r="R36" s="268">
        <f t="shared" ref="R36" si="6">IF(AND(100-(P36*Q36)&gt;30,(100-(P36*Q36))&lt;=120),100-(P36*Q36),IF(100-(P36*Q36)&lt;30,0,120))</f>
        <v>100</v>
      </c>
      <c r="S36" s="269">
        <f t="shared" si="0"/>
        <v>2.6180000000000003</v>
      </c>
      <c r="T36" s="22"/>
      <c r="U36" s="22"/>
      <c r="V36" s="20"/>
      <c r="W36" s="19"/>
    </row>
    <row r="37" spans="1:60" s="115" customFormat="1" ht="15.95" customHeight="1">
      <c r="A37" s="561"/>
      <c r="E37" s="35"/>
      <c r="F37" s="35"/>
      <c r="G37" s="98"/>
      <c r="H37" s="116"/>
      <c r="I37" s="116"/>
      <c r="J37" s="116"/>
      <c r="K37" s="117"/>
      <c r="L37" s="116"/>
      <c r="M37" s="118"/>
      <c r="N37" s="119"/>
      <c r="O37" s="194"/>
      <c r="P37" s="120"/>
      <c r="Q37" s="120"/>
      <c r="R37" s="23"/>
      <c r="S37" s="204"/>
      <c r="T37" s="120"/>
      <c r="U37" s="120"/>
      <c r="V37" s="23"/>
      <c r="W37" s="24"/>
    </row>
    <row r="38" spans="1:60" ht="20.25" customHeight="1">
      <c r="A38" s="561"/>
      <c r="B38" s="465">
        <v>0.44</v>
      </c>
      <c r="C38" s="121"/>
      <c r="D38" s="121"/>
      <c r="E38" s="121" t="s">
        <v>154</v>
      </c>
      <c r="F38" s="557" t="s">
        <v>155</v>
      </c>
      <c r="G38" s="558"/>
      <c r="H38" s="558"/>
      <c r="I38" s="558"/>
      <c r="J38" s="558"/>
      <c r="K38" s="558"/>
      <c r="L38" s="558"/>
      <c r="M38" s="559"/>
      <c r="N38" s="170"/>
      <c r="O38" s="210"/>
      <c r="P38" s="171"/>
      <c r="Q38" s="171"/>
      <c r="R38" s="172"/>
      <c r="S38" s="200">
        <f>SUM(S41:S153)</f>
        <v>35.926440000000007</v>
      </c>
      <c r="T38" s="171"/>
      <c r="U38" s="171"/>
      <c r="V38" s="173"/>
      <c r="W38" s="174"/>
    </row>
    <row r="39" spans="1:60" s="65" customFormat="1" ht="14.25" hidden="1" customHeight="1">
      <c r="A39" s="561"/>
      <c r="B39" s="466"/>
      <c r="C39" s="97"/>
      <c r="D39" s="308">
        <v>0</v>
      </c>
      <c r="E39" s="313" t="s">
        <v>43</v>
      </c>
      <c r="F39" s="5" t="s">
        <v>44</v>
      </c>
      <c r="G39" s="313" t="s">
        <v>197</v>
      </c>
      <c r="H39" s="5" t="s">
        <v>254</v>
      </c>
      <c r="I39" s="5"/>
      <c r="J39" s="5"/>
      <c r="K39" s="50" t="s">
        <v>140</v>
      </c>
      <c r="L39" s="21">
        <v>0</v>
      </c>
      <c r="M39" s="50" t="s">
        <v>153</v>
      </c>
      <c r="N39" s="88">
        <v>0</v>
      </c>
      <c r="O39" s="195"/>
      <c r="P39" s="21">
        <v>0</v>
      </c>
      <c r="Q39" s="50"/>
      <c r="R39" s="89">
        <f>100-(P39-L39)*10</f>
        <v>100</v>
      </c>
      <c r="S39" s="202" t="e">
        <f>$A$9*$B$38*#REF!*$D$39*N39*R39</f>
        <v>#REF!</v>
      </c>
      <c r="T39" s="26"/>
      <c r="U39" s="26"/>
      <c r="V39" s="23"/>
      <c r="W39" s="25"/>
    </row>
    <row r="40" spans="1:60" s="65" customFormat="1" ht="21" customHeight="1">
      <c r="A40" s="561"/>
      <c r="B40" s="466"/>
      <c r="C40" s="536">
        <v>0.1</v>
      </c>
      <c r="D40" s="127"/>
      <c r="E40" s="127" t="s">
        <v>181</v>
      </c>
      <c r="F40" s="539" t="s">
        <v>156</v>
      </c>
      <c r="G40" s="540"/>
      <c r="H40" s="540"/>
      <c r="I40" s="540"/>
      <c r="J40" s="540"/>
      <c r="K40" s="540"/>
      <c r="L40" s="540"/>
      <c r="M40" s="541"/>
      <c r="N40" s="128"/>
      <c r="O40" s="195"/>
      <c r="P40" s="129"/>
      <c r="Q40" s="129"/>
      <c r="R40" s="130"/>
      <c r="S40" s="203"/>
      <c r="T40" s="131"/>
      <c r="U40" s="131"/>
      <c r="V40" s="124"/>
      <c r="W40" s="125"/>
    </row>
    <row r="41" spans="1:60" s="15" customFormat="1" ht="30">
      <c r="A41" s="561"/>
      <c r="B41" s="466"/>
      <c r="C41" s="537"/>
      <c r="D41" s="229">
        <v>0</v>
      </c>
      <c r="E41" s="311" t="s">
        <v>72</v>
      </c>
      <c r="F41" s="321" t="s">
        <v>206</v>
      </c>
      <c r="G41" s="311" t="s">
        <v>376</v>
      </c>
      <c r="H41" s="321" t="s">
        <v>206</v>
      </c>
      <c r="I41" s="230" t="s">
        <v>377</v>
      </c>
      <c r="J41" s="248" t="s">
        <v>267</v>
      </c>
      <c r="K41" s="232" t="s">
        <v>140</v>
      </c>
      <c r="L41" s="181">
        <v>0</v>
      </c>
      <c r="M41" s="231" t="s">
        <v>274</v>
      </c>
      <c r="N41" s="182">
        <v>1</v>
      </c>
      <c r="O41" s="233">
        <f>$A$9*$B$38*$C$40*$D$41*N41</f>
        <v>0</v>
      </c>
      <c r="P41" s="181"/>
      <c r="Q41" s="232"/>
      <c r="R41" s="183">
        <f t="shared" ref="R41:R54" si="7">100-(P41-L41)*Q41</f>
        <v>100</v>
      </c>
      <c r="S41" s="234">
        <f>R41*O41</f>
        <v>0</v>
      </c>
      <c r="T41" s="235"/>
      <c r="U41" s="235"/>
      <c r="V41" s="236"/>
      <c r="W41" s="237"/>
    </row>
    <row r="42" spans="1:60" s="15" customFormat="1" ht="39" customHeight="1">
      <c r="A42" s="561"/>
      <c r="B42" s="466"/>
      <c r="C42" s="537"/>
      <c r="D42" s="453">
        <v>0.5</v>
      </c>
      <c r="E42" s="518" t="s">
        <v>73</v>
      </c>
      <c r="F42" s="521" t="s">
        <v>74</v>
      </c>
      <c r="G42" s="518" t="s">
        <v>385</v>
      </c>
      <c r="H42" s="521" t="s">
        <v>74</v>
      </c>
      <c r="I42" s="518" t="s">
        <v>386</v>
      </c>
      <c r="J42" s="542" t="s">
        <v>268</v>
      </c>
      <c r="K42" s="312" t="s">
        <v>140</v>
      </c>
      <c r="L42" s="21">
        <v>0</v>
      </c>
      <c r="M42" s="238" t="s">
        <v>141</v>
      </c>
      <c r="N42" s="88">
        <v>1</v>
      </c>
      <c r="O42" s="194">
        <f>$A$9*$B$38*$C$40*$D$42*N42</f>
        <v>1.8700000000000001E-2</v>
      </c>
      <c r="P42" s="21">
        <v>0</v>
      </c>
      <c r="Q42" s="312">
        <v>10</v>
      </c>
      <c r="R42" s="89">
        <f>100-(P42-L42)*Q42</f>
        <v>100</v>
      </c>
      <c r="S42" s="202">
        <f>R42*O42</f>
        <v>1.87</v>
      </c>
      <c r="T42" s="26"/>
      <c r="U42" s="26"/>
      <c r="V42" s="23"/>
      <c r="W42" s="25"/>
    </row>
    <row r="43" spans="1:60" s="15" customFormat="1" ht="14.25" hidden="1" customHeight="1">
      <c r="A43" s="561"/>
      <c r="B43" s="466"/>
      <c r="C43" s="537"/>
      <c r="D43" s="454"/>
      <c r="E43" s="519"/>
      <c r="F43" s="522"/>
      <c r="G43" s="519"/>
      <c r="H43" s="522"/>
      <c r="I43" s="519"/>
      <c r="J43" s="543"/>
      <c r="K43" s="312" t="s">
        <v>140</v>
      </c>
      <c r="L43" s="21">
        <v>0</v>
      </c>
      <c r="M43" s="312" t="s">
        <v>141</v>
      </c>
      <c r="N43" s="88">
        <v>0</v>
      </c>
      <c r="O43" s="194"/>
      <c r="P43" s="21"/>
      <c r="Q43" s="312"/>
      <c r="R43" s="89">
        <f t="shared" si="7"/>
        <v>100</v>
      </c>
      <c r="S43" s="202">
        <f t="shared" ref="S43:S106" si="8">R43*O43</f>
        <v>0</v>
      </c>
      <c r="T43" s="26"/>
      <c r="U43" s="26"/>
      <c r="V43" s="23"/>
      <c r="W43" s="25"/>
    </row>
    <row r="44" spans="1:60" s="15" customFormat="1" ht="14.25" hidden="1" customHeight="1">
      <c r="A44" s="561"/>
      <c r="B44" s="466"/>
      <c r="C44" s="537"/>
      <c r="D44" s="454"/>
      <c r="E44" s="519"/>
      <c r="F44" s="522"/>
      <c r="G44" s="519"/>
      <c r="H44" s="522"/>
      <c r="I44" s="519"/>
      <c r="J44" s="543"/>
      <c r="K44" s="312" t="s">
        <v>140</v>
      </c>
      <c r="L44" s="21">
        <v>0</v>
      </c>
      <c r="M44" s="312" t="s">
        <v>141</v>
      </c>
      <c r="N44" s="88">
        <v>0</v>
      </c>
      <c r="O44" s="194"/>
      <c r="P44" s="21"/>
      <c r="Q44" s="312"/>
      <c r="R44" s="89">
        <f t="shared" si="7"/>
        <v>100</v>
      </c>
      <c r="S44" s="202">
        <f t="shared" si="8"/>
        <v>0</v>
      </c>
      <c r="T44" s="26"/>
      <c r="U44" s="26"/>
      <c r="V44" s="23"/>
      <c r="W44" s="25"/>
    </row>
    <row r="45" spans="1:60" s="15" customFormat="1" ht="14.25" hidden="1" customHeight="1">
      <c r="A45" s="561"/>
      <c r="B45" s="466"/>
      <c r="C45" s="537"/>
      <c r="D45" s="455"/>
      <c r="E45" s="520"/>
      <c r="F45" s="523"/>
      <c r="G45" s="520"/>
      <c r="H45" s="523"/>
      <c r="I45" s="520"/>
      <c r="J45" s="544"/>
      <c r="K45" s="312" t="s">
        <v>140</v>
      </c>
      <c r="L45" s="21">
        <v>0</v>
      </c>
      <c r="M45" s="312" t="s">
        <v>141</v>
      </c>
      <c r="N45" s="88">
        <v>0</v>
      </c>
      <c r="O45" s="194"/>
      <c r="P45" s="21"/>
      <c r="Q45" s="312"/>
      <c r="R45" s="89">
        <f t="shared" si="7"/>
        <v>100</v>
      </c>
      <c r="S45" s="202">
        <f t="shared" si="8"/>
        <v>0</v>
      </c>
      <c r="T45" s="26"/>
      <c r="U45" s="26"/>
      <c r="V45" s="23"/>
      <c r="W45" s="25"/>
    </row>
    <row r="46" spans="1:60" s="15" customFormat="1" ht="14.25" hidden="1" customHeight="1">
      <c r="A46" s="561"/>
      <c r="B46" s="466"/>
      <c r="C46" s="537"/>
      <c r="D46" s="453"/>
      <c r="E46" s="518"/>
      <c r="F46" s="521"/>
      <c r="G46" s="518"/>
      <c r="H46" s="521"/>
      <c r="I46" s="518"/>
      <c r="J46" s="542"/>
      <c r="K46" s="312" t="s">
        <v>140</v>
      </c>
      <c r="L46" s="21">
        <v>0</v>
      </c>
      <c r="M46" s="312" t="s">
        <v>141</v>
      </c>
      <c r="N46" s="88"/>
      <c r="O46" s="194"/>
      <c r="P46" s="21"/>
      <c r="Q46" s="312"/>
      <c r="R46" s="89">
        <f t="shared" si="7"/>
        <v>100</v>
      </c>
      <c r="S46" s="202">
        <f t="shared" si="8"/>
        <v>0</v>
      </c>
      <c r="T46" s="26"/>
      <c r="U46" s="26"/>
      <c r="V46" s="23"/>
      <c r="W46" s="25"/>
    </row>
    <row r="47" spans="1:60" s="15" customFormat="1" ht="14.25" hidden="1" customHeight="1">
      <c r="A47" s="561"/>
      <c r="B47" s="466"/>
      <c r="C47" s="537"/>
      <c r="D47" s="455"/>
      <c r="E47" s="520"/>
      <c r="F47" s="523"/>
      <c r="G47" s="520"/>
      <c r="H47" s="523"/>
      <c r="I47" s="520"/>
      <c r="J47" s="544"/>
      <c r="K47" s="312" t="s">
        <v>140</v>
      </c>
      <c r="L47" s="21">
        <v>0</v>
      </c>
      <c r="M47" s="312" t="s">
        <v>141</v>
      </c>
      <c r="N47" s="88"/>
      <c r="O47" s="194"/>
      <c r="P47" s="21"/>
      <c r="Q47" s="312"/>
      <c r="R47" s="89">
        <f t="shared" si="7"/>
        <v>100</v>
      </c>
      <c r="S47" s="202">
        <f t="shared" si="8"/>
        <v>0</v>
      </c>
      <c r="T47" s="26"/>
      <c r="U47" s="26"/>
      <c r="V47" s="23"/>
      <c r="W47" s="25"/>
    </row>
    <row r="48" spans="1:60" s="15" customFormat="1" ht="14.25" hidden="1" customHeight="1">
      <c r="A48" s="561"/>
      <c r="B48" s="466"/>
      <c r="C48" s="537"/>
      <c r="D48" s="453"/>
      <c r="E48" s="518" t="s">
        <v>46</v>
      </c>
      <c r="F48" s="521" t="s">
        <v>47</v>
      </c>
      <c r="G48" s="518" t="s">
        <v>391</v>
      </c>
      <c r="H48" s="521" t="s">
        <v>269</v>
      </c>
      <c r="I48" s="518" t="s">
        <v>392</v>
      </c>
      <c r="J48" s="542" t="s">
        <v>269</v>
      </c>
      <c r="K48" s="312" t="s">
        <v>140</v>
      </c>
      <c r="L48" s="21">
        <v>0</v>
      </c>
      <c r="M48" s="312" t="s">
        <v>141</v>
      </c>
      <c r="N48" s="88">
        <v>1</v>
      </c>
      <c r="O48" s="194">
        <f>$A$9*$B$38*$C$40*$D$48*N48</f>
        <v>0</v>
      </c>
      <c r="P48" s="21"/>
      <c r="Q48" s="312"/>
      <c r="R48" s="89">
        <f t="shared" si="7"/>
        <v>100</v>
      </c>
      <c r="S48" s="202">
        <f t="shared" si="8"/>
        <v>0</v>
      </c>
      <c r="T48" s="26"/>
      <c r="U48" s="26"/>
      <c r="V48" s="23"/>
      <c r="W48" s="25"/>
    </row>
    <row r="49" spans="1:23" s="15" customFormat="1" ht="34.5" hidden="1" customHeight="1">
      <c r="A49" s="561"/>
      <c r="B49" s="466"/>
      <c r="C49" s="537"/>
      <c r="D49" s="454"/>
      <c r="E49" s="519"/>
      <c r="F49" s="522"/>
      <c r="G49" s="519"/>
      <c r="H49" s="522"/>
      <c r="I49" s="519"/>
      <c r="J49" s="543"/>
      <c r="K49" s="312" t="s">
        <v>140</v>
      </c>
      <c r="L49" s="21">
        <v>0</v>
      </c>
      <c r="M49" s="312" t="s">
        <v>141</v>
      </c>
      <c r="N49" s="88">
        <v>0</v>
      </c>
      <c r="O49" s="194">
        <f>$A$9*$B$38*$C$40*$D$48*J49*N49</f>
        <v>0</v>
      </c>
      <c r="P49" s="21"/>
      <c r="Q49" s="312"/>
      <c r="R49" s="89">
        <f t="shared" si="7"/>
        <v>100</v>
      </c>
      <c r="S49" s="202">
        <f t="shared" si="8"/>
        <v>0</v>
      </c>
      <c r="T49" s="26"/>
      <c r="U49" s="26"/>
      <c r="V49" s="23"/>
      <c r="W49" s="25"/>
    </row>
    <row r="50" spans="1:23" s="15" customFormat="1" ht="33" hidden="1" customHeight="1">
      <c r="A50" s="561"/>
      <c r="B50" s="466"/>
      <c r="C50" s="537"/>
      <c r="D50" s="455"/>
      <c r="E50" s="520"/>
      <c r="F50" s="523"/>
      <c r="G50" s="520"/>
      <c r="H50" s="523"/>
      <c r="I50" s="520"/>
      <c r="J50" s="544"/>
      <c r="K50" s="312" t="s">
        <v>140</v>
      </c>
      <c r="L50" s="21">
        <v>0</v>
      </c>
      <c r="M50" s="312" t="s">
        <v>141</v>
      </c>
      <c r="N50" s="88">
        <v>0</v>
      </c>
      <c r="O50" s="194">
        <f>$A$9*$B$38*$C$40*$D$48*J50*N50</f>
        <v>0</v>
      </c>
      <c r="P50" s="21"/>
      <c r="Q50" s="312"/>
      <c r="R50" s="89">
        <f t="shared" si="7"/>
        <v>100</v>
      </c>
      <c r="S50" s="202">
        <f t="shared" si="8"/>
        <v>0</v>
      </c>
      <c r="T50" s="26"/>
      <c r="U50" s="26"/>
      <c r="V50" s="23"/>
      <c r="W50" s="25"/>
    </row>
    <row r="51" spans="1:23" s="15" customFormat="1" ht="33" hidden="1" customHeight="1">
      <c r="A51" s="561"/>
      <c r="B51" s="466"/>
      <c r="C51" s="537"/>
      <c r="D51" s="453"/>
      <c r="E51" s="518" t="s">
        <v>48</v>
      </c>
      <c r="F51" s="521" t="s">
        <v>49</v>
      </c>
      <c r="G51" s="518" t="s">
        <v>393</v>
      </c>
      <c r="H51" s="521" t="s">
        <v>270</v>
      </c>
      <c r="I51" s="518" t="s">
        <v>394</v>
      </c>
      <c r="J51" s="542" t="s">
        <v>270</v>
      </c>
      <c r="K51" s="312" t="s">
        <v>140</v>
      </c>
      <c r="L51" s="21">
        <v>0</v>
      </c>
      <c r="M51" s="312" t="s">
        <v>141</v>
      </c>
      <c r="N51" s="88">
        <v>1</v>
      </c>
      <c r="O51" s="194">
        <f>$A$9*$B$38*$C$40*$D$51*N51</f>
        <v>0</v>
      </c>
      <c r="P51" s="21"/>
      <c r="Q51" s="312"/>
      <c r="R51" s="89">
        <f t="shared" si="7"/>
        <v>100</v>
      </c>
      <c r="S51" s="202">
        <f t="shared" si="8"/>
        <v>0</v>
      </c>
      <c r="T51" s="26"/>
      <c r="U51" s="26"/>
      <c r="V51" s="23"/>
      <c r="W51" s="25"/>
    </row>
    <row r="52" spans="1:23" s="15" customFormat="1" ht="33" hidden="1" customHeight="1">
      <c r="A52" s="561"/>
      <c r="B52" s="466"/>
      <c r="C52" s="537"/>
      <c r="D52" s="454"/>
      <c r="E52" s="519"/>
      <c r="F52" s="522"/>
      <c r="G52" s="519"/>
      <c r="H52" s="522"/>
      <c r="I52" s="519"/>
      <c r="J52" s="543"/>
      <c r="K52" s="312" t="s">
        <v>140</v>
      </c>
      <c r="L52" s="21">
        <v>0</v>
      </c>
      <c r="M52" s="312" t="s">
        <v>141</v>
      </c>
      <c r="N52" s="88">
        <v>0</v>
      </c>
      <c r="O52" s="194">
        <f>$A$9*$B$38*$C$40*$D$51*J52*N52</f>
        <v>0</v>
      </c>
      <c r="P52" s="21"/>
      <c r="Q52" s="312"/>
      <c r="R52" s="89">
        <f t="shared" si="7"/>
        <v>100</v>
      </c>
      <c r="S52" s="202">
        <f t="shared" si="8"/>
        <v>0</v>
      </c>
      <c r="T52" s="26"/>
      <c r="U52" s="26"/>
      <c r="V52" s="23"/>
      <c r="W52" s="25"/>
    </row>
    <row r="53" spans="1:23" s="15" customFormat="1" ht="45" hidden="1" customHeight="1">
      <c r="A53" s="561"/>
      <c r="B53" s="466"/>
      <c r="C53" s="537"/>
      <c r="D53" s="455"/>
      <c r="E53" s="520"/>
      <c r="F53" s="523"/>
      <c r="G53" s="520"/>
      <c r="H53" s="523"/>
      <c r="I53" s="520"/>
      <c r="J53" s="544"/>
      <c r="K53" s="312" t="s">
        <v>140</v>
      </c>
      <c r="L53" s="21">
        <v>0</v>
      </c>
      <c r="M53" s="312" t="s">
        <v>141</v>
      </c>
      <c r="N53" s="88">
        <v>0</v>
      </c>
      <c r="O53" s="194">
        <f>$A$9*$B$38*$C$40*$D$51*J53*N53</f>
        <v>0</v>
      </c>
      <c r="P53" s="21"/>
      <c r="Q53" s="312"/>
      <c r="R53" s="89">
        <f t="shared" si="7"/>
        <v>100</v>
      </c>
      <c r="S53" s="202">
        <f t="shared" si="8"/>
        <v>0</v>
      </c>
      <c r="T53" s="26"/>
      <c r="U53" s="26"/>
      <c r="V53" s="23"/>
      <c r="W53" s="25"/>
    </row>
    <row r="54" spans="1:23" s="15" customFormat="1" ht="45" customHeight="1">
      <c r="A54" s="561"/>
      <c r="B54" s="466"/>
      <c r="C54" s="537"/>
      <c r="D54" s="453">
        <v>0.5</v>
      </c>
      <c r="E54" s="518" t="s">
        <v>75</v>
      </c>
      <c r="F54" s="521" t="s">
        <v>76</v>
      </c>
      <c r="G54" s="518" t="s">
        <v>395</v>
      </c>
      <c r="H54" s="521" t="s">
        <v>218</v>
      </c>
      <c r="I54" s="518" t="s">
        <v>396</v>
      </c>
      <c r="J54" s="542" t="s">
        <v>271</v>
      </c>
      <c r="K54" s="312" t="s">
        <v>140</v>
      </c>
      <c r="L54" s="21">
        <v>0</v>
      </c>
      <c r="M54" s="312" t="s">
        <v>141</v>
      </c>
      <c r="N54" s="88">
        <v>1</v>
      </c>
      <c r="O54" s="194">
        <f>$A$9*$B$38*$C$40*$D$54*N54</f>
        <v>1.8700000000000001E-2</v>
      </c>
      <c r="P54" s="21">
        <v>0</v>
      </c>
      <c r="Q54" s="312">
        <v>10</v>
      </c>
      <c r="R54" s="89">
        <f t="shared" si="7"/>
        <v>100</v>
      </c>
      <c r="S54" s="202">
        <f t="shared" si="8"/>
        <v>1.87</v>
      </c>
      <c r="T54" s="26"/>
      <c r="U54" s="26"/>
      <c r="V54" s="23"/>
      <c r="W54" s="25"/>
    </row>
    <row r="55" spans="1:23" s="15" customFormat="1" ht="33" hidden="1" customHeight="1">
      <c r="A55" s="561"/>
      <c r="B55" s="466"/>
      <c r="C55" s="538"/>
      <c r="D55" s="455"/>
      <c r="E55" s="520"/>
      <c r="F55" s="523"/>
      <c r="G55" s="520"/>
      <c r="H55" s="523"/>
      <c r="I55" s="520"/>
      <c r="J55" s="544"/>
      <c r="K55" s="312" t="s">
        <v>140</v>
      </c>
      <c r="L55" s="21">
        <v>0</v>
      </c>
      <c r="M55" s="312" t="s">
        <v>153</v>
      </c>
      <c r="N55" s="88">
        <v>0</v>
      </c>
      <c r="O55" s="194"/>
      <c r="P55" s="21"/>
      <c r="Q55" s="50"/>
      <c r="R55" s="89">
        <f>100-(P55-L55)*10</f>
        <v>100</v>
      </c>
      <c r="S55" s="202">
        <f t="shared" si="8"/>
        <v>0</v>
      </c>
      <c r="T55" s="26"/>
      <c r="U55" s="26"/>
      <c r="V55" s="23"/>
      <c r="W55" s="25"/>
    </row>
    <row r="56" spans="1:23" s="15" customFormat="1" ht="24" customHeight="1">
      <c r="A56" s="561"/>
      <c r="B56" s="466"/>
      <c r="C56" s="536">
        <v>0.08</v>
      </c>
      <c r="D56" s="86"/>
      <c r="E56" s="104" t="s">
        <v>188</v>
      </c>
      <c r="F56" s="539" t="s">
        <v>50</v>
      </c>
      <c r="G56" s="540"/>
      <c r="H56" s="540"/>
      <c r="I56" s="540"/>
      <c r="J56" s="540"/>
      <c r="K56" s="540"/>
      <c r="L56" s="540"/>
      <c r="M56" s="541"/>
      <c r="N56" s="122"/>
      <c r="O56" s="195"/>
      <c r="P56" s="129"/>
      <c r="Q56" s="129"/>
      <c r="R56" s="129"/>
      <c r="S56" s="203"/>
      <c r="T56" s="131"/>
      <c r="U56" s="131"/>
      <c r="V56" s="124"/>
      <c r="W56" s="125"/>
    </row>
    <row r="57" spans="1:23" s="15" customFormat="1" ht="54.75" customHeight="1">
      <c r="A57" s="561"/>
      <c r="B57" s="466"/>
      <c r="C57" s="537"/>
      <c r="D57" s="167">
        <v>0.33</v>
      </c>
      <c r="E57" s="56" t="s">
        <v>77</v>
      </c>
      <c r="F57" s="57" t="s">
        <v>78</v>
      </c>
      <c r="G57" s="191" t="s">
        <v>397</v>
      </c>
      <c r="H57" s="57" t="s">
        <v>219</v>
      </c>
      <c r="I57" s="191" t="s">
        <v>398</v>
      </c>
      <c r="J57" s="72" t="s">
        <v>286</v>
      </c>
      <c r="K57" s="312" t="s">
        <v>140</v>
      </c>
      <c r="L57" s="21">
        <v>0</v>
      </c>
      <c r="M57" s="316" t="s">
        <v>26</v>
      </c>
      <c r="N57" s="88">
        <v>1</v>
      </c>
      <c r="O57" s="194">
        <f>$A$9*$B$38*$C$56*$D$57*N57</f>
        <v>9.8736000000000015E-3</v>
      </c>
      <c r="P57" s="21">
        <v>0</v>
      </c>
      <c r="Q57" s="312">
        <v>10</v>
      </c>
      <c r="R57" s="89">
        <f>100-(P57-L57)*Q57</f>
        <v>100</v>
      </c>
      <c r="S57" s="202">
        <f t="shared" si="8"/>
        <v>0.98736000000000013</v>
      </c>
      <c r="T57" s="26"/>
      <c r="U57" s="26"/>
      <c r="V57" s="23"/>
      <c r="W57" s="25"/>
    </row>
    <row r="58" spans="1:23" s="15" customFormat="1" ht="55.5" customHeight="1">
      <c r="A58" s="561"/>
      <c r="B58" s="466"/>
      <c r="C58" s="537"/>
      <c r="D58" s="167">
        <v>0.33</v>
      </c>
      <c r="E58" s="56" t="s">
        <v>79</v>
      </c>
      <c r="F58" s="57" t="s">
        <v>80</v>
      </c>
      <c r="G58" s="191" t="s">
        <v>399</v>
      </c>
      <c r="H58" s="57" t="s">
        <v>220</v>
      </c>
      <c r="I58" s="191" t="s">
        <v>400</v>
      </c>
      <c r="J58" s="72" t="s">
        <v>287</v>
      </c>
      <c r="K58" s="312" t="s">
        <v>140</v>
      </c>
      <c r="L58" s="21">
        <v>0</v>
      </c>
      <c r="M58" s="316" t="s">
        <v>26</v>
      </c>
      <c r="N58" s="88">
        <v>1</v>
      </c>
      <c r="O58" s="194">
        <f>$A$9*$B$38*$C$56*$D$58*N58</f>
        <v>9.8736000000000015E-3</v>
      </c>
      <c r="P58" s="21">
        <v>0</v>
      </c>
      <c r="Q58" s="312">
        <v>10</v>
      </c>
      <c r="R58" s="89">
        <f>100-(P58-L58)*Q58</f>
        <v>100</v>
      </c>
      <c r="S58" s="202">
        <f t="shared" si="8"/>
        <v>0.98736000000000013</v>
      </c>
      <c r="T58" s="26"/>
      <c r="U58" s="26"/>
      <c r="V58" s="23"/>
      <c r="W58" s="25"/>
    </row>
    <row r="59" spans="1:23" s="15" customFormat="1" ht="52.7" customHeight="1">
      <c r="A59" s="561"/>
      <c r="B59" s="466"/>
      <c r="C59" s="538"/>
      <c r="D59" s="167">
        <v>0.34</v>
      </c>
      <c r="E59" s="164" t="s">
        <v>81</v>
      </c>
      <c r="F59" s="163" t="s">
        <v>82</v>
      </c>
      <c r="G59" s="309" t="s">
        <v>401</v>
      </c>
      <c r="H59" s="163" t="s">
        <v>255</v>
      </c>
      <c r="I59" s="309" t="s">
        <v>402</v>
      </c>
      <c r="J59" s="305" t="s">
        <v>255</v>
      </c>
      <c r="K59" s="238" t="s">
        <v>516</v>
      </c>
      <c r="L59" s="239">
        <v>0</v>
      </c>
      <c r="M59" s="312" t="s">
        <v>141</v>
      </c>
      <c r="N59" s="88">
        <v>1</v>
      </c>
      <c r="O59" s="194">
        <f>$A$9*$B$38*$C$56*$D$59*N59</f>
        <v>1.0172800000000001E-2</v>
      </c>
      <c r="P59" s="239">
        <v>0</v>
      </c>
      <c r="Q59" s="312">
        <v>10</v>
      </c>
      <c r="R59" s="89">
        <v>100</v>
      </c>
      <c r="S59" s="202">
        <f t="shared" si="8"/>
        <v>1.0172800000000002</v>
      </c>
      <c r="T59" s="26"/>
      <c r="U59" s="26"/>
      <c r="V59" s="23"/>
      <c r="W59" s="25"/>
    </row>
    <row r="60" spans="1:23" s="38" customFormat="1" ht="24" customHeight="1">
      <c r="A60" s="561"/>
      <c r="B60" s="466"/>
      <c r="C60" s="536">
        <v>0.11</v>
      </c>
      <c r="D60" s="132"/>
      <c r="E60" s="104" t="s">
        <v>189</v>
      </c>
      <c r="F60" s="545" t="s">
        <v>51</v>
      </c>
      <c r="G60" s="546"/>
      <c r="H60" s="546"/>
      <c r="I60" s="546"/>
      <c r="J60" s="546"/>
      <c r="K60" s="546"/>
      <c r="L60" s="546"/>
      <c r="M60" s="547"/>
      <c r="N60" s="122"/>
      <c r="O60" s="195"/>
      <c r="P60" s="59"/>
      <c r="Q60" s="59"/>
      <c r="R60" s="59"/>
      <c r="S60" s="203"/>
      <c r="T60" s="133"/>
      <c r="U60" s="133"/>
      <c r="V60" s="134"/>
      <c r="W60" s="135"/>
    </row>
    <row r="61" spans="1:23" s="15" customFormat="1" ht="32.25" customHeight="1">
      <c r="A61" s="561"/>
      <c r="B61" s="466"/>
      <c r="C61" s="537"/>
      <c r="D61" s="453">
        <v>0.2</v>
      </c>
      <c r="E61" s="518" t="s">
        <v>83</v>
      </c>
      <c r="F61" s="521" t="s">
        <v>84</v>
      </c>
      <c r="G61" s="518" t="s">
        <v>403</v>
      </c>
      <c r="H61" s="521" t="s">
        <v>84</v>
      </c>
      <c r="I61" s="518" t="s">
        <v>404</v>
      </c>
      <c r="J61" s="526" t="s">
        <v>272</v>
      </c>
      <c r="K61" s="312" t="s">
        <v>140</v>
      </c>
      <c r="L61" s="21">
        <v>0</v>
      </c>
      <c r="M61" s="316" t="s">
        <v>274</v>
      </c>
      <c r="N61" s="88">
        <v>1</v>
      </c>
      <c r="O61" s="194">
        <f>$A$9*$B$38*$C$60*$D$61*N61</f>
        <v>8.2280000000000009E-3</v>
      </c>
      <c r="P61" s="21">
        <v>0</v>
      </c>
      <c r="Q61" s="312">
        <v>10</v>
      </c>
      <c r="R61" s="89">
        <f t="shared" ref="R61:R75" si="9">100-(P61-L61)*Q61</f>
        <v>100</v>
      </c>
      <c r="S61" s="202">
        <f t="shared" si="8"/>
        <v>0.82280000000000009</v>
      </c>
      <c r="T61" s="26"/>
      <c r="U61" s="26"/>
      <c r="V61" s="23"/>
      <c r="W61" s="25"/>
    </row>
    <row r="62" spans="1:23" s="15" customFormat="1" ht="32.25" hidden="1" customHeight="1">
      <c r="A62" s="561"/>
      <c r="B62" s="466"/>
      <c r="C62" s="537"/>
      <c r="D62" s="454"/>
      <c r="E62" s="519"/>
      <c r="F62" s="522"/>
      <c r="G62" s="519"/>
      <c r="H62" s="522"/>
      <c r="I62" s="519"/>
      <c r="J62" s="527"/>
      <c r="K62" s="312" t="s">
        <v>140</v>
      </c>
      <c r="L62" s="21">
        <v>0</v>
      </c>
      <c r="M62" s="316" t="s">
        <v>274</v>
      </c>
      <c r="N62" s="88">
        <v>0</v>
      </c>
      <c r="O62" s="194">
        <f>$A$9*$B$38*$C$60*$D$61*J62*N62</f>
        <v>0</v>
      </c>
      <c r="P62" s="21"/>
      <c r="Q62" s="312"/>
      <c r="R62" s="89">
        <f t="shared" si="9"/>
        <v>100</v>
      </c>
      <c r="S62" s="202">
        <f t="shared" si="8"/>
        <v>0</v>
      </c>
      <c r="T62" s="26"/>
      <c r="U62" s="26"/>
      <c r="V62" s="23"/>
      <c r="W62" s="25"/>
    </row>
    <row r="63" spans="1:23" s="15" customFormat="1" ht="32.25" hidden="1" customHeight="1">
      <c r="A63" s="561"/>
      <c r="B63" s="466"/>
      <c r="C63" s="537"/>
      <c r="D63" s="454"/>
      <c r="E63" s="519"/>
      <c r="F63" s="522"/>
      <c r="G63" s="519"/>
      <c r="H63" s="522"/>
      <c r="I63" s="519"/>
      <c r="J63" s="527"/>
      <c r="K63" s="312" t="s">
        <v>140</v>
      </c>
      <c r="L63" s="21">
        <v>0</v>
      </c>
      <c r="M63" s="316" t="s">
        <v>274</v>
      </c>
      <c r="N63" s="88">
        <v>0</v>
      </c>
      <c r="O63" s="194">
        <f>$A$9*$B$38*$C$60*$D$61*J63*N63</f>
        <v>0</v>
      </c>
      <c r="P63" s="21"/>
      <c r="Q63" s="312"/>
      <c r="R63" s="89">
        <f t="shared" si="9"/>
        <v>100</v>
      </c>
      <c r="S63" s="202">
        <f t="shared" si="8"/>
        <v>0</v>
      </c>
      <c r="T63" s="26"/>
      <c r="U63" s="26"/>
      <c r="V63" s="23"/>
      <c r="W63" s="25"/>
    </row>
    <row r="64" spans="1:23" s="15" customFormat="1" ht="25.5" hidden="1" customHeight="1">
      <c r="A64" s="561"/>
      <c r="B64" s="466"/>
      <c r="C64" s="537"/>
      <c r="D64" s="455"/>
      <c r="E64" s="520"/>
      <c r="F64" s="523"/>
      <c r="G64" s="520"/>
      <c r="H64" s="523"/>
      <c r="I64" s="520"/>
      <c r="J64" s="528"/>
      <c r="K64" s="312" t="s">
        <v>140</v>
      </c>
      <c r="L64" s="21">
        <v>0</v>
      </c>
      <c r="M64" s="316" t="s">
        <v>274</v>
      </c>
      <c r="N64" s="88">
        <v>0</v>
      </c>
      <c r="O64" s="194">
        <f>$A$9*$B$38*$C$60*$D$61*J64*N64</f>
        <v>0</v>
      </c>
      <c r="P64" s="21"/>
      <c r="Q64" s="312"/>
      <c r="R64" s="89">
        <f t="shared" si="9"/>
        <v>100</v>
      </c>
      <c r="S64" s="202">
        <f t="shared" si="8"/>
        <v>0</v>
      </c>
      <c r="T64" s="26"/>
      <c r="U64" s="26"/>
      <c r="V64" s="23"/>
      <c r="W64" s="25"/>
    </row>
    <row r="65" spans="1:23" s="15" customFormat="1" ht="33" customHeight="1">
      <c r="A65" s="561"/>
      <c r="B65" s="466"/>
      <c r="C65" s="537"/>
      <c r="D65" s="453">
        <v>0.2</v>
      </c>
      <c r="E65" s="518" t="s">
        <v>85</v>
      </c>
      <c r="F65" s="521" t="s">
        <v>86</v>
      </c>
      <c r="G65" s="518" t="s">
        <v>407</v>
      </c>
      <c r="H65" s="521" t="s">
        <v>86</v>
      </c>
      <c r="I65" s="518" t="s">
        <v>408</v>
      </c>
      <c r="J65" s="526" t="s">
        <v>273</v>
      </c>
      <c r="K65" s="312" t="s">
        <v>140</v>
      </c>
      <c r="L65" s="21">
        <v>0</v>
      </c>
      <c r="M65" s="316" t="s">
        <v>274</v>
      </c>
      <c r="N65" s="88">
        <v>1</v>
      </c>
      <c r="O65" s="194">
        <f>$A$9*$B$38*$C$60*$D$65*N65</f>
        <v>8.2280000000000009E-3</v>
      </c>
      <c r="P65" s="21">
        <v>2</v>
      </c>
      <c r="Q65" s="312">
        <v>10</v>
      </c>
      <c r="R65" s="268">
        <f t="shared" ref="R65" si="10">IF(AND(100-(P65*Q65)&gt;30,(100-(P65*Q65))&lt;=120),100-(P65*Q65),IF(100-(P65*Q65)&lt;30,0,120))</f>
        <v>80</v>
      </c>
      <c r="S65" s="202">
        <f t="shared" si="8"/>
        <v>0.65824000000000005</v>
      </c>
      <c r="T65" s="26"/>
      <c r="U65" s="26"/>
      <c r="V65" s="23"/>
      <c r="W65" s="25"/>
    </row>
    <row r="66" spans="1:23" s="15" customFormat="1" ht="33" hidden="1" customHeight="1">
      <c r="A66" s="561"/>
      <c r="B66" s="466"/>
      <c r="C66" s="537"/>
      <c r="D66" s="454"/>
      <c r="E66" s="519"/>
      <c r="F66" s="522"/>
      <c r="G66" s="519"/>
      <c r="H66" s="522"/>
      <c r="I66" s="519"/>
      <c r="J66" s="527"/>
      <c r="K66" s="312" t="s">
        <v>140</v>
      </c>
      <c r="L66" s="21">
        <v>0</v>
      </c>
      <c r="M66" s="316" t="s">
        <v>274</v>
      </c>
      <c r="N66" s="88">
        <v>0</v>
      </c>
      <c r="O66" s="194">
        <f>$A$9*$B$38*$C$60*$D$65*J66*N66</f>
        <v>0</v>
      </c>
      <c r="P66" s="21"/>
      <c r="Q66" s="312"/>
      <c r="R66" s="89">
        <f t="shared" si="9"/>
        <v>100</v>
      </c>
      <c r="S66" s="202">
        <f t="shared" si="8"/>
        <v>0</v>
      </c>
      <c r="T66" s="26"/>
      <c r="U66" s="26"/>
      <c r="V66" s="23"/>
      <c r="W66" s="25"/>
    </row>
    <row r="67" spans="1:23" s="15" customFormat="1" ht="33" hidden="1" customHeight="1">
      <c r="A67" s="561"/>
      <c r="B67" s="466"/>
      <c r="C67" s="537"/>
      <c r="D67" s="454"/>
      <c r="E67" s="519"/>
      <c r="F67" s="522"/>
      <c r="G67" s="519"/>
      <c r="H67" s="522"/>
      <c r="I67" s="519"/>
      <c r="J67" s="527"/>
      <c r="K67" s="312" t="s">
        <v>140</v>
      </c>
      <c r="L67" s="21">
        <v>0</v>
      </c>
      <c r="M67" s="316" t="s">
        <v>274</v>
      </c>
      <c r="N67" s="88">
        <v>0</v>
      </c>
      <c r="O67" s="194">
        <f>$A$9*$B$38*$C$60*$D$65*J67*N67</f>
        <v>0</v>
      </c>
      <c r="P67" s="21"/>
      <c r="Q67" s="312"/>
      <c r="R67" s="89">
        <f t="shared" si="9"/>
        <v>100</v>
      </c>
      <c r="S67" s="202">
        <f t="shared" si="8"/>
        <v>0</v>
      </c>
      <c r="T67" s="26"/>
      <c r="U67" s="26"/>
      <c r="V67" s="23"/>
      <c r="W67" s="25"/>
    </row>
    <row r="68" spans="1:23" s="15" customFormat="1" ht="33" hidden="1" customHeight="1">
      <c r="A68" s="561"/>
      <c r="B68" s="466"/>
      <c r="C68" s="537"/>
      <c r="D68" s="455"/>
      <c r="E68" s="520"/>
      <c r="F68" s="523"/>
      <c r="G68" s="520"/>
      <c r="H68" s="523"/>
      <c r="I68" s="520"/>
      <c r="J68" s="528"/>
      <c r="K68" s="312" t="s">
        <v>140</v>
      </c>
      <c r="L68" s="21">
        <v>0</v>
      </c>
      <c r="M68" s="316" t="s">
        <v>274</v>
      </c>
      <c r="N68" s="88">
        <v>0</v>
      </c>
      <c r="O68" s="194">
        <f>$A$9*$B$38*$C$60*$D$65*J68*N68</f>
        <v>0</v>
      </c>
      <c r="P68" s="21"/>
      <c r="Q68" s="312"/>
      <c r="R68" s="89">
        <f t="shared" si="9"/>
        <v>100</v>
      </c>
      <c r="S68" s="202">
        <f t="shared" si="8"/>
        <v>0</v>
      </c>
      <c r="T68" s="26"/>
      <c r="U68" s="26"/>
      <c r="V68" s="23"/>
      <c r="W68" s="25"/>
    </row>
    <row r="69" spans="1:23" s="15" customFormat="1" ht="60" customHeight="1">
      <c r="A69" s="561"/>
      <c r="B69" s="466"/>
      <c r="C69" s="537"/>
      <c r="D69" s="453">
        <v>0.2</v>
      </c>
      <c r="E69" s="518" t="s">
        <v>87</v>
      </c>
      <c r="F69" s="521" t="s">
        <v>88</v>
      </c>
      <c r="G69" s="518" t="s">
        <v>411</v>
      </c>
      <c r="H69" s="521" t="s">
        <v>88</v>
      </c>
      <c r="I69" s="518" t="s">
        <v>412</v>
      </c>
      <c r="J69" s="526" t="s">
        <v>275</v>
      </c>
      <c r="K69" s="312" t="s">
        <v>140</v>
      </c>
      <c r="L69" s="21">
        <v>0</v>
      </c>
      <c r="M69" s="316" t="s">
        <v>274</v>
      </c>
      <c r="N69" s="88">
        <v>1</v>
      </c>
      <c r="O69" s="194">
        <f>$A$9*$B$38*$C$60*$D$69*N69</f>
        <v>8.2280000000000009E-3</v>
      </c>
      <c r="P69" s="21">
        <v>0</v>
      </c>
      <c r="Q69" s="312">
        <v>10</v>
      </c>
      <c r="R69" s="89">
        <f t="shared" si="9"/>
        <v>100</v>
      </c>
      <c r="S69" s="202">
        <f t="shared" si="8"/>
        <v>0.82280000000000009</v>
      </c>
      <c r="T69" s="26"/>
      <c r="U69" s="26"/>
      <c r="V69" s="23"/>
      <c r="W69" s="25"/>
    </row>
    <row r="70" spans="1:23" s="15" customFormat="1" ht="48.75" hidden="1" customHeight="1">
      <c r="A70" s="561"/>
      <c r="B70" s="466"/>
      <c r="C70" s="537"/>
      <c r="D70" s="454"/>
      <c r="E70" s="519"/>
      <c r="F70" s="522"/>
      <c r="G70" s="519"/>
      <c r="H70" s="522"/>
      <c r="I70" s="519"/>
      <c r="J70" s="527"/>
      <c r="K70" s="50" t="s">
        <v>140</v>
      </c>
      <c r="L70" s="21">
        <v>0</v>
      </c>
      <c r="M70" s="316" t="s">
        <v>274</v>
      </c>
      <c r="N70" s="88">
        <v>0</v>
      </c>
      <c r="O70" s="194">
        <f>$A$9*$B$38*$C$60*$D$69*J70*N70</f>
        <v>0</v>
      </c>
      <c r="P70" s="21"/>
      <c r="Q70" s="312"/>
      <c r="R70" s="89">
        <f t="shared" si="9"/>
        <v>100</v>
      </c>
      <c r="S70" s="202">
        <f t="shared" si="8"/>
        <v>0</v>
      </c>
      <c r="T70" s="26"/>
      <c r="U70" s="26"/>
      <c r="V70" s="23"/>
      <c r="W70" s="25"/>
    </row>
    <row r="71" spans="1:23" s="15" customFormat="1" ht="47.25" hidden="1" customHeight="1">
      <c r="A71" s="561"/>
      <c r="B71" s="466"/>
      <c r="C71" s="537"/>
      <c r="D71" s="455"/>
      <c r="E71" s="520"/>
      <c r="F71" s="523"/>
      <c r="G71" s="520"/>
      <c r="H71" s="523"/>
      <c r="I71" s="520"/>
      <c r="J71" s="528"/>
      <c r="K71" s="50" t="s">
        <v>140</v>
      </c>
      <c r="L71" s="21">
        <v>0</v>
      </c>
      <c r="M71" s="316" t="s">
        <v>274</v>
      </c>
      <c r="N71" s="88">
        <v>0</v>
      </c>
      <c r="O71" s="194">
        <f>$A$9*$B$38*$C$60*$D$69*J71*N71</f>
        <v>0</v>
      </c>
      <c r="P71" s="21"/>
      <c r="Q71" s="312"/>
      <c r="R71" s="89">
        <f t="shared" si="9"/>
        <v>100</v>
      </c>
      <c r="S71" s="202">
        <f t="shared" si="8"/>
        <v>0</v>
      </c>
      <c r="T71" s="26"/>
      <c r="U71" s="26"/>
      <c r="V71" s="23"/>
      <c r="W71" s="25"/>
    </row>
    <row r="72" spans="1:23" s="15" customFormat="1" ht="47.25" customHeight="1">
      <c r="A72" s="561"/>
      <c r="B72" s="466"/>
      <c r="C72" s="537"/>
      <c r="D72" s="453">
        <v>0.2</v>
      </c>
      <c r="E72" s="518" t="s">
        <v>89</v>
      </c>
      <c r="F72" s="521" t="s">
        <v>90</v>
      </c>
      <c r="G72" s="518" t="s">
        <v>413</v>
      </c>
      <c r="H72" s="521" t="s">
        <v>90</v>
      </c>
      <c r="I72" s="518" t="s">
        <v>414</v>
      </c>
      <c r="J72" s="526" t="s">
        <v>276</v>
      </c>
      <c r="K72" s="312" t="s">
        <v>140</v>
      </c>
      <c r="L72" s="21">
        <v>0</v>
      </c>
      <c r="M72" s="316" t="s">
        <v>274</v>
      </c>
      <c r="N72" s="88">
        <v>1</v>
      </c>
      <c r="O72" s="194">
        <f>$A$9*$B$38*$C$60*$D$72*N72</f>
        <v>8.2280000000000009E-3</v>
      </c>
      <c r="P72" s="21">
        <v>0</v>
      </c>
      <c r="Q72" s="312">
        <v>10</v>
      </c>
      <c r="R72" s="89">
        <f t="shared" si="9"/>
        <v>100</v>
      </c>
      <c r="S72" s="202">
        <f t="shared" si="8"/>
        <v>0.82280000000000009</v>
      </c>
      <c r="T72" s="26"/>
      <c r="U72" s="26"/>
      <c r="V72" s="23"/>
      <c r="W72" s="25"/>
    </row>
    <row r="73" spans="1:23" s="15" customFormat="1" ht="47.25" hidden="1" customHeight="1">
      <c r="A73" s="561"/>
      <c r="B73" s="466"/>
      <c r="C73" s="537"/>
      <c r="D73" s="454"/>
      <c r="E73" s="519"/>
      <c r="F73" s="522"/>
      <c r="G73" s="519"/>
      <c r="H73" s="522"/>
      <c r="I73" s="519"/>
      <c r="J73" s="527"/>
      <c r="K73" s="312" t="s">
        <v>140</v>
      </c>
      <c r="L73" s="21">
        <v>0</v>
      </c>
      <c r="M73" s="316" t="s">
        <v>274</v>
      </c>
      <c r="N73" s="88">
        <v>0</v>
      </c>
      <c r="O73" s="194">
        <f>$A$9*$B$38*$C$60*$D$72*J73*N73</f>
        <v>0</v>
      </c>
      <c r="P73" s="21"/>
      <c r="Q73" s="312"/>
      <c r="R73" s="89">
        <f t="shared" si="9"/>
        <v>100</v>
      </c>
      <c r="S73" s="202">
        <f t="shared" si="8"/>
        <v>0</v>
      </c>
      <c r="T73" s="26"/>
      <c r="U73" s="26"/>
      <c r="V73" s="23"/>
      <c r="W73" s="25"/>
    </row>
    <row r="74" spans="1:23" s="15" customFormat="1" ht="44.25" hidden="1" customHeight="1">
      <c r="A74" s="561"/>
      <c r="B74" s="466"/>
      <c r="C74" s="537"/>
      <c r="D74" s="455"/>
      <c r="E74" s="520"/>
      <c r="F74" s="523"/>
      <c r="G74" s="520"/>
      <c r="H74" s="523"/>
      <c r="I74" s="520"/>
      <c r="J74" s="528"/>
      <c r="K74" s="312" t="s">
        <v>140</v>
      </c>
      <c r="L74" s="21">
        <v>0</v>
      </c>
      <c r="M74" s="316" t="s">
        <v>274</v>
      </c>
      <c r="N74" s="88">
        <v>0</v>
      </c>
      <c r="O74" s="194">
        <f>$A$9*$B$38*$C$60*$D$72*J74*N74</f>
        <v>0</v>
      </c>
      <c r="P74" s="21"/>
      <c r="Q74" s="312"/>
      <c r="R74" s="89">
        <f t="shared" si="9"/>
        <v>100</v>
      </c>
      <c r="S74" s="202">
        <f t="shared" si="8"/>
        <v>0</v>
      </c>
      <c r="T74" s="26"/>
      <c r="U74" s="26"/>
      <c r="V74" s="23"/>
      <c r="W74" s="25"/>
    </row>
    <row r="75" spans="1:23" s="15" customFormat="1" ht="46.5" customHeight="1">
      <c r="A75" s="561"/>
      <c r="B75" s="466"/>
      <c r="C75" s="537"/>
      <c r="D75" s="453">
        <v>0.2</v>
      </c>
      <c r="E75" s="518" t="s">
        <v>91</v>
      </c>
      <c r="F75" s="521" t="s">
        <v>92</v>
      </c>
      <c r="G75" s="518" t="s">
        <v>415</v>
      </c>
      <c r="H75" s="521" t="s">
        <v>92</v>
      </c>
      <c r="I75" s="518" t="s">
        <v>416</v>
      </c>
      <c r="J75" s="526" t="s">
        <v>277</v>
      </c>
      <c r="K75" s="312" t="s">
        <v>140</v>
      </c>
      <c r="L75" s="21">
        <v>0</v>
      </c>
      <c r="M75" s="316" t="s">
        <v>274</v>
      </c>
      <c r="N75" s="88">
        <v>1</v>
      </c>
      <c r="O75" s="194">
        <f>$A$9*$B$38*$C$60*$D$75*N75</f>
        <v>8.2280000000000009E-3</v>
      </c>
      <c r="P75" s="21">
        <v>0</v>
      </c>
      <c r="Q75" s="312">
        <v>10</v>
      </c>
      <c r="R75" s="89">
        <f t="shared" si="9"/>
        <v>100</v>
      </c>
      <c r="S75" s="202">
        <f t="shared" si="8"/>
        <v>0.82280000000000009</v>
      </c>
      <c r="T75" s="26"/>
      <c r="U75" s="26"/>
      <c r="V75" s="23"/>
      <c r="W75" s="25"/>
    </row>
    <row r="76" spans="1:23" s="15" customFormat="1" ht="46.5" hidden="1" customHeight="1">
      <c r="A76" s="561"/>
      <c r="B76" s="466"/>
      <c r="C76" s="537"/>
      <c r="D76" s="454"/>
      <c r="E76" s="519"/>
      <c r="F76" s="522"/>
      <c r="G76" s="519"/>
      <c r="H76" s="522"/>
      <c r="I76" s="519"/>
      <c r="J76" s="527"/>
      <c r="K76" s="50" t="s">
        <v>140</v>
      </c>
      <c r="L76" s="21">
        <v>0</v>
      </c>
      <c r="M76" s="371" t="s">
        <v>26</v>
      </c>
      <c r="N76" s="88">
        <v>0</v>
      </c>
      <c r="O76" s="194"/>
      <c r="P76" s="21"/>
      <c r="Q76" s="50"/>
      <c r="R76" s="89">
        <f>100-(P76-L76)*10</f>
        <v>100</v>
      </c>
      <c r="S76" s="202">
        <f t="shared" si="8"/>
        <v>0</v>
      </c>
      <c r="T76" s="26"/>
      <c r="U76" s="26"/>
      <c r="V76" s="23"/>
      <c r="W76" s="25"/>
    </row>
    <row r="77" spans="1:23" s="15" customFormat="1" ht="46.5" hidden="1" customHeight="1">
      <c r="A77" s="561"/>
      <c r="B77" s="466"/>
      <c r="C77" s="537"/>
      <c r="D77" s="454"/>
      <c r="E77" s="519"/>
      <c r="F77" s="522"/>
      <c r="G77" s="519"/>
      <c r="H77" s="522"/>
      <c r="I77" s="519"/>
      <c r="J77" s="527"/>
      <c r="K77" s="50" t="s">
        <v>140</v>
      </c>
      <c r="L77" s="21">
        <v>0</v>
      </c>
      <c r="M77" s="371" t="s">
        <v>26</v>
      </c>
      <c r="N77" s="88">
        <v>0</v>
      </c>
      <c r="O77" s="194"/>
      <c r="P77" s="21"/>
      <c r="Q77" s="50"/>
      <c r="R77" s="89">
        <f>100-(P77-L77)*10</f>
        <v>100</v>
      </c>
      <c r="S77" s="202">
        <f t="shared" si="8"/>
        <v>0</v>
      </c>
      <c r="T77" s="26"/>
      <c r="U77" s="26"/>
      <c r="V77" s="23"/>
      <c r="W77" s="25"/>
    </row>
    <row r="78" spans="1:23" s="15" customFormat="1" ht="29.25" hidden="1" customHeight="1">
      <c r="A78" s="561"/>
      <c r="B78" s="466"/>
      <c r="C78" s="538"/>
      <c r="D78" s="455"/>
      <c r="E78" s="520"/>
      <c r="F78" s="523"/>
      <c r="G78" s="520"/>
      <c r="H78" s="523"/>
      <c r="I78" s="520"/>
      <c r="J78" s="528"/>
      <c r="K78" s="50" t="s">
        <v>140</v>
      </c>
      <c r="L78" s="21">
        <v>0</v>
      </c>
      <c r="M78" s="371" t="s">
        <v>26</v>
      </c>
      <c r="N78" s="88">
        <v>0</v>
      </c>
      <c r="O78" s="194"/>
      <c r="P78" s="21"/>
      <c r="Q78" s="50"/>
      <c r="R78" s="89">
        <f>100-(P78-L78)*10</f>
        <v>100</v>
      </c>
      <c r="S78" s="202">
        <f t="shared" si="8"/>
        <v>0</v>
      </c>
      <c r="T78" s="26"/>
      <c r="U78" s="26"/>
      <c r="V78" s="23"/>
      <c r="W78" s="25"/>
    </row>
    <row r="79" spans="1:23" s="15" customFormat="1" ht="21.95" customHeight="1">
      <c r="A79" s="561"/>
      <c r="B79" s="466"/>
      <c r="C79" s="536">
        <v>0.09</v>
      </c>
      <c r="D79" s="86"/>
      <c r="E79" s="104" t="s">
        <v>190</v>
      </c>
      <c r="F79" s="539" t="s">
        <v>52</v>
      </c>
      <c r="G79" s="540"/>
      <c r="H79" s="540"/>
      <c r="I79" s="540"/>
      <c r="J79" s="540"/>
      <c r="K79" s="540"/>
      <c r="L79" s="540"/>
      <c r="M79" s="541"/>
      <c r="N79" s="122"/>
      <c r="O79" s="195"/>
      <c r="P79" s="129"/>
      <c r="Q79" s="129"/>
      <c r="R79" s="129"/>
      <c r="S79" s="203"/>
      <c r="T79" s="131"/>
      <c r="U79" s="131"/>
      <c r="V79" s="124"/>
      <c r="W79" s="125"/>
    </row>
    <row r="80" spans="1:23" s="15" customFormat="1" ht="84" customHeight="1">
      <c r="A80" s="561"/>
      <c r="B80" s="466"/>
      <c r="C80" s="537"/>
      <c r="D80" s="453">
        <v>0.25</v>
      </c>
      <c r="E80" s="518" t="s">
        <v>93</v>
      </c>
      <c r="F80" s="521" t="s">
        <v>94</v>
      </c>
      <c r="G80" s="518" t="s">
        <v>417</v>
      </c>
      <c r="H80" s="521" t="s">
        <v>94</v>
      </c>
      <c r="I80" s="518" t="s">
        <v>418</v>
      </c>
      <c r="J80" s="542" t="s">
        <v>278</v>
      </c>
      <c r="K80" s="312" t="s">
        <v>140</v>
      </c>
      <c r="L80" s="21">
        <v>0</v>
      </c>
      <c r="M80" s="316" t="s">
        <v>274</v>
      </c>
      <c r="N80" s="88">
        <v>1</v>
      </c>
      <c r="O80" s="194">
        <f>$A$9*$B$38*$C$79*$D$80*N80</f>
        <v>8.4149999999999989E-3</v>
      </c>
      <c r="P80" s="21">
        <v>0</v>
      </c>
      <c r="Q80" s="312">
        <v>10</v>
      </c>
      <c r="R80" s="89">
        <f t="shared" ref="R80:R86" si="11">100-(P80-L80)*Q80</f>
        <v>100</v>
      </c>
      <c r="S80" s="202">
        <f t="shared" si="8"/>
        <v>0.84149999999999991</v>
      </c>
      <c r="T80" s="26"/>
      <c r="U80" s="26"/>
      <c r="V80" s="23"/>
      <c r="W80" s="25"/>
    </row>
    <row r="81" spans="1:23" s="15" customFormat="1" ht="66.75" hidden="1" customHeight="1">
      <c r="A81" s="561"/>
      <c r="B81" s="466"/>
      <c r="C81" s="537"/>
      <c r="D81" s="454"/>
      <c r="E81" s="519"/>
      <c r="F81" s="522"/>
      <c r="G81" s="519"/>
      <c r="H81" s="522"/>
      <c r="I81" s="519"/>
      <c r="J81" s="543"/>
      <c r="K81" s="312" t="s">
        <v>140</v>
      </c>
      <c r="L81" s="21">
        <v>0</v>
      </c>
      <c r="M81" s="316" t="s">
        <v>274</v>
      </c>
      <c r="N81" s="88">
        <v>0</v>
      </c>
      <c r="O81" s="194">
        <f>$A$9*$B$38*$C$79*$D$80*J81*N81</f>
        <v>0</v>
      </c>
      <c r="P81" s="21"/>
      <c r="Q81" s="312"/>
      <c r="R81" s="89">
        <f t="shared" si="11"/>
        <v>100</v>
      </c>
      <c r="S81" s="202">
        <f t="shared" si="8"/>
        <v>0</v>
      </c>
      <c r="T81" s="26"/>
      <c r="U81" s="26"/>
      <c r="V81" s="23"/>
      <c r="W81" s="25"/>
    </row>
    <row r="82" spans="1:23" s="15" customFormat="1" ht="42.75" hidden="1" customHeight="1">
      <c r="A82" s="561"/>
      <c r="B82" s="466"/>
      <c r="C82" s="537"/>
      <c r="D82" s="454"/>
      <c r="E82" s="519"/>
      <c r="F82" s="522"/>
      <c r="G82" s="519"/>
      <c r="H82" s="522"/>
      <c r="I82" s="519"/>
      <c r="J82" s="543"/>
      <c r="K82" s="312" t="s">
        <v>140</v>
      </c>
      <c r="L82" s="21">
        <v>0</v>
      </c>
      <c r="M82" s="316" t="s">
        <v>274</v>
      </c>
      <c r="N82" s="88">
        <v>0</v>
      </c>
      <c r="O82" s="194">
        <f>$A$9*$B$38*$C$79*$D$80*J82*N82</f>
        <v>0</v>
      </c>
      <c r="P82" s="21"/>
      <c r="Q82" s="312"/>
      <c r="R82" s="89">
        <f t="shared" si="11"/>
        <v>100</v>
      </c>
      <c r="S82" s="202">
        <f t="shared" si="8"/>
        <v>0</v>
      </c>
      <c r="T82" s="26"/>
      <c r="U82" s="26"/>
      <c r="V82" s="23"/>
      <c r="W82" s="25"/>
    </row>
    <row r="83" spans="1:23" s="15" customFormat="1" ht="43.5" hidden="1" customHeight="1">
      <c r="A83" s="561"/>
      <c r="B83" s="466"/>
      <c r="C83" s="537"/>
      <c r="D83" s="455"/>
      <c r="E83" s="520"/>
      <c r="F83" s="523"/>
      <c r="G83" s="520"/>
      <c r="H83" s="523"/>
      <c r="I83" s="520"/>
      <c r="J83" s="544"/>
      <c r="K83" s="312" t="s">
        <v>140</v>
      </c>
      <c r="L83" s="21">
        <v>0</v>
      </c>
      <c r="M83" s="316" t="s">
        <v>274</v>
      </c>
      <c r="N83" s="88">
        <v>0</v>
      </c>
      <c r="O83" s="194">
        <f>$A$9*$B$38*$C$79*$D$80*J83*N83</f>
        <v>0</v>
      </c>
      <c r="P83" s="21"/>
      <c r="Q83" s="312"/>
      <c r="R83" s="89">
        <f t="shared" si="11"/>
        <v>100</v>
      </c>
      <c r="S83" s="202">
        <f t="shared" si="8"/>
        <v>0</v>
      </c>
      <c r="T83" s="26"/>
      <c r="U83" s="26"/>
      <c r="V83" s="23"/>
      <c r="W83" s="25"/>
    </row>
    <row r="84" spans="1:23" s="15" customFormat="1" ht="93" customHeight="1">
      <c r="A84" s="561"/>
      <c r="B84" s="466"/>
      <c r="C84" s="537"/>
      <c r="D84" s="308">
        <v>0.25</v>
      </c>
      <c r="E84" s="360" t="s">
        <v>95</v>
      </c>
      <c r="F84" s="50" t="s">
        <v>96</v>
      </c>
      <c r="G84" s="360" t="s">
        <v>419</v>
      </c>
      <c r="H84" s="50" t="s">
        <v>96</v>
      </c>
      <c r="I84" s="360" t="s">
        <v>420</v>
      </c>
      <c r="J84" s="50" t="s">
        <v>289</v>
      </c>
      <c r="K84" s="312" t="s">
        <v>140</v>
      </c>
      <c r="L84" s="21">
        <v>0</v>
      </c>
      <c r="M84" s="316" t="s">
        <v>274</v>
      </c>
      <c r="N84" s="88">
        <v>1</v>
      </c>
      <c r="O84" s="194">
        <f>$A$9*$B$38*$C$79*$D$84*N84</f>
        <v>8.4149999999999989E-3</v>
      </c>
      <c r="P84" s="21">
        <v>0</v>
      </c>
      <c r="Q84" s="312">
        <v>10</v>
      </c>
      <c r="R84" s="89">
        <f>100-(P84-L84)*Q84</f>
        <v>100</v>
      </c>
      <c r="S84" s="202">
        <f t="shared" si="8"/>
        <v>0.84149999999999991</v>
      </c>
      <c r="T84" s="26"/>
      <c r="U84" s="26"/>
      <c r="V84" s="23"/>
      <c r="W84" s="25"/>
    </row>
    <row r="85" spans="1:23" s="15" customFormat="1" ht="45" customHeight="1">
      <c r="A85" s="561"/>
      <c r="B85" s="466"/>
      <c r="C85" s="537"/>
      <c r="D85" s="308">
        <v>0.25</v>
      </c>
      <c r="E85" s="360" t="s">
        <v>97</v>
      </c>
      <c r="F85" s="165" t="s">
        <v>98</v>
      </c>
      <c r="G85" s="360" t="s">
        <v>421</v>
      </c>
      <c r="H85" s="166" t="s">
        <v>98</v>
      </c>
      <c r="I85" s="360" t="s">
        <v>422</v>
      </c>
      <c r="J85" s="166" t="s">
        <v>288</v>
      </c>
      <c r="K85" s="312" t="s">
        <v>140</v>
      </c>
      <c r="L85" s="21">
        <v>0</v>
      </c>
      <c r="M85" s="316" t="s">
        <v>274</v>
      </c>
      <c r="N85" s="88">
        <v>1</v>
      </c>
      <c r="O85" s="194">
        <f>$A$9*$B$38*$C$79*$D$84*N85</f>
        <v>8.4149999999999989E-3</v>
      </c>
      <c r="P85" s="21">
        <v>0</v>
      </c>
      <c r="Q85" s="312">
        <v>10</v>
      </c>
      <c r="R85" s="89">
        <f t="shared" si="11"/>
        <v>100</v>
      </c>
      <c r="S85" s="202">
        <f t="shared" si="8"/>
        <v>0.84149999999999991</v>
      </c>
      <c r="T85" s="26"/>
      <c r="U85" s="26"/>
      <c r="V85" s="23"/>
      <c r="W85" s="25"/>
    </row>
    <row r="86" spans="1:23" s="15" customFormat="1" ht="45">
      <c r="A86" s="561"/>
      <c r="B86" s="466"/>
      <c r="C86" s="538"/>
      <c r="D86" s="308">
        <v>0.25</v>
      </c>
      <c r="E86" s="360" t="s">
        <v>99</v>
      </c>
      <c r="F86" s="5" t="s">
        <v>100</v>
      </c>
      <c r="G86" s="360" t="s">
        <v>423</v>
      </c>
      <c r="H86" s="5" t="s">
        <v>100</v>
      </c>
      <c r="I86" s="360" t="s">
        <v>424</v>
      </c>
      <c r="J86" s="441" t="s">
        <v>311</v>
      </c>
      <c r="K86" s="312" t="s">
        <v>140</v>
      </c>
      <c r="L86" s="21">
        <v>0</v>
      </c>
      <c r="M86" s="316" t="s">
        <v>274</v>
      </c>
      <c r="N86" s="88">
        <v>1</v>
      </c>
      <c r="O86" s="194">
        <f>$A$9*$B$38*$C$79*$D$84*N86</f>
        <v>8.4149999999999989E-3</v>
      </c>
      <c r="P86" s="21">
        <v>0</v>
      </c>
      <c r="Q86" s="312">
        <v>10</v>
      </c>
      <c r="R86" s="89">
        <f t="shared" si="11"/>
        <v>100</v>
      </c>
      <c r="S86" s="202">
        <f t="shared" si="8"/>
        <v>0.84149999999999991</v>
      </c>
      <c r="T86" s="26"/>
      <c r="U86" s="26"/>
      <c r="V86" s="23"/>
      <c r="W86" s="25"/>
    </row>
    <row r="87" spans="1:23" s="15" customFormat="1" ht="27" customHeight="1">
      <c r="A87" s="561"/>
      <c r="B87" s="466"/>
      <c r="C87" s="536">
        <v>7.0000000000000007E-2</v>
      </c>
      <c r="D87" s="86"/>
      <c r="E87" s="104" t="s">
        <v>191</v>
      </c>
      <c r="F87" s="539" t="s">
        <v>53</v>
      </c>
      <c r="G87" s="540"/>
      <c r="H87" s="540"/>
      <c r="I87" s="540"/>
      <c r="J87" s="540"/>
      <c r="K87" s="540"/>
      <c r="L87" s="540"/>
      <c r="M87" s="541"/>
      <c r="N87" s="122"/>
      <c r="O87" s="195"/>
      <c r="P87" s="129"/>
      <c r="Q87" s="129"/>
      <c r="R87" s="129"/>
      <c r="S87" s="203"/>
      <c r="T87" s="131"/>
      <c r="U87" s="131"/>
      <c r="V87" s="124"/>
      <c r="W87" s="125"/>
    </row>
    <row r="88" spans="1:23" s="15" customFormat="1" ht="37.5" customHeight="1">
      <c r="A88" s="561"/>
      <c r="B88" s="466"/>
      <c r="C88" s="537"/>
      <c r="D88" s="453">
        <v>0.4</v>
      </c>
      <c r="E88" s="518" t="s">
        <v>101</v>
      </c>
      <c r="F88" s="474" t="s">
        <v>102</v>
      </c>
      <c r="G88" s="518" t="s">
        <v>425</v>
      </c>
      <c r="H88" s="474" t="s">
        <v>102</v>
      </c>
      <c r="I88" s="518" t="s">
        <v>426</v>
      </c>
      <c r="J88" s="474" t="s">
        <v>290</v>
      </c>
      <c r="K88" s="312" t="s">
        <v>140</v>
      </c>
      <c r="L88" s="21">
        <v>0</v>
      </c>
      <c r="M88" s="312" t="s">
        <v>141</v>
      </c>
      <c r="N88" s="88">
        <v>1</v>
      </c>
      <c r="O88" s="194">
        <f>$A$9*$B$38*$C$87*$D$88*N88</f>
        <v>1.0472000000000002E-2</v>
      </c>
      <c r="P88" s="21">
        <v>0</v>
      </c>
      <c r="Q88" s="312">
        <v>10</v>
      </c>
      <c r="R88" s="89">
        <f t="shared" ref="R88:R99" si="12">100-(P88-L88)*Q88</f>
        <v>100</v>
      </c>
      <c r="S88" s="202">
        <f t="shared" si="8"/>
        <v>1.0472000000000001</v>
      </c>
      <c r="T88" s="26"/>
      <c r="U88" s="26"/>
      <c r="V88" s="23"/>
      <c r="W88" s="25"/>
    </row>
    <row r="89" spans="1:23" s="15" customFormat="1" ht="37.5" hidden="1" customHeight="1">
      <c r="A89" s="561"/>
      <c r="B89" s="466"/>
      <c r="C89" s="537"/>
      <c r="D89" s="454"/>
      <c r="E89" s="519"/>
      <c r="F89" s="514"/>
      <c r="G89" s="519"/>
      <c r="H89" s="514"/>
      <c r="I89" s="519"/>
      <c r="J89" s="514"/>
      <c r="K89" s="312" t="s">
        <v>140</v>
      </c>
      <c r="L89" s="21">
        <v>0</v>
      </c>
      <c r="M89" s="312" t="s">
        <v>141</v>
      </c>
      <c r="N89" s="88">
        <v>0</v>
      </c>
      <c r="O89" s="194">
        <f>$A$9*$B$38*$C$87*$D$88*J89*N89</f>
        <v>0</v>
      </c>
      <c r="P89" s="21"/>
      <c r="Q89" s="312"/>
      <c r="R89" s="89">
        <f t="shared" si="12"/>
        <v>100</v>
      </c>
      <c r="S89" s="202">
        <f t="shared" si="8"/>
        <v>0</v>
      </c>
      <c r="T89" s="26"/>
      <c r="U89" s="26"/>
      <c r="V89" s="23"/>
      <c r="W89" s="25"/>
    </row>
    <row r="90" spans="1:23" s="15" customFormat="1" ht="37.5" hidden="1" customHeight="1">
      <c r="A90" s="561"/>
      <c r="B90" s="466"/>
      <c r="C90" s="537"/>
      <c r="D90" s="454"/>
      <c r="E90" s="519"/>
      <c r="F90" s="514"/>
      <c r="G90" s="519"/>
      <c r="H90" s="514"/>
      <c r="I90" s="519"/>
      <c r="J90" s="514"/>
      <c r="K90" s="312" t="s">
        <v>140</v>
      </c>
      <c r="L90" s="21">
        <v>0</v>
      </c>
      <c r="M90" s="312" t="s">
        <v>141</v>
      </c>
      <c r="N90" s="88">
        <v>0</v>
      </c>
      <c r="O90" s="194">
        <f>$A$9*$B$38*$C$87*$D$88*J90*N90</f>
        <v>0</v>
      </c>
      <c r="P90" s="21"/>
      <c r="Q90" s="312"/>
      <c r="R90" s="89">
        <f t="shared" si="12"/>
        <v>100</v>
      </c>
      <c r="S90" s="202">
        <f t="shared" si="8"/>
        <v>0</v>
      </c>
      <c r="T90" s="26"/>
      <c r="U90" s="26"/>
      <c r="V90" s="23"/>
      <c r="W90" s="25"/>
    </row>
    <row r="91" spans="1:23" s="15" customFormat="1" ht="37.5" hidden="1" customHeight="1">
      <c r="A91" s="561"/>
      <c r="B91" s="466"/>
      <c r="C91" s="537"/>
      <c r="D91" s="454"/>
      <c r="E91" s="519"/>
      <c r="F91" s="514"/>
      <c r="G91" s="519"/>
      <c r="H91" s="514"/>
      <c r="I91" s="519"/>
      <c r="J91" s="514"/>
      <c r="K91" s="312" t="s">
        <v>140</v>
      </c>
      <c r="L91" s="21">
        <v>0</v>
      </c>
      <c r="M91" s="312" t="s">
        <v>141</v>
      </c>
      <c r="N91" s="88">
        <v>0</v>
      </c>
      <c r="O91" s="194">
        <f>$A$9*$B$38*$C$87*$D$88*J91*N91</f>
        <v>0</v>
      </c>
      <c r="P91" s="21"/>
      <c r="Q91" s="312"/>
      <c r="R91" s="89">
        <f t="shared" si="12"/>
        <v>100</v>
      </c>
      <c r="S91" s="202">
        <f t="shared" si="8"/>
        <v>0</v>
      </c>
      <c r="T91" s="26"/>
      <c r="U91" s="26"/>
      <c r="V91" s="23"/>
      <c r="W91" s="25"/>
    </row>
    <row r="92" spans="1:23" s="15" customFormat="1" ht="37.5" hidden="1" customHeight="1">
      <c r="A92" s="561"/>
      <c r="B92" s="466"/>
      <c r="C92" s="537"/>
      <c r="D92" s="454"/>
      <c r="E92" s="519"/>
      <c r="F92" s="514"/>
      <c r="G92" s="519"/>
      <c r="H92" s="514"/>
      <c r="I92" s="519"/>
      <c r="J92" s="514"/>
      <c r="K92" s="312" t="s">
        <v>140</v>
      </c>
      <c r="L92" s="21">
        <v>0</v>
      </c>
      <c r="M92" s="312" t="s">
        <v>141</v>
      </c>
      <c r="N92" s="88">
        <v>0</v>
      </c>
      <c r="O92" s="194">
        <f>$A$9*$B$38*$C$87*$D$88*J92*N92</f>
        <v>0</v>
      </c>
      <c r="P92" s="21"/>
      <c r="Q92" s="312"/>
      <c r="R92" s="89">
        <f t="shared" si="12"/>
        <v>100</v>
      </c>
      <c r="S92" s="202">
        <f t="shared" si="8"/>
        <v>0</v>
      </c>
      <c r="T92" s="26"/>
      <c r="U92" s="26"/>
      <c r="V92" s="23"/>
      <c r="W92" s="25"/>
    </row>
    <row r="93" spans="1:23" s="15" customFormat="1" ht="37.5" hidden="1" customHeight="1">
      <c r="A93" s="561"/>
      <c r="B93" s="466"/>
      <c r="C93" s="537"/>
      <c r="D93" s="455"/>
      <c r="E93" s="520"/>
      <c r="F93" s="475"/>
      <c r="G93" s="520"/>
      <c r="H93" s="475"/>
      <c r="I93" s="520"/>
      <c r="J93" s="475"/>
      <c r="K93" s="312" t="s">
        <v>140</v>
      </c>
      <c r="L93" s="21">
        <v>0</v>
      </c>
      <c r="M93" s="312" t="s">
        <v>141</v>
      </c>
      <c r="N93" s="88">
        <v>0</v>
      </c>
      <c r="O93" s="194">
        <f>$A$9*$B$38*$C$87*$D$88*J93*N93</f>
        <v>0</v>
      </c>
      <c r="P93" s="21"/>
      <c r="Q93" s="312"/>
      <c r="R93" s="89">
        <f t="shared" si="12"/>
        <v>100</v>
      </c>
      <c r="S93" s="202">
        <f t="shared" si="8"/>
        <v>0</v>
      </c>
      <c r="T93" s="26"/>
      <c r="U93" s="26"/>
      <c r="V93" s="23"/>
      <c r="W93" s="25"/>
    </row>
    <row r="94" spans="1:23" s="15" customFormat="1" ht="37.5" customHeight="1">
      <c r="A94" s="561"/>
      <c r="B94" s="466"/>
      <c r="C94" s="537"/>
      <c r="D94" s="453">
        <v>0.3</v>
      </c>
      <c r="E94" s="518" t="s">
        <v>103</v>
      </c>
      <c r="F94" s="521" t="s">
        <v>104</v>
      </c>
      <c r="G94" s="518" t="s">
        <v>431</v>
      </c>
      <c r="H94" s="521" t="s">
        <v>104</v>
      </c>
      <c r="I94" s="518" t="s">
        <v>432</v>
      </c>
      <c r="J94" s="521" t="s">
        <v>279</v>
      </c>
      <c r="K94" s="312" t="s">
        <v>140</v>
      </c>
      <c r="L94" s="21">
        <v>0</v>
      </c>
      <c r="M94" s="312" t="s">
        <v>141</v>
      </c>
      <c r="N94" s="88">
        <v>1</v>
      </c>
      <c r="O94" s="194">
        <f>$A$9*$B$38*$C$87*$D$94*N94</f>
        <v>7.8539999999999999E-3</v>
      </c>
      <c r="P94" s="21">
        <v>0</v>
      </c>
      <c r="Q94" s="312">
        <v>10</v>
      </c>
      <c r="R94" s="89">
        <f t="shared" si="12"/>
        <v>100</v>
      </c>
      <c r="S94" s="202">
        <f t="shared" si="8"/>
        <v>0.78539999999999999</v>
      </c>
      <c r="T94" s="26"/>
      <c r="U94" s="26"/>
      <c r="V94" s="23"/>
      <c r="W94" s="25"/>
    </row>
    <row r="95" spans="1:23" s="15" customFormat="1" ht="37.5" hidden="1" customHeight="1">
      <c r="A95" s="561"/>
      <c r="B95" s="466"/>
      <c r="C95" s="537"/>
      <c r="D95" s="455"/>
      <c r="E95" s="520"/>
      <c r="F95" s="523"/>
      <c r="G95" s="520"/>
      <c r="H95" s="523"/>
      <c r="I95" s="520"/>
      <c r="J95" s="523"/>
      <c r="K95" s="312" t="s">
        <v>140</v>
      </c>
      <c r="L95" s="21">
        <v>0</v>
      </c>
      <c r="M95" s="312" t="s">
        <v>141</v>
      </c>
      <c r="N95" s="88">
        <v>0</v>
      </c>
      <c r="O95" s="194">
        <f>$A$9*$B$38*$C$87*$D$94*J95*N95</f>
        <v>0</v>
      </c>
      <c r="P95" s="21"/>
      <c r="Q95" s="312"/>
      <c r="R95" s="89">
        <f t="shared" si="12"/>
        <v>100</v>
      </c>
      <c r="S95" s="202">
        <f t="shared" si="8"/>
        <v>0</v>
      </c>
      <c r="T95" s="26"/>
      <c r="U95" s="26"/>
      <c r="V95" s="23"/>
      <c r="W95" s="25"/>
    </row>
    <row r="96" spans="1:23" s="15" customFormat="1" ht="63.75" customHeight="1">
      <c r="A96" s="561"/>
      <c r="B96" s="466"/>
      <c r="C96" s="537"/>
      <c r="D96" s="453">
        <v>0.3</v>
      </c>
      <c r="E96" s="518" t="s">
        <v>105</v>
      </c>
      <c r="F96" s="521" t="s">
        <v>106</v>
      </c>
      <c r="G96" s="518" t="s">
        <v>433</v>
      </c>
      <c r="H96" s="521" t="s">
        <v>106</v>
      </c>
      <c r="I96" s="518" t="s">
        <v>434</v>
      </c>
      <c r="J96" s="526" t="s">
        <v>312</v>
      </c>
      <c r="K96" s="238" t="s">
        <v>517</v>
      </c>
      <c r="L96" s="240">
        <v>1</v>
      </c>
      <c r="M96" s="312" t="s">
        <v>141</v>
      </c>
      <c r="N96" s="88">
        <v>1</v>
      </c>
      <c r="O96" s="194">
        <f>$A$9*$B$38*$C$87*$D$96*N96</f>
        <v>7.8539999999999999E-3</v>
      </c>
      <c r="P96" s="21">
        <v>1</v>
      </c>
      <c r="Q96" s="312">
        <v>10</v>
      </c>
      <c r="R96" s="89">
        <f t="shared" si="12"/>
        <v>100</v>
      </c>
      <c r="S96" s="202">
        <f t="shared" si="8"/>
        <v>0.78539999999999999</v>
      </c>
      <c r="T96" s="26"/>
      <c r="U96" s="26"/>
      <c r="V96" s="23"/>
      <c r="W96" s="25"/>
    </row>
    <row r="97" spans="1:23" s="15" customFormat="1" ht="33.950000000000003" hidden="1" customHeight="1">
      <c r="A97" s="561"/>
      <c r="B97" s="466"/>
      <c r="C97" s="537"/>
      <c r="D97" s="454"/>
      <c r="E97" s="519"/>
      <c r="F97" s="522"/>
      <c r="G97" s="519"/>
      <c r="H97" s="522"/>
      <c r="I97" s="519"/>
      <c r="J97" s="527"/>
      <c r="K97" s="312" t="s">
        <v>140</v>
      </c>
      <c r="L97" s="21">
        <v>0</v>
      </c>
      <c r="M97" s="312" t="s">
        <v>141</v>
      </c>
      <c r="N97" s="88">
        <v>0</v>
      </c>
      <c r="O97" s="194"/>
      <c r="P97" s="21"/>
      <c r="Q97" s="312"/>
      <c r="R97" s="89">
        <f t="shared" si="12"/>
        <v>100</v>
      </c>
      <c r="S97" s="202">
        <f t="shared" si="8"/>
        <v>0</v>
      </c>
      <c r="T97" s="26"/>
      <c r="U97" s="26"/>
      <c r="V97" s="23"/>
      <c r="W97" s="25"/>
    </row>
    <row r="98" spans="1:23" s="15" customFormat="1" ht="51" hidden="1" customHeight="1">
      <c r="A98" s="561"/>
      <c r="B98" s="466"/>
      <c r="C98" s="537"/>
      <c r="D98" s="455"/>
      <c r="E98" s="520"/>
      <c r="F98" s="523"/>
      <c r="G98" s="520"/>
      <c r="H98" s="523"/>
      <c r="I98" s="520"/>
      <c r="J98" s="528"/>
      <c r="K98" s="312" t="s">
        <v>140</v>
      </c>
      <c r="L98" s="21">
        <v>0</v>
      </c>
      <c r="M98" s="312" t="s">
        <v>141</v>
      </c>
      <c r="N98" s="88">
        <v>0</v>
      </c>
      <c r="O98" s="194"/>
      <c r="P98" s="21"/>
      <c r="Q98" s="312"/>
      <c r="R98" s="89">
        <f t="shared" si="12"/>
        <v>100</v>
      </c>
      <c r="S98" s="202">
        <f t="shared" si="8"/>
        <v>0</v>
      </c>
      <c r="T98" s="26"/>
      <c r="U98" s="26"/>
      <c r="V98" s="23"/>
      <c r="W98" s="25"/>
    </row>
    <row r="99" spans="1:23" s="179" customFormat="1" ht="38.25" hidden="1" customHeight="1">
      <c r="A99" s="561"/>
      <c r="B99" s="466"/>
      <c r="C99" s="537"/>
      <c r="D99" s="453">
        <v>0</v>
      </c>
      <c r="E99" s="548" t="s">
        <v>107</v>
      </c>
      <c r="F99" s="551" t="s">
        <v>108</v>
      </c>
      <c r="G99" s="548" t="s">
        <v>107</v>
      </c>
      <c r="H99" s="551" t="s">
        <v>108</v>
      </c>
      <c r="I99" s="548" t="s">
        <v>107</v>
      </c>
      <c r="J99" s="551" t="s">
        <v>280</v>
      </c>
      <c r="K99" s="180" t="s">
        <v>140</v>
      </c>
      <c r="L99" s="181">
        <v>0</v>
      </c>
      <c r="M99" s="180" t="s">
        <v>141</v>
      </c>
      <c r="N99" s="182"/>
      <c r="O99" s="194"/>
      <c r="P99" s="181"/>
      <c r="Q99" s="180"/>
      <c r="R99" s="183">
        <f t="shared" si="12"/>
        <v>100</v>
      </c>
      <c r="S99" s="202">
        <f t="shared" si="8"/>
        <v>0</v>
      </c>
      <c r="T99" s="184"/>
      <c r="U99" s="184"/>
      <c r="V99" s="185"/>
      <c r="W99" s="186"/>
    </row>
    <row r="100" spans="1:23" s="15" customFormat="1" ht="34.5" hidden="1" customHeight="1">
      <c r="A100" s="561"/>
      <c r="B100" s="466"/>
      <c r="C100" s="537"/>
      <c r="D100" s="454"/>
      <c r="E100" s="549"/>
      <c r="F100" s="552"/>
      <c r="G100" s="549"/>
      <c r="H100" s="552"/>
      <c r="I100" s="549"/>
      <c r="J100" s="552"/>
      <c r="K100" s="180" t="s">
        <v>140</v>
      </c>
      <c r="L100" s="181">
        <v>0</v>
      </c>
      <c r="M100" s="180" t="s">
        <v>26</v>
      </c>
      <c r="N100" s="182">
        <v>0</v>
      </c>
      <c r="O100" s="194"/>
      <c r="P100" s="181"/>
      <c r="Q100" s="187"/>
      <c r="R100" s="183">
        <f>100-(P100-L100)*10</f>
        <v>100</v>
      </c>
      <c r="S100" s="202">
        <f t="shared" si="8"/>
        <v>0</v>
      </c>
      <c r="T100" s="184"/>
      <c r="U100" s="184"/>
      <c r="V100" s="185"/>
      <c r="W100" s="186"/>
    </row>
    <row r="101" spans="1:23" s="15" customFormat="1" ht="34.5" hidden="1" customHeight="1">
      <c r="A101" s="561"/>
      <c r="B101" s="466"/>
      <c r="C101" s="537"/>
      <c r="D101" s="454"/>
      <c r="E101" s="549"/>
      <c r="F101" s="552"/>
      <c r="G101" s="549"/>
      <c r="H101" s="552"/>
      <c r="I101" s="549"/>
      <c r="J101" s="552"/>
      <c r="K101" s="180" t="s">
        <v>140</v>
      </c>
      <c r="L101" s="181">
        <v>0</v>
      </c>
      <c r="M101" s="180" t="s">
        <v>26</v>
      </c>
      <c r="N101" s="182">
        <v>0</v>
      </c>
      <c r="O101" s="194"/>
      <c r="P101" s="181"/>
      <c r="Q101" s="187"/>
      <c r="R101" s="183">
        <f>100-(P101-L101)*10</f>
        <v>100</v>
      </c>
      <c r="S101" s="202">
        <f t="shared" si="8"/>
        <v>0</v>
      </c>
      <c r="T101" s="184"/>
      <c r="U101" s="184"/>
      <c r="V101" s="185"/>
      <c r="W101" s="186"/>
    </row>
    <row r="102" spans="1:23" s="15" customFormat="1" ht="34.5" hidden="1" customHeight="1">
      <c r="A102" s="561"/>
      <c r="B102" s="466"/>
      <c r="C102" s="537"/>
      <c r="D102" s="454"/>
      <c r="E102" s="549"/>
      <c r="F102" s="552"/>
      <c r="G102" s="549"/>
      <c r="H102" s="552"/>
      <c r="I102" s="549"/>
      <c r="J102" s="552"/>
      <c r="K102" s="180" t="s">
        <v>140</v>
      </c>
      <c r="L102" s="181">
        <v>0</v>
      </c>
      <c r="M102" s="180" t="s">
        <v>26</v>
      </c>
      <c r="N102" s="182">
        <v>0</v>
      </c>
      <c r="O102" s="194"/>
      <c r="P102" s="181"/>
      <c r="Q102" s="187"/>
      <c r="R102" s="183">
        <f>100-(P102-L102)*10</f>
        <v>100</v>
      </c>
      <c r="S102" s="202">
        <f t="shared" si="8"/>
        <v>0</v>
      </c>
      <c r="T102" s="184"/>
      <c r="U102" s="184"/>
      <c r="V102" s="185"/>
      <c r="W102" s="186"/>
    </row>
    <row r="103" spans="1:23" s="15" customFormat="1" ht="28.5" hidden="1" customHeight="1">
      <c r="A103" s="561"/>
      <c r="B103" s="466"/>
      <c r="C103" s="538"/>
      <c r="D103" s="455"/>
      <c r="E103" s="550"/>
      <c r="F103" s="553"/>
      <c r="G103" s="550"/>
      <c r="H103" s="553"/>
      <c r="I103" s="550"/>
      <c r="J103" s="553"/>
      <c r="K103" s="180" t="s">
        <v>140</v>
      </c>
      <c r="L103" s="181">
        <v>0</v>
      </c>
      <c r="M103" s="180" t="s">
        <v>26</v>
      </c>
      <c r="N103" s="182">
        <v>0</v>
      </c>
      <c r="O103" s="194"/>
      <c r="P103" s="181"/>
      <c r="Q103" s="187"/>
      <c r="R103" s="183">
        <f>100-(P103-L103)*10</f>
        <v>100</v>
      </c>
      <c r="S103" s="202">
        <f t="shared" si="8"/>
        <v>0</v>
      </c>
      <c r="T103" s="184"/>
      <c r="U103" s="184"/>
      <c r="V103" s="185"/>
      <c r="W103" s="186"/>
    </row>
    <row r="104" spans="1:23" s="38" customFormat="1" ht="18.95" customHeight="1">
      <c r="A104" s="561"/>
      <c r="B104" s="466"/>
      <c r="C104" s="536">
        <v>0.12</v>
      </c>
      <c r="D104" s="132"/>
      <c r="E104" s="104" t="s">
        <v>182</v>
      </c>
      <c r="F104" s="539" t="s">
        <v>157</v>
      </c>
      <c r="G104" s="540"/>
      <c r="H104" s="540"/>
      <c r="I104" s="540"/>
      <c r="J104" s="540"/>
      <c r="K104" s="540"/>
      <c r="L104" s="540"/>
      <c r="M104" s="541"/>
      <c r="N104" s="122"/>
      <c r="O104" s="195"/>
      <c r="P104" s="59"/>
      <c r="Q104" s="59"/>
      <c r="R104" s="59"/>
      <c r="S104" s="203"/>
      <c r="T104" s="133"/>
      <c r="U104" s="133"/>
      <c r="V104" s="134"/>
      <c r="W104" s="135"/>
    </row>
    <row r="105" spans="1:23" s="15" customFormat="1" ht="42.75" customHeight="1">
      <c r="A105" s="561"/>
      <c r="B105" s="466"/>
      <c r="C105" s="537"/>
      <c r="D105" s="453">
        <v>0.2</v>
      </c>
      <c r="E105" s="518" t="s">
        <v>109</v>
      </c>
      <c r="F105" s="521" t="s">
        <v>110</v>
      </c>
      <c r="G105" s="518" t="s">
        <v>229</v>
      </c>
      <c r="H105" s="521" t="s">
        <v>110</v>
      </c>
      <c r="I105" s="518" t="s">
        <v>436</v>
      </c>
      <c r="J105" s="542" t="s">
        <v>281</v>
      </c>
      <c r="K105" s="312" t="s">
        <v>140</v>
      </c>
      <c r="L105" s="21">
        <v>0</v>
      </c>
      <c r="M105" s="312" t="s">
        <v>141</v>
      </c>
      <c r="N105" s="88">
        <v>1</v>
      </c>
      <c r="O105" s="194">
        <f>$A$9*$B$38*$C$104*$D$105*N105</f>
        <v>8.9759999999999996E-3</v>
      </c>
      <c r="P105" s="21">
        <v>0</v>
      </c>
      <c r="Q105" s="312">
        <v>10</v>
      </c>
      <c r="R105" s="89">
        <f t="shared" ref="R105:R119" si="13">100-(P105-L105)*Q105</f>
        <v>100</v>
      </c>
      <c r="S105" s="202">
        <f t="shared" si="8"/>
        <v>0.89759999999999995</v>
      </c>
      <c r="T105" s="26"/>
      <c r="U105" s="26"/>
      <c r="V105" s="23"/>
      <c r="W105" s="25"/>
    </row>
    <row r="106" spans="1:23" s="15" customFormat="1" ht="42.75" hidden="1" customHeight="1">
      <c r="A106" s="561"/>
      <c r="B106" s="466"/>
      <c r="C106" s="537"/>
      <c r="D106" s="454"/>
      <c r="E106" s="519"/>
      <c r="F106" s="522"/>
      <c r="G106" s="519"/>
      <c r="H106" s="522"/>
      <c r="I106" s="519"/>
      <c r="J106" s="543"/>
      <c r="K106" s="312" t="s">
        <v>140</v>
      </c>
      <c r="L106" s="21">
        <v>0</v>
      </c>
      <c r="M106" s="312" t="s">
        <v>141</v>
      </c>
      <c r="N106" s="88">
        <v>0</v>
      </c>
      <c r="O106" s="194">
        <f>$A$9*$B$38*$C$104*$D$105*J106*N106</f>
        <v>0</v>
      </c>
      <c r="P106" s="21"/>
      <c r="Q106" s="312"/>
      <c r="R106" s="89">
        <f t="shared" si="13"/>
        <v>100</v>
      </c>
      <c r="S106" s="202">
        <f t="shared" si="8"/>
        <v>0</v>
      </c>
      <c r="T106" s="26"/>
      <c r="U106" s="26"/>
      <c r="V106" s="23"/>
      <c r="W106" s="25"/>
    </row>
    <row r="107" spans="1:23" s="15" customFormat="1" ht="42.75" hidden="1" customHeight="1">
      <c r="A107" s="561"/>
      <c r="B107" s="466"/>
      <c r="C107" s="537"/>
      <c r="D107" s="454"/>
      <c r="E107" s="519"/>
      <c r="F107" s="522"/>
      <c r="G107" s="519"/>
      <c r="H107" s="522"/>
      <c r="I107" s="519"/>
      <c r="J107" s="543"/>
      <c r="K107" s="312" t="s">
        <v>140</v>
      </c>
      <c r="L107" s="21">
        <v>0</v>
      </c>
      <c r="M107" s="312" t="s">
        <v>141</v>
      </c>
      <c r="N107" s="88">
        <v>0</v>
      </c>
      <c r="O107" s="194">
        <f>$A$9*$B$38*$C$104*$D$105*J107*N107</f>
        <v>0</v>
      </c>
      <c r="P107" s="21"/>
      <c r="Q107" s="312"/>
      <c r="R107" s="89">
        <f t="shared" si="13"/>
        <v>100</v>
      </c>
      <c r="S107" s="202">
        <f t="shared" ref="S107:S152" si="14">R107*O107</f>
        <v>0</v>
      </c>
      <c r="T107" s="26"/>
      <c r="U107" s="26"/>
      <c r="V107" s="23"/>
      <c r="W107" s="25"/>
    </row>
    <row r="108" spans="1:23" s="15" customFormat="1" ht="42.75" hidden="1" customHeight="1">
      <c r="A108" s="561"/>
      <c r="B108" s="466"/>
      <c r="C108" s="537"/>
      <c r="D108" s="454"/>
      <c r="E108" s="519"/>
      <c r="F108" s="522"/>
      <c r="G108" s="519"/>
      <c r="H108" s="522"/>
      <c r="I108" s="519"/>
      <c r="J108" s="543"/>
      <c r="K108" s="312" t="s">
        <v>140</v>
      </c>
      <c r="L108" s="21">
        <v>0</v>
      </c>
      <c r="M108" s="312" t="s">
        <v>141</v>
      </c>
      <c r="N108" s="88">
        <v>0</v>
      </c>
      <c r="O108" s="194">
        <f>$A$9*$B$38*$C$104*$D$105*J108*N108</f>
        <v>0</v>
      </c>
      <c r="P108" s="21"/>
      <c r="Q108" s="312"/>
      <c r="R108" s="89">
        <f t="shared" si="13"/>
        <v>100</v>
      </c>
      <c r="S108" s="202">
        <f t="shared" si="14"/>
        <v>0</v>
      </c>
      <c r="T108" s="26"/>
      <c r="U108" s="26"/>
      <c r="V108" s="23"/>
      <c r="W108" s="25"/>
    </row>
    <row r="109" spans="1:23" s="15" customFormat="1" ht="42.75" hidden="1" customHeight="1">
      <c r="A109" s="561"/>
      <c r="B109" s="466"/>
      <c r="C109" s="537"/>
      <c r="D109" s="455"/>
      <c r="E109" s="520"/>
      <c r="F109" s="523"/>
      <c r="G109" s="520"/>
      <c r="H109" s="523"/>
      <c r="I109" s="520"/>
      <c r="J109" s="544"/>
      <c r="K109" s="312" t="s">
        <v>140</v>
      </c>
      <c r="L109" s="21">
        <v>0</v>
      </c>
      <c r="M109" s="312" t="s">
        <v>141</v>
      </c>
      <c r="N109" s="88">
        <v>0</v>
      </c>
      <c r="O109" s="194">
        <f>$A$9*$B$38*$C$104*$D$105*J109*N109</f>
        <v>0</v>
      </c>
      <c r="P109" s="21"/>
      <c r="Q109" s="312"/>
      <c r="R109" s="89">
        <f t="shared" si="13"/>
        <v>100</v>
      </c>
      <c r="S109" s="202">
        <f t="shared" si="14"/>
        <v>0</v>
      </c>
      <c r="T109" s="26"/>
      <c r="U109" s="26"/>
      <c r="V109" s="23"/>
      <c r="W109" s="25"/>
    </row>
    <row r="110" spans="1:23" s="15" customFormat="1" ht="66.75" customHeight="1">
      <c r="A110" s="561"/>
      <c r="B110" s="466"/>
      <c r="C110" s="537"/>
      <c r="D110" s="308">
        <v>0.2</v>
      </c>
      <c r="E110" s="360" t="s">
        <v>54</v>
      </c>
      <c r="F110" s="312" t="s">
        <v>55</v>
      </c>
      <c r="G110" s="360" t="s">
        <v>444</v>
      </c>
      <c r="H110" s="312" t="s">
        <v>55</v>
      </c>
      <c r="I110" s="360" t="s">
        <v>445</v>
      </c>
      <c r="J110" s="50" t="s">
        <v>325</v>
      </c>
      <c r="K110" s="312" t="s">
        <v>140</v>
      </c>
      <c r="L110" s="21">
        <v>0</v>
      </c>
      <c r="M110" s="312" t="s">
        <v>141</v>
      </c>
      <c r="N110" s="88">
        <v>1</v>
      </c>
      <c r="O110" s="194">
        <f>$A$9*$B$38*$C$104*$D$110*N110</f>
        <v>8.9759999999999996E-3</v>
      </c>
      <c r="P110" s="21">
        <v>0</v>
      </c>
      <c r="Q110" s="312">
        <v>10</v>
      </c>
      <c r="R110" s="89">
        <f t="shared" si="13"/>
        <v>100</v>
      </c>
      <c r="S110" s="202">
        <f t="shared" si="14"/>
        <v>0.89759999999999995</v>
      </c>
      <c r="T110" s="26"/>
      <c r="U110" s="26"/>
      <c r="V110" s="23"/>
      <c r="W110" s="25"/>
    </row>
    <row r="111" spans="1:23" s="15" customFormat="1" ht="52.5" customHeight="1">
      <c r="A111" s="561"/>
      <c r="B111" s="466"/>
      <c r="C111" s="537"/>
      <c r="D111" s="453">
        <v>0.2</v>
      </c>
      <c r="E111" s="518" t="s">
        <v>111</v>
      </c>
      <c r="F111" s="521" t="s">
        <v>112</v>
      </c>
      <c r="G111" s="518" t="s">
        <v>446</v>
      </c>
      <c r="H111" s="521" t="s">
        <v>112</v>
      </c>
      <c r="I111" s="518" t="s">
        <v>447</v>
      </c>
      <c r="J111" s="542" t="s">
        <v>303</v>
      </c>
      <c r="K111" s="312" t="s">
        <v>140</v>
      </c>
      <c r="L111" s="21">
        <v>0</v>
      </c>
      <c r="M111" s="312" t="s">
        <v>141</v>
      </c>
      <c r="N111" s="88">
        <v>1</v>
      </c>
      <c r="O111" s="194">
        <f>$A$9*$B$38*$C$104*$D$111*N111</f>
        <v>8.9759999999999996E-3</v>
      </c>
      <c r="P111" s="21">
        <v>0</v>
      </c>
      <c r="Q111" s="312">
        <v>10</v>
      </c>
      <c r="R111" s="89">
        <f t="shared" si="13"/>
        <v>100</v>
      </c>
      <c r="S111" s="202">
        <f t="shared" si="14"/>
        <v>0.89759999999999995</v>
      </c>
      <c r="T111" s="26"/>
      <c r="U111" s="26"/>
      <c r="V111" s="23"/>
      <c r="W111" s="25"/>
    </row>
    <row r="112" spans="1:23" s="15" customFormat="1" ht="38.25" hidden="1" customHeight="1">
      <c r="A112" s="561"/>
      <c r="B112" s="466"/>
      <c r="C112" s="537"/>
      <c r="D112" s="454"/>
      <c r="E112" s="519"/>
      <c r="F112" s="522"/>
      <c r="G112" s="519"/>
      <c r="H112" s="522"/>
      <c r="I112" s="519"/>
      <c r="J112" s="543"/>
      <c r="K112" s="312" t="s">
        <v>140</v>
      </c>
      <c r="L112" s="21">
        <v>0</v>
      </c>
      <c r="M112" s="312" t="s">
        <v>141</v>
      </c>
      <c r="N112" s="88">
        <v>0</v>
      </c>
      <c r="O112" s="194">
        <f>$A$9*$B$38*$C$104*$D$111*J112*N112</f>
        <v>0</v>
      </c>
      <c r="P112" s="21"/>
      <c r="Q112" s="312"/>
      <c r="R112" s="89">
        <f t="shared" si="13"/>
        <v>100</v>
      </c>
      <c r="S112" s="202">
        <f t="shared" si="14"/>
        <v>0</v>
      </c>
      <c r="T112" s="26"/>
      <c r="U112" s="26"/>
      <c r="V112" s="23"/>
      <c r="W112" s="25"/>
    </row>
    <row r="113" spans="1:23" s="15" customFormat="1" ht="38.25" hidden="1" customHeight="1">
      <c r="A113" s="561"/>
      <c r="B113" s="466"/>
      <c r="C113" s="537"/>
      <c r="D113" s="454"/>
      <c r="E113" s="519"/>
      <c r="F113" s="522"/>
      <c r="G113" s="519"/>
      <c r="H113" s="522"/>
      <c r="I113" s="519"/>
      <c r="J113" s="543"/>
      <c r="K113" s="312" t="s">
        <v>140</v>
      </c>
      <c r="L113" s="21">
        <v>0</v>
      </c>
      <c r="M113" s="312" t="s">
        <v>141</v>
      </c>
      <c r="N113" s="88">
        <v>0</v>
      </c>
      <c r="O113" s="194">
        <f>$A$9*$B$38*$C$104*$D$111*J113*N113</f>
        <v>0</v>
      </c>
      <c r="P113" s="21"/>
      <c r="Q113" s="312"/>
      <c r="R113" s="89">
        <f t="shared" si="13"/>
        <v>100</v>
      </c>
      <c r="S113" s="202">
        <f t="shared" si="14"/>
        <v>0</v>
      </c>
      <c r="T113" s="26"/>
      <c r="U113" s="26"/>
      <c r="V113" s="23"/>
      <c r="W113" s="25"/>
    </row>
    <row r="114" spans="1:23" s="15" customFormat="1" ht="38.25" hidden="1" customHeight="1">
      <c r="A114" s="561"/>
      <c r="B114" s="466"/>
      <c r="C114" s="537"/>
      <c r="D114" s="455"/>
      <c r="E114" s="520"/>
      <c r="F114" s="523"/>
      <c r="G114" s="520"/>
      <c r="H114" s="523"/>
      <c r="I114" s="520"/>
      <c r="J114" s="544"/>
      <c r="K114" s="312" t="s">
        <v>140</v>
      </c>
      <c r="L114" s="21">
        <v>0</v>
      </c>
      <c r="M114" s="312" t="s">
        <v>141</v>
      </c>
      <c r="N114" s="88">
        <v>0</v>
      </c>
      <c r="O114" s="194">
        <f>$A$9*$B$38*$C$104*$D$111*J114*N114</f>
        <v>0</v>
      </c>
      <c r="P114" s="21"/>
      <c r="Q114" s="312"/>
      <c r="R114" s="89">
        <f t="shared" si="13"/>
        <v>100</v>
      </c>
      <c r="S114" s="202">
        <f t="shared" si="14"/>
        <v>0</v>
      </c>
      <c r="T114" s="26"/>
      <c r="U114" s="26"/>
      <c r="V114" s="23"/>
      <c r="W114" s="25"/>
    </row>
    <row r="115" spans="1:23" s="15" customFormat="1" ht="47.25" customHeight="1">
      <c r="A115" s="561"/>
      <c r="B115" s="466"/>
      <c r="C115" s="537"/>
      <c r="D115" s="453">
        <v>0.2</v>
      </c>
      <c r="E115" s="518" t="s">
        <v>113</v>
      </c>
      <c r="F115" s="521" t="s">
        <v>114</v>
      </c>
      <c r="G115" s="518" t="s">
        <v>452</v>
      </c>
      <c r="H115" s="521" t="s">
        <v>114</v>
      </c>
      <c r="I115" s="518" t="s">
        <v>453</v>
      </c>
      <c r="J115" s="542" t="s">
        <v>114</v>
      </c>
      <c r="K115" s="312" t="s">
        <v>140</v>
      </c>
      <c r="L115" s="21">
        <v>0</v>
      </c>
      <c r="M115" s="312" t="s">
        <v>141</v>
      </c>
      <c r="N115" s="88">
        <v>1</v>
      </c>
      <c r="O115" s="194">
        <f>$A$9*$B$38*$C$104*$D$115*N115</f>
        <v>8.9759999999999996E-3</v>
      </c>
      <c r="P115" s="21">
        <v>0</v>
      </c>
      <c r="Q115" s="312">
        <v>10</v>
      </c>
      <c r="R115" s="89">
        <f t="shared" si="13"/>
        <v>100</v>
      </c>
      <c r="S115" s="202">
        <f t="shared" si="14"/>
        <v>0.89759999999999995</v>
      </c>
      <c r="T115" s="26"/>
      <c r="U115" s="26"/>
      <c r="V115" s="23"/>
      <c r="W115" s="25"/>
    </row>
    <row r="116" spans="1:23" s="15" customFormat="1" ht="47.25" hidden="1" customHeight="1">
      <c r="A116" s="561"/>
      <c r="B116" s="466"/>
      <c r="C116" s="537"/>
      <c r="D116" s="454"/>
      <c r="E116" s="519"/>
      <c r="F116" s="522"/>
      <c r="G116" s="519"/>
      <c r="H116" s="522"/>
      <c r="I116" s="519"/>
      <c r="J116" s="543"/>
      <c r="K116" s="312" t="s">
        <v>140</v>
      </c>
      <c r="L116" s="21">
        <v>0</v>
      </c>
      <c r="M116" s="312" t="s">
        <v>142</v>
      </c>
      <c r="N116" s="88">
        <v>0</v>
      </c>
      <c r="O116" s="194">
        <f>$A$9*$B$38*$C$104*$D$115*J116*N116</f>
        <v>0</v>
      </c>
      <c r="P116" s="21"/>
      <c r="Q116" s="312"/>
      <c r="R116" s="89">
        <f t="shared" si="13"/>
        <v>100</v>
      </c>
      <c r="S116" s="202">
        <f t="shared" si="14"/>
        <v>0</v>
      </c>
      <c r="T116" s="26"/>
      <c r="U116" s="26"/>
      <c r="V116" s="23"/>
      <c r="W116" s="25"/>
    </row>
    <row r="117" spans="1:23" s="15" customFormat="1" ht="47.25" hidden="1" customHeight="1">
      <c r="A117" s="561"/>
      <c r="B117" s="466"/>
      <c r="C117" s="537"/>
      <c r="D117" s="454"/>
      <c r="E117" s="519"/>
      <c r="F117" s="522"/>
      <c r="G117" s="519"/>
      <c r="H117" s="522"/>
      <c r="I117" s="519"/>
      <c r="J117" s="543"/>
      <c r="K117" s="312" t="s">
        <v>140</v>
      </c>
      <c r="L117" s="21">
        <v>0</v>
      </c>
      <c r="M117" s="312" t="s">
        <v>153</v>
      </c>
      <c r="N117" s="88">
        <v>0</v>
      </c>
      <c r="O117" s="194">
        <f>$A$9*$B$38*$C$104*$D$115*J117*N117</f>
        <v>0</v>
      </c>
      <c r="P117" s="21"/>
      <c r="Q117" s="312"/>
      <c r="R117" s="89">
        <f t="shared" si="13"/>
        <v>100</v>
      </c>
      <c r="S117" s="202">
        <f t="shared" si="14"/>
        <v>0</v>
      </c>
      <c r="T117" s="26"/>
      <c r="U117" s="26"/>
      <c r="V117" s="23"/>
      <c r="W117" s="25"/>
    </row>
    <row r="118" spans="1:23" s="15" customFormat="1" ht="45" hidden="1" customHeight="1">
      <c r="A118" s="561"/>
      <c r="B118" s="466"/>
      <c r="C118" s="537"/>
      <c r="D118" s="455"/>
      <c r="E118" s="520"/>
      <c r="F118" s="523"/>
      <c r="G118" s="520"/>
      <c r="H118" s="523"/>
      <c r="I118" s="520"/>
      <c r="J118" s="544"/>
      <c r="K118" s="312" t="s">
        <v>140</v>
      </c>
      <c r="L118" s="21">
        <v>0</v>
      </c>
      <c r="M118" s="312" t="s">
        <v>142</v>
      </c>
      <c r="N118" s="88">
        <v>0</v>
      </c>
      <c r="O118" s="194">
        <f>$A$9*$B$38*$C$104*$D$115*J118*N118</f>
        <v>0</v>
      </c>
      <c r="P118" s="21"/>
      <c r="Q118" s="312"/>
      <c r="R118" s="89">
        <f t="shared" si="13"/>
        <v>100</v>
      </c>
      <c r="S118" s="202">
        <f t="shared" si="14"/>
        <v>0</v>
      </c>
      <c r="T118" s="26"/>
      <c r="U118" s="26"/>
      <c r="V118" s="23"/>
      <c r="W118" s="25"/>
    </row>
    <row r="119" spans="1:23" s="15" customFormat="1" ht="45" customHeight="1">
      <c r="A119" s="561"/>
      <c r="B119" s="466"/>
      <c r="C119" s="537"/>
      <c r="D119" s="453">
        <v>0.2</v>
      </c>
      <c r="E119" s="518" t="s">
        <v>115</v>
      </c>
      <c r="F119" s="521" t="s">
        <v>116</v>
      </c>
      <c r="G119" s="518" t="s">
        <v>454</v>
      </c>
      <c r="H119" s="521" t="s">
        <v>116</v>
      </c>
      <c r="I119" s="518" t="s">
        <v>455</v>
      </c>
      <c r="J119" s="542" t="s">
        <v>291</v>
      </c>
      <c r="K119" s="312" t="s">
        <v>140</v>
      </c>
      <c r="L119" s="21">
        <v>0</v>
      </c>
      <c r="M119" s="312" t="s">
        <v>141</v>
      </c>
      <c r="N119" s="88">
        <v>1</v>
      </c>
      <c r="O119" s="194">
        <f>$A$9*$B$38*$C$104*$D$119*N119</f>
        <v>8.9759999999999996E-3</v>
      </c>
      <c r="P119" s="21">
        <v>0</v>
      </c>
      <c r="Q119" s="312">
        <v>10</v>
      </c>
      <c r="R119" s="89">
        <f t="shared" si="13"/>
        <v>100</v>
      </c>
      <c r="S119" s="202">
        <f t="shared" si="14"/>
        <v>0.89759999999999995</v>
      </c>
      <c r="T119" s="26"/>
      <c r="U119" s="26"/>
      <c r="V119" s="23"/>
      <c r="W119" s="25"/>
    </row>
    <row r="120" spans="1:23" s="15" customFormat="1" ht="36.950000000000003" hidden="1" customHeight="1">
      <c r="A120" s="561"/>
      <c r="B120" s="466"/>
      <c r="C120" s="538"/>
      <c r="D120" s="455"/>
      <c r="E120" s="520"/>
      <c r="F120" s="523"/>
      <c r="G120" s="520"/>
      <c r="H120" s="523"/>
      <c r="I120" s="520"/>
      <c r="J120" s="544"/>
      <c r="K120" s="50" t="s">
        <v>140</v>
      </c>
      <c r="L120" s="21">
        <v>0</v>
      </c>
      <c r="M120" s="50" t="s">
        <v>26</v>
      </c>
      <c r="N120" s="88">
        <v>0</v>
      </c>
      <c r="O120" s="194"/>
      <c r="P120" s="21"/>
      <c r="Q120" s="50"/>
      <c r="R120" s="89">
        <f>100-(P120-L120)*10</f>
        <v>100</v>
      </c>
      <c r="S120" s="202">
        <f t="shared" si="14"/>
        <v>0</v>
      </c>
      <c r="T120" s="26"/>
      <c r="U120" s="26"/>
      <c r="V120" s="23"/>
      <c r="W120" s="25"/>
    </row>
    <row r="121" spans="1:23" s="38" customFormat="1" ht="15.75" customHeight="1">
      <c r="A121" s="561"/>
      <c r="B121" s="466"/>
      <c r="C121" s="536">
        <v>0.05</v>
      </c>
      <c r="D121" s="132"/>
      <c r="E121" s="104" t="s">
        <v>192</v>
      </c>
      <c r="F121" s="539" t="s">
        <v>172</v>
      </c>
      <c r="G121" s="540"/>
      <c r="H121" s="540"/>
      <c r="I121" s="540"/>
      <c r="J121" s="540"/>
      <c r="K121" s="540"/>
      <c r="L121" s="540"/>
      <c r="M121" s="541"/>
      <c r="N121" s="122"/>
      <c r="O121" s="195"/>
      <c r="P121" s="137"/>
      <c r="Q121" s="59"/>
      <c r="R121" s="59"/>
      <c r="S121" s="203"/>
      <c r="T121" s="133"/>
      <c r="U121" s="133"/>
      <c r="V121" s="134"/>
      <c r="W121" s="135"/>
    </row>
    <row r="122" spans="1:23" s="264" customFormat="1" ht="54" customHeight="1">
      <c r="A122" s="561"/>
      <c r="B122" s="466"/>
      <c r="C122" s="537"/>
      <c r="D122" s="226">
        <v>0</v>
      </c>
      <c r="E122" s="225" t="s">
        <v>117</v>
      </c>
      <c r="F122" s="227" t="s">
        <v>118</v>
      </c>
      <c r="G122" s="225" t="s">
        <v>456</v>
      </c>
      <c r="H122" s="227" t="s">
        <v>118</v>
      </c>
      <c r="I122" s="253" t="s">
        <v>457</v>
      </c>
      <c r="J122" s="254" t="s">
        <v>242</v>
      </c>
      <c r="K122" s="255" t="s">
        <v>140</v>
      </c>
      <c r="L122" s="256">
        <v>0</v>
      </c>
      <c r="M122" s="255" t="s">
        <v>141</v>
      </c>
      <c r="N122" s="257">
        <v>1</v>
      </c>
      <c r="O122" s="258">
        <f>$A$9*$B$38*$C$121*$D$122*N122</f>
        <v>0</v>
      </c>
      <c r="P122" s="256"/>
      <c r="Q122" s="255"/>
      <c r="R122" s="259">
        <f>100-(P122-L122)*Q122</f>
        <v>100</v>
      </c>
      <c r="S122" s="260">
        <f t="shared" si="14"/>
        <v>0</v>
      </c>
      <c r="T122" s="261"/>
      <c r="U122" s="261"/>
      <c r="V122" s="262"/>
      <c r="W122" s="263"/>
    </row>
    <row r="123" spans="1:23" s="15" customFormat="1" ht="41.25" customHeight="1">
      <c r="A123" s="561"/>
      <c r="B123" s="466"/>
      <c r="C123" s="538"/>
      <c r="D123" s="308">
        <v>1</v>
      </c>
      <c r="E123" s="360" t="s">
        <v>119</v>
      </c>
      <c r="F123" s="312" t="s">
        <v>177</v>
      </c>
      <c r="G123" s="360" t="s">
        <v>458</v>
      </c>
      <c r="H123" s="312" t="s">
        <v>177</v>
      </c>
      <c r="I123" s="360" t="s">
        <v>459</v>
      </c>
      <c r="J123" s="371" t="s">
        <v>313</v>
      </c>
      <c r="K123" s="312" t="s">
        <v>140</v>
      </c>
      <c r="L123" s="21">
        <v>0</v>
      </c>
      <c r="M123" s="312" t="s">
        <v>141</v>
      </c>
      <c r="N123" s="88">
        <v>1</v>
      </c>
      <c r="O123" s="194">
        <f>$A$9*$B$38*$C$121*$D$123*N123</f>
        <v>1.8700000000000001E-2</v>
      </c>
      <c r="P123" s="21">
        <v>0</v>
      </c>
      <c r="Q123" s="312">
        <v>10</v>
      </c>
      <c r="R123" s="89">
        <f>100-(P123-L123)*Q123</f>
        <v>100</v>
      </c>
      <c r="S123" s="202">
        <f t="shared" si="14"/>
        <v>1.87</v>
      </c>
      <c r="T123" s="26"/>
      <c r="U123" s="26"/>
      <c r="V123" s="23"/>
      <c r="W123" s="25"/>
    </row>
    <row r="124" spans="1:23" s="15" customFormat="1" ht="15.75" customHeight="1">
      <c r="A124" s="561"/>
      <c r="B124" s="466"/>
      <c r="C124" s="536">
        <v>0.05</v>
      </c>
      <c r="D124" s="86"/>
      <c r="E124" s="104" t="s">
        <v>193</v>
      </c>
      <c r="F124" s="539" t="s">
        <v>173</v>
      </c>
      <c r="G124" s="540"/>
      <c r="H124" s="540"/>
      <c r="I124" s="540"/>
      <c r="J124" s="540"/>
      <c r="K124" s="540"/>
      <c r="L124" s="540"/>
      <c r="M124" s="541"/>
      <c r="N124" s="128"/>
      <c r="O124" s="195"/>
      <c r="P124" s="137"/>
      <c r="Q124" s="129"/>
      <c r="R124" s="129"/>
      <c r="S124" s="203"/>
      <c r="T124" s="131"/>
      <c r="U124" s="131"/>
      <c r="V124" s="124"/>
      <c r="W124" s="125"/>
    </row>
    <row r="125" spans="1:23" s="15" customFormat="1" ht="37.5" customHeight="1">
      <c r="A125" s="561"/>
      <c r="B125" s="466"/>
      <c r="C125" s="537"/>
      <c r="D125" s="453">
        <v>0.5</v>
      </c>
      <c r="E125" s="518" t="s">
        <v>120</v>
      </c>
      <c r="F125" s="521" t="s">
        <v>121</v>
      </c>
      <c r="G125" s="518" t="s">
        <v>460</v>
      </c>
      <c r="H125" s="521" t="s">
        <v>121</v>
      </c>
      <c r="I125" s="518" t="s">
        <v>461</v>
      </c>
      <c r="J125" s="526" t="s">
        <v>304</v>
      </c>
      <c r="K125" s="312" t="s">
        <v>140</v>
      </c>
      <c r="L125" s="21">
        <v>0</v>
      </c>
      <c r="M125" s="312" t="s">
        <v>141</v>
      </c>
      <c r="N125" s="88">
        <v>1</v>
      </c>
      <c r="O125" s="194">
        <f>$A$9*$B$38*$C$124*$D$125*N125</f>
        <v>9.3500000000000007E-3</v>
      </c>
      <c r="P125" s="21">
        <v>0</v>
      </c>
      <c r="Q125" s="312">
        <v>10</v>
      </c>
      <c r="R125" s="89">
        <f>100-(P125-L125)*Q125</f>
        <v>100</v>
      </c>
      <c r="S125" s="202">
        <f t="shared" si="14"/>
        <v>0.93500000000000005</v>
      </c>
      <c r="T125" s="26"/>
      <c r="U125" s="26"/>
      <c r="V125" s="23"/>
      <c r="W125" s="25"/>
    </row>
    <row r="126" spans="1:23" s="15" customFormat="1" ht="27.75" hidden="1" customHeight="1">
      <c r="A126" s="561"/>
      <c r="B126" s="466"/>
      <c r="C126" s="537"/>
      <c r="D126" s="455"/>
      <c r="E126" s="520"/>
      <c r="F126" s="523"/>
      <c r="G126" s="520"/>
      <c r="H126" s="523"/>
      <c r="I126" s="520"/>
      <c r="J126" s="528"/>
      <c r="K126" s="312" t="s">
        <v>140</v>
      </c>
      <c r="L126" s="21">
        <v>0</v>
      </c>
      <c r="M126" s="312" t="s">
        <v>141</v>
      </c>
      <c r="N126" s="88">
        <v>0</v>
      </c>
      <c r="O126" s="194">
        <f>$A$9*$B$38*$C$124*$D$125*J126*N126</f>
        <v>0</v>
      </c>
      <c r="P126" s="21"/>
      <c r="Q126" s="312"/>
      <c r="R126" s="89">
        <f>100-(P126-L126)*Q126</f>
        <v>100</v>
      </c>
      <c r="S126" s="202">
        <f t="shared" si="14"/>
        <v>0</v>
      </c>
      <c r="T126" s="26"/>
      <c r="U126" s="26"/>
      <c r="V126" s="23"/>
      <c r="W126" s="25"/>
    </row>
    <row r="127" spans="1:23" s="15" customFormat="1" ht="36" customHeight="1">
      <c r="A127" s="561"/>
      <c r="B127" s="466"/>
      <c r="C127" s="538"/>
      <c r="D127" s="308">
        <v>0.5</v>
      </c>
      <c r="E127" s="360" t="s">
        <v>122</v>
      </c>
      <c r="F127" s="306" t="s">
        <v>178</v>
      </c>
      <c r="G127" s="360" t="s">
        <v>462</v>
      </c>
      <c r="H127" s="306" t="s">
        <v>178</v>
      </c>
      <c r="I127" s="360" t="s">
        <v>463</v>
      </c>
      <c r="J127" s="371" t="s">
        <v>313</v>
      </c>
      <c r="K127" s="312" t="s">
        <v>140</v>
      </c>
      <c r="L127" s="22">
        <v>0</v>
      </c>
      <c r="M127" s="312" t="s">
        <v>141</v>
      </c>
      <c r="N127" s="88">
        <v>1</v>
      </c>
      <c r="O127" s="194">
        <f>$A$9*$B$38*$C$124*$D$127*N127</f>
        <v>9.3500000000000007E-3</v>
      </c>
      <c r="P127" s="21">
        <v>0</v>
      </c>
      <c r="Q127" s="312">
        <v>10</v>
      </c>
      <c r="R127" s="89">
        <f>100-(P127-L127)*Q127</f>
        <v>100</v>
      </c>
      <c r="S127" s="202">
        <f t="shared" si="14"/>
        <v>0.93500000000000005</v>
      </c>
      <c r="T127" s="26"/>
      <c r="U127" s="26"/>
      <c r="V127" s="23"/>
      <c r="W127" s="25"/>
    </row>
    <row r="128" spans="1:23" s="15" customFormat="1" ht="15.75" customHeight="1">
      <c r="A128" s="561"/>
      <c r="B128" s="466"/>
      <c r="C128" s="536">
        <v>0.03</v>
      </c>
      <c r="D128" s="86"/>
      <c r="E128" s="104" t="s">
        <v>194</v>
      </c>
      <c r="F128" s="539" t="s">
        <v>195</v>
      </c>
      <c r="G128" s="540"/>
      <c r="H128" s="540"/>
      <c r="I128" s="540"/>
      <c r="J128" s="540"/>
      <c r="K128" s="540"/>
      <c r="L128" s="540"/>
      <c r="M128" s="541"/>
      <c r="N128" s="122"/>
      <c r="O128" s="195"/>
      <c r="P128" s="129"/>
      <c r="Q128" s="129"/>
      <c r="R128" s="129"/>
      <c r="S128" s="203"/>
      <c r="T128" s="131"/>
      <c r="U128" s="131"/>
      <c r="V128" s="124"/>
      <c r="W128" s="125"/>
    </row>
    <row r="129" spans="1:23" s="15" customFormat="1" ht="41.25" customHeight="1">
      <c r="A129" s="561"/>
      <c r="B129" s="466"/>
      <c r="C129" s="538"/>
      <c r="D129" s="308">
        <v>1</v>
      </c>
      <c r="E129" s="360" t="s">
        <v>123</v>
      </c>
      <c r="F129" s="312" t="s">
        <v>243</v>
      </c>
      <c r="G129" s="360" t="s">
        <v>464</v>
      </c>
      <c r="H129" s="312" t="s">
        <v>243</v>
      </c>
      <c r="I129" s="360" t="s">
        <v>465</v>
      </c>
      <c r="J129" s="312" t="s">
        <v>243</v>
      </c>
      <c r="K129" s="312" t="s">
        <v>140</v>
      </c>
      <c r="L129" s="22">
        <v>0</v>
      </c>
      <c r="M129" s="312" t="s">
        <v>141</v>
      </c>
      <c r="N129" s="88">
        <v>1</v>
      </c>
      <c r="O129" s="194">
        <f>$A$9*$B$38*$C$128*$D$129*N129</f>
        <v>1.1219999999999999E-2</v>
      </c>
      <c r="P129" s="21">
        <v>0</v>
      </c>
      <c r="Q129" s="312">
        <v>10</v>
      </c>
      <c r="R129" s="89">
        <f>100-(P129-L129)*Q129</f>
        <v>100</v>
      </c>
      <c r="S129" s="202">
        <f t="shared" si="14"/>
        <v>1.1219999999999999</v>
      </c>
      <c r="T129" s="26"/>
      <c r="U129" s="26"/>
      <c r="V129" s="23"/>
      <c r="W129" s="25"/>
    </row>
    <row r="130" spans="1:23" s="15" customFormat="1" ht="23.25" customHeight="1">
      <c r="A130" s="561"/>
      <c r="B130" s="466"/>
      <c r="C130" s="536">
        <v>7.0000000000000007E-2</v>
      </c>
      <c r="D130" s="86"/>
      <c r="E130" s="104" t="s">
        <v>183</v>
      </c>
      <c r="F130" s="539" t="s">
        <v>56</v>
      </c>
      <c r="G130" s="540"/>
      <c r="H130" s="540"/>
      <c r="I130" s="540"/>
      <c r="J130" s="540"/>
      <c r="K130" s="540"/>
      <c r="L130" s="540"/>
      <c r="M130" s="541"/>
      <c r="N130" s="122"/>
      <c r="O130" s="195"/>
      <c r="P130" s="129"/>
      <c r="Q130" s="129"/>
      <c r="R130" s="129"/>
      <c r="S130" s="203"/>
      <c r="T130" s="131"/>
      <c r="U130" s="131"/>
      <c r="V130" s="124"/>
      <c r="W130" s="125"/>
    </row>
    <row r="131" spans="1:23" s="15" customFormat="1" ht="30">
      <c r="A131" s="561"/>
      <c r="B131" s="466"/>
      <c r="C131" s="537"/>
      <c r="D131" s="308">
        <v>0.35</v>
      </c>
      <c r="E131" s="360" t="s">
        <v>57</v>
      </c>
      <c r="F131" s="312" t="s">
        <v>58</v>
      </c>
      <c r="G131" s="360" t="s">
        <v>466</v>
      </c>
      <c r="H131" s="312" t="s">
        <v>58</v>
      </c>
      <c r="I131" s="360" t="s">
        <v>467</v>
      </c>
      <c r="J131" s="312" t="s">
        <v>300</v>
      </c>
      <c r="K131" s="312" t="s">
        <v>140</v>
      </c>
      <c r="L131" s="21">
        <v>0</v>
      </c>
      <c r="M131" s="312" t="s">
        <v>141</v>
      </c>
      <c r="N131" s="88">
        <v>1</v>
      </c>
      <c r="O131" s="194">
        <f>$A$9*$B$38*$C$130*$D$131*N131</f>
        <v>9.1629999999999993E-3</v>
      </c>
      <c r="P131" s="21">
        <v>0</v>
      </c>
      <c r="Q131" s="312">
        <v>10</v>
      </c>
      <c r="R131" s="89">
        <f>100-(P131-L131)*Q131</f>
        <v>100</v>
      </c>
      <c r="S131" s="202">
        <f t="shared" si="14"/>
        <v>0.91629999999999989</v>
      </c>
      <c r="T131" s="26"/>
      <c r="U131" s="26"/>
      <c r="V131" s="23"/>
      <c r="W131" s="25"/>
    </row>
    <row r="132" spans="1:23" s="15" customFormat="1" ht="45">
      <c r="A132" s="561"/>
      <c r="B132" s="466"/>
      <c r="C132" s="537"/>
      <c r="D132" s="453">
        <v>0.65</v>
      </c>
      <c r="E132" s="518" t="s">
        <v>59</v>
      </c>
      <c r="F132" s="521" t="s">
        <v>60</v>
      </c>
      <c r="G132" s="518" t="s">
        <v>314</v>
      </c>
      <c r="H132" s="521" t="s">
        <v>60</v>
      </c>
      <c r="I132" s="313" t="s">
        <v>315</v>
      </c>
      <c r="J132" s="317" t="s">
        <v>317</v>
      </c>
      <c r="K132" s="312" t="s">
        <v>140</v>
      </c>
      <c r="L132" s="21">
        <v>0</v>
      </c>
      <c r="M132" s="312" t="s">
        <v>141</v>
      </c>
      <c r="N132" s="88">
        <v>0.5</v>
      </c>
      <c r="O132" s="194">
        <f>$A$9*$B$38*$C$130*$D$132*N132</f>
        <v>8.5085000000000004E-3</v>
      </c>
      <c r="P132" s="21">
        <v>0</v>
      </c>
      <c r="Q132" s="312">
        <v>10</v>
      </c>
      <c r="R132" s="89">
        <f>100-(P132-L132)*Q132</f>
        <v>100</v>
      </c>
      <c r="S132" s="202">
        <f>R132*O132</f>
        <v>0.85085</v>
      </c>
      <c r="T132" s="26"/>
      <c r="U132" s="26"/>
      <c r="V132" s="23"/>
      <c r="W132" s="25"/>
    </row>
    <row r="133" spans="1:23" s="15" customFormat="1" ht="39.75" customHeight="1">
      <c r="A133" s="561"/>
      <c r="B133" s="466"/>
      <c r="C133" s="537"/>
      <c r="D133" s="454"/>
      <c r="E133" s="519"/>
      <c r="F133" s="522"/>
      <c r="G133" s="519"/>
      <c r="H133" s="522"/>
      <c r="I133" s="518" t="s">
        <v>316</v>
      </c>
      <c r="J133" s="542" t="s">
        <v>518</v>
      </c>
      <c r="K133" s="312" t="s">
        <v>140</v>
      </c>
      <c r="L133" s="21">
        <v>0</v>
      </c>
      <c r="M133" s="312" t="s">
        <v>141</v>
      </c>
      <c r="N133" s="88">
        <v>0.5</v>
      </c>
      <c r="O133" s="194">
        <f>$A$9*$B$38*$C$130*$D$132*N133</f>
        <v>8.5085000000000004E-3</v>
      </c>
      <c r="P133" s="21">
        <v>0</v>
      </c>
      <c r="Q133" s="312">
        <v>10</v>
      </c>
      <c r="R133" s="89">
        <f>100-(P133-L133)*Q133</f>
        <v>100</v>
      </c>
      <c r="S133" s="202">
        <f t="shared" si="14"/>
        <v>0.85085</v>
      </c>
      <c r="T133" s="26"/>
      <c r="U133" s="26"/>
      <c r="V133" s="23"/>
      <c r="W133" s="25"/>
    </row>
    <row r="134" spans="1:23" s="15" customFormat="1" ht="51.75" hidden="1" customHeight="1">
      <c r="A134" s="561"/>
      <c r="B134" s="466"/>
      <c r="C134" s="537"/>
      <c r="D134" s="454"/>
      <c r="E134" s="519"/>
      <c r="F134" s="318"/>
      <c r="G134" s="519"/>
      <c r="H134" s="522"/>
      <c r="I134" s="519"/>
      <c r="J134" s="543"/>
      <c r="K134" s="50" t="s">
        <v>140</v>
      </c>
      <c r="L134" s="21">
        <v>0</v>
      </c>
      <c r="M134" s="50" t="s">
        <v>26</v>
      </c>
      <c r="N134" s="88">
        <v>0</v>
      </c>
      <c r="O134" s="194"/>
      <c r="P134" s="21"/>
      <c r="Q134" s="50"/>
      <c r="R134" s="89">
        <f>100-(P134-L134)*10</f>
        <v>100</v>
      </c>
      <c r="S134" s="202">
        <f t="shared" si="14"/>
        <v>0</v>
      </c>
      <c r="T134" s="26"/>
      <c r="U134" s="26"/>
      <c r="V134" s="23"/>
      <c r="W134" s="25"/>
    </row>
    <row r="135" spans="1:23" s="15" customFormat="1" ht="30.95" hidden="1" customHeight="1">
      <c r="A135" s="561"/>
      <c r="B135" s="466"/>
      <c r="C135" s="538"/>
      <c r="D135" s="455"/>
      <c r="E135" s="520"/>
      <c r="F135" s="319"/>
      <c r="G135" s="520"/>
      <c r="H135" s="523"/>
      <c r="I135" s="520"/>
      <c r="J135" s="544"/>
      <c r="K135" s="50" t="s">
        <v>140</v>
      </c>
      <c r="L135" s="21">
        <v>0</v>
      </c>
      <c r="M135" s="50" t="s">
        <v>26</v>
      </c>
      <c r="N135" s="88">
        <v>0</v>
      </c>
      <c r="O135" s="194"/>
      <c r="P135" s="21"/>
      <c r="Q135" s="50"/>
      <c r="R135" s="89">
        <f>100-(P135-L135)*10</f>
        <v>100</v>
      </c>
      <c r="S135" s="202">
        <f t="shared" si="14"/>
        <v>0</v>
      </c>
      <c r="T135" s="26"/>
      <c r="U135" s="26"/>
      <c r="V135" s="23"/>
      <c r="W135" s="25"/>
    </row>
    <row r="136" spans="1:23" s="15" customFormat="1" ht="21.6" customHeight="1">
      <c r="A136" s="561"/>
      <c r="B136" s="466"/>
      <c r="C136" s="536">
        <v>7.0000000000000007E-2</v>
      </c>
      <c r="D136" s="86"/>
      <c r="E136" s="104" t="s">
        <v>184</v>
      </c>
      <c r="F136" s="545" t="s">
        <v>158</v>
      </c>
      <c r="G136" s="546"/>
      <c r="H136" s="546"/>
      <c r="I136" s="546"/>
      <c r="J136" s="546"/>
      <c r="K136" s="546"/>
      <c r="L136" s="546"/>
      <c r="M136" s="547"/>
      <c r="N136" s="122"/>
      <c r="O136" s="195"/>
      <c r="P136" s="129"/>
      <c r="Q136" s="129"/>
      <c r="R136" s="129"/>
      <c r="S136" s="203"/>
      <c r="T136" s="131"/>
      <c r="U136" s="131"/>
      <c r="V136" s="124"/>
      <c r="W136" s="125"/>
    </row>
    <row r="137" spans="1:23" s="15" customFormat="1" ht="49.5" hidden="1" customHeight="1">
      <c r="A137" s="561"/>
      <c r="B137" s="466"/>
      <c r="C137" s="537"/>
      <c r="D137" s="454">
        <v>0.4</v>
      </c>
      <c r="E137" s="518" t="s">
        <v>61</v>
      </c>
      <c r="F137" s="526" t="s">
        <v>62</v>
      </c>
      <c r="G137" s="518" t="s">
        <v>468</v>
      </c>
      <c r="H137" s="526" t="s">
        <v>62</v>
      </c>
      <c r="I137" s="164" t="s">
        <v>469</v>
      </c>
      <c r="J137" s="526" t="s">
        <v>318</v>
      </c>
      <c r="K137" s="50" t="s">
        <v>140</v>
      </c>
      <c r="L137" s="21">
        <v>0</v>
      </c>
      <c r="M137" s="312" t="s">
        <v>141</v>
      </c>
      <c r="N137" s="88"/>
      <c r="O137" s="194">
        <f>$A$9*$B$38*$C$136*$D$137*N137</f>
        <v>0</v>
      </c>
      <c r="P137" s="21"/>
      <c r="Q137" s="312"/>
      <c r="R137" s="89">
        <f>100-(P137-L137)*Q137</f>
        <v>100</v>
      </c>
      <c r="S137" s="202">
        <f t="shared" si="14"/>
        <v>0</v>
      </c>
      <c r="T137" s="26"/>
      <c r="U137" s="26"/>
      <c r="V137" s="23"/>
      <c r="W137" s="25"/>
    </row>
    <row r="138" spans="1:23" s="15" customFormat="1" ht="33" hidden="1" customHeight="1">
      <c r="A138" s="561"/>
      <c r="B138" s="466"/>
      <c r="C138" s="537"/>
      <c r="D138" s="454"/>
      <c r="E138" s="519"/>
      <c r="F138" s="527"/>
      <c r="G138" s="519"/>
      <c r="H138" s="527"/>
      <c r="I138" s="164" t="s">
        <v>470</v>
      </c>
      <c r="J138" s="528"/>
      <c r="K138" s="50" t="s">
        <v>140</v>
      </c>
      <c r="L138" s="21">
        <v>0</v>
      </c>
      <c r="M138" s="312" t="s">
        <v>141</v>
      </c>
      <c r="N138" s="88">
        <v>0</v>
      </c>
      <c r="O138" s="194">
        <f>$A$9*$B$38*$C$136*$D$137*J138*N138</f>
        <v>0</v>
      </c>
      <c r="P138" s="21"/>
      <c r="Q138" s="312"/>
      <c r="R138" s="89">
        <f>100-(P138-L138)*Q138</f>
        <v>100</v>
      </c>
      <c r="S138" s="202">
        <f t="shared" si="14"/>
        <v>0</v>
      </c>
      <c r="T138" s="26"/>
      <c r="U138" s="26"/>
      <c r="V138" s="23"/>
      <c r="W138" s="25"/>
    </row>
    <row r="139" spans="1:23" s="15" customFormat="1" ht="49.5" customHeight="1">
      <c r="A139" s="561"/>
      <c r="B139" s="466"/>
      <c r="C139" s="537"/>
      <c r="D139" s="455"/>
      <c r="E139" s="520"/>
      <c r="F139" s="528"/>
      <c r="G139" s="520"/>
      <c r="H139" s="528"/>
      <c r="I139" s="164" t="s">
        <v>470</v>
      </c>
      <c r="J139" s="317" t="s">
        <v>320</v>
      </c>
      <c r="K139" s="312" t="s">
        <v>140</v>
      </c>
      <c r="L139" s="21">
        <v>0</v>
      </c>
      <c r="M139" s="312" t="s">
        <v>141</v>
      </c>
      <c r="N139" s="88">
        <v>1</v>
      </c>
      <c r="O139" s="194">
        <f>$A$9*$B$38*$C$136*$D$137*N139</f>
        <v>1.0472000000000002E-2</v>
      </c>
      <c r="P139" s="21">
        <v>0</v>
      </c>
      <c r="Q139" s="312">
        <v>10</v>
      </c>
      <c r="R139" s="89">
        <f>100-(P139-L139)*Q139</f>
        <v>100</v>
      </c>
      <c r="S139" s="202">
        <f t="shared" si="14"/>
        <v>1.0472000000000001</v>
      </c>
      <c r="T139" s="26"/>
      <c r="U139" s="26"/>
      <c r="V139" s="23"/>
      <c r="W139" s="25"/>
    </row>
    <row r="140" spans="1:23" s="15" customFormat="1" ht="30">
      <c r="A140" s="561"/>
      <c r="B140" s="466"/>
      <c r="C140" s="537"/>
      <c r="D140" s="308">
        <v>0.3</v>
      </c>
      <c r="E140" s="360" t="s">
        <v>124</v>
      </c>
      <c r="F140" s="50" t="s">
        <v>125</v>
      </c>
      <c r="G140" s="360" t="s">
        <v>472</v>
      </c>
      <c r="H140" s="371" t="s">
        <v>125</v>
      </c>
      <c r="I140" s="360" t="s">
        <v>473</v>
      </c>
      <c r="J140" s="50" t="s">
        <v>319</v>
      </c>
      <c r="K140" s="312" t="s">
        <v>140</v>
      </c>
      <c r="L140" s="21">
        <v>0</v>
      </c>
      <c r="M140" s="312" t="s">
        <v>141</v>
      </c>
      <c r="N140" s="88">
        <v>1</v>
      </c>
      <c r="O140" s="194">
        <f>$A$9*$B$38*$C$136*$D$140*N140</f>
        <v>7.8539999999999999E-3</v>
      </c>
      <c r="P140" s="21">
        <v>0</v>
      </c>
      <c r="Q140" s="312">
        <v>10</v>
      </c>
      <c r="R140" s="89">
        <f>100-(P140-L140)*Q140</f>
        <v>100</v>
      </c>
      <c r="S140" s="202">
        <f t="shared" si="14"/>
        <v>0.78539999999999999</v>
      </c>
      <c r="T140" s="26"/>
      <c r="U140" s="26"/>
      <c r="V140" s="23"/>
      <c r="W140" s="25"/>
    </row>
    <row r="141" spans="1:23" s="15" customFormat="1" ht="30" customHeight="1">
      <c r="A141" s="561"/>
      <c r="B141" s="466"/>
      <c r="C141" s="537"/>
      <c r="D141" s="425">
        <v>0.3</v>
      </c>
      <c r="E141" s="426" t="s">
        <v>203</v>
      </c>
      <c r="F141" s="423" t="s">
        <v>126</v>
      </c>
      <c r="G141" s="426" t="s">
        <v>474</v>
      </c>
      <c r="H141" s="423" t="s">
        <v>126</v>
      </c>
      <c r="I141" s="426" t="s">
        <v>475</v>
      </c>
      <c r="J141" s="427" t="s">
        <v>292</v>
      </c>
      <c r="K141" s="312" t="s">
        <v>140</v>
      </c>
      <c r="L141" s="21">
        <v>0</v>
      </c>
      <c r="M141" s="312" t="s">
        <v>141</v>
      </c>
      <c r="N141" s="88">
        <v>1</v>
      </c>
      <c r="O141" s="194">
        <f t="shared" ref="O141" si="15">$A$9*$B$38*$C$136*$D$140*N141</f>
        <v>7.8539999999999999E-3</v>
      </c>
      <c r="P141" s="21">
        <v>0</v>
      </c>
      <c r="Q141" s="312">
        <v>10</v>
      </c>
      <c r="R141" s="89">
        <f>100-(P141-L141)*Q141</f>
        <v>100</v>
      </c>
      <c r="S141" s="202">
        <f t="shared" si="14"/>
        <v>0.78539999999999999</v>
      </c>
      <c r="T141" s="26"/>
      <c r="U141" s="26"/>
      <c r="V141" s="23"/>
      <c r="W141" s="25"/>
    </row>
    <row r="142" spans="1:23" s="38" customFormat="1">
      <c r="A142" s="561"/>
      <c r="B142" s="466"/>
      <c r="C142" s="536">
        <v>0.02</v>
      </c>
      <c r="D142" s="132"/>
      <c r="E142" s="104" t="s">
        <v>196</v>
      </c>
      <c r="F142" s="545" t="s">
        <v>63</v>
      </c>
      <c r="G142" s="546"/>
      <c r="H142" s="546"/>
      <c r="I142" s="546"/>
      <c r="J142" s="546"/>
      <c r="K142" s="546"/>
      <c r="L142" s="546"/>
      <c r="M142" s="547"/>
      <c r="N142" s="126"/>
      <c r="O142" s="195"/>
      <c r="P142" s="59"/>
      <c r="Q142" s="59"/>
      <c r="R142" s="59"/>
      <c r="S142" s="203"/>
      <c r="T142" s="133"/>
      <c r="U142" s="133"/>
      <c r="V142" s="134"/>
      <c r="W142" s="135"/>
    </row>
    <row r="143" spans="1:23" s="38" customFormat="1" ht="51.75" customHeight="1">
      <c r="A143" s="561"/>
      <c r="B143" s="466"/>
      <c r="C143" s="537"/>
      <c r="D143" s="308">
        <v>1</v>
      </c>
      <c r="E143" s="311" t="s">
        <v>127</v>
      </c>
      <c r="F143" s="50" t="s">
        <v>128</v>
      </c>
      <c r="G143" s="311" t="s">
        <v>476</v>
      </c>
      <c r="H143" s="50" t="s">
        <v>128</v>
      </c>
      <c r="I143" s="311" t="s">
        <v>477</v>
      </c>
      <c r="J143" s="50" t="s">
        <v>296</v>
      </c>
      <c r="K143" s="312" t="s">
        <v>140</v>
      </c>
      <c r="L143" s="21">
        <v>0</v>
      </c>
      <c r="M143" s="312" t="s">
        <v>141</v>
      </c>
      <c r="N143" s="88">
        <v>1</v>
      </c>
      <c r="O143" s="194">
        <f>$A$9*$B$38*$C$142*$D$143*N143</f>
        <v>7.4800000000000005E-3</v>
      </c>
      <c r="P143" s="21">
        <v>0</v>
      </c>
      <c r="Q143" s="312">
        <v>10</v>
      </c>
      <c r="R143" s="89">
        <f>100-(P143-L143)*Q143</f>
        <v>100</v>
      </c>
      <c r="S143" s="202">
        <f t="shared" si="14"/>
        <v>0.748</v>
      </c>
      <c r="T143" s="27"/>
      <c r="U143" s="27"/>
      <c r="V143" s="36"/>
      <c r="W143" s="37"/>
    </row>
    <row r="144" spans="1:23" s="15" customFormat="1" ht="33.6" customHeight="1">
      <c r="A144" s="561"/>
      <c r="B144" s="466"/>
      <c r="C144" s="536">
        <v>7.0000000000000007E-2</v>
      </c>
      <c r="D144" s="86"/>
      <c r="E144" s="104" t="s">
        <v>185</v>
      </c>
      <c r="F144" s="554" t="s">
        <v>159</v>
      </c>
      <c r="G144" s="555"/>
      <c r="H144" s="555"/>
      <c r="I144" s="555"/>
      <c r="J144" s="555"/>
      <c r="K144" s="555"/>
      <c r="L144" s="555"/>
      <c r="M144" s="556"/>
      <c r="N144" s="138"/>
      <c r="O144" s="195"/>
      <c r="P144" s="133"/>
      <c r="Q144" s="133"/>
      <c r="R144" s="134"/>
      <c r="S144" s="203"/>
      <c r="T144" s="131"/>
      <c r="U144" s="131"/>
      <c r="V144" s="124"/>
      <c r="W144" s="125"/>
    </row>
    <row r="145" spans="1:23" s="15" customFormat="1" ht="36" customHeight="1">
      <c r="A145" s="561"/>
      <c r="B145" s="466"/>
      <c r="C145" s="537"/>
      <c r="D145" s="308">
        <v>0.4</v>
      </c>
      <c r="E145" s="3" t="s">
        <v>131</v>
      </c>
      <c r="F145" s="50" t="s">
        <v>511</v>
      </c>
      <c r="G145" s="3" t="s">
        <v>481</v>
      </c>
      <c r="H145" s="50" t="s">
        <v>511</v>
      </c>
      <c r="I145" s="193" t="s">
        <v>482</v>
      </c>
      <c r="J145" s="50" t="s">
        <v>512</v>
      </c>
      <c r="K145" s="247" t="s">
        <v>519</v>
      </c>
      <c r="L145" s="21">
        <v>1355</v>
      </c>
      <c r="M145" s="312" t="s">
        <v>141</v>
      </c>
      <c r="N145" s="88">
        <v>1</v>
      </c>
      <c r="O145" s="194">
        <f>$A$9*$B$38*$C$144*$D$145*N145</f>
        <v>1.0472000000000002E-2</v>
      </c>
      <c r="P145" s="21">
        <v>1356</v>
      </c>
      <c r="Q145" s="312">
        <v>10</v>
      </c>
      <c r="R145" s="89">
        <v>100</v>
      </c>
      <c r="S145" s="157">
        <f>R145*O145</f>
        <v>1.0472000000000001</v>
      </c>
      <c r="T145" s="26"/>
      <c r="U145" s="26"/>
      <c r="V145" s="23"/>
      <c r="W145" s="25"/>
    </row>
    <row r="146" spans="1:23" s="15" customFormat="1" ht="30">
      <c r="A146" s="561"/>
      <c r="B146" s="466"/>
      <c r="C146" s="537"/>
      <c r="D146" s="308">
        <v>0.3</v>
      </c>
      <c r="E146" s="3" t="s">
        <v>132</v>
      </c>
      <c r="F146" s="50" t="s">
        <v>133</v>
      </c>
      <c r="G146" s="3" t="s">
        <v>483</v>
      </c>
      <c r="H146" s="50" t="s">
        <v>133</v>
      </c>
      <c r="I146" s="193" t="s">
        <v>484</v>
      </c>
      <c r="J146" s="50" t="s">
        <v>294</v>
      </c>
      <c r="K146" s="312" t="s">
        <v>140</v>
      </c>
      <c r="L146" s="21">
        <v>0</v>
      </c>
      <c r="M146" s="312" t="s">
        <v>141</v>
      </c>
      <c r="N146" s="88">
        <v>1</v>
      </c>
      <c r="O146" s="194">
        <f>$A$9*$B$38*$C$144*$D$146*N146</f>
        <v>7.8539999999999999E-3</v>
      </c>
      <c r="P146" s="21">
        <v>0</v>
      </c>
      <c r="Q146" s="312">
        <v>10</v>
      </c>
      <c r="R146" s="89">
        <f>100-(P146-L146)*Q146</f>
        <v>100</v>
      </c>
      <c r="S146" s="202">
        <f t="shared" si="14"/>
        <v>0.78539999999999999</v>
      </c>
      <c r="T146" s="26"/>
      <c r="U146" s="26"/>
      <c r="V146" s="23"/>
      <c r="W146" s="25"/>
    </row>
    <row r="147" spans="1:23" s="15" customFormat="1" ht="24.6" customHeight="1">
      <c r="A147" s="561"/>
      <c r="B147" s="466"/>
      <c r="C147" s="538"/>
      <c r="D147" s="308">
        <v>0.3</v>
      </c>
      <c r="E147" s="3" t="s">
        <v>134</v>
      </c>
      <c r="F147" s="50" t="s">
        <v>135</v>
      </c>
      <c r="G147" s="3" t="s">
        <v>485</v>
      </c>
      <c r="H147" s="50" t="s">
        <v>135</v>
      </c>
      <c r="I147" s="193" t="s">
        <v>486</v>
      </c>
      <c r="J147" s="50" t="s">
        <v>295</v>
      </c>
      <c r="K147" s="312" t="s">
        <v>140</v>
      </c>
      <c r="L147" s="21">
        <v>0</v>
      </c>
      <c r="M147" s="312" t="s">
        <v>141</v>
      </c>
      <c r="N147" s="88">
        <v>1</v>
      </c>
      <c r="O147" s="194">
        <f>$A$9*$B$38*$C$144*$D$147*N147</f>
        <v>7.8539999999999999E-3</v>
      </c>
      <c r="P147" s="21">
        <v>0</v>
      </c>
      <c r="Q147" s="312">
        <v>10</v>
      </c>
      <c r="R147" s="89">
        <f>100-(P147-L147)*Q147</f>
        <v>100</v>
      </c>
      <c r="S147" s="202">
        <f t="shared" si="14"/>
        <v>0.78539999999999999</v>
      </c>
      <c r="T147" s="26"/>
      <c r="U147" s="26"/>
      <c r="V147" s="23"/>
      <c r="W147" s="25"/>
    </row>
    <row r="148" spans="1:23" s="15" customFormat="1" ht="66.75" customHeight="1">
      <c r="A148" s="561"/>
      <c r="B148" s="466"/>
      <c r="C148" s="536">
        <v>7.0000000000000007E-2</v>
      </c>
      <c r="D148" s="86"/>
      <c r="E148" s="127" t="s">
        <v>186</v>
      </c>
      <c r="F148" s="545" t="s">
        <v>160</v>
      </c>
      <c r="G148" s="546"/>
      <c r="H148" s="546"/>
      <c r="I148" s="546"/>
      <c r="J148" s="546"/>
      <c r="K148" s="546"/>
      <c r="L148" s="546"/>
      <c r="M148" s="547"/>
      <c r="N148" s="138"/>
      <c r="O148" s="195"/>
      <c r="P148" s="131"/>
      <c r="Q148" s="131"/>
      <c r="R148" s="124"/>
      <c r="S148" s="203"/>
      <c r="T148" s="131"/>
      <c r="U148" s="131"/>
      <c r="V148" s="124"/>
      <c r="W148" s="125"/>
    </row>
    <row r="149" spans="1:23" s="15" customFormat="1" ht="1.5" hidden="1" customHeight="1">
      <c r="A149" s="561"/>
      <c r="B149" s="466"/>
      <c r="C149" s="537"/>
      <c r="D149" s="453">
        <v>0.5</v>
      </c>
      <c r="E149" s="521" t="s">
        <v>66</v>
      </c>
      <c r="F149" s="521" t="s">
        <v>67</v>
      </c>
      <c r="G149" s="521" t="s">
        <v>487</v>
      </c>
      <c r="H149" s="521" t="s">
        <v>307</v>
      </c>
      <c r="I149" s="521" t="s">
        <v>488</v>
      </c>
      <c r="J149" s="542" t="s">
        <v>321</v>
      </c>
      <c r="K149" s="223" t="s">
        <v>323</v>
      </c>
      <c r="L149" s="21">
        <v>0</v>
      </c>
      <c r="M149" s="39" t="s">
        <v>141</v>
      </c>
      <c r="N149" s="88">
        <v>1</v>
      </c>
      <c r="O149" s="194">
        <f>$A$9*$B$38*$C$148*$D$149*N149</f>
        <v>1.3090000000000001E-2</v>
      </c>
      <c r="P149" s="21">
        <v>2</v>
      </c>
      <c r="Q149" s="312">
        <v>50</v>
      </c>
      <c r="R149" s="89">
        <f>100-(P149-L149)*Q149</f>
        <v>0</v>
      </c>
      <c r="S149" s="202">
        <f t="shared" si="14"/>
        <v>0</v>
      </c>
      <c r="T149" s="26"/>
      <c r="U149" s="26"/>
      <c r="V149" s="23"/>
      <c r="W149" s="25"/>
    </row>
    <row r="150" spans="1:23" s="15" customFormat="1" ht="46.5" customHeight="1">
      <c r="A150" s="561"/>
      <c r="B150" s="466"/>
      <c r="C150" s="537"/>
      <c r="D150" s="455"/>
      <c r="E150" s="523"/>
      <c r="F150" s="523"/>
      <c r="G150" s="523"/>
      <c r="H150" s="523"/>
      <c r="I150" s="523"/>
      <c r="J150" s="544"/>
      <c r="K150" s="223" t="s">
        <v>140</v>
      </c>
      <c r="L150" s="21">
        <v>0</v>
      </c>
      <c r="M150" s="39" t="s">
        <v>141</v>
      </c>
      <c r="N150" s="88">
        <v>0</v>
      </c>
      <c r="O150" s="194">
        <f>$A$9*$B$38*$C$148*$D$149*J150*N150</f>
        <v>0</v>
      </c>
      <c r="P150" s="21"/>
      <c r="Q150" s="312"/>
      <c r="R150" s="89">
        <f>100-(P150-L150)*Q150</f>
        <v>100</v>
      </c>
      <c r="S150" s="202">
        <f t="shared" si="14"/>
        <v>0</v>
      </c>
      <c r="T150" s="26"/>
      <c r="U150" s="26"/>
      <c r="V150" s="23"/>
      <c r="W150" s="25"/>
    </row>
    <row r="151" spans="1:23" s="15" customFormat="1" ht="30" hidden="1" customHeight="1">
      <c r="A151" s="561"/>
      <c r="B151" s="466"/>
      <c r="C151" s="537"/>
      <c r="D151" s="453">
        <v>0.5</v>
      </c>
      <c r="E151" s="521" t="s">
        <v>68</v>
      </c>
      <c r="F151" s="521" t="s">
        <v>69</v>
      </c>
      <c r="G151" s="521" t="s">
        <v>489</v>
      </c>
      <c r="H151" s="521" t="s">
        <v>306</v>
      </c>
      <c r="I151" s="521" t="s">
        <v>490</v>
      </c>
      <c r="J151" s="542" t="s">
        <v>322</v>
      </c>
      <c r="K151" s="140" t="s">
        <v>324</v>
      </c>
      <c r="L151" s="239" t="s">
        <v>520</v>
      </c>
      <c r="M151" s="39" t="s">
        <v>141</v>
      </c>
      <c r="N151" s="88">
        <v>1</v>
      </c>
      <c r="O151" s="194">
        <f>$A$9*$B$38*$C$148*$D$151*N151</f>
        <v>1.3090000000000001E-2</v>
      </c>
      <c r="P151" s="21">
        <v>76.5</v>
      </c>
      <c r="Q151" s="312">
        <v>100</v>
      </c>
      <c r="R151" s="89">
        <v>100</v>
      </c>
      <c r="S151" s="202">
        <f>R151*O151</f>
        <v>1.3090000000000002</v>
      </c>
      <c r="T151" s="26"/>
      <c r="U151" s="26"/>
      <c r="V151" s="23"/>
      <c r="W151" s="25"/>
    </row>
    <row r="152" spans="1:23" s="15" customFormat="1" ht="36.75" customHeight="1">
      <c r="A152" s="561"/>
      <c r="B152" s="466"/>
      <c r="C152" s="538"/>
      <c r="D152" s="455"/>
      <c r="E152" s="523"/>
      <c r="F152" s="523"/>
      <c r="G152" s="523"/>
      <c r="H152" s="523"/>
      <c r="I152" s="523"/>
      <c r="J152" s="544"/>
      <c r="K152" s="140" t="s">
        <v>324</v>
      </c>
      <c r="L152" s="21">
        <v>0</v>
      </c>
      <c r="M152" s="39" t="s">
        <v>26</v>
      </c>
      <c r="N152" s="88">
        <v>0</v>
      </c>
      <c r="O152" s="194">
        <f>$A$9*$B$38*$C$148*$D$151*J152*N152</f>
        <v>0</v>
      </c>
      <c r="P152" s="21">
        <v>0</v>
      </c>
      <c r="Q152" s="26"/>
      <c r="R152" s="89">
        <f>100-(P152-L152)*10</f>
        <v>100</v>
      </c>
      <c r="S152" s="202">
        <f t="shared" si="14"/>
        <v>0</v>
      </c>
      <c r="T152" s="26"/>
      <c r="U152" s="26"/>
      <c r="V152" s="23"/>
      <c r="W152" s="25"/>
    </row>
    <row r="153" spans="1:23" s="15" customFormat="1" ht="27.75" customHeight="1">
      <c r="A153" s="561"/>
      <c r="B153" s="466"/>
      <c r="C153" s="422">
        <v>0</v>
      </c>
      <c r="D153" s="86"/>
      <c r="E153" s="104" t="s">
        <v>187</v>
      </c>
      <c r="F153" s="574" t="s">
        <v>161</v>
      </c>
      <c r="G153" s="575"/>
      <c r="H153" s="575"/>
      <c r="I153" s="575"/>
      <c r="J153" s="575"/>
      <c r="K153" s="575"/>
      <c r="L153" s="575"/>
      <c r="M153" s="576"/>
      <c r="N153" s="138"/>
      <c r="O153" s="195"/>
      <c r="P153" s="131"/>
      <c r="Q153" s="131"/>
      <c r="R153" s="124"/>
      <c r="S153" s="203"/>
      <c r="T153" s="131"/>
      <c r="U153" s="131"/>
      <c r="V153" s="124"/>
      <c r="W153" s="125"/>
    </row>
    <row r="154" spans="1:23" s="15" customFormat="1" ht="0.75" customHeight="1">
      <c r="A154" s="561"/>
      <c r="B154" s="220"/>
      <c r="C154" s="220"/>
      <c r="D154" s="220"/>
      <c r="E154" s="221"/>
      <c r="F154" s="166"/>
      <c r="G154" s="265"/>
      <c r="H154" s="166"/>
      <c r="I154" s="417"/>
      <c r="J154" s="266"/>
      <c r="K154" s="140"/>
      <c r="L154" s="267"/>
      <c r="M154" s="40"/>
      <c r="N154" s="188"/>
      <c r="O154" s="194"/>
      <c r="P154" s="21"/>
      <c r="Q154" s="312"/>
      <c r="R154" s="89"/>
      <c r="S154" s="202"/>
      <c r="T154" s="26"/>
      <c r="U154" s="26"/>
      <c r="V154" s="23"/>
      <c r="W154" s="25"/>
    </row>
    <row r="155" spans="1:23" s="15" customFormat="1" ht="44.25" customHeight="1">
      <c r="A155" s="561"/>
      <c r="B155" s="465">
        <v>0.12</v>
      </c>
      <c r="C155" s="218"/>
      <c r="D155" s="58"/>
      <c r="E155" s="176" t="s">
        <v>514</v>
      </c>
      <c r="F155" s="577" t="s">
        <v>513</v>
      </c>
      <c r="G155" s="578"/>
      <c r="H155" s="578"/>
      <c r="I155" s="578"/>
      <c r="J155" s="578"/>
      <c r="K155" s="578"/>
      <c r="L155" s="578"/>
      <c r="M155" s="579"/>
      <c r="N155" s="212"/>
      <c r="O155" s="213"/>
      <c r="P155" s="214"/>
      <c r="Q155" s="215"/>
      <c r="R155" s="216"/>
      <c r="S155" s="219">
        <f>SUM(S156:S164)</f>
        <v>10.175519999999999</v>
      </c>
      <c r="T155" s="217"/>
      <c r="U155" s="217"/>
      <c r="V155" s="173"/>
      <c r="W155" s="174"/>
    </row>
    <row r="156" spans="1:23" s="15" customFormat="1" ht="49.5" customHeight="1">
      <c r="A156" s="561"/>
      <c r="B156" s="466"/>
      <c r="C156" s="54">
        <v>0.1</v>
      </c>
      <c r="D156" s="308">
        <v>1</v>
      </c>
      <c r="E156" s="98" t="s">
        <v>17</v>
      </c>
      <c r="F156" s="320" t="s">
        <v>37</v>
      </c>
      <c r="G156" s="320" t="s">
        <v>356</v>
      </c>
      <c r="H156" s="320" t="s">
        <v>37</v>
      </c>
      <c r="I156" s="320" t="s">
        <v>357</v>
      </c>
      <c r="J156" s="317" t="s">
        <v>261</v>
      </c>
      <c r="K156" s="312" t="s">
        <v>140</v>
      </c>
      <c r="L156" s="18">
        <v>0</v>
      </c>
      <c r="M156" s="100" t="s">
        <v>141</v>
      </c>
      <c r="N156" s="101">
        <v>1</v>
      </c>
      <c r="O156" s="194">
        <f>$A$9*$B$155*$C$156*$D$156*N156</f>
        <v>1.0200000000000001E-2</v>
      </c>
      <c r="P156" s="17">
        <v>0</v>
      </c>
      <c r="Q156" s="158">
        <v>10</v>
      </c>
      <c r="R156" s="89">
        <f>100-(L156-P156)*Q156</f>
        <v>100</v>
      </c>
      <c r="S156" s="90">
        <f>R156*O156</f>
        <v>1.02</v>
      </c>
      <c r="T156" s="2"/>
      <c r="U156" s="47"/>
      <c r="V156" s="159"/>
      <c r="W156" s="19"/>
    </row>
    <row r="157" spans="1:23" s="15" customFormat="1" ht="39" customHeight="1">
      <c r="A157" s="561"/>
      <c r="B157" s="466"/>
      <c r="C157" s="54">
        <v>7.0000000000000007E-2</v>
      </c>
      <c r="D157" s="322">
        <v>1</v>
      </c>
      <c r="E157" s="313" t="s">
        <v>46</v>
      </c>
      <c r="F157" s="316" t="s">
        <v>47</v>
      </c>
      <c r="G157" s="313" t="s">
        <v>391</v>
      </c>
      <c r="H157" s="316" t="s">
        <v>298</v>
      </c>
      <c r="I157" s="313" t="s">
        <v>392</v>
      </c>
      <c r="J157" s="317" t="s">
        <v>344</v>
      </c>
      <c r="K157" s="312" t="s">
        <v>140</v>
      </c>
      <c r="L157" s="21">
        <v>0</v>
      </c>
      <c r="M157" s="316" t="s">
        <v>141</v>
      </c>
      <c r="N157" s="88">
        <v>1</v>
      </c>
      <c r="O157" s="194">
        <f>$A$9*$B$155*$C$157*$D$157*N157</f>
        <v>7.1400000000000005E-3</v>
      </c>
      <c r="P157" s="21">
        <v>0</v>
      </c>
      <c r="Q157" s="312">
        <v>10</v>
      </c>
      <c r="R157" s="89">
        <f t="shared" ref="R157:R163" si="16">100-(P157-L157)*Q157</f>
        <v>100</v>
      </c>
      <c r="S157" s="90">
        <f t="shared" ref="S157:S164" si="17">R157*O157</f>
        <v>0.71400000000000008</v>
      </c>
      <c r="T157" s="26"/>
      <c r="U157" s="26"/>
      <c r="V157" s="23"/>
      <c r="W157" s="25"/>
    </row>
    <row r="158" spans="1:23" s="15" customFormat="1" ht="45">
      <c r="A158" s="561"/>
      <c r="B158" s="466"/>
      <c r="C158" s="54">
        <v>7.0000000000000007E-2</v>
      </c>
      <c r="D158" s="308">
        <v>1</v>
      </c>
      <c r="E158" s="313" t="s">
        <v>48</v>
      </c>
      <c r="F158" s="316" t="s">
        <v>49</v>
      </c>
      <c r="G158" s="313" t="s">
        <v>393</v>
      </c>
      <c r="H158" s="316" t="s">
        <v>302</v>
      </c>
      <c r="I158" s="313" t="s">
        <v>394</v>
      </c>
      <c r="J158" s="317" t="s">
        <v>299</v>
      </c>
      <c r="K158" s="312" t="s">
        <v>140</v>
      </c>
      <c r="L158" s="21">
        <v>0</v>
      </c>
      <c r="M158" s="316" t="s">
        <v>141</v>
      </c>
      <c r="N158" s="88">
        <v>1</v>
      </c>
      <c r="O158" s="194">
        <f>$A$9*$B$155*$C$158*$D$158*N158</f>
        <v>7.1400000000000005E-3</v>
      </c>
      <c r="P158" s="21">
        <v>0</v>
      </c>
      <c r="Q158" s="312">
        <v>10</v>
      </c>
      <c r="R158" s="89">
        <f t="shared" si="16"/>
        <v>100</v>
      </c>
      <c r="S158" s="90">
        <f t="shared" si="17"/>
        <v>0.71400000000000008</v>
      </c>
      <c r="T158" s="26"/>
      <c r="U158" s="26"/>
      <c r="V158" s="23"/>
      <c r="W158" s="25"/>
    </row>
    <row r="159" spans="1:23" s="15" customFormat="1" ht="38.25" customHeight="1">
      <c r="A159" s="561"/>
      <c r="B159" s="466"/>
      <c r="C159" s="54">
        <v>0.1</v>
      </c>
      <c r="D159" s="323">
        <v>1</v>
      </c>
      <c r="E159" s="313" t="s">
        <v>61</v>
      </c>
      <c r="F159" s="310" t="s">
        <v>62</v>
      </c>
      <c r="G159" s="313" t="s">
        <v>468</v>
      </c>
      <c r="H159" s="310" t="s">
        <v>62</v>
      </c>
      <c r="I159" s="313" t="s">
        <v>469</v>
      </c>
      <c r="J159" s="249" t="s">
        <v>301</v>
      </c>
      <c r="K159" s="312" t="s">
        <v>140</v>
      </c>
      <c r="L159" s="21">
        <v>0</v>
      </c>
      <c r="M159" s="312" t="s">
        <v>141</v>
      </c>
      <c r="N159" s="88">
        <v>1</v>
      </c>
      <c r="O159" s="194">
        <f>$A$9*$B$155*$C$159*$D$159*N159</f>
        <v>1.0200000000000001E-2</v>
      </c>
      <c r="P159" s="21">
        <v>0</v>
      </c>
      <c r="Q159" s="312">
        <v>10</v>
      </c>
      <c r="R159" s="89">
        <f t="shared" si="16"/>
        <v>100</v>
      </c>
      <c r="S159" s="90">
        <f t="shared" si="17"/>
        <v>1.02</v>
      </c>
      <c r="T159" s="26"/>
      <c r="U159" s="26"/>
      <c r="V159" s="23"/>
      <c r="W159" s="25"/>
    </row>
    <row r="160" spans="1:23" s="15" customFormat="1" ht="63.75" customHeight="1">
      <c r="A160" s="561"/>
      <c r="B160" s="466"/>
      <c r="C160" s="536">
        <v>0.2</v>
      </c>
      <c r="D160" s="580">
        <v>1</v>
      </c>
      <c r="E160" s="581" t="s">
        <v>64</v>
      </c>
      <c r="F160" s="583" t="s">
        <v>65</v>
      </c>
      <c r="G160" s="585" t="s">
        <v>480</v>
      </c>
      <c r="H160" s="586" t="s">
        <v>65</v>
      </c>
      <c r="I160" s="211" t="s">
        <v>341</v>
      </c>
      <c r="J160" s="250" t="s">
        <v>521</v>
      </c>
      <c r="K160" s="251" t="s">
        <v>522</v>
      </c>
      <c r="L160" s="21">
        <v>24</v>
      </c>
      <c r="M160" s="312" t="s">
        <v>141</v>
      </c>
      <c r="N160" s="88">
        <v>0.5</v>
      </c>
      <c r="O160" s="194">
        <f>$A$9*$B$155*$C$160*$D$160*N160</f>
        <v>1.0200000000000001E-2</v>
      </c>
      <c r="P160" s="21">
        <v>24</v>
      </c>
      <c r="Q160" s="312">
        <v>10</v>
      </c>
      <c r="R160" s="89">
        <f>100-(L160-P160)*Q160</f>
        <v>100</v>
      </c>
      <c r="S160" s="90">
        <f t="shared" si="17"/>
        <v>1.02</v>
      </c>
      <c r="T160" s="26"/>
      <c r="U160" s="26"/>
      <c r="V160" s="23"/>
      <c r="W160" s="25"/>
    </row>
    <row r="161" spans="1:24" s="15" customFormat="1" ht="49.5" customHeight="1">
      <c r="A161" s="561"/>
      <c r="B161" s="466"/>
      <c r="C161" s="538"/>
      <c r="D161" s="580"/>
      <c r="E161" s="582"/>
      <c r="F161" s="584"/>
      <c r="G161" s="585"/>
      <c r="H161" s="586"/>
      <c r="I161" s="190" t="s">
        <v>340</v>
      </c>
      <c r="J161" s="442" t="s">
        <v>245</v>
      </c>
      <c r="K161" s="312" t="s">
        <v>140</v>
      </c>
      <c r="L161" s="21">
        <v>0</v>
      </c>
      <c r="M161" s="312" t="s">
        <v>141</v>
      </c>
      <c r="N161" s="188">
        <v>0.5</v>
      </c>
      <c r="O161" s="194">
        <f>$A$9*$B$155*$C$160*$D$160*N161</f>
        <v>1.0200000000000001E-2</v>
      </c>
      <c r="P161" s="21">
        <v>0</v>
      </c>
      <c r="Q161" s="312">
        <v>10</v>
      </c>
      <c r="R161" s="89">
        <f t="shared" si="16"/>
        <v>100</v>
      </c>
      <c r="S161" s="90">
        <f t="shared" si="17"/>
        <v>1.02</v>
      </c>
      <c r="T161" s="26"/>
      <c r="U161" s="26"/>
      <c r="V161" s="23"/>
      <c r="W161" s="25"/>
    </row>
    <row r="162" spans="1:24" s="15" customFormat="1" ht="40.5" customHeight="1">
      <c r="A162" s="561"/>
      <c r="B162" s="466"/>
      <c r="C162" s="54">
        <v>0.2</v>
      </c>
      <c r="D162" s="322">
        <v>1</v>
      </c>
      <c r="E162" s="316" t="s">
        <v>66</v>
      </c>
      <c r="F162" s="316" t="s">
        <v>67</v>
      </c>
      <c r="G162" s="316" t="s">
        <v>487</v>
      </c>
      <c r="H162" s="316" t="s">
        <v>307</v>
      </c>
      <c r="I162" s="224" t="s">
        <v>342</v>
      </c>
      <c r="J162" s="443" t="s">
        <v>248</v>
      </c>
      <c r="K162" s="252" t="s">
        <v>523</v>
      </c>
      <c r="L162" s="239">
        <v>1</v>
      </c>
      <c r="M162" s="39" t="s">
        <v>141</v>
      </c>
      <c r="N162" s="88">
        <v>1</v>
      </c>
      <c r="O162" s="194">
        <f>$A$9*$B$155*$C$162*$D$162*N162</f>
        <v>2.0400000000000001E-2</v>
      </c>
      <c r="P162" s="21">
        <v>1</v>
      </c>
      <c r="Q162" s="312">
        <v>10</v>
      </c>
      <c r="R162" s="89">
        <v>100</v>
      </c>
      <c r="S162" s="90">
        <f t="shared" si="17"/>
        <v>2.04</v>
      </c>
      <c r="T162" s="26"/>
      <c r="U162" s="26"/>
      <c r="V162" s="23"/>
      <c r="W162" s="25"/>
    </row>
    <row r="163" spans="1:24" s="15" customFormat="1" ht="45">
      <c r="A163" s="561"/>
      <c r="B163" s="466"/>
      <c r="C163" s="54">
        <v>0.18</v>
      </c>
      <c r="D163" s="322">
        <v>1</v>
      </c>
      <c r="E163" s="316" t="s">
        <v>68</v>
      </c>
      <c r="F163" s="316" t="s">
        <v>69</v>
      </c>
      <c r="G163" s="316" t="s">
        <v>489</v>
      </c>
      <c r="H163" s="316" t="s">
        <v>306</v>
      </c>
      <c r="I163" s="224" t="s">
        <v>491</v>
      </c>
      <c r="J163" s="443" t="s">
        <v>250</v>
      </c>
      <c r="K163" s="252" t="s">
        <v>523</v>
      </c>
      <c r="L163" s="239">
        <v>1</v>
      </c>
      <c r="M163" s="39" t="s">
        <v>141</v>
      </c>
      <c r="N163" s="88">
        <v>1</v>
      </c>
      <c r="O163" s="194">
        <f>$A$9*$B$155*$C$163*$D$163*N163</f>
        <v>1.8359999999999998E-2</v>
      </c>
      <c r="P163" s="21">
        <v>1</v>
      </c>
      <c r="Q163" s="312">
        <v>10</v>
      </c>
      <c r="R163" s="89">
        <f t="shared" si="16"/>
        <v>100</v>
      </c>
      <c r="S163" s="90">
        <f t="shared" si="17"/>
        <v>1.8359999999999999</v>
      </c>
      <c r="T163" s="26"/>
      <c r="U163" s="26"/>
      <c r="V163" s="23"/>
      <c r="W163" s="25"/>
    </row>
    <row r="164" spans="1:24" s="15" customFormat="1" ht="36" customHeight="1">
      <c r="A164" s="561"/>
      <c r="B164" s="467"/>
      <c r="C164" s="54">
        <v>0.08</v>
      </c>
      <c r="D164" s="308">
        <v>1</v>
      </c>
      <c r="E164" s="312" t="s">
        <v>70</v>
      </c>
      <c r="F164" s="50" t="s">
        <v>71</v>
      </c>
      <c r="G164" s="312" t="s">
        <v>492</v>
      </c>
      <c r="H164" s="50" t="s">
        <v>282</v>
      </c>
      <c r="I164" s="312" t="s">
        <v>493</v>
      </c>
      <c r="J164" s="50" t="s">
        <v>305</v>
      </c>
      <c r="K164" s="223" t="s">
        <v>324</v>
      </c>
      <c r="L164" s="21">
        <v>100</v>
      </c>
      <c r="M164" s="39" t="s">
        <v>141</v>
      </c>
      <c r="N164" s="88">
        <v>1</v>
      </c>
      <c r="O164" s="194">
        <f>$A$9*$B$155*$C$164*$D$164*N164</f>
        <v>8.1599999999999989E-3</v>
      </c>
      <c r="P164" s="21">
        <v>97</v>
      </c>
      <c r="Q164" s="312">
        <v>100</v>
      </c>
      <c r="R164" s="89">
        <f>+P164/L164*100</f>
        <v>97</v>
      </c>
      <c r="S164" s="90">
        <f t="shared" si="17"/>
        <v>0.79151999999999989</v>
      </c>
      <c r="T164" s="26"/>
      <c r="U164" s="26"/>
      <c r="V164" s="23"/>
      <c r="W164" s="25"/>
    </row>
    <row r="165" spans="1:24" s="15" customFormat="1" ht="41.25" customHeight="1">
      <c r="A165" s="562"/>
      <c r="B165" s="562"/>
      <c r="C165" s="562"/>
      <c r="D165" s="563"/>
      <c r="E165" s="222" t="s">
        <v>162</v>
      </c>
      <c r="F165" s="564" t="s">
        <v>163</v>
      </c>
      <c r="G165" s="463"/>
      <c r="H165" s="463"/>
      <c r="I165" s="463"/>
      <c r="J165" s="463"/>
      <c r="K165" s="463"/>
      <c r="L165" s="463"/>
      <c r="M165" s="464"/>
      <c r="N165" s="142"/>
      <c r="O165" s="197"/>
      <c r="P165" s="143"/>
      <c r="Q165" s="143"/>
      <c r="R165" s="161"/>
      <c r="S165" s="205">
        <f>SUM(S166:S170)</f>
        <v>15</v>
      </c>
      <c r="T165" s="162"/>
      <c r="U165" s="143"/>
      <c r="V165" s="145"/>
      <c r="W165" s="144"/>
    </row>
    <row r="166" spans="1:24" s="15" customFormat="1" ht="40.5" customHeight="1">
      <c r="A166" s="565">
        <v>0.15</v>
      </c>
      <c r="B166" s="58">
        <v>0.7</v>
      </c>
      <c r="C166" s="54">
        <v>1</v>
      </c>
      <c r="D166" s="308">
        <v>1</v>
      </c>
      <c r="E166" s="324" t="s">
        <v>499</v>
      </c>
      <c r="F166" s="50" t="s">
        <v>164</v>
      </c>
      <c r="G166" s="324" t="s">
        <v>502</v>
      </c>
      <c r="H166" s="50" t="s">
        <v>164</v>
      </c>
      <c r="I166" s="324" t="s">
        <v>504</v>
      </c>
      <c r="J166" s="50" t="s">
        <v>164</v>
      </c>
      <c r="K166" s="223"/>
      <c r="L166" s="21"/>
      <c r="M166" s="39" t="s">
        <v>141</v>
      </c>
      <c r="N166" s="88">
        <v>1</v>
      </c>
      <c r="O166" s="194">
        <f>$A$166*$B$166*$C$166*$D$166*N166</f>
        <v>0.105</v>
      </c>
      <c r="P166" s="21"/>
      <c r="Q166" s="26"/>
      <c r="R166" s="89">
        <f>100-(P166-L166)*10</f>
        <v>100</v>
      </c>
      <c r="S166" s="202">
        <f>$A$166*$B$166*$C$166*$D$166*N166*R166</f>
        <v>10.5</v>
      </c>
      <c r="T166" s="26"/>
      <c r="U166" s="26"/>
      <c r="V166" s="23"/>
      <c r="W166" s="25"/>
    </row>
    <row r="167" spans="1:24" s="15" customFormat="1" ht="62.25" customHeight="1">
      <c r="A167" s="566"/>
      <c r="B167" s="58">
        <v>0.3</v>
      </c>
      <c r="C167" s="54">
        <v>1</v>
      </c>
      <c r="D167" s="308">
        <v>1</v>
      </c>
      <c r="E167" s="350" t="s">
        <v>500</v>
      </c>
      <c r="F167" s="50" t="s">
        <v>165</v>
      </c>
      <c r="G167" s="350" t="s">
        <v>498</v>
      </c>
      <c r="H167" s="50" t="s">
        <v>165</v>
      </c>
      <c r="I167" s="350" t="s">
        <v>505</v>
      </c>
      <c r="J167" s="50" t="s">
        <v>165</v>
      </c>
      <c r="K167" s="223"/>
      <c r="L167" s="21"/>
      <c r="M167" s="39" t="s">
        <v>141</v>
      </c>
      <c r="N167" s="88">
        <v>1</v>
      </c>
      <c r="O167" s="194">
        <f>$A$166*$B$167*$C$167*$D$167*N167</f>
        <v>4.4999999999999998E-2</v>
      </c>
      <c r="P167" s="21"/>
      <c r="Q167" s="26"/>
      <c r="R167" s="89">
        <f>100-(P167-L167)*10</f>
        <v>100</v>
      </c>
      <c r="S167" s="202">
        <f>$A$166*$B$167*$C$167*$D$167*N167*R167</f>
        <v>4.5</v>
      </c>
      <c r="T167" s="26"/>
      <c r="U167" s="26"/>
      <c r="V167" s="23"/>
      <c r="W167" s="25"/>
    </row>
    <row r="168" spans="1:24" s="15" customFormat="1" ht="62.25" customHeight="1">
      <c r="E168" s="146" t="s">
        <v>45</v>
      </c>
      <c r="F168" s="567" t="s">
        <v>166</v>
      </c>
      <c r="G168" s="568"/>
      <c r="H168" s="568"/>
      <c r="I168" s="568"/>
      <c r="J168" s="568"/>
      <c r="K168" s="568"/>
      <c r="L168" s="568"/>
      <c r="M168" s="569"/>
      <c r="N168" s="142"/>
      <c r="O168" s="142"/>
      <c r="P168" s="143"/>
      <c r="Q168" s="143"/>
      <c r="R168" s="145"/>
      <c r="S168" s="206"/>
      <c r="T168" s="143"/>
      <c r="U168" s="143"/>
      <c r="V168" s="145"/>
      <c r="W168" s="147"/>
    </row>
    <row r="169" spans="1:24" s="15" customFormat="1" ht="36.950000000000003" customHeight="1">
      <c r="E169" s="324" t="s">
        <v>17</v>
      </c>
      <c r="F169" s="61" t="s">
        <v>283</v>
      </c>
      <c r="G169" s="324" t="s">
        <v>356</v>
      </c>
      <c r="H169" s="61" t="s">
        <v>283</v>
      </c>
      <c r="I169" s="324" t="s">
        <v>357</v>
      </c>
      <c r="J169" s="61" t="s">
        <v>283</v>
      </c>
      <c r="K169" s="223" t="s">
        <v>515</v>
      </c>
      <c r="L169" s="21">
        <v>0</v>
      </c>
      <c r="M169" s="39" t="s">
        <v>141</v>
      </c>
      <c r="N169" s="88"/>
      <c r="O169" s="88"/>
      <c r="P169" s="21"/>
      <c r="Q169" s="26"/>
      <c r="R169" s="21">
        <v>0</v>
      </c>
      <c r="S169" s="207">
        <v>0</v>
      </c>
      <c r="T169" s="26"/>
      <c r="U169" s="26"/>
      <c r="V169" s="61"/>
      <c r="W169" s="30"/>
    </row>
    <row r="170" spans="1:24" s="15" customFormat="1" ht="31.5" customHeight="1">
      <c r="E170" s="350" t="s">
        <v>501</v>
      </c>
      <c r="F170" s="61" t="s">
        <v>284</v>
      </c>
      <c r="G170" s="350" t="s">
        <v>503</v>
      </c>
      <c r="H170" s="61" t="s">
        <v>284</v>
      </c>
      <c r="I170" s="350" t="s">
        <v>506</v>
      </c>
      <c r="J170" s="61" t="s">
        <v>284</v>
      </c>
      <c r="K170" s="223" t="s">
        <v>515</v>
      </c>
      <c r="L170" s="21">
        <v>0</v>
      </c>
      <c r="M170" s="39" t="s">
        <v>141</v>
      </c>
      <c r="N170" s="88"/>
      <c r="O170" s="88"/>
      <c r="P170" s="21"/>
      <c r="Q170" s="26"/>
      <c r="R170" s="21">
        <v>0</v>
      </c>
      <c r="S170" s="207">
        <v>0</v>
      </c>
      <c r="T170" s="26"/>
      <c r="U170" s="26"/>
      <c r="V170" s="61"/>
      <c r="W170" s="30"/>
    </row>
    <row r="171" spans="1:24" s="148" customFormat="1" ht="17.25" customHeight="1">
      <c r="E171" s="587" t="s">
        <v>167</v>
      </c>
      <c r="F171" s="588"/>
      <c r="G171" s="588"/>
      <c r="H171" s="588"/>
      <c r="I171" s="588"/>
      <c r="J171" s="588"/>
      <c r="K171" s="588"/>
      <c r="L171" s="588"/>
      <c r="M171" s="588"/>
      <c r="N171" s="588"/>
      <c r="O171" s="588"/>
      <c r="P171" s="588"/>
      <c r="Q171" s="588"/>
      <c r="R171" s="589"/>
      <c r="S171" s="444">
        <f>SUM(S10+S38+S155+S165)</f>
        <v>99.104848000000004</v>
      </c>
      <c r="T171" s="149"/>
      <c r="U171" s="149"/>
      <c r="V171" s="150"/>
      <c r="W171" s="151"/>
    </row>
    <row r="172" spans="1:24">
      <c r="E172" s="570" t="s">
        <v>285</v>
      </c>
      <c r="F172" s="571"/>
      <c r="G172" s="571"/>
      <c r="H172" s="571"/>
      <c r="I172" s="571"/>
      <c r="J172" s="571"/>
      <c r="K172" s="571"/>
      <c r="L172" s="571"/>
      <c r="M172" s="571"/>
      <c r="N172" s="571"/>
      <c r="O172" s="571"/>
      <c r="P172" s="571"/>
      <c r="Q172" s="571"/>
      <c r="R172" s="572"/>
      <c r="S172" s="208" t="str">
        <f>IF(S171&gt;105,"A",IF(AND(S171&gt;100,S171&lt;=105),"B",IF(AND(S171&gt;=95,S171&lt;=100),"C",IF(AND(S171&gt;=90,S171&lt;95),"D",IF(S171&lt;90,"E",0)))))</f>
        <v>C</v>
      </c>
      <c r="T172" s="178"/>
      <c r="U172" s="178"/>
      <c r="V172" s="178"/>
      <c r="W172" s="178"/>
    </row>
    <row r="173" spans="1:24">
      <c r="E173" s="41"/>
      <c r="F173" s="41"/>
      <c r="G173" s="152"/>
      <c r="H173" s="67"/>
      <c r="I173" s="67"/>
      <c r="J173" s="67"/>
      <c r="K173" s="11"/>
      <c r="L173" s="153"/>
      <c r="M173" s="42"/>
      <c r="N173" s="154"/>
      <c r="O173" s="154"/>
      <c r="P173" s="63"/>
      <c r="Q173" s="63"/>
      <c r="R173" s="64"/>
    </row>
    <row r="174" spans="1:24" s="45" customFormat="1">
      <c r="E174" s="31"/>
      <c r="F174" s="31"/>
      <c r="G174" s="31"/>
      <c r="H174" s="48" t="s">
        <v>174</v>
      </c>
      <c r="I174" s="48"/>
      <c r="J174" s="48"/>
      <c r="K174" s="44"/>
      <c r="N174" s="573" t="s">
        <v>175</v>
      </c>
      <c r="O174" s="573"/>
      <c r="P174" s="573"/>
      <c r="Q174" s="573"/>
      <c r="R174" s="573"/>
      <c r="S174" s="573"/>
      <c r="T174" s="573"/>
      <c r="U174" s="307"/>
      <c r="V174" s="38"/>
      <c r="W174" s="38"/>
      <c r="X174" s="38"/>
    </row>
    <row r="175" spans="1:24">
      <c r="E175" s="41"/>
      <c r="F175" s="41"/>
      <c r="G175" s="152"/>
      <c r="H175" s="67"/>
      <c r="I175" s="67"/>
      <c r="J175" s="67"/>
      <c r="K175" s="11"/>
      <c r="L175" s="153"/>
      <c r="M175" s="42"/>
      <c r="N175" s="154"/>
      <c r="O175" s="154"/>
      <c r="P175" s="63"/>
      <c r="Q175" s="63"/>
      <c r="R175" s="64"/>
    </row>
    <row r="176" spans="1:24">
      <c r="E176" s="41"/>
      <c r="F176" s="41"/>
      <c r="G176" s="152"/>
      <c r="H176" s="67"/>
      <c r="I176" s="67"/>
      <c r="J176" s="67"/>
      <c r="K176" s="11"/>
      <c r="L176" s="153"/>
      <c r="M176" s="42"/>
      <c r="N176" s="154"/>
      <c r="O176" s="154"/>
      <c r="P176" s="63"/>
      <c r="Q176" s="63"/>
      <c r="R176" s="64"/>
    </row>
  </sheetData>
  <mergeCells count="278">
    <mergeCell ref="A166:A167"/>
    <mergeCell ref="F168:M168"/>
    <mergeCell ref="E172:R172"/>
    <mergeCell ref="N174:T174"/>
    <mergeCell ref="F153:M153"/>
    <mergeCell ref="B155:B164"/>
    <mergeCell ref="F155:M155"/>
    <mergeCell ref="C160:C161"/>
    <mergeCell ref="D160:D161"/>
    <mergeCell ref="E160:E161"/>
    <mergeCell ref="F160:F161"/>
    <mergeCell ref="G160:G161"/>
    <mergeCell ref="H160:H161"/>
    <mergeCell ref="E171:R171"/>
    <mergeCell ref="D151:D152"/>
    <mergeCell ref="E151:E152"/>
    <mergeCell ref="F151:F152"/>
    <mergeCell ref="G151:G152"/>
    <mergeCell ref="H151:H152"/>
    <mergeCell ref="I151:I152"/>
    <mergeCell ref="J151:J152"/>
    <mergeCell ref="A165:D165"/>
    <mergeCell ref="F165:M165"/>
    <mergeCell ref="H111:H114"/>
    <mergeCell ref="I111:I114"/>
    <mergeCell ref="J111:J114"/>
    <mergeCell ref="G96:G98"/>
    <mergeCell ref="H96:H98"/>
    <mergeCell ref="I96:I98"/>
    <mergeCell ref="A9:A164"/>
    <mergeCell ref="B38:B153"/>
    <mergeCell ref="F115:F118"/>
    <mergeCell ref="F130:M130"/>
    <mergeCell ref="H132:H135"/>
    <mergeCell ref="G132:G135"/>
    <mergeCell ref="E132:E135"/>
    <mergeCell ref="I133:I135"/>
    <mergeCell ref="J133:J135"/>
    <mergeCell ref="F132:F133"/>
    <mergeCell ref="C136:C141"/>
    <mergeCell ref="D149:D150"/>
    <mergeCell ref="E149:E150"/>
    <mergeCell ref="F149:F150"/>
    <mergeCell ref="G149:G150"/>
    <mergeCell ref="H149:H150"/>
    <mergeCell ref="I149:I150"/>
    <mergeCell ref="J149:J150"/>
    <mergeCell ref="C142:C143"/>
    <mergeCell ref="F142:M142"/>
    <mergeCell ref="C144:C147"/>
    <mergeCell ref="F144:M144"/>
    <mergeCell ref="C148:C152"/>
    <mergeCell ref="F148:M148"/>
    <mergeCell ref="F38:M38"/>
    <mergeCell ref="F61:F64"/>
    <mergeCell ref="G137:G139"/>
    <mergeCell ref="H137:H139"/>
    <mergeCell ref="J72:J74"/>
    <mergeCell ref="G61:G64"/>
    <mergeCell ref="H61:H64"/>
    <mergeCell ref="I61:I64"/>
    <mergeCell ref="J61:J64"/>
    <mergeCell ref="G65:G68"/>
    <mergeCell ref="H65:H68"/>
    <mergeCell ref="I65:I68"/>
    <mergeCell ref="J65:J68"/>
    <mergeCell ref="G88:G93"/>
    <mergeCell ref="H88:H93"/>
    <mergeCell ref="I88:I93"/>
    <mergeCell ref="J88:J93"/>
    <mergeCell ref="G111:G114"/>
    <mergeCell ref="G105:G109"/>
    <mergeCell ref="G42:G45"/>
    <mergeCell ref="G69:G71"/>
    <mergeCell ref="H69:H71"/>
    <mergeCell ref="I69:I71"/>
    <mergeCell ref="J69:J71"/>
    <mergeCell ref="G72:G74"/>
    <mergeCell ref="H72:H74"/>
    <mergeCell ref="I72:I74"/>
    <mergeCell ref="H48:H50"/>
    <mergeCell ref="I48:I50"/>
    <mergeCell ref="J48:J50"/>
    <mergeCell ref="G51:G53"/>
    <mergeCell ref="H51:H53"/>
    <mergeCell ref="I51:I53"/>
    <mergeCell ref="I54:I55"/>
    <mergeCell ref="J54:J55"/>
    <mergeCell ref="H54:H55"/>
    <mergeCell ref="G54:G55"/>
    <mergeCell ref="G48:G50"/>
    <mergeCell ref="G94:G95"/>
    <mergeCell ref="H94:H95"/>
    <mergeCell ref="I94:I95"/>
    <mergeCell ref="J94:J95"/>
    <mergeCell ref="G75:G78"/>
    <mergeCell ref="H75:H78"/>
    <mergeCell ref="C121:C123"/>
    <mergeCell ref="F121:M121"/>
    <mergeCell ref="D137:D139"/>
    <mergeCell ref="E137:E139"/>
    <mergeCell ref="F137:F139"/>
    <mergeCell ref="C79:C86"/>
    <mergeCell ref="H42:H45"/>
    <mergeCell ref="I75:I78"/>
    <mergeCell ref="J75:J78"/>
    <mergeCell ref="G80:G83"/>
    <mergeCell ref="H80:H83"/>
    <mergeCell ref="I80:I83"/>
    <mergeCell ref="J80:J83"/>
    <mergeCell ref="F79:M79"/>
    <mergeCell ref="D80:D83"/>
    <mergeCell ref="E80:E83"/>
    <mergeCell ref="F80:F83"/>
    <mergeCell ref="E46:E47"/>
    <mergeCell ref="D48:D50"/>
    <mergeCell ref="E48:E50"/>
    <mergeCell ref="F48:F50"/>
    <mergeCell ref="E51:E53"/>
    <mergeCell ref="C56:C59"/>
    <mergeCell ref="F56:M56"/>
    <mergeCell ref="F136:M136"/>
    <mergeCell ref="J137:J138"/>
    <mergeCell ref="C130:C135"/>
    <mergeCell ref="C124:C127"/>
    <mergeCell ref="F124:M124"/>
    <mergeCell ref="D125:D126"/>
    <mergeCell ref="E125:E126"/>
    <mergeCell ref="F125:F126"/>
    <mergeCell ref="G125:G126"/>
    <mergeCell ref="H125:H126"/>
    <mergeCell ref="I125:I126"/>
    <mergeCell ref="J125:J126"/>
    <mergeCell ref="D132:D135"/>
    <mergeCell ref="C128:C129"/>
    <mergeCell ref="F128:M128"/>
    <mergeCell ref="J115:J118"/>
    <mergeCell ref="G119:G120"/>
    <mergeCell ref="H119:H120"/>
    <mergeCell ref="I119:I120"/>
    <mergeCell ref="C104:C120"/>
    <mergeCell ref="F104:M104"/>
    <mergeCell ref="D105:D109"/>
    <mergeCell ref="E105:E109"/>
    <mergeCell ref="F105:F109"/>
    <mergeCell ref="D111:D114"/>
    <mergeCell ref="E111:E114"/>
    <mergeCell ref="F111:F114"/>
    <mergeCell ref="D115:D118"/>
    <mergeCell ref="E115:E118"/>
    <mergeCell ref="G115:G118"/>
    <mergeCell ref="H115:H118"/>
    <mergeCell ref="I115:I118"/>
    <mergeCell ref="J119:J120"/>
    <mergeCell ref="H105:H109"/>
    <mergeCell ref="I105:I109"/>
    <mergeCell ref="J105:J109"/>
    <mergeCell ref="D119:D120"/>
    <mergeCell ref="E119:E120"/>
    <mergeCell ref="F119:F120"/>
    <mergeCell ref="F94:F95"/>
    <mergeCell ref="D96:D98"/>
    <mergeCell ref="E96:E98"/>
    <mergeCell ref="F96:F98"/>
    <mergeCell ref="D99:D103"/>
    <mergeCell ref="E99:E103"/>
    <mergeCell ref="F99:F103"/>
    <mergeCell ref="J96:J98"/>
    <mergeCell ref="G99:G103"/>
    <mergeCell ref="H99:H103"/>
    <mergeCell ref="I99:I103"/>
    <mergeCell ref="J99:J103"/>
    <mergeCell ref="D46:D47"/>
    <mergeCell ref="C87:C103"/>
    <mergeCell ref="F87:M87"/>
    <mergeCell ref="D88:D93"/>
    <mergeCell ref="E88:E93"/>
    <mergeCell ref="F88:F93"/>
    <mergeCell ref="D94:D95"/>
    <mergeCell ref="E94:E95"/>
    <mergeCell ref="F69:F71"/>
    <mergeCell ref="D72:D74"/>
    <mergeCell ref="E72:E74"/>
    <mergeCell ref="F72:F74"/>
    <mergeCell ref="D75:D78"/>
    <mergeCell ref="E75:E78"/>
    <mergeCell ref="F75:F78"/>
    <mergeCell ref="C60:C78"/>
    <mergeCell ref="F60:M60"/>
    <mergeCell ref="D61:D64"/>
    <mergeCell ref="E61:E64"/>
    <mergeCell ref="D65:D68"/>
    <mergeCell ref="E65:E68"/>
    <mergeCell ref="F65:F68"/>
    <mergeCell ref="D69:D71"/>
    <mergeCell ref="E69:E71"/>
    <mergeCell ref="D23:D24"/>
    <mergeCell ref="C34:C36"/>
    <mergeCell ref="F34:M34"/>
    <mergeCell ref="E35:E36"/>
    <mergeCell ref="F35:F36"/>
    <mergeCell ref="G26:G27"/>
    <mergeCell ref="C40:C55"/>
    <mergeCell ref="F40:M40"/>
    <mergeCell ref="D42:D45"/>
    <mergeCell ref="J51:J53"/>
    <mergeCell ref="E42:E45"/>
    <mergeCell ref="F46:F47"/>
    <mergeCell ref="F51:F53"/>
    <mergeCell ref="D54:D55"/>
    <mergeCell ref="E54:E55"/>
    <mergeCell ref="F54:F55"/>
    <mergeCell ref="I42:I45"/>
    <mergeCell ref="J42:J45"/>
    <mergeCell ref="G46:G47"/>
    <mergeCell ref="H46:H47"/>
    <mergeCell ref="I46:I47"/>
    <mergeCell ref="J46:J47"/>
    <mergeCell ref="D51:D53"/>
    <mergeCell ref="F42:F45"/>
    <mergeCell ref="F30:F33"/>
    <mergeCell ref="E15:E16"/>
    <mergeCell ref="F15:F16"/>
    <mergeCell ref="F17:M17"/>
    <mergeCell ref="G30:G32"/>
    <mergeCell ref="H30:H32"/>
    <mergeCell ref="H26:H27"/>
    <mergeCell ref="J30:J32"/>
    <mergeCell ref="F20:F22"/>
    <mergeCell ref="I30:I32"/>
    <mergeCell ref="A1:H2"/>
    <mergeCell ref="S1:W1"/>
    <mergeCell ref="I2:J2"/>
    <mergeCell ref="K2:N2"/>
    <mergeCell ref="P2:R2"/>
    <mergeCell ref="S2:V2"/>
    <mergeCell ref="I1:R1"/>
    <mergeCell ref="E3:E6"/>
    <mergeCell ref="F3:F6"/>
    <mergeCell ref="N3:N6"/>
    <mergeCell ref="P3:W4"/>
    <mergeCell ref="K4:K6"/>
    <mergeCell ref="L4:L6"/>
    <mergeCell ref="P5:S5"/>
    <mergeCell ref="O3:O6"/>
    <mergeCell ref="T5:W5"/>
    <mergeCell ref="G3:G6"/>
    <mergeCell ref="H3:H6"/>
    <mergeCell ref="K3:L3"/>
    <mergeCell ref="I3:I6"/>
    <mergeCell ref="J3:J6"/>
    <mergeCell ref="M3:M6"/>
    <mergeCell ref="A3:A6"/>
    <mergeCell ref="B3:B6"/>
    <mergeCell ref="C3:C6"/>
    <mergeCell ref="D3:D6"/>
    <mergeCell ref="C19:C33"/>
    <mergeCell ref="F19:H19"/>
    <mergeCell ref="D20:D22"/>
    <mergeCell ref="E20:E22"/>
    <mergeCell ref="B9:D9"/>
    <mergeCell ref="F9:M9"/>
    <mergeCell ref="B10:B36"/>
    <mergeCell ref="F10:M10"/>
    <mergeCell ref="C11:C16"/>
    <mergeCell ref="F11:M11"/>
    <mergeCell ref="D12:D13"/>
    <mergeCell ref="E12:E13"/>
    <mergeCell ref="F12:F13"/>
    <mergeCell ref="D15:D16"/>
    <mergeCell ref="I19:K19"/>
    <mergeCell ref="E23:E24"/>
    <mergeCell ref="F23:F24"/>
    <mergeCell ref="D25:D28"/>
    <mergeCell ref="E25:E28"/>
    <mergeCell ref="F25:F28"/>
    <mergeCell ref="D30:D33"/>
    <mergeCell ref="E30:E33"/>
  </mergeCells>
  <printOptions horizontalCentered="1"/>
  <pageMargins left="0.35433070866141736" right="0.35433070866141736" top="0.39370078740157483" bottom="0.39370078740157483" header="0.31496062992125984" footer="0.31496062992125984"/>
  <pageSetup paperSize="8" orientation="landscape"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H568"/>
  <sheetViews>
    <sheetView topLeftCell="A98" zoomScale="91" zoomScaleNormal="91" workbookViewId="0">
      <selection activeCell="B105" sqref="B105"/>
    </sheetView>
  </sheetViews>
  <sheetFormatPr defaultRowHeight="15.75"/>
  <cols>
    <col min="1" max="4" width="5" style="62" customWidth="1"/>
    <col min="5" max="5" width="5" style="43" hidden="1" customWidth="1"/>
    <col min="6" max="6" width="21.625" style="43" hidden="1" customWidth="1"/>
    <col min="7" max="7" width="6" style="155" hidden="1" customWidth="1"/>
    <col min="8" max="8" width="27" style="156" hidden="1" customWidth="1"/>
    <col min="9" max="9" width="7.375" style="156" customWidth="1"/>
    <col min="10" max="10" width="26.25" style="156" customWidth="1"/>
    <col min="11" max="11" width="9.125" style="9" customWidth="1"/>
    <col min="12" max="12" width="9.125" style="404" customWidth="1"/>
    <col min="13" max="13" width="7.25" style="9" customWidth="1"/>
    <col min="14" max="14" width="8.25" style="68" bestFit="1" customWidth="1"/>
    <col min="15" max="15" width="8.25" style="68" customWidth="1"/>
    <col min="16" max="17" width="7.625" style="65" customWidth="1"/>
    <col min="18" max="18" width="8.125" style="66" customWidth="1"/>
    <col min="19" max="19" width="10.125" style="15" customWidth="1"/>
    <col min="20" max="21" width="7.5" style="15" customWidth="1"/>
    <col min="22" max="22" width="10.25" style="15" customWidth="1"/>
    <col min="23" max="23" width="9.375" style="15" customWidth="1"/>
    <col min="24" max="24" width="8.875" style="62" bestFit="1" customWidth="1"/>
    <col min="25" max="16384" width="9" style="62"/>
  </cols>
  <sheetData>
    <row r="1" spans="1:59" ht="23.25" customHeight="1">
      <c r="A1" s="476" t="s">
        <v>168</v>
      </c>
      <c r="B1" s="477"/>
      <c r="C1" s="477"/>
      <c r="D1" s="477"/>
      <c r="E1" s="477"/>
      <c r="F1" s="477"/>
      <c r="G1" s="477"/>
      <c r="H1" s="478"/>
      <c r="I1" s="492" t="s">
        <v>524</v>
      </c>
      <c r="J1" s="487"/>
      <c r="K1" s="487"/>
      <c r="L1" s="487"/>
      <c r="M1" s="487"/>
      <c r="N1" s="487"/>
      <c r="O1" s="487"/>
      <c r="P1" s="487"/>
      <c r="Q1" s="487"/>
      <c r="R1" s="488"/>
      <c r="S1" s="482" t="s">
        <v>527</v>
      </c>
      <c r="T1" s="483"/>
      <c r="U1" s="483"/>
      <c r="V1" s="483"/>
      <c r="W1" s="484"/>
    </row>
    <row r="2" spans="1:59" ht="24" customHeight="1">
      <c r="A2" s="479"/>
      <c r="B2" s="480"/>
      <c r="C2" s="480"/>
      <c r="D2" s="480"/>
      <c r="E2" s="480"/>
      <c r="F2" s="480"/>
      <c r="G2" s="480"/>
      <c r="H2" s="481"/>
      <c r="I2" s="485" t="s">
        <v>621</v>
      </c>
      <c r="J2" s="486"/>
      <c r="K2" s="492" t="s">
        <v>622</v>
      </c>
      <c r="L2" s="487"/>
      <c r="M2" s="487"/>
      <c r="N2" s="487"/>
      <c r="O2" s="488"/>
      <c r="P2" s="489" t="s">
        <v>256</v>
      </c>
      <c r="Q2" s="490"/>
      <c r="R2" s="491"/>
      <c r="S2" s="482" t="s">
        <v>623</v>
      </c>
      <c r="T2" s="483"/>
      <c r="U2" s="483"/>
      <c r="V2" s="484"/>
      <c r="W2" s="284"/>
    </row>
    <row r="3" spans="1:59" s="15" customFormat="1" ht="18.600000000000001" customHeight="1">
      <c r="A3" s="445" t="s">
        <v>531</v>
      </c>
      <c r="B3" s="445" t="s">
        <v>333</v>
      </c>
      <c r="C3" s="445" t="s">
        <v>334</v>
      </c>
      <c r="D3" s="445" t="s">
        <v>532</v>
      </c>
      <c r="E3" s="493" t="s">
        <v>202</v>
      </c>
      <c r="F3" s="493" t="s">
        <v>198</v>
      </c>
      <c r="G3" s="493" t="s">
        <v>345</v>
      </c>
      <c r="H3" s="445" t="s">
        <v>257</v>
      </c>
      <c r="I3" s="509" t="s">
        <v>346</v>
      </c>
      <c r="J3" s="498" t="s">
        <v>143</v>
      </c>
      <c r="K3" s="506" t="s">
        <v>144</v>
      </c>
      <c r="L3" s="508"/>
      <c r="M3" s="511" t="s">
        <v>145</v>
      </c>
      <c r="N3" s="445" t="s">
        <v>533</v>
      </c>
      <c r="O3" s="445" t="s">
        <v>23</v>
      </c>
      <c r="P3" s="496" t="s">
        <v>146</v>
      </c>
      <c r="Q3" s="497"/>
      <c r="R3" s="497"/>
      <c r="S3" s="497"/>
      <c r="T3" s="497"/>
      <c r="U3" s="497"/>
      <c r="V3" s="497"/>
      <c r="W3" s="498"/>
    </row>
    <row r="4" spans="1:59" s="65" customFormat="1" ht="15.6" customHeight="1">
      <c r="A4" s="446"/>
      <c r="B4" s="446"/>
      <c r="C4" s="446"/>
      <c r="D4" s="446"/>
      <c r="E4" s="494"/>
      <c r="F4" s="494"/>
      <c r="G4" s="494"/>
      <c r="H4" s="446"/>
      <c r="I4" s="509"/>
      <c r="J4" s="510"/>
      <c r="K4" s="502" t="s">
        <v>137</v>
      </c>
      <c r="L4" s="445" t="s">
        <v>147</v>
      </c>
      <c r="M4" s="512"/>
      <c r="N4" s="446"/>
      <c r="O4" s="446"/>
      <c r="P4" s="499"/>
      <c r="Q4" s="500"/>
      <c r="R4" s="500"/>
      <c r="S4" s="500"/>
      <c r="T4" s="500"/>
      <c r="U4" s="500"/>
      <c r="V4" s="500"/>
      <c r="W4" s="501"/>
    </row>
    <row r="5" spans="1:59" s="15" customFormat="1" ht="27.6" customHeight="1">
      <c r="A5" s="446"/>
      <c r="B5" s="446"/>
      <c r="C5" s="446"/>
      <c r="D5" s="446"/>
      <c r="E5" s="494"/>
      <c r="F5" s="494"/>
      <c r="G5" s="494"/>
      <c r="H5" s="446"/>
      <c r="I5" s="509"/>
      <c r="J5" s="510"/>
      <c r="K5" s="503"/>
      <c r="L5" s="446"/>
      <c r="M5" s="512"/>
      <c r="N5" s="446"/>
      <c r="O5" s="446"/>
      <c r="P5" s="505" t="s">
        <v>258</v>
      </c>
      <c r="Q5" s="505"/>
      <c r="R5" s="505"/>
      <c r="S5" s="505"/>
      <c r="T5" s="506" t="s">
        <v>169</v>
      </c>
      <c r="U5" s="507"/>
      <c r="V5" s="507"/>
      <c r="W5" s="508"/>
    </row>
    <row r="6" spans="1:59" s="15" customFormat="1" ht="47.25">
      <c r="A6" s="447"/>
      <c r="B6" s="447"/>
      <c r="C6" s="447"/>
      <c r="D6" s="447"/>
      <c r="E6" s="495"/>
      <c r="F6" s="495"/>
      <c r="G6" s="495"/>
      <c r="H6" s="447"/>
      <c r="I6" s="509"/>
      <c r="J6" s="501"/>
      <c r="K6" s="504"/>
      <c r="L6" s="447"/>
      <c r="M6" s="513"/>
      <c r="N6" s="447"/>
      <c r="O6" s="447"/>
      <c r="P6" s="287" t="s">
        <v>148</v>
      </c>
      <c r="Q6" s="287" t="s">
        <v>259</v>
      </c>
      <c r="R6" s="13" t="s">
        <v>149</v>
      </c>
      <c r="S6" s="13" t="s">
        <v>150</v>
      </c>
      <c r="T6" s="13" t="s">
        <v>148</v>
      </c>
      <c r="U6" s="287" t="s">
        <v>259</v>
      </c>
      <c r="V6" s="13" t="s">
        <v>149</v>
      </c>
      <c r="W6" s="13" t="s">
        <v>150</v>
      </c>
    </row>
    <row r="7" spans="1:59" s="75" customFormat="1">
      <c r="A7" s="75">
        <v>1</v>
      </c>
      <c r="B7" s="75">
        <v>2</v>
      </c>
      <c r="C7" s="75">
        <v>3</v>
      </c>
      <c r="D7" s="75">
        <v>4</v>
      </c>
      <c r="E7" s="286">
        <v>5</v>
      </c>
      <c r="F7" s="51">
        <v>6</v>
      </c>
      <c r="G7" s="76">
        <v>7</v>
      </c>
      <c r="H7" s="288">
        <v>8</v>
      </c>
      <c r="I7" s="288"/>
      <c r="J7" s="288"/>
      <c r="K7" s="290">
        <v>9</v>
      </c>
      <c r="L7" s="287">
        <v>10</v>
      </c>
      <c r="M7" s="290">
        <v>11</v>
      </c>
      <c r="N7" s="287">
        <v>12</v>
      </c>
      <c r="O7" s="287"/>
      <c r="P7" s="287">
        <v>13</v>
      </c>
      <c r="Q7" s="287">
        <v>14</v>
      </c>
      <c r="R7" s="287">
        <v>15</v>
      </c>
      <c r="S7" s="287">
        <v>16</v>
      </c>
      <c r="T7" s="287">
        <v>17</v>
      </c>
      <c r="U7" s="287">
        <v>18</v>
      </c>
      <c r="V7" s="287">
        <v>19</v>
      </c>
      <c r="W7" s="287">
        <v>20</v>
      </c>
    </row>
    <row r="8" spans="1:59" s="75" customFormat="1" ht="50.25" customHeight="1">
      <c r="A8" s="3" t="s">
        <v>326</v>
      </c>
      <c r="B8" s="3" t="s">
        <v>327</v>
      </c>
      <c r="C8" s="3" t="s">
        <v>328</v>
      </c>
      <c r="D8" s="3" t="s">
        <v>329</v>
      </c>
      <c r="E8" s="286"/>
      <c r="F8" s="51"/>
      <c r="G8" s="189"/>
      <c r="H8" s="289"/>
      <c r="I8" s="289"/>
      <c r="J8" s="289"/>
      <c r="K8" s="290" t="s">
        <v>24</v>
      </c>
      <c r="L8" s="335" t="s">
        <v>181</v>
      </c>
      <c r="M8" s="290" t="s">
        <v>494</v>
      </c>
      <c r="N8" s="287" t="s">
        <v>337</v>
      </c>
      <c r="O8" s="287" t="s">
        <v>495</v>
      </c>
      <c r="P8" s="81" t="s">
        <v>496</v>
      </c>
      <c r="Q8" s="287" t="s">
        <v>497</v>
      </c>
      <c r="R8" s="287" t="s">
        <v>330</v>
      </c>
      <c r="S8" s="290" t="s">
        <v>331</v>
      </c>
      <c r="T8" s="287" t="s">
        <v>496</v>
      </c>
      <c r="U8" s="287" t="s">
        <v>497</v>
      </c>
      <c r="V8" s="287" t="s">
        <v>330</v>
      </c>
      <c r="W8" s="287" t="s">
        <v>331</v>
      </c>
    </row>
    <row r="9" spans="1:59" ht="23.25" customHeight="1">
      <c r="A9" s="560">
        <v>0.85</v>
      </c>
      <c r="B9" s="459"/>
      <c r="C9" s="460"/>
      <c r="D9" s="461"/>
      <c r="E9" s="77" t="s">
        <v>151</v>
      </c>
      <c r="F9" s="462" t="s">
        <v>199</v>
      </c>
      <c r="G9" s="463"/>
      <c r="H9" s="463"/>
      <c r="I9" s="463"/>
      <c r="J9" s="463"/>
      <c r="K9" s="463"/>
      <c r="L9" s="463"/>
      <c r="M9" s="464"/>
      <c r="N9" s="32"/>
      <c r="O9" s="32"/>
      <c r="P9" s="29"/>
      <c r="Q9" s="29"/>
      <c r="R9" s="78"/>
      <c r="S9" s="78"/>
      <c r="T9" s="78"/>
      <c r="U9" s="78"/>
      <c r="V9" s="78"/>
      <c r="W9" s="78"/>
    </row>
    <row r="10" spans="1:59" s="79" customFormat="1" ht="24.6" customHeight="1">
      <c r="A10" s="561"/>
      <c r="B10" s="465">
        <v>0.25</v>
      </c>
      <c r="E10" s="80" t="s">
        <v>152</v>
      </c>
      <c r="F10" s="468" t="s">
        <v>200</v>
      </c>
      <c r="G10" s="469"/>
      <c r="H10" s="469"/>
      <c r="I10" s="469"/>
      <c r="J10" s="469"/>
      <c r="K10" s="469"/>
      <c r="L10" s="469"/>
      <c r="M10" s="470"/>
      <c r="N10" s="175"/>
      <c r="O10" s="175"/>
      <c r="P10" s="81"/>
      <c r="Q10" s="176"/>
      <c r="R10" s="177"/>
      <c r="S10" s="336">
        <f>SUM(S12:S30)</f>
        <v>20.757000000000001</v>
      </c>
      <c r="T10" s="176"/>
      <c r="U10" s="176"/>
      <c r="V10" s="177"/>
      <c r="W10" s="177"/>
      <c r="X10" s="15"/>
      <c r="Y10" s="15"/>
      <c r="Z10" s="15"/>
      <c r="AA10" s="15"/>
      <c r="AB10" s="15"/>
      <c r="AC10" s="15"/>
      <c r="AD10" s="15"/>
      <c r="AE10" s="15"/>
      <c r="AF10" s="15"/>
      <c r="AG10" s="15"/>
      <c r="AH10" s="15"/>
      <c r="AI10" s="15"/>
      <c r="AJ10" s="15"/>
      <c r="AK10" s="15"/>
      <c r="AL10" s="15"/>
      <c r="AM10" s="15"/>
      <c r="AN10" s="15"/>
      <c r="AO10" s="15"/>
      <c r="AP10" s="15"/>
      <c r="AQ10" s="15"/>
      <c r="AR10" s="15"/>
      <c r="AS10" s="15"/>
      <c r="AT10" s="15"/>
      <c r="AU10" s="15"/>
      <c r="AV10" s="15"/>
      <c r="AW10" s="15"/>
      <c r="AX10" s="15"/>
      <c r="AY10" s="15"/>
      <c r="AZ10" s="15"/>
      <c r="BA10" s="15"/>
      <c r="BB10" s="15"/>
      <c r="BC10" s="15"/>
      <c r="BD10" s="15"/>
      <c r="BE10" s="15"/>
      <c r="BF10" s="15"/>
      <c r="BG10" s="15"/>
    </row>
    <row r="11" spans="1:59" s="86" customFormat="1" ht="21" customHeight="1">
      <c r="A11" s="561"/>
      <c r="B11" s="466"/>
      <c r="C11" s="448">
        <v>0.38</v>
      </c>
      <c r="D11" s="83"/>
      <c r="E11" s="84" t="s">
        <v>179</v>
      </c>
      <c r="F11" s="451" t="s">
        <v>201</v>
      </c>
      <c r="G11" s="452"/>
      <c r="H11" s="452"/>
      <c r="I11" s="452"/>
      <c r="J11" s="452"/>
      <c r="K11" s="452"/>
      <c r="L11" s="452"/>
      <c r="M11" s="471"/>
      <c r="N11" s="14"/>
      <c r="O11" s="14"/>
      <c r="P11" s="81"/>
      <c r="Q11" s="81"/>
      <c r="R11" s="82"/>
      <c r="S11" s="82"/>
      <c r="T11" s="81"/>
      <c r="U11" s="81"/>
      <c r="V11" s="82"/>
      <c r="W11" s="82"/>
      <c r="X11" s="85"/>
      <c r="Y11" s="15"/>
      <c r="Z11" s="15"/>
      <c r="AA11" s="15"/>
      <c r="AB11" s="15"/>
      <c r="AC11" s="15"/>
      <c r="AD11" s="15"/>
      <c r="AE11" s="15"/>
      <c r="AF11" s="15"/>
      <c r="AG11" s="15"/>
      <c r="AH11" s="15"/>
      <c r="AI11" s="15"/>
      <c r="AJ11" s="15"/>
      <c r="AK11" s="15"/>
      <c r="AL11" s="15"/>
      <c r="AM11" s="15"/>
      <c r="AN11" s="15"/>
      <c r="AO11" s="15"/>
      <c r="AP11" s="15"/>
      <c r="AQ11" s="15"/>
      <c r="AR11" s="15"/>
      <c r="AS11" s="15"/>
      <c r="AT11" s="15"/>
      <c r="AU11" s="15"/>
      <c r="AV11" s="15"/>
      <c r="AW11" s="15"/>
      <c r="AX11" s="15"/>
      <c r="AY11" s="15"/>
      <c r="AZ11" s="15"/>
      <c r="BA11" s="15"/>
      <c r="BB11" s="15"/>
      <c r="BC11" s="15"/>
      <c r="BD11" s="15"/>
      <c r="BE11" s="15"/>
      <c r="BF11" s="15"/>
      <c r="BG11" s="15"/>
    </row>
    <row r="12" spans="1:59" s="15" customFormat="1" ht="37.5" customHeight="1">
      <c r="A12" s="561"/>
      <c r="B12" s="466"/>
      <c r="C12" s="449"/>
      <c r="D12" s="454">
        <v>0.66</v>
      </c>
      <c r="E12" s="457" t="s">
        <v>14</v>
      </c>
      <c r="F12" s="472" t="s">
        <v>251</v>
      </c>
      <c r="G12" s="55" t="s">
        <v>347</v>
      </c>
      <c r="H12" s="294" t="s">
        <v>36</v>
      </c>
      <c r="I12" s="55" t="s">
        <v>348</v>
      </c>
      <c r="J12" s="294" t="s">
        <v>624</v>
      </c>
      <c r="K12" s="291" t="s">
        <v>252</v>
      </c>
      <c r="L12" s="337">
        <v>1713.36</v>
      </c>
      <c r="M12" s="291" t="s">
        <v>26</v>
      </c>
      <c r="N12" s="87">
        <v>0.5</v>
      </c>
      <c r="O12" s="194">
        <f>$A$9*$B$10*$C$11*$D$12*N12</f>
        <v>2.6647500000000001E-2</v>
      </c>
      <c r="P12" s="338">
        <v>1720.01</v>
      </c>
      <c r="Q12" s="202">
        <f>P12-L12</f>
        <v>6.6500000000000909</v>
      </c>
      <c r="R12" s="268">
        <f>IF(AND((100+Q12*10)&gt;30,(100+Q12*10)&lt;=120),100+Q12*10,IF((100+Q12*10)&lt;30,0,120))</f>
        <v>120</v>
      </c>
      <c r="S12" s="90">
        <f>R12*O12</f>
        <v>3.1977000000000002</v>
      </c>
      <c r="T12" s="287"/>
      <c r="U12" s="287"/>
      <c r="V12" s="13"/>
      <c r="W12" s="13"/>
    </row>
    <row r="13" spans="1:59" s="15" customFormat="1" ht="22.5" customHeight="1">
      <c r="A13" s="561"/>
      <c r="B13" s="466"/>
      <c r="C13" s="449"/>
      <c r="D13" s="597"/>
      <c r="E13" s="458"/>
      <c r="F13" s="473"/>
      <c r="G13" s="277" t="s">
        <v>350</v>
      </c>
      <c r="H13" s="294" t="s">
        <v>171</v>
      </c>
      <c r="I13" s="277" t="s">
        <v>351</v>
      </c>
      <c r="J13" s="294" t="s">
        <v>338</v>
      </c>
      <c r="K13" s="276" t="s">
        <v>339</v>
      </c>
      <c r="L13" s="337">
        <v>16.216999999999999</v>
      </c>
      <c r="M13" s="291" t="s">
        <v>26</v>
      </c>
      <c r="N13" s="91">
        <v>0.5</v>
      </c>
      <c r="O13" s="194">
        <f>$A$9*$B$10*$C$11*$D$12*N13</f>
        <v>2.6647500000000001E-2</v>
      </c>
      <c r="P13" s="405">
        <v>17.55</v>
      </c>
      <c r="Q13" s="202">
        <f>P13/L13*100</f>
        <v>108.21976937781341</v>
      </c>
      <c r="R13" s="268">
        <f>IF(AND((100+(Q13-100)*5)&gt;30,(100+(Q13-100)*5)&lt;=120),100+(Q13-100)*5,IF((100+(Q13-100)*5)&lt;30,0,120))</f>
        <v>120</v>
      </c>
      <c r="S13" s="90">
        <f>R13*O13</f>
        <v>3.1977000000000002</v>
      </c>
      <c r="T13" s="280"/>
      <c r="U13" s="280"/>
      <c r="V13" s="52"/>
      <c r="W13" s="52"/>
    </row>
    <row r="14" spans="1:59" s="15" customFormat="1" ht="39.75" hidden="1" customHeight="1">
      <c r="A14" s="561"/>
      <c r="B14" s="466"/>
      <c r="C14" s="449"/>
      <c r="D14" s="92">
        <v>0</v>
      </c>
      <c r="E14" s="93" t="s">
        <v>15</v>
      </c>
      <c r="F14" s="49" t="s">
        <v>0</v>
      </c>
      <c r="G14" s="55" t="s">
        <v>18</v>
      </c>
      <c r="H14" s="50" t="s">
        <v>34</v>
      </c>
      <c r="I14" s="55" t="s">
        <v>18</v>
      </c>
      <c r="J14" s="50" t="s">
        <v>34</v>
      </c>
      <c r="K14" s="291" t="s">
        <v>252</v>
      </c>
      <c r="L14" s="340">
        <v>478.09</v>
      </c>
      <c r="M14" s="291" t="s">
        <v>625</v>
      </c>
      <c r="N14" s="87">
        <v>0</v>
      </c>
      <c r="O14" s="194"/>
      <c r="P14" s="123">
        <v>478.09</v>
      </c>
      <c r="Q14" s="158">
        <f>(P14-L14)</f>
        <v>0</v>
      </c>
      <c r="R14" s="89">
        <f>100-(P14-L14)*10</f>
        <v>100</v>
      </c>
      <c r="S14" s="90">
        <f t="shared" ref="S14:S29" si="0">R14*O14</f>
        <v>0</v>
      </c>
      <c r="T14" s="287"/>
      <c r="U14" s="287"/>
      <c r="V14" s="13"/>
      <c r="W14" s="13"/>
    </row>
    <row r="15" spans="1:59" s="15" customFormat="1" ht="35.25" customHeight="1">
      <c r="A15" s="561"/>
      <c r="B15" s="466"/>
      <c r="C15" s="449"/>
      <c r="D15" s="454">
        <v>0.34</v>
      </c>
      <c r="E15" s="457" t="s">
        <v>16</v>
      </c>
      <c r="F15" s="472" t="s">
        <v>35</v>
      </c>
      <c r="G15" s="55" t="s">
        <v>352</v>
      </c>
      <c r="H15" s="50" t="s">
        <v>33</v>
      </c>
      <c r="I15" s="55" t="s">
        <v>353</v>
      </c>
      <c r="J15" s="50" t="s">
        <v>33</v>
      </c>
      <c r="K15" s="33" t="s">
        <v>25</v>
      </c>
      <c r="L15" s="340">
        <v>99.7</v>
      </c>
      <c r="M15" s="291" t="s">
        <v>141</v>
      </c>
      <c r="N15" s="87">
        <v>1</v>
      </c>
      <c r="O15" s="194">
        <f>$A$9*$B$10*$C$11*$D$15*N15</f>
        <v>2.7455000000000004E-2</v>
      </c>
      <c r="P15" s="406">
        <v>101.62</v>
      </c>
      <c r="Q15" s="242">
        <f>P15-L15</f>
        <v>1.9200000000000017</v>
      </c>
      <c r="R15" s="242">
        <f>IF(AND((100+Q15*100)&gt;30,(100+Q15*100)&lt;=120),100+Q15*10,IF((100+Q15*100)&lt;30,0,120))</f>
        <v>120</v>
      </c>
      <c r="S15" s="202">
        <f t="shared" si="0"/>
        <v>3.2946000000000004</v>
      </c>
      <c r="T15" s="287"/>
      <c r="U15" s="287"/>
      <c r="V15" s="13"/>
      <c r="W15" s="13"/>
    </row>
    <row r="16" spans="1:59" s="15" customFormat="1" ht="48.75" hidden="1" customHeight="1">
      <c r="A16" s="561"/>
      <c r="B16" s="466"/>
      <c r="C16" s="450"/>
      <c r="D16" s="597"/>
      <c r="E16" s="458"/>
      <c r="F16" s="473"/>
      <c r="G16" s="278" t="s">
        <v>537</v>
      </c>
      <c r="H16" s="50" t="s">
        <v>42</v>
      </c>
      <c r="I16" s="278" t="s">
        <v>537</v>
      </c>
      <c r="J16" s="50" t="s">
        <v>42</v>
      </c>
      <c r="K16" s="101" t="s">
        <v>260</v>
      </c>
      <c r="L16" s="342">
        <v>150</v>
      </c>
      <c r="M16" s="55" t="s">
        <v>141</v>
      </c>
      <c r="N16" s="87">
        <v>0</v>
      </c>
      <c r="O16" s="87"/>
      <c r="P16" s="123">
        <v>150</v>
      </c>
      <c r="Q16" s="343">
        <v>2</v>
      </c>
      <c r="R16" s="157">
        <f>100+(1-P16/L16)*100*Q16</f>
        <v>100</v>
      </c>
      <c r="S16" s="90">
        <f t="shared" si="0"/>
        <v>0</v>
      </c>
      <c r="T16" s="287"/>
      <c r="U16" s="287"/>
      <c r="V16" s="13"/>
      <c r="W16" s="13"/>
    </row>
    <row r="17" spans="1:60">
      <c r="A17" s="561"/>
      <c r="B17" s="466"/>
      <c r="C17" s="95"/>
      <c r="D17" s="86"/>
      <c r="E17" s="84" t="s">
        <v>45</v>
      </c>
      <c r="F17" s="451" t="s">
        <v>253</v>
      </c>
      <c r="G17" s="452"/>
      <c r="H17" s="452"/>
      <c r="I17" s="452"/>
      <c r="J17" s="452"/>
      <c r="K17" s="452"/>
      <c r="L17" s="452"/>
      <c r="M17" s="471"/>
      <c r="N17" s="34"/>
      <c r="O17" s="34"/>
      <c r="P17" s="81"/>
      <c r="Q17" s="81"/>
      <c r="R17" s="82"/>
      <c r="S17" s="344"/>
      <c r="T17" s="81"/>
      <c r="U17" s="81"/>
      <c r="V17" s="82"/>
      <c r="W17" s="96"/>
    </row>
    <row r="18" spans="1:60" s="102" customFormat="1" ht="87.75" hidden="1" customHeight="1">
      <c r="A18" s="561"/>
      <c r="B18" s="466"/>
      <c r="C18" s="97"/>
      <c r="D18" s="299">
        <v>1</v>
      </c>
      <c r="E18" s="98" t="s">
        <v>17</v>
      </c>
      <c r="F18" s="383" t="s">
        <v>37</v>
      </c>
      <c r="G18" s="99" t="s">
        <v>356</v>
      </c>
      <c r="H18" s="383" t="s">
        <v>37</v>
      </c>
      <c r="I18" s="99" t="s">
        <v>357</v>
      </c>
      <c r="J18" s="383" t="s">
        <v>261</v>
      </c>
      <c r="K18" s="100" t="s">
        <v>262</v>
      </c>
      <c r="L18" s="384">
        <v>0</v>
      </c>
      <c r="M18" s="100" t="s">
        <v>141</v>
      </c>
      <c r="N18" s="101">
        <v>1</v>
      </c>
      <c r="O18" s="194">
        <f>$A$9*$B$10*$C$18*$D$18*N18</f>
        <v>0</v>
      </c>
      <c r="P18" s="385">
        <v>0</v>
      </c>
      <c r="Q18" s="158">
        <v>10</v>
      </c>
      <c r="R18" s="89">
        <f>100-(L18-P18)*Q18</f>
        <v>100</v>
      </c>
      <c r="S18" s="90">
        <f t="shared" si="0"/>
        <v>0</v>
      </c>
      <c r="T18" s="2"/>
      <c r="U18" s="47"/>
      <c r="V18" s="159"/>
      <c r="W18" s="19"/>
    </row>
    <row r="19" spans="1:60" ht="15.75" customHeight="1">
      <c r="A19" s="561"/>
      <c r="B19" s="466"/>
      <c r="C19" s="448">
        <v>0.62</v>
      </c>
      <c r="D19" s="103"/>
      <c r="E19" s="104" t="s">
        <v>170</v>
      </c>
      <c r="F19" s="451" t="s">
        <v>138</v>
      </c>
      <c r="G19" s="452"/>
      <c r="H19" s="452"/>
      <c r="I19" s="451" t="s">
        <v>138</v>
      </c>
      <c r="J19" s="452"/>
      <c r="K19" s="452"/>
      <c r="L19" s="348"/>
      <c r="M19" s="106"/>
      <c r="N19" s="14"/>
      <c r="O19" s="14"/>
      <c r="P19" s="107"/>
      <c r="Q19" s="107"/>
      <c r="R19" s="108"/>
      <c r="S19" s="344"/>
      <c r="T19" s="107"/>
      <c r="U19" s="107"/>
      <c r="V19" s="108"/>
      <c r="W19" s="109"/>
    </row>
    <row r="20" spans="1:60" s="60" customFormat="1" ht="37.700000000000003" hidden="1" customHeight="1">
      <c r="A20" s="561"/>
      <c r="B20" s="466"/>
      <c r="C20" s="449"/>
      <c r="D20" s="453">
        <v>0</v>
      </c>
      <c r="E20" s="457" t="s">
        <v>1</v>
      </c>
      <c r="F20" s="529" t="s">
        <v>2</v>
      </c>
      <c r="G20" s="55" t="s">
        <v>626</v>
      </c>
      <c r="H20" s="50" t="s">
        <v>9</v>
      </c>
      <c r="I20" s="55" t="s">
        <v>626</v>
      </c>
      <c r="J20" s="50" t="s">
        <v>9</v>
      </c>
      <c r="K20" s="46" t="s">
        <v>263</v>
      </c>
      <c r="L20" s="342">
        <v>100</v>
      </c>
      <c r="M20" s="291" t="s">
        <v>141</v>
      </c>
      <c r="N20" s="87">
        <v>0</v>
      </c>
      <c r="O20" s="87"/>
      <c r="P20" s="270">
        <v>100</v>
      </c>
      <c r="Q20" s="349">
        <v>1</v>
      </c>
      <c r="R20" s="158">
        <f>100+(1-P20/L20)*100*Q20</f>
        <v>100</v>
      </c>
      <c r="S20" s="90">
        <f t="shared" si="0"/>
        <v>0</v>
      </c>
      <c r="T20" s="287"/>
      <c r="U20" s="287"/>
      <c r="V20" s="20"/>
      <c r="W20" s="19"/>
      <c r="X20" s="169"/>
      <c r="Y20" s="169"/>
      <c r="Z20" s="169"/>
      <c r="AA20" s="169"/>
      <c r="AB20" s="169"/>
      <c r="AC20" s="169"/>
      <c r="AD20" s="169"/>
      <c r="AE20" s="169"/>
      <c r="AF20" s="169"/>
      <c r="AG20" s="169"/>
      <c r="AH20" s="169"/>
      <c r="AI20" s="169"/>
      <c r="AJ20" s="169"/>
      <c r="AK20" s="169"/>
      <c r="AL20" s="169"/>
      <c r="AM20" s="169"/>
      <c r="AN20" s="169"/>
      <c r="AO20" s="169"/>
      <c r="AP20" s="169"/>
      <c r="AQ20" s="169"/>
      <c r="AR20" s="169"/>
      <c r="AS20" s="169"/>
      <c r="AT20" s="169"/>
      <c r="AU20" s="169"/>
      <c r="AV20" s="169"/>
      <c r="AW20" s="169"/>
      <c r="AX20" s="169"/>
      <c r="AY20" s="169"/>
      <c r="AZ20" s="169"/>
      <c r="BA20" s="169"/>
      <c r="BB20" s="169"/>
      <c r="BC20" s="169"/>
      <c r="BD20" s="169"/>
      <c r="BE20" s="169"/>
      <c r="BF20" s="169"/>
      <c r="BG20" s="169"/>
      <c r="BH20" s="168"/>
    </row>
    <row r="21" spans="1:60" s="60" customFormat="1" ht="47.25" hidden="1" customHeight="1">
      <c r="A21" s="561"/>
      <c r="B21" s="466"/>
      <c r="C21" s="449"/>
      <c r="D21" s="454"/>
      <c r="E21" s="457"/>
      <c r="F21" s="530"/>
      <c r="G21" s="55" t="s">
        <v>19</v>
      </c>
      <c r="H21" s="50" t="s">
        <v>10</v>
      </c>
      <c r="I21" s="55" t="s">
        <v>19</v>
      </c>
      <c r="J21" s="50" t="s">
        <v>10</v>
      </c>
      <c r="K21" s="46" t="s">
        <v>264</v>
      </c>
      <c r="L21" s="342">
        <v>100</v>
      </c>
      <c r="M21" s="291" t="s">
        <v>141</v>
      </c>
      <c r="N21" s="87">
        <v>0</v>
      </c>
      <c r="O21" s="87"/>
      <c r="P21" s="270">
        <v>100</v>
      </c>
      <c r="Q21" s="2">
        <v>1</v>
      </c>
      <c r="R21" s="158">
        <f>100+(1-P21/L21)*100*Q21</f>
        <v>100</v>
      </c>
      <c r="S21" s="90">
        <f t="shared" si="0"/>
        <v>0</v>
      </c>
      <c r="T21" s="287"/>
      <c r="U21" s="287"/>
      <c r="V21" s="20"/>
      <c r="W21" s="19"/>
      <c r="X21" s="169"/>
      <c r="Y21" s="169"/>
      <c r="Z21" s="169"/>
      <c r="AA21" s="169"/>
      <c r="AB21" s="169"/>
      <c r="AC21" s="169"/>
      <c r="AD21" s="169"/>
      <c r="AE21" s="169"/>
      <c r="AF21" s="169"/>
      <c r="AG21" s="169"/>
      <c r="AH21" s="169"/>
      <c r="AI21" s="169"/>
      <c r="AJ21" s="169"/>
      <c r="AK21" s="169"/>
      <c r="AL21" s="169"/>
      <c r="AM21" s="169"/>
      <c r="AN21" s="169"/>
      <c r="AO21" s="169"/>
      <c r="AP21" s="169"/>
      <c r="AQ21" s="169"/>
      <c r="AR21" s="169"/>
      <c r="AS21" s="169"/>
      <c r="AT21" s="169"/>
      <c r="AU21" s="169"/>
      <c r="AV21" s="169"/>
      <c r="AW21" s="169"/>
      <c r="AX21" s="169"/>
      <c r="AY21" s="169"/>
      <c r="AZ21" s="169"/>
      <c r="BA21" s="169"/>
      <c r="BB21" s="169"/>
      <c r="BC21" s="169"/>
      <c r="BD21" s="169"/>
      <c r="BE21" s="169"/>
      <c r="BF21" s="169"/>
      <c r="BG21" s="169"/>
      <c r="BH21" s="168"/>
    </row>
    <row r="22" spans="1:60" s="60" customFormat="1" ht="46.7" hidden="1" customHeight="1">
      <c r="A22" s="561"/>
      <c r="B22" s="466"/>
      <c r="C22" s="449"/>
      <c r="D22" s="455"/>
      <c r="E22" s="458"/>
      <c r="F22" s="531"/>
      <c r="G22" s="55" t="s">
        <v>20</v>
      </c>
      <c r="H22" s="50" t="s">
        <v>11</v>
      </c>
      <c r="I22" s="55" t="s">
        <v>20</v>
      </c>
      <c r="J22" s="50" t="s">
        <v>11</v>
      </c>
      <c r="K22" s="46" t="s">
        <v>264</v>
      </c>
      <c r="L22" s="342">
        <v>100</v>
      </c>
      <c r="M22" s="291" t="s">
        <v>141</v>
      </c>
      <c r="N22" s="87">
        <v>0</v>
      </c>
      <c r="O22" s="87"/>
      <c r="P22" s="270">
        <v>100</v>
      </c>
      <c r="Q22" s="2">
        <v>1</v>
      </c>
      <c r="R22" s="158">
        <f>100+(1-P22/L22)*100*Q22</f>
        <v>100</v>
      </c>
      <c r="S22" s="90">
        <f t="shared" si="0"/>
        <v>0</v>
      </c>
      <c r="T22" s="287"/>
      <c r="U22" s="287"/>
      <c r="V22" s="20"/>
      <c r="W22" s="19"/>
      <c r="X22" s="169"/>
      <c r="Y22" s="169"/>
      <c r="Z22" s="169"/>
      <c r="AA22" s="169"/>
      <c r="AB22" s="169"/>
      <c r="AC22" s="169"/>
      <c r="AD22" s="169"/>
      <c r="AE22" s="169"/>
      <c r="AF22" s="169"/>
      <c r="AG22" s="169"/>
      <c r="AH22" s="169"/>
      <c r="AI22" s="169"/>
      <c r="AJ22" s="169"/>
      <c r="AK22" s="169"/>
      <c r="AL22" s="169"/>
      <c r="AM22" s="169"/>
      <c r="AN22" s="169"/>
      <c r="AO22" s="169"/>
      <c r="AP22" s="169"/>
      <c r="AQ22" s="169"/>
      <c r="AR22" s="169"/>
      <c r="AS22" s="169"/>
      <c r="AT22" s="169"/>
      <c r="AU22" s="169"/>
      <c r="AV22" s="169"/>
      <c r="AW22" s="169"/>
      <c r="AX22" s="169"/>
      <c r="AY22" s="169"/>
      <c r="AZ22" s="169"/>
      <c r="BA22" s="169"/>
      <c r="BB22" s="169"/>
      <c r="BC22" s="169"/>
      <c r="BD22" s="169"/>
      <c r="BE22" s="169"/>
      <c r="BF22" s="169"/>
      <c r="BG22" s="169"/>
      <c r="BH22" s="168"/>
    </row>
    <row r="23" spans="1:60" s="60" customFormat="1" ht="45.6" customHeight="1">
      <c r="A23" s="561"/>
      <c r="B23" s="466"/>
      <c r="C23" s="449"/>
      <c r="D23" s="453">
        <v>0.4</v>
      </c>
      <c r="E23" s="600" t="s">
        <v>3</v>
      </c>
      <c r="F23" s="474" t="s">
        <v>4</v>
      </c>
      <c r="G23" s="55" t="s">
        <v>360</v>
      </c>
      <c r="H23" s="50" t="s">
        <v>136</v>
      </c>
      <c r="I23" s="55" t="s">
        <v>361</v>
      </c>
      <c r="J23" s="50" t="s">
        <v>136</v>
      </c>
      <c r="K23" s="55" t="s">
        <v>25</v>
      </c>
      <c r="L23" s="342">
        <v>6.56</v>
      </c>
      <c r="M23" s="291" t="s">
        <v>26</v>
      </c>
      <c r="N23" s="87">
        <v>0.5</v>
      </c>
      <c r="O23" s="194">
        <f>$A$9*$B$10*$C$19*$D$23*N23</f>
        <v>2.6350000000000002E-2</v>
      </c>
      <c r="P23" s="407">
        <v>7.63</v>
      </c>
      <c r="Q23" s="89">
        <f>P23-L23</f>
        <v>1.0700000000000003</v>
      </c>
      <c r="R23" s="242">
        <f>IF(AND((100-Q23*100)&gt;30,(100-Q23*100)&lt;=120),100-Q23*100,IF((100-Q23*100)&lt;30,0,120))</f>
        <v>0</v>
      </c>
      <c r="S23" s="202">
        <f t="shared" si="0"/>
        <v>0</v>
      </c>
      <c r="T23" s="287"/>
      <c r="U23" s="287"/>
      <c r="V23" s="20"/>
      <c r="W23" s="19"/>
      <c r="X23" s="169"/>
      <c r="Y23" s="169"/>
      <c r="Z23" s="169"/>
      <c r="AA23" s="169"/>
      <c r="AB23" s="169"/>
      <c r="AC23" s="169"/>
      <c r="AD23" s="169"/>
      <c r="AE23" s="169"/>
      <c r="AF23" s="169"/>
      <c r="AG23" s="169"/>
      <c r="AH23" s="169"/>
      <c r="AI23" s="169"/>
      <c r="AJ23" s="169"/>
      <c r="AK23" s="169"/>
      <c r="AL23" s="169"/>
      <c r="AM23" s="169"/>
      <c r="AN23" s="169"/>
      <c r="AO23" s="169"/>
      <c r="AP23" s="169"/>
      <c r="AQ23" s="169"/>
      <c r="AR23" s="169"/>
      <c r="AS23" s="169"/>
      <c r="AT23" s="169"/>
      <c r="AU23" s="169"/>
      <c r="AV23" s="169"/>
      <c r="AW23" s="169"/>
      <c r="AX23" s="169"/>
      <c r="AY23" s="169"/>
      <c r="AZ23" s="169"/>
      <c r="BA23" s="169"/>
      <c r="BB23" s="169"/>
      <c r="BC23" s="169"/>
      <c r="BD23" s="169"/>
      <c r="BE23" s="169"/>
      <c r="BF23" s="169"/>
      <c r="BG23" s="169"/>
      <c r="BH23" s="168"/>
    </row>
    <row r="24" spans="1:60" s="60" customFormat="1" ht="36" customHeight="1">
      <c r="A24" s="561"/>
      <c r="B24" s="466"/>
      <c r="C24" s="449"/>
      <c r="D24" s="455"/>
      <c r="E24" s="600"/>
      <c r="F24" s="475"/>
      <c r="G24" s="55" t="s">
        <v>362</v>
      </c>
      <c r="H24" s="50" t="s">
        <v>41</v>
      </c>
      <c r="I24" s="55" t="s">
        <v>363</v>
      </c>
      <c r="J24" s="50" t="s">
        <v>309</v>
      </c>
      <c r="K24" s="55" t="s">
        <v>310</v>
      </c>
      <c r="L24" s="342">
        <v>1270</v>
      </c>
      <c r="M24" s="291" t="s">
        <v>539</v>
      </c>
      <c r="N24" s="87">
        <v>0.5</v>
      </c>
      <c r="O24" s="194">
        <f>$A$9*$B$10*$C$19*$D$23*N24</f>
        <v>2.6350000000000002E-2</v>
      </c>
      <c r="P24" s="407">
        <v>2004</v>
      </c>
      <c r="Q24" s="89">
        <f>ROUND(P24/L24*100,2)</f>
        <v>157.80000000000001</v>
      </c>
      <c r="R24" s="242">
        <f>IF(AND((100+(Q24-100)*5)&gt;30,(100+(Q24-100)*5)&lt;=120),100+(Q24-100)*5,IF((100+(Q24-100)*5)&lt;30,0,120))</f>
        <v>120</v>
      </c>
      <c r="S24" s="202">
        <f t="shared" si="0"/>
        <v>3.1620000000000004</v>
      </c>
      <c r="T24" s="287"/>
      <c r="U24" s="287"/>
      <c r="V24" s="160"/>
      <c r="W24" s="19"/>
      <c r="X24" s="169"/>
      <c r="Y24" s="169"/>
      <c r="Z24" s="169"/>
      <c r="AA24" s="169"/>
      <c r="AB24" s="169"/>
      <c r="AC24" s="169"/>
      <c r="AD24" s="169"/>
      <c r="AE24" s="169"/>
      <c r="AF24" s="169"/>
      <c r="AG24" s="169"/>
      <c r="AH24" s="169"/>
      <c r="AI24" s="169"/>
      <c r="AJ24" s="169"/>
      <c r="AK24" s="169"/>
      <c r="AL24" s="169"/>
      <c r="AM24" s="169"/>
      <c r="AN24" s="169"/>
      <c r="AO24" s="169"/>
      <c r="AP24" s="169"/>
      <c r="AQ24" s="169"/>
      <c r="AR24" s="169"/>
      <c r="AS24" s="169"/>
      <c r="AT24" s="169"/>
      <c r="AU24" s="169"/>
      <c r="AV24" s="169"/>
      <c r="AW24" s="169"/>
      <c r="AX24" s="169"/>
      <c r="AY24" s="169"/>
      <c r="AZ24" s="169"/>
      <c r="BA24" s="169"/>
      <c r="BB24" s="169"/>
      <c r="BC24" s="169"/>
      <c r="BD24" s="169"/>
      <c r="BE24" s="169"/>
      <c r="BF24" s="169"/>
      <c r="BG24" s="169"/>
      <c r="BH24" s="168"/>
    </row>
    <row r="25" spans="1:60" s="60" customFormat="1" ht="63" customHeight="1">
      <c r="A25" s="561"/>
      <c r="B25" s="466"/>
      <c r="C25" s="449"/>
      <c r="D25" s="580">
        <v>0.6</v>
      </c>
      <c r="E25" s="600" t="s">
        <v>12</v>
      </c>
      <c r="F25" s="601" t="s">
        <v>6</v>
      </c>
      <c r="G25" s="276" t="s">
        <v>364</v>
      </c>
      <c r="H25" s="50" t="s">
        <v>507</v>
      </c>
      <c r="I25" s="276" t="s">
        <v>365</v>
      </c>
      <c r="J25" s="50" t="s">
        <v>507</v>
      </c>
      <c r="K25" s="55" t="s">
        <v>208</v>
      </c>
      <c r="L25" s="342">
        <v>7</v>
      </c>
      <c r="M25" s="291" t="s">
        <v>141</v>
      </c>
      <c r="N25" s="87">
        <v>0.33</v>
      </c>
      <c r="O25" s="194">
        <f>$A$9*$B$10*$C$19*$D$25*N25</f>
        <v>2.6086499999999999E-2</v>
      </c>
      <c r="P25" s="407">
        <v>6</v>
      </c>
      <c r="Q25" s="89">
        <f>P25-L25</f>
        <v>-1</v>
      </c>
      <c r="R25" s="242">
        <v>100</v>
      </c>
      <c r="S25" s="202">
        <f t="shared" si="0"/>
        <v>2.6086499999999999</v>
      </c>
      <c r="T25" s="287"/>
      <c r="U25" s="287"/>
      <c r="V25" s="20"/>
      <c r="W25" s="19"/>
      <c r="X25" s="169"/>
      <c r="Y25" s="169"/>
      <c r="Z25" s="169"/>
      <c r="AA25" s="169"/>
      <c r="AB25" s="169"/>
      <c r="AC25" s="169"/>
      <c r="AD25" s="169"/>
      <c r="AE25" s="169"/>
      <c r="AF25" s="169"/>
      <c r="AG25" s="169"/>
      <c r="AH25" s="169"/>
      <c r="AI25" s="169"/>
      <c r="AJ25" s="169"/>
      <c r="AK25" s="169"/>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8"/>
    </row>
    <row r="26" spans="1:60" s="60" customFormat="1" ht="63" customHeight="1">
      <c r="A26" s="561"/>
      <c r="B26" s="466"/>
      <c r="C26" s="449"/>
      <c r="D26" s="580"/>
      <c r="E26" s="600"/>
      <c r="F26" s="601"/>
      <c r="G26" s="602" t="s">
        <v>366</v>
      </c>
      <c r="H26" s="604" t="s">
        <v>40</v>
      </c>
      <c r="I26" s="408" t="s">
        <v>367</v>
      </c>
      <c r="J26" s="50" t="s">
        <v>508</v>
      </c>
      <c r="K26" s="55" t="s">
        <v>208</v>
      </c>
      <c r="L26" s="342">
        <v>3</v>
      </c>
      <c r="M26" s="291" t="s">
        <v>141</v>
      </c>
      <c r="N26" s="87">
        <v>0.33</v>
      </c>
      <c r="O26" s="194">
        <f>$A$9*$B$10*$C$19*$D$25*N26</f>
        <v>2.6086499999999999E-2</v>
      </c>
      <c r="P26" s="409">
        <f>ROUND((30+15+38)/(13+5+10),2)</f>
        <v>2.96</v>
      </c>
      <c r="Q26" s="89">
        <f t="shared" ref="Q26:Q27" si="1">P26-L26</f>
        <v>-4.0000000000000036E-2</v>
      </c>
      <c r="R26" s="242">
        <v>100</v>
      </c>
      <c r="S26" s="202">
        <f t="shared" si="0"/>
        <v>2.6086499999999999</v>
      </c>
      <c r="T26" s="287"/>
      <c r="U26" s="287"/>
      <c r="V26" s="20"/>
      <c r="W26" s="19"/>
      <c r="X26" s="169"/>
      <c r="Y26" s="169"/>
      <c r="Z26" s="169"/>
      <c r="AA26" s="169"/>
      <c r="AB26" s="169"/>
      <c r="AC26" s="169"/>
      <c r="AD26" s="169"/>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69"/>
      <c r="BF26" s="169"/>
      <c r="BG26" s="169"/>
      <c r="BH26" s="168"/>
    </row>
    <row r="27" spans="1:60" s="60" customFormat="1" ht="55.5" customHeight="1">
      <c r="A27" s="561"/>
      <c r="B27" s="466"/>
      <c r="C27" s="449"/>
      <c r="D27" s="580"/>
      <c r="E27" s="600"/>
      <c r="F27" s="601"/>
      <c r="G27" s="603"/>
      <c r="H27" s="605"/>
      <c r="I27" s="408" t="s">
        <v>509</v>
      </c>
      <c r="J27" s="50" t="s">
        <v>510</v>
      </c>
      <c r="K27" s="55" t="s">
        <v>208</v>
      </c>
      <c r="L27" s="342">
        <v>5</v>
      </c>
      <c r="M27" s="291" t="s">
        <v>141</v>
      </c>
      <c r="N27" s="87">
        <v>0.34</v>
      </c>
      <c r="O27" s="194">
        <f>$A$9*$B$10*$C$19*$D$25*N27</f>
        <v>2.6877000000000002E-2</v>
      </c>
      <c r="P27" s="409">
        <f>ROUND((273+365+224)/(59+80+49),2)</f>
        <v>4.59</v>
      </c>
      <c r="Q27" s="89">
        <f t="shared" si="1"/>
        <v>-0.41000000000000014</v>
      </c>
      <c r="R27" s="242">
        <v>100</v>
      </c>
      <c r="S27" s="202">
        <f t="shared" si="0"/>
        <v>2.6877</v>
      </c>
      <c r="T27" s="287"/>
      <c r="U27" s="287"/>
      <c r="V27" s="20"/>
      <c r="W27" s="19"/>
      <c r="X27" s="169"/>
      <c r="Y27" s="169"/>
      <c r="Z27" s="169"/>
      <c r="AA27" s="169"/>
      <c r="AB27" s="169"/>
      <c r="AC27" s="169"/>
      <c r="AD27" s="169"/>
      <c r="AE27" s="169"/>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8"/>
    </row>
    <row r="28" spans="1:60" s="60" customFormat="1" ht="45" hidden="1" customHeight="1">
      <c r="A28" s="561"/>
      <c r="B28" s="466"/>
      <c r="C28" s="449"/>
      <c r="D28" s="580"/>
      <c r="E28" s="600"/>
      <c r="F28" s="601"/>
      <c r="G28" s="276" t="s">
        <v>28</v>
      </c>
      <c r="H28" s="294" t="s">
        <v>38</v>
      </c>
      <c r="I28" s="276" t="s">
        <v>28</v>
      </c>
      <c r="J28" s="294" t="s">
        <v>38</v>
      </c>
      <c r="K28" s="276" t="s">
        <v>25</v>
      </c>
      <c r="L28" s="342">
        <v>15</v>
      </c>
      <c r="M28" s="291" t="s">
        <v>141</v>
      </c>
      <c r="N28" s="87">
        <v>0</v>
      </c>
      <c r="O28" s="194"/>
      <c r="P28" s="270">
        <v>15</v>
      </c>
      <c r="Q28" s="287"/>
      <c r="R28" s="341">
        <f>100+(P28-L28)*10</f>
        <v>100</v>
      </c>
      <c r="S28" s="90"/>
      <c r="T28" s="287"/>
      <c r="U28" s="287"/>
      <c r="V28" s="20"/>
      <c r="W28" s="19"/>
      <c r="X28" s="169"/>
      <c r="Y28" s="169"/>
      <c r="Z28" s="169"/>
      <c r="AA28" s="169"/>
      <c r="AB28" s="169"/>
      <c r="AC28" s="169"/>
      <c r="AD28" s="169"/>
      <c r="AE28" s="169"/>
      <c r="AF28" s="169"/>
      <c r="AG28" s="169"/>
      <c r="AH28" s="169"/>
      <c r="AI28" s="169"/>
      <c r="AJ28" s="169"/>
      <c r="AK28" s="169"/>
      <c r="AL28" s="169"/>
      <c r="AM28" s="169"/>
      <c r="AN28" s="169"/>
      <c r="AO28" s="169"/>
      <c r="AP28" s="169"/>
      <c r="AQ28" s="169"/>
      <c r="AR28" s="169"/>
      <c r="AS28" s="169"/>
      <c r="AT28" s="169"/>
      <c r="AU28" s="169"/>
      <c r="AV28" s="169"/>
      <c r="AW28" s="169"/>
      <c r="AX28" s="169"/>
      <c r="AY28" s="169"/>
      <c r="AZ28" s="169"/>
      <c r="BA28" s="169"/>
      <c r="BB28" s="169"/>
      <c r="BC28" s="169"/>
      <c r="BD28" s="169"/>
      <c r="BE28" s="169"/>
      <c r="BF28" s="169"/>
      <c r="BG28" s="169"/>
      <c r="BH28" s="168"/>
    </row>
    <row r="29" spans="1:60" s="60" customFormat="1" ht="44.25" hidden="1" customHeight="1">
      <c r="A29" s="561"/>
      <c r="B29" s="466"/>
      <c r="C29" s="449"/>
      <c r="D29" s="299"/>
      <c r="E29" s="93" t="s">
        <v>5</v>
      </c>
      <c r="F29" s="406" t="s">
        <v>8</v>
      </c>
      <c r="G29" s="55" t="s">
        <v>368</v>
      </c>
      <c r="H29" s="50" t="s">
        <v>176</v>
      </c>
      <c r="I29" s="55" t="s">
        <v>369</v>
      </c>
      <c r="J29" s="50" t="s">
        <v>176</v>
      </c>
      <c r="K29" s="302" t="s">
        <v>140</v>
      </c>
      <c r="L29" s="342">
        <v>0</v>
      </c>
      <c r="M29" s="291" t="s">
        <v>141</v>
      </c>
      <c r="N29" s="87">
        <v>1</v>
      </c>
      <c r="O29" s="194">
        <f>$A$9*$B$10*$C$19*$D$29*N29</f>
        <v>0</v>
      </c>
      <c r="P29" s="123">
        <v>0</v>
      </c>
      <c r="Q29" s="2">
        <v>10</v>
      </c>
      <c r="R29" s="89">
        <f>100-(P29-L29)*Q29</f>
        <v>100</v>
      </c>
      <c r="S29" s="90">
        <f t="shared" si="0"/>
        <v>0</v>
      </c>
      <c r="T29" s="287"/>
      <c r="U29" s="287"/>
      <c r="V29" s="20"/>
      <c r="W29" s="19"/>
      <c r="X29" s="169"/>
      <c r="Y29" s="169"/>
      <c r="Z29" s="169"/>
      <c r="AA29" s="169"/>
      <c r="AB29" s="169"/>
      <c r="AC29" s="169"/>
      <c r="AD29" s="169"/>
      <c r="AE29" s="169"/>
      <c r="AF29" s="169"/>
      <c r="AG29" s="169"/>
      <c r="AH29" s="169"/>
      <c r="AI29" s="169"/>
      <c r="AJ29" s="169"/>
      <c r="AK29" s="169"/>
      <c r="AL29" s="169"/>
      <c r="AM29" s="169"/>
      <c r="AN29" s="169"/>
      <c r="AO29" s="169"/>
      <c r="AP29" s="169"/>
      <c r="AQ29" s="169"/>
      <c r="AR29" s="169"/>
      <c r="AS29" s="169"/>
      <c r="AT29" s="169"/>
      <c r="AU29" s="169"/>
      <c r="AV29" s="169"/>
      <c r="AW29" s="169"/>
      <c r="AX29" s="169"/>
      <c r="AY29" s="169"/>
      <c r="AZ29" s="169"/>
      <c r="BA29" s="169"/>
      <c r="BB29" s="169"/>
      <c r="BC29" s="169"/>
      <c r="BD29" s="169"/>
      <c r="BE29" s="169"/>
      <c r="BF29" s="169"/>
      <c r="BG29" s="169"/>
      <c r="BH29" s="168"/>
    </row>
    <row r="30" spans="1:60" ht="27" customHeight="1">
      <c r="A30" s="561"/>
      <c r="B30" s="466"/>
      <c r="C30" s="448">
        <v>0</v>
      </c>
      <c r="D30" s="83"/>
      <c r="E30" s="110" t="s">
        <v>180</v>
      </c>
      <c r="F30" s="451" t="s">
        <v>139</v>
      </c>
      <c r="G30" s="452"/>
      <c r="H30" s="452"/>
      <c r="I30" s="452"/>
      <c r="J30" s="452"/>
      <c r="K30" s="452"/>
      <c r="L30" s="452"/>
      <c r="M30" s="471"/>
      <c r="N30" s="111"/>
      <c r="O30" s="111"/>
      <c r="P30" s="81"/>
      <c r="Q30" s="81"/>
      <c r="R30" s="112"/>
      <c r="S30" s="113"/>
      <c r="T30" s="81"/>
      <c r="U30" s="81"/>
      <c r="V30" s="112"/>
      <c r="W30" s="113"/>
    </row>
    <row r="31" spans="1:60" s="115" customFormat="1" ht="30.6" hidden="1" customHeight="1">
      <c r="A31" s="561"/>
      <c r="B31" s="466"/>
      <c r="C31" s="449"/>
      <c r="D31" s="453">
        <v>0</v>
      </c>
      <c r="E31" s="598" t="s">
        <v>21</v>
      </c>
      <c r="F31" s="532" t="s">
        <v>39</v>
      </c>
      <c r="G31" s="99" t="s">
        <v>22</v>
      </c>
      <c r="H31" s="50" t="s">
        <v>13</v>
      </c>
      <c r="I31" s="50"/>
      <c r="J31" s="50"/>
      <c r="K31" s="10" t="s">
        <v>30</v>
      </c>
      <c r="L31" s="352"/>
      <c r="M31" s="291" t="s">
        <v>26</v>
      </c>
      <c r="N31" s="114">
        <v>0</v>
      </c>
      <c r="O31" s="114"/>
      <c r="P31" s="137"/>
      <c r="Q31" s="22"/>
      <c r="R31" s="20"/>
      <c r="S31" s="19"/>
      <c r="T31" s="22"/>
      <c r="U31" s="22"/>
      <c r="V31" s="20"/>
      <c r="W31" s="19"/>
    </row>
    <row r="32" spans="1:60" s="115" customFormat="1" ht="36" hidden="1" customHeight="1">
      <c r="A32" s="561"/>
      <c r="B32" s="467"/>
      <c r="C32" s="450"/>
      <c r="D32" s="597"/>
      <c r="E32" s="599"/>
      <c r="F32" s="533"/>
      <c r="G32" s="99" t="s">
        <v>627</v>
      </c>
      <c r="H32" s="50" t="s">
        <v>27</v>
      </c>
      <c r="I32" s="99" t="s">
        <v>627</v>
      </c>
      <c r="J32" s="50" t="s">
        <v>27</v>
      </c>
      <c r="K32" s="10" t="s">
        <v>204</v>
      </c>
      <c r="L32" s="352">
        <v>10</v>
      </c>
      <c r="M32" s="291" t="s">
        <v>274</v>
      </c>
      <c r="N32" s="114">
        <v>0</v>
      </c>
      <c r="O32" s="114"/>
      <c r="P32" s="137">
        <v>10</v>
      </c>
      <c r="Q32" s="22">
        <v>2</v>
      </c>
      <c r="R32" s="89">
        <f>100-(P32-L32)*Q32</f>
        <v>100</v>
      </c>
      <c r="S32" s="90">
        <f>$A$9*$B$10*$C$30*$D$31*N32*R32</f>
        <v>0</v>
      </c>
      <c r="T32" s="22"/>
      <c r="U32" s="22"/>
      <c r="V32" s="20"/>
      <c r="W32" s="19"/>
    </row>
    <row r="33" spans="1:23" s="115" customFormat="1" ht="12.75" customHeight="1">
      <c r="A33" s="561"/>
      <c r="E33" s="35"/>
      <c r="F33" s="35"/>
      <c r="G33" s="98"/>
      <c r="H33" s="116"/>
      <c r="I33" s="116"/>
      <c r="J33" s="116"/>
      <c r="K33" s="117"/>
      <c r="L33" s="355"/>
      <c r="M33" s="118"/>
      <c r="N33" s="119"/>
      <c r="O33" s="119"/>
      <c r="P33" s="356"/>
      <c r="Q33" s="120"/>
      <c r="R33" s="23"/>
      <c r="S33" s="24"/>
      <c r="T33" s="120"/>
      <c r="U33" s="120"/>
      <c r="V33" s="23"/>
      <c r="W33" s="24"/>
    </row>
    <row r="34" spans="1:23" ht="20.25" customHeight="1">
      <c r="A34" s="561"/>
      <c r="B34" s="465">
        <v>0.63</v>
      </c>
      <c r="C34" s="121"/>
      <c r="D34" s="121"/>
      <c r="E34" s="121" t="s">
        <v>154</v>
      </c>
      <c r="F34" s="557" t="s">
        <v>155</v>
      </c>
      <c r="G34" s="558"/>
      <c r="H34" s="558"/>
      <c r="I34" s="558"/>
      <c r="J34" s="558"/>
      <c r="K34" s="558"/>
      <c r="L34" s="558"/>
      <c r="M34" s="559"/>
      <c r="N34" s="170"/>
      <c r="O34" s="170"/>
      <c r="P34" s="123"/>
      <c r="Q34" s="171"/>
      <c r="R34" s="172"/>
      <c r="S34" s="336">
        <f>SUM(S35:S89)</f>
        <v>51.059925000000007</v>
      </c>
      <c r="T34" s="171"/>
      <c r="U34" s="171"/>
      <c r="V34" s="173"/>
      <c r="W34" s="174"/>
    </row>
    <row r="35" spans="1:23" s="65" customFormat="1" ht="28.5" customHeight="1">
      <c r="A35" s="561"/>
      <c r="B35" s="466"/>
      <c r="C35" s="536">
        <v>0</v>
      </c>
      <c r="D35" s="127"/>
      <c r="E35" s="127" t="s">
        <v>181</v>
      </c>
      <c r="F35" s="539" t="s">
        <v>156</v>
      </c>
      <c r="G35" s="540"/>
      <c r="H35" s="540"/>
      <c r="I35" s="540"/>
      <c r="J35" s="540"/>
      <c r="K35" s="540"/>
      <c r="L35" s="540"/>
      <c r="M35" s="541"/>
      <c r="N35" s="128"/>
      <c r="O35" s="128"/>
      <c r="P35" s="129"/>
      <c r="Q35" s="129"/>
      <c r="R35" s="130"/>
      <c r="S35" s="344"/>
      <c r="T35" s="131"/>
      <c r="U35" s="131"/>
      <c r="V35" s="124"/>
      <c r="W35" s="125"/>
    </row>
    <row r="36" spans="1:23" s="15" customFormat="1" ht="47.25" hidden="1">
      <c r="A36" s="561"/>
      <c r="B36" s="466"/>
      <c r="C36" s="590"/>
      <c r="D36" s="453">
        <v>0</v>
      </c>
      <c r="E36" s="594" t="s">
        <v>72</v>
      </c>
      <c r="F36" s="521" t="s">
        <v>206</v>
      </c>
      <c r="G36" s="302" t="s">
        <v>376</v>
      </c>
      <c r="H36" s="69" t="s">
        <v>209</v>
      </c>
      <c r="I36" s="302" t="s">
        <v>377</v>
      </c>
      <c r="J36" s="69" t="s">
        <v>628</v>
      </c>
      <c r="K36" s="302" t="s">
        <v>140</v>
      </c>
      <c r="L36" s="352">
        <v>0</v>
      </c>
      <c r="M36" s="291" t="s">
        <v>141</v>
      </c>
      <c r="N36" s="88">
        <v>0.2</v>
      </c>
      <c r="O36" s="194">
        <f>$A$9*$B$34*$C$35*$D$36*N36</f>
        <v>0</v>
      </c>
      <c r="P36" s="137">
        <v>0</v>
      </c>
      <c r="Q36" s="302">
        <v>10</v>
      </c>
      <c r="R36" s="89">
        <f t="shared" ref="R36:R42" si="2">100-(P36-L36)*Q36</f>
        <v>100</v>
      </c>
      <c r="S36" s="90">
        <f>R36*O36</f>
        <v>0</v>
      </c>
      <c r="T36" s="26"/>
      <c r="U36" s="26"/>
      <c r="V36" s="23"/>
      <c r="W36" s="25"/>
    </row>
    <row r="37" spans="1:23" s="15" customFormat="1" ht="47.25" hidden="1">
      <c r="A37" s="561"/>
      <c r="B37" s="466"/>
      <c r="C37" s="590"/>
      <c r="D37" s="454"/>
      <c r="E37" s="594"/>
      <c r="F37" s="595"/>
      <c r="G37" s="302" t="s">
        <v>378</v>
      </c>
      <c r="H37" s="69" t="s">
        <v>210</v>
      </c>
      <c r="I37" s="302" t="s">
        <v>379</v>
      </c>
      <c r="J37" s="69" t="s">
        <v>629</v>
      </c>
      <c r="K37" s="302" t="s">
        <v>140</v>
      </c>
      <c r="L37" s="352">
        <v>0</v>
      </c>
      <c r="M37" s="291" t="s">
        <v>141</v>
      </c>
      <c r="N37" s="88">
        <v>0.2</v>
      </c>
      <c r="O37" s="194">
        <f>$A$9*$B$34*$C$35*$D$36*N37</f>
        <v>0</v>
      </c>
      <c r="P37" s="137">
        <v>0</v>
      </c>
      <c r="Q37" s="302">
        <v>10</v>
      </c>
      <c r="R37" s="89">
        <f t="shared" si="2"/>
        <v>100</v>
      </c>
      <c r="S37" s="90">
        <f t="shared" ref="S37:S61" si="3">R37*O37</f>
        <v>0</v>
      </c>
      <c r="T37" s="26"/>
      <c r="U37" s="26"/>
      <c r="V37" s="23"/>
      <c r="W37" s="25"/>
    </row>
    <row r="38" spans="1:23" s="15" customFormat="1" ht="47.25" hidden="1">
      <c r="A38" s="561"/>
      <c r="B38" s="466"/>
      <c r="C38" s="590"/>
      <c r="D38" s="454"/>
      <c r="E38" s="594"/>
      <c r="F38" s="595"/>
      <c r="G38" s="302" t="s">
        <v>380</v>
      </c>
      <c r="H38" s="69" t="s">
        <v>211</v>
      </c>
      <c r="I38" s="302" t="s">
        <v>381</v>
      </c>
      <c r="J38" s="69" t="s">
        <v>630</v>
      </c>
      <c r="K38" s="302" t="s">
        <v>140</v>
      </c>
      <c r="L38" s="352">
        <v>0</v>
      </c>
      <c r="M38" s="291" t="s">
        <v>141</v>
      </c>
      <c r="N38" s="88">
        <v>0.2</v>
      </c>
      <c r="O38" s="194">
        <f>$A$9*$B$34*$C$35*$D$36*N38</f>
        <v>0</v>
      </c>
      <c r="P38" s="137">
        <v>0</v>
      </c>
      <c r="Q38" s="302">
        <v>10</v>
      </c>
      <c r="R38" s="89">
        <f t="shared" si="2"/>
        <v>100</v>
      </c>
      <c r="S38" s="90">
        <f t="shared" si="3"/>
        <v>0</v>
      </c>
      <c r="T38" s="26"/>
      <c r="U38" s="26"/>
      <c r="V38" s="23"/>
      <c r="W38" s="25"/>
    </row>
    <row r="39" spans="1:23" s="15" customFormat="1" ht="47.25" hidden="1">
      <c r="A39" s="561"/>
      <c r="B39" s="466"/>
      <c r="C39" s="590"/>
      <c r="D39" s="454"/>
      <c r="E39" s="594"/>
      <c r="F39" s="595"/>
      <c r="G39" s="302" t="s">
        <v>382</v>
      </c>
      <c r="H39" s="69" t="s">
        <v>212</v>
      </c>
      <c r="I39" s="302" t="s">
        <v>383</v>
      </c>
      <c r="J39" s="69" t="s">
        <v>631</v>
      </c>
      <c r="K39" s="302" t="s">
        <v>140</v>
      </c>
      <c r="L39" s="352">
        <v>0</v>
      </c>
      <c r="M39" s="291" t="s">
        <v>141</v>
      </c>
      <c r="N39" s="88">
        <v>0.2</v>
      </c>
      <c r="O39" s="194">
        <f>$A$9*$B$34*$C$35*$D$36*N39</f>
        <v>0</v>
      </c>
      <c r="P39" s="137">
        <v>0</v>
      </c>
      <c r="Q39" s="302">
        <v>10</v>
      </c>
      <c r="R39" s="89">
        <f t="shared" si="2"/>
        <v>100</v>
      </c>
      <c r="S39" s="90">
        <f t="shared" si="3"/>
        <v>0</v>
      </c>
      <c r="T39" s="26"/>
      <c r="U39" s="26"/>
      <c r="V39" s="23"/>
      <c r="W39" s="25"/>
    </row>
    <row r="40" spans="1:23" s="15" customFormat="1" ht="31.5" hidden="1">
      <c r="A40" s="561"/>
      <c r="B40" s="466"/>
      <c r="C40" s="590"/>
      <c r="D40" s="455"/>
      <c r="E40" s="594"/>
      <c r="F40" s="596"/>
      <c r="G40" s="302" t="s">
        <v>384</v>
      </c>
      <c r="H40" s="1" t="s">
        <v>213</v>
      </c>
      <c r="I40" s="302" t="s">
        <v>632</v>
      </c>
      <c r="J40" s="7" t="s">
        <v>633</v>
      </c>
      <c r="K40" s="302" t="s">
        <v>140</v>
      </c>
      <c r="L40" s="352">
        <v>0</v>
      </c>
      <c r="M40" s="291" t="s">
        <v>141</v>
      </c>
      <c r="N40" s="88">
        <v>0.2</v>
      </c>
      <c r="O40" s="194">
        <f>$A$9*$B$34*$C$35*$D$36*N40</f>
        <v>0</v>
      </c>
      <c r="P40" s="137">
        <v>0</v>
      </c>
      <c r="Q40" s="302">
        <v>10</v>
      </c>
      <c r="R40" s="89">
        <f t="shared" si="2"/>
        <v>100</v>
      </c>
      <c r="S40" s="90">
        <f t="shared" si="3"/>
        <v>0</v>
      </c>
      <c r="T40" s="26"/>
      <c r="U40" s="26"/>
      <c r="V40" s="23"/>
      <c r="W40" s="25"/>
    </row>
    <row r="41" spans="1:23" s="15" customFormat="1" ht="34.5" hidden="1" customHeight="1">
      <c r="A41" s="561"/>
      <c r="B41" s="466"/>
      <c r="C41" s="590"/>
      <c r="D41" s="281"/>
      <c r="E41" s="276" t="s">
        <v>46</v>
      </c>
      <c r="F41" s="291" t="s">
        <v>47</v>
      </c>
      <c r="G41" s="3" t="s">
        <v>391</v>
      </c>
      <c r="H41" s="291" t="s">
        <v>269</v>
      </c>
      <c r="I41" s="276" t="s">
        <v>392</v>
      </c>
      <c r="J41" s="291" t="s">
        <v>298</v>
      </c>
      <c r="K41" s="302" t="s">
        <v>140</v>
      </c>
      <c r="L41" s="352">
        <v>0</v>
      </c>
      <c r="M41" s="291" t="s">
        <v>141</v>
      </c>
      <c r="N41" s="88">
        <v>1</v>
      </c>
      <c r="O41" s="194">
        <f>$A$9*$B$34*$C$35*$D$41*N41</f>
        <v>0</v>
      </c>
      <c r="P41" s="137">
        <v>0</v>
      </c>
      <c r="Q41" s="302">
        <v>10</v>
      </c>
      <c r="R41" s="89">
        <f t="shared" si="2"/>
        <v>100</v>
      </c>
      <c r="S41" s="90">
        <f t="shared" si="3"/>
        <v>0</v>
      </c>
      <c r="T41" s="26"/>
      <c r="U41" s="26"/>
      <c r="V41" s="23"/>
      <c r="W41" s="25"/>
    </row>
    <row r="42" spans="1:23" s="15" customFormat="1" ht="33" hidden="1" customHeight="1">
      <c r="A42" s="561"/>
      <c r="B42" s="466"/>
      <c r="C42" s="590"/>
      <c r="D42" s="281"/>
      <c r="E42" s="276" t="s">
        <v>48</v>
      </c>
      <c r="F42" s="291" t="s">
        <v>49</v>
      </c>
      <c r="G42" s="274" t="s">
        <v>393</v>
      </c>
      <c r="H42" s="291" t="s">
        <v>270</v>
      </c>
      <c r="I42" s="276" t="s">
        <v>394</v>
      </c>
      <c r="J42" s="291" t="s">
        <v>299</v>
      </c>
      <c r="K42" s="302" t="s">
        <v>140</v>
      </c>
      <c r="L42" s="352">
        <v>0</v>
      </c>
      <c r="M42" s="291" t="s">
        <v>141</v>
      </c>
      <c r="N42" s="88">
        <v>1</v>
      </c>
      <c r="O42" s="194">
        <f>$A$9*$B$34*$C$35*$D$42*N42</f>
        <v>0</v>
      </c>
      <c r="P42" s="137">
        <v>0</v>
      </c>
      <c r="Q42" s="302">
        <v>10</v>
      </c>
      <c r="R42" s="89">
        <f t="shared" si="2"/>
        <v>100</v>
      </c>
      <c r="S42" s="90">
        <f t="shared" si="3"/>
        <v>0</v>
      </c>
      <c r="T42" s="26"/>
      <c r="U42" s="26"/>
      <c r="V42" s="23"/>
      <c r="W42" s="25"/>
    </row>
    <row r="43" spans="1:23" s="38" customFormat="1" ht="24" customHeight="1">
      <c r="A43" s="561"/>
      <c r="B43" s="466"/>
      <c r="C43" s="536">
        <v>0.55000000000000004</v>
      </c>
      <c r="D43" s="132"/>
      <c r="E43" s="104" t="s">
        <v>189</v>
      </c>
      <c r="F43" s="545" t="s">
        <v>51</v>
      </c>
      <c r="G43" s="546"/>
      <c r="H43" s="546"/>
      <c r="I43" s="546"/>
      <c r="J43" s="546"/>
      <c r="K43" s="546"/>
      <c r="L43" s="546"/>
      <c r="M43" s="547"/>
      <c r="N43" s="122"/>
      <c r="O43" s="122"/>
      <c r="P43" s="59"/>
      <c r="Q43" s="59"/>
      <c r="R43" s="59"/>
      <c r="S43" s="344"/>
      <c r="T43" s="133"/>
      <c r="U43" s="133"/>
      <c r="V43" s="134"/>
      <c r="W43" s="135"/>
    </row>
    <row r="44" spans="1:23" s="15" customFormat="1" ht="32.25" customHeight="1">
      <c r="A44" s="561"/>
      <c r="B44" s="466"/>
      <c r="C44" s="590"/>
      <c r="D44" s="453">
        <v>0.4</v>
      </c>
      <c r="E44" s="518" t="s">
        <v>83</v>
      </c>
      <c r="F44" s="521" t="s">
        <v>84</v>
      </c>
      <c r="G44" s="302" t="s">
        <v>403</v>
      </c>
      <c r="H44" s="302" t="s">
        <v>634</v>
      </c>
      <c r="I44" s="302" t="s">
        <v>404</v>
      </c>
      <c r="J44" s="410" t="s">
        <v>84</v>
      </c>
      <c r="K44" s="302" t="s">
        <v>140</v>
      </c>
      <c r="L44" s="352">
        <v>0</v>
      </c>
      <c r="M44" s="291" t="s">
        <v>141</v>
      </c>
      <c r="N44" s="88">
        <v>0.5</v>
      </c>
      <c r="O44" s="194">
        <f>$A$9*$B$34*$C$43*$D$44*N44</f>
        <v>5.8905000000000013E-2</v>
      </c>
      <c r="P44" s="137">
        <v>0</v>
      </c>
      <c r="Q44" s="302">
        <v>10</v>
      </c>
      <c r="R44" s="268">
        <f t="shared" ref="R44:R47" si="4">IF(AND(100-(P44*Q44)&gt;30,(100-(P44*Q44))&lt;=120),100-(P44*Q44),IF(100-(P44*Q44)&lt;30,0,120))</f>
        <v>100</v>
      </c>
      <c r="S44" s="90">
        <f t="shared" si="3"/>
        <v>5.8905000000000012</v>
      </c>
      <c r="T44" s="26"/>
      <c r="U44" s="26"/>
      <c r="V44" s="23"/>
      <c r="W44" s="25"/>
    </row>
    <row r="45" spans="1:23" s="15" customFormat="1" ht="146.25" customHeight="1">
      <c r="A45" s="561"/>
      <c r="B45" s="466"/>
      <c r="C45" s="590"/>
      <c r="D45" s="454"/>
      <c r="E45" s="519"/>
      <c r="F45" s="522"/>
      <c r="G45" s="302" t="s">
        <v>405</v>
      </c>
      <c r="H45" s="71" t="s">
        <v>221</v>
      </c>
      <c r="I45" s="302" t="s">
        <v>406</v>
      </c>
      <c r="J45" s="71" t="s">
        <v>635</v>
      </c>
      <c r="K45" s="302" t="s">
        <v>140</v>
      </c>
      <c r="L45" s="352">
        <v>0</v>
      </c>
      <c r="M45" s="291" t="s">
        <v>141</v>
      </c>
      <c r="N45" s="88">
        <v>0.5</v>
      </c>
      <c r="O45" s="194">
        <f>$A$9*$B$34*$C$43*$D$44*N45</f>
        <v>5.8905000000000013E-2</v>
      </c>
      <c r="P45" s="137">
        <v>0</v>
      </c>
      <c r="Q45" s="302">
        <v>10</v>
      </c>
      <c r="R45" s="268">
        <f t="shared" si="4"/>
        <v>100</v>
      </c>
      <c r="S45" s="90">
        <f t="shared" si="3"/>
        <v>5.8905000000000012</v>
      </c>
      <c r="T45" s="26"/>
      <c r="U45" s="26"/>
      <c r="V45" s="23"/>
      <c r="W45" s="25"/>
    </row>
    <row r="46" spans="1:23" s="15" customFormat="1" ht="33" customHeight="1">
      <c r="A46" s="561"/>
      <c r="B46" s="466"/>
      <c r="C46" s="590"/>
      <c r="D46" s="453">
        <v>0.3</v>
      </c>
      <c r="E46" s="518" t="s">
        <v>85</v>
      </c>
      <c r="F46" s="521" t="s">
        <v>86</v>
      </c>
      <c r="G46" s="49" t="s">
        <v>407</v>
      </c>
      <c r="H46" s="50" t="s">
        <v>86</v>
      </c>
      <c r="I46" s="302" t="s">
        <v>408</v>
      </c>
      <c r="J46" s="410" t="s">
        <v>636</v>
      </c>
      <c r="K46" s="302" t="s">
        <v>140</v>
      </c>
      <c r="L46" s="352">
        <v>0</v>
      </c>
      <c r="M46" s="291" t="s">
        <v>141</v>
      </c>
      <c r="N46" s="88">
        <v>0.5</v>
      </c>
      <c r="O46" s="194">
        <f>$A$9*$B$34*$C$43*$D$46*N46</f>
        <v>4.4178750000000003E-2</v>
      </c>
      <c r="P46" s="137">
        <v>2</v>
      </c>
      <c r="Q46" s="302">
        <v>10</v>
      </c>
      <c r="R46" s="268">
        <f t="shared" si="4"/>
        <v>80</v>
      </c>
      <c r="S46" s="90">
        <f t="shared" si="3"/>
        <v>3.5343</v>
      </c>
      <c r="T46" s="26"/>
      <c r="U46" s="26"/>
      <c r="V46" s="23"/>
      <c r="W46" s="25"/>
    </row>
    <row r="47" spans="1:23" s="15" customFormat="1" ht="63.75" customHeight="1">
      <c r="A47" s="561"/>
      <c r="B47" s="466"/>
      <c r="C47" s="590"/>
      <c r="D47" s="454"/>
      <c r="E47" s="519"/>
      <c r="F47" s="522"/>
      <c r="G47" s="302" t="s">
        <v>409</v>
      </c>
      <c r="H47" s="70" t="s">
        <v>222</v>
      </c>
      <c r="I47" s="302" t="s">
        <v>410</v>
      </c>
      <c r="J47" s="70" t="s">
        <v>637</v>
      </c>
      <c r="K47" s="302" t="s">
        <v>140</v>
      </c>
      <c r="L47" s="352">
        <v>0</v>
      </c>
      <c r="M47" s="291" t="s">
        <v>141</v>
      </c>
      <c r="N47" s="88">
        <v>0.5</v>
      </c>
      <c r="O47" s="194">
        <f>$A$9*$B$34*$C$43*$D$46*N47</f>
        <v>4.4178750000000003E-2</v>
      </c>
      <c r="P47" s="137">
        <v>0</v>
      </c>
      <c r="Q47" s="302">
        <v>10</v>
      </c>
      <c r="R47" s="268">
        <f t="shared" si="4"/>
        <v>100</v>
      </c>
      <c r="S47" s="90">
        <f t="shared" si="3"/>
        <v>4.4178750000000004</v>
      </c>
      <c r="T47" s="26"/>
      <c r="U47" s="26"/>
      <c r="V47" s="23"/>
      <c r="W47" s="25"/>
    </row>
    <row r="48" spans="1:23" s="15" customFormat="1" ht="33" hidden="1" customHeight="1">
      <c r="A48" s="561"/>
      <c r="B48" s="466"/>
      <c r="C48" s="590"/>
      <c r="D48" s="454"/>
      <c r="E48" s="519"/>
      <c r="F48" s="522"/>
      <c r="G48" s="364"/>
      <c r="H48" s="295"/>
      <c r="I48" s="302"/>
      <c r="J48" s="302"/>
      <c r="K48" s="302" t="s">
        <v>140</v>
      </c>
      <c r="L48" s="352">
        <v>0</v>
      </c>
      <c r="M48" s="291" t="s">
        <v>274</v>
      </c>
      <c r="N48" s="88">
        <v>0</v>
      </c>
      <c r="O48" s="194">
        <f>$A$9*$B$34*$C$43*$D$46*J48*N48</f>
        <v>0</v>
      </c>
      <c r="P48" s="137">
        <v>0</v>
      </c>
      <c r="Q48" s="302">
        <v>10</v>
      </c>
      <c r="R48" s="89">
        <f t="shared" ref="R48:R55" si="5">100-(P48-L48)*Q48</f>
        <v>100</v>
      </c>
      <c r="S48" s="90">
        <f t="shared" si="3"/>
        <v>0</v>
      </c>
      <c r="T48" s="26"/>
      <c r="U48" s="26"/>
      <c r="V48" s="23"/>
      <c r="W48" s="25"/>
    </row>
    <row r="49" spans="1:23" s="15" customFormat="1" ht="33" hidden="1" customHeight="1">
      <c r="A49" s="561"/>
      <c r="B49" s="466"/>
      <c r="C49" s="590"/>
      <c r="D49" s="455"/>
      <c r="E49" s="520"/>
      <c r="F49" s="523"/>
      <c r="G49" s="411"/>
      <c r="H49" s="296"/>
      <c r="I49" s="302"/>
      <c r="J49" s="302"/>
      <c r="K49" s="302" t="s">
        <v>140</v>
      </c>
      <c r="L49" s="352">
        <v>0</v>
      </c>
      <c r="M49" s="291" t="s">
        <v>274</v>
      </c>
      <c r="N49" s="88">
        <v>0</v>
      </c>
      <c r="O49" s="194">
        <f>$A$9*$B$34*$C$43*$D$46*J49*N49</f>
        <v>0</v>
      </c>
      <c r="P49" s="137">
        <v>0</v>
      </c>
      <c r="Q49" s="302">
        <v>10</v>
      </c>
      <c r="R49" s="89">
        <f t="shared" si="5"/>
        <v>100</v>
      </c>
      <c r="S49" s="90">
        <f t="shared" si="3"/>
        <v>0</v>
      </c>
      <c r="T49" s="26"/>
      <c r="U49" s="26"/>
      <c r="V49" s="23"/>
      <c r="W49" s="25"/>
    </row>
    <row r="50" spans="1:23" s="15" customFormat="1" ht="60" customHeight="1">
      <c r="A50" s="561"/>
      <c r="B50" s="466"/>
      <c r="C50" s="590"/>
      <c r="D50" s="453">
        <v>0.15</v>
      </c>
      <c r="E50" s="518" t="s">
        <v>87</v>
      </c>
      <c r="F50" s="521" t="s">
        <v>88</v>
      </c>
      <c r="G50" s="518" t="s">
        <v>411</v>
      </c>
      <c r="H50" s="521" t="s">
        <v>88</v>
      </c>
      <c r="I50" s="518" t="s">
        <v>412</v>
      </c>
      <c r="J50" s="526" t="s">
        <v>638</v>
      </c>
      <c r="K50" s="302" t="s">
        <v>140</v>
      </c>
      <c r="L50" s="352">
        <v>0</v>
      </c>
      <c r="M50" s="291" t="s">
        <v>141</v>
      </c>
      <c r="N50" s="88">
        <v>1</v>
      </c>
      <c r="O50" s="194">
        <f>$A$9*$B$34*$C$43*$D$50*N50</f>
        <v>4.4178750000000003E-2</v>
      </c>
      <c r="P50" s="137">
        <v>0</v>
      </c>
      <c r="Q50" s="302">
        <v>10</v>
      </c>
      <c r="R50" s="268">
        <f t="shared" ref="R50" si="6">IF(AND(100-(P50*Q50)&gt;30,(100-(P50*Q50))&lt;=120),100-(P50*Q50),IF(100-(P50*Q50)&lt;30,0,120))</f>
        <v>100</v>
      </c>
      <c r="S50" s="90">
        <f t="shared" si="3"/>
        <v>4.4178750000000004</v>
      </c>
      <c r="T50" s="26"/>
      <c r="U50" s="26"/>
      <c r="V50" s="23"/>
      <c r="W50" s="25"/>
    </row>
    <row r="51" spans="1:23" s="15" customFormat="1" ht="48.75" hidden="1" customHeight="1">
      <c r="A51" s="561"/>
      <c r="B51" s="466"/>
      <c r="C51" s="590"/>
      <c r="D51" s="454"/>
      <c r="E51" s="519"/>
      <c r="F51" s="522"/>
      <c r="G51" s="519"/>
      <c r="H51" s="522"/>
      <c r="I51" s="519"/>
      <c r="J51" s="527"/>
      <c r="K51" s="302" t="s">
        <v>140</v>
      </c>
      <c r="L51" s="352">
        <v>0</v>
      </c>
      <c r="M51" s="291" t="s">
        <v>141</v>
      </c>
      <c r="N51" s="88">
        <v>0</v>
      </c>
      <c r="O51" s="194">
        <f>$A$9*$B$34*$C$43*$D$50*J51*N51</f>
        <v>0</v>
      </c>
      <c r="P51" s="137">
        <v>0</v>
      </c>
      <c r="Q51" s="302">
        <v>10</v>
      </c>
      <c r="R51" s="89">
        <f t="shared" si="5"/>
        <v>100</v>
      </c>
      <c r="S51" s="90">
        <f t="shared" si="3"/>
        <v>0</v>
      </c>
      <c r="T51" s="26"/>
      <c r="U51" s="26"/>
      <c r="V51" s="23"/>
      <c r="W51" s="25"/>
    </row>
    <row r="52" spans="1:23" s="15" customFormat="1" ht="47.25" hidden="1" customHeight="1">
      <c r="A52" s="561"/>
      <c r="B52" s="466"/>
      <c r="C52" s="590"/>
      <c r="D52" s="455"/>
      <c r="E52" s="520"/>
      <c r="F52" s="523"/>
      <c r="G52" s="520"/>
      <c r="H52" s="523"/>
      <c r="I52" s="520"/>
      <c r="J52" s="528"/>
      <c r="K52" s="302" t="s">
        <v>140</v>
      </c>
      <c r="L52" s="352">
        <v>0</v>
      </c>
      <c r="M52" s="291" t="s">
        <v>141</v>
      </c>
      <c r="N52" s="88">
        <v>0</v>
      </c>
      <c r="O52" s="194">
        <f>$A$9*$B$34*$C$43*$D$50*J52*N52</f>
        <v>0</v>
      </c>
      <c r="P52" s="137">
        <v>0</v>
      </c>
      <c r="Q52" s="302">
        <v>10</v>
      </c>
      <c r="R52" s="89">
        <f t="shared" si="5"/>
        <v>100</v>
      </c>
      <c r="S52" s="90">
        <f t="shared" si="3"/>
        <v>0</v>
      </c>
      <c r="T52" s="26"/>
      <c r="U52" s="26"/>
      <c r="V52" s="23"/>
      <c r="W52" s="25"/>
    </row>
    <row r="53" spans="1:23" s="15" customFormat="1" ht="47.25" customHeight="1">
      <c r="A53" s="561"/>
      <c r="B53" s="466"/>
      <c r="C53" s="590"/>
      <c r="D53" s="453">
        <v>0.1</v>
      </c>
      <c r="E53" s="518" t="s">
        <v>89</v>
      </c>
      <c r="F53" s="521" t="s">
        <v>90</v>
      </c>
      <c r="G53" s="518" t="s">
        <v>413</v>
      </c>
      <c r="H53" s="521" t="s">
        <v>90</v>
      </c>
      <c r="I53" s="518" t="s">
        <v>414</v>
      </c>
      <c r="J53" s="526" t="s">
        <v>639</v>
      </c>
      <c r="K53" s="302" t="s">
        <v>140</v>
      </c>
      <c r="L53" s="352">
        <v>0</v>
      </c>
      <c r="M53" s="291" t="s">
        <v>274</v>
      </c>
      <c r="N53" s="88">
        <v>1</v>
      </c>
      <c r="O53" s="194">
        <f>$A$9*$B$34*$C$43*$D$53*N53</f>
        <v>2.9452500000000006E-2</v>
      </c>
      <c r="P53" s="137">
        <v>0</v>
      </c>
      <c r="Q53" s="302">
        <v>10</v>
      </c>
      <c r="R53" s="268">
        <f t="shared" ref="R53" si="7">IF(AND(100-(P53*Q53)&gt;30,(100-(P53*Q53))&lt;=120),100-(P53*Q53),IF(100-(P53*Q53)&lt;30,0,120))</f>
        <v>100</v>
      </c>
      <c r="S53" s="90">
        <f t="shared" si="3"/>
        <v>2.9452500000000006</v>
      </c>
      <c r="T53" s="26"/>
      <c r="U53" s="26"/>
      <c r="V53" s="23"/>
      <c r="W53" s="25"/>
    </row>
    <row r="54" spans="1:23" s="15" customFormat="1" ht="47.25" hidden="1" customHeight="1">
      <c r="A54" s="561"/>
      <c r="B54" s="466"/>
      <c r="C54" s="590"/>
      <c r="D54" s="454"/>
      <c r="E54" s="519"/>
      <c r="F54" s="522"/>
      <c r="G54" s="519"/>
      <c r="H54" s="522"/>
      <c r="I54" s="519"/>
      <c r="J54" s="527"/>
      <c r="K54" s="302" t="s">
        <v>140</v>
      </c>
      <c r="L54" s="352">
        <v>0</v>
      </c>
      <c r="M54" s="291" t="s">
        <v>274</v>
      </c>
      <c r="N54" s="88">
        <v>0</v>
      </c>
      <c r="O54" s="194">
        <f>$A$9*$B$34*$C$43*$D$53*J54*N54</f>
        <v>0</v>
      </c>
      <c r="P54" s="137">
        <v>0</v>
      </c>
      <c r="Q54" s="302">
        <v>10</v>
      </c>
      <c r="R54" s="89">
        <f t="shared" si="5"/>
        <v>100</v>
      </c>
      <c r="S54" s="90">
        <f t="shared" si="3"/>
        <v>0</v>
      </c>
      <c r="T54" s="26"/>
      <c r="U54" s="26"/>
      <c r="V54" s="23"/>
      <c r="W54" s="25"/>
    </row>
    <row r="55" spans="1:23" s="15" customFormat="1" ht="44.25" hidden="1" customHeight="1">
      <c r="A55" s="561"/>
      <c r="B55" s="466"/>
      <c r="C55" s="590"/>
      <c r="D55" s="455"/>
      <c r="E55" s="520"/>
      <c r="F55" s="523"/>
      <c r="G55" s="520"/>
      <c r="H55" s="523"/>
      <c r="I55" s="520"/>
      <c r="J55" s="528"/>
      <c r="K55" s="302" t="s">
        <v>140</v>
      </c>
      <c r="L55" s="352">
        <v>0</v>
      </c>
      <c r="M55" s="291" t="s">
        <v>274</v>
      </c>
      <c r="N55" s="88">
        <v>0</v>
      </c>
      <c r="O55" s="194">
        <f>$A$9*$B$34*$C$43*$D$53*J55*N55</f>
        <v>0</v>
      </c>
      <c r="P55" s="137">
        <v>0</v>
      </c>
      <c r="Q55" s="302">
        <v>10</v>
      </c>
      <c r="R55" s="89">
        <f t="shared" si="5"/>
        <v>100</v>
      </c>
      <c r="S55" s="90">
        <f t="shared" si="3"/>
        <v>0</v>
      </c>
      <c r="T55" s="26"/>
      <c r="U55" s="26"/>
      <c r="V55" s="23"/>
      <c r="W55" s="25"/>
    </row>
    <row r="56" spans="1:23" s="15" customFormat="1" ht="46.5" customHeight="1">
      <c r="A56" s="561"/>
      <c r="B56" s="466"/>
      <c r="C56" s="590"/>
      <c r="D56" s="281">
        <v>0.05</v>
      </c>
      <c r="E56" s="276" t="s">
        <v>91</v>
      </c>
      <c r="F56" s="291" t="s">
        <v>92</v>
      </c>
      <c r="G56" s="276" t="s">
        <v>415</v>
      </c>
      <c r="H56" s="291" t="s">
        <v>92</v>
      </c>
      <c r="I56" s="276" t="s">
        <v>416</v>
      </c>
      <c r="J56" s="279" t="s">
        <v>640</v>
      </c>
      <c r="K56" s="302" t="s">
        <v>140</v>
      </c>
      <c r="L56" s="352">
        <v>0</v>
      </c>
      <c r="M56" s="291" t="s">
        <v>141</v>
      </c>
      <c r="N56" s="88">
        <v>1</v>
      </c>
      <c r="O56" s="194">
        <f>$A$9*$B$34*$C$43*$D$56*N56</f>
        <v>1.4726250000000003E-2</v>
      </c>
      <c r="P56" s="137">
        <v>0</v>
      </c>
      <c r="Q56" s="302">
        <v>10</v>
      </c>
      <c r="R56" s="268">
        <f t="shared" ref="R56" si="8">IF(AND(100-(P56*Q56)&gt;30,(100-(P56*Q56))&lt;=120),100-(P56*Q56),IF(100-(P56*Q56)&lt;30,0,120))</f>
        <v>100</v>
      </c>
      <c r="S56" s="90">
        <f t="shared" si="3"/>
        <v>1.4726250000000003</v>
      </c>
      <c r="T56" s="26"/>
      <c r="U56" s="26"/>
      <c r="V56" s="23"/>
      <c r="W56" s="25"/>
    </row>
    <row r="57" spans="1:23" s="15" customFormat="1" ht="33" customHeight="1">
      <c r="A57" s="561"/>
      <c r="B57" s="466"/>
      <c r="C57" s="536">
        <v>0</v>
      </c>
      <c r="D57" s="86"/>
      <c r="E57" s="104" t="s">
        <v>190</v>
      </c>
      <c r="F57" s="539" t="s">
        <v>52</v>
      </c>
      <c r="G57" s="540"/>
      <c r="H57" s="540"/>
      <c r="I57" s="540"/>
      <c r="J57" s="540"/>
      <c r="K57" s="540"/>
      <c r="L57" s="540"/>
      <c r="M57" s="541"/>
      <c r="N57" s="122"/>
      <c r="O57" s="122"/>
      <c r="P57" s="129"/>
      <c r="Q57" s="129"/>
      <c r="R57" s="129"/>
      <c r="S57" s="344"/>
      <c r="T57" s="131"/>
      <c r="U57" s="131"/>
      <c r="V57" s="124"/>
      <c r="W57" s="125"/>
    </row>
    <row r="58" spans="1:23" s="15" customFormat="1" ht="84" hidden="1" customHeight="1">
      <c r="A58" s="561"/>
      <c r="B58" s="466"/>
      <c r="C58" s="590"/>
      <c r="D58" s="281">
        <v>0</v>
      </c>
      <c r="E58" s="276" t="s">
        <v>93</v>
      </c>
      <c r="F58" s="291" t="s">
        <v>94</v>
      </c>
      <c r="G58" s="276" t="s">
        <v>417</v>
      </c>
      <c r="H58" s="291" t="s">
        <v>94</v>
      </c>
      <c r="I58" s="276" t="s">
        <v>418</v>
      </c>
      <c r="J58" s="279" t="s">
        <v>641</v>
      </c>
      <c r="K58" s="302" t="s">
        <v>140</v>
      </c>
      <c r="L58" s="352">
        <v>0</v>
      </c>
      <c r="M58" s="291" t="s">
        <v>141</v>
      </c>
      <c r="N58" s="88">
        <v>1</v>
      </c>
      <c r="O58" s="194">
        <f>$A$9*$B$34*$C$57*$D$58*N58</f>
        <v>0</v>
      </c>
      <c r="P58" s="137">
        <v>0</v>
      </c>
      <c r="Q58" s="302">
        <v>10</v>
      </c>
      <c r="R58" s="89">
        <f>100-(P58-L58)*Q58</f>
        <v>100</v>
      </c>
      <c r="S58" s="90">
        <f t="shared" si="3"/>
        <v>0</v>
      </c>
      <c r="T58" s="26"/>
      <c r="U58" s="26"/>
      <c r="V58" s="23"/>
      <c r="W58" s="25"/>
    </row>
    <row r="59" spans="1:23" s="15" customFormat="1" ht="27" customHeight="1">
      <c r="A59" s="561"/>
      <c r="B59" s="466"/>
      <c r="C59" s="536">
        <v>0.15</v>
      </c>
      <c r="D59" s="86"/>
      <c r="E59" s="104" t="s">
        <v>191</v>
      </c>
      <c r="F59" s="539" t="s">
        <v>53</v>
      </c>
      <c r="G59" s="540"/>
      <c r="H59" s="540"/>
      <c r="I59" s="540"/>
      <c r="J59" s="540"/>
      <c r="K59" s="540"/>
      <c r="L59" s="540"/>
      <c r="M59" s="541"/>
      <c r="N59" s="122"/>
      <c r="O59" s="122"/>
      <c r="P59" s="129"/>
      <c r="Q59" s="129"/>
      <c r="R59" s="129"/>
      <c r="S59" s="344"/>
      <c r="T59" s="131"/>
      <c r="U59" s="131"/>
      <c r="V59" s="124"/>
      <c r="W59" s="125"/>
    </row>
    <row r="60" spans="1:23" s="15" customFormat="1" ht="51.75" customHeight="1">
      <c r="A60" s="561"/>
      <c r="B60" s="466"/>
      <c r="C60" s="590"/>
      <c r="D60" s="281">
        <v>1</v>
      </c>
      <c r="E60" s="276" t="s">
        <v>103</v>
      </c>
      <c r="F60" s="291" t="s">
        <v>104</v>
      </c>
      <c r="G60" s="276" t="s">
        <v>431</v>
      </c>
      <c r="H60" s="291" t="s">
        <v>104</v>
      </c>
      <c r="I60" s="276" t="s">
        <v>432</v>
      </c>
      <c r="J60" s="412" t="s">
        <v>642</v>
      </c>
      <c r="K60" s="302" t="s">
        <v>140</v>
      </c>
      <c r="L60" s="352">
        <v>0</v>
      </c>
      <c r="M60" s="302" t="s">
        <v>141</v>
      </c>
      <c r="N60" s="88">
        <v>1</v>
      </c>
      <c r="O60" s="194">
        <f>$A$9*$B$34*$C$59*$D$60*N60</f>
        <v>8.0324999999999994E-2</v>
      </c>
      <c r="P60" s="137">
        <v>2</v>
      </c>
      <c r="Q60" s="302">
        <v>10</v>
      </c>
      <c r="R60" s="268">
        <f t="shared" ref="R60" si="9">IF(AND(100-(P60*Q60)&gt;30,(100-(P60*Q60))&lt;=120),100-(P60*Q60),IF(100-(P60*Q60)&lt;30,0,120))</f>
        <v>80</v>
      </c>
      <c r="S60" s="90">
        <f t="shared" si="3"/>
        <v>6.4259999999999993</v>
      </c>
      <c r="T60" s="26"/>
      <c r="U60" s="26"/>
      <c r="V60" s="23"/>
      <c r="W60" s="25"/>
    </row>
    <row r="61" spans="1:23" s="15" customFormat="1" ht="52.5" hidden="1" customHeight="1">
      <c r="A61" s="561"/>
      <c r="B61" s="466"/>
      <c r="C61" s="590"/>
      <c r="D61" s="281">
        <v>0</v>
      </c>
      <c r="E61" s="276" t="s">
        <v>107</v>
      </c>
      <c r="F61" s="291" t="s">
        <v>108</v>
      </c>
      <c r="G61" s="276" t="s">
        <v>576</v>
      </c>
      <c r="H61" s="291" t="s">
        <v>108</v>
      </c>
      <c r="I61" s="276" t="s">
        <v>435</v>
      </c>
      <c r="J61" s="279" t="s">
        <v>643</v>
      </c>
      <c r="K61" s="302" t="s">
        <v>140</v>
      </c>
      <c r="L61" s="352">
        <v>0</v>
      </c>
      <c r="M61" s="302" t="s">
        <v>141</v>
      </c>
      <c r="N61" s="88">
        <v>1</v>
      </c>
      <c r="O61" s="359">
        <f>$A$9*$B$34*$C$59*$D$61*N61</f>
        <v>0</v>
      </c>
      <c r="P61" s="137">
        <v>0</v>
      </c>
      <c r="Q61" s="302">
        <v>10</v>
      </c>
      <c r="R61" s="89">
        <f>100-(P61-L61)*Q61</f>
        <v>100</v>
      </c>
      <c r="S61" s="90">
        <f t="shared" si="3"/>
        <v>0</v>
      </c>
      <c r="T61" s="26"/>
      <c r="U61" s="26"/>
      <c r="V61" s="23"/>
      <c r="W61" s="25"/>
    </row>
    <row r="62" spans="1:23" s="15" customFormat="1" ht="23.25" customHeight="1">
      <c r="A62" s="561"/>
      <c r="B62" s="466"/>
      <c r="C62" s="536">
        <v>0.04</v>
      </c>
      <c r="D62" s="83"/>
      <c r="E62" s="104" t="s">
        <v>183</v>
      </c>
      <c r="F62" s="539" t="s">
        <v>56</v>
      </c>
      <c r="G62" s="540"/>
      <c r="H62" s="540"/>
      <c r="I62" s="540"/>
      <c r="J62" s="540"/>
      <c r="K62" s="540"/>
      <c r="L62" s="540"/>
      <c r="M62" s="541"/>
      <c r="N62" s="122"/>
      <c r="O62" s="122"/>
      <c r="P62" s="129"/>
      <c r="Q62" s="129"/>
      <c r="R62" s="129"/>
      <c r="S62" s="129"/>
      <c r="T62" s="131"/>
      <c r="U62" s="131"/>
      <c r="V62" s="124"/>
      <c r="W62" s="125"/>
    </row>
    <row r="63" spans="1:23" s="15" customFormat="1" ht="45.75" customHeight="1">
      <c r="A63" s="561"/>
      <c r="B63" s="466"/>
      <c r="C63" s="590"/>
      <c r="D63" s="299">
        <v>1</v>
      </c>
      <c r="E63" s="55" t="s">
        <v>57</v>
      </c>
      <c r="F63" s="302" t="s">
        <v>58</v>
      </c>
      <c r="G63" s="55" t="s">
        <v>466</v>
      </c>
      <c r="H63" s="302" t="s">
        <v>58</v>
      </c>
      <c r="I63" s="55" t="s">
        <v>467</v>
      </c>
      <c r="J63" s="136" t="s">
        <v>599</v>
      </c>
      <c r="K63" s="302" t="s">
        <v>140</v>
      </c>
      <c r="L63" s="352">
        <v>0</v>
      </c>
      <c r="M63" s="302" t="s">
        <v>141</v>
      </c>
      <c r="N63" s="88">
        <v>1</v>
      </c>
      <c r="O63" s="359">
        <f>$A$9*$B$34*$C$62*$D$63*N63</f>
        <v>2.1419999999999998E-2</v>
      </c>
      <c r="P63" s="137">
        <v>0</v>
      </c>
      <c r="Q63" s="302">
        <v>10</v>
      </c>
      <c r="R63" s="268">
        <f t="shared" ref="R63" si="10">IF(AND(100-(P63*Q63)&gt;30,(100-(P63*Q63))&lt;=120),100-(P63*Q63),IF(100-(P63*Q63)&lt;30,0,120))</f>
        <v>100</v>
      </c>
      <c r="S63" s="90">
        <f>R63*O63</f>
        <v>2.1419999999999999</v>
      </c>
      <c r="T63" s="26"/>
      <c r="U63" s="26"/>
      <c r="V63" s="23"/>
      <c r="W63" s="25"/>
    </row>
    <row r="64" spans="1:23" s="15" customFormat="1" ht="39.75" hidden="1" customHeight="1">
      <c r="A64" s="561"/>
      <c r="B64" s="466"/>
      <c r="C64" s="590"/>
      <c r="D64" s="453">
        <v>0</v>
      </c>
      <c r="E64" s="518" t="s">
        <v>59</v>
      </c>
      <c r="F64" s="521" t="s">
        <v>60</v>
      </c>
      <c r="G64" s="518" t="s">
        <v>59</v>
      </c>
      <c r="H64" s="521" t="s">
        <v>60</v>
      </c>
      <c r="I64" s="518" t="s">
        <v>59</v>
      </c>
      <c r="J64" s="521" t="s">
        <v>600</v>
      </c>
      <c r="K64" s="302" t="s">
        <v>140</v>
      </c>
      <c r="L64" s="352">
        <v>0</v>
      </c>
      <c r="M64" s="302" t="s">
        <v>141</v>
      </c>
      <c r="N64" s="88">
        <v>0</v>
      </c>
      <c r="O64" s="359"/>
      <c r="P64" s="137">
        <v>0</v>
      </c>
      <c r="Q64" s="302">
        <v>10</v>
      </c>
      <c r="R64" s="89">
        <f>100-(P64-L64)*Q64</f>
        <v>100</v>
      </c>
      <c r="S64" s="90">
        <f t="shared" ref="S64:S88" si="11">R64*O64</f>
        <v>0</v>
      </c>
      <c r="T64" s="26"/>
      <c r="U64" s="26"/>
      <c r="V64" s="23"/>
      <c r="W64" s="25"/>
    </row>
    <row r="65" spans="1:23" s="15" customFormat="1" ht="51.75" hidden="1" customHeight="1">
      <c r="A65" s="561"/>
      <c r="B65" s="466"/>
      <c r="C65" s="590"/>
      <c r="D65" s="454"/>
      <c r="E65" s="519"/>
      <c r="F65" s="522"/>
      <c r="G65" s="519"/>
      <c r="H65" s="522"/>
      <c r="I65" s="519"/>
      <c r="J65" s="522"/>
      <c r="K65" s="302" t="s">
        <v>140</v>
      </c>
      <c r="L65" s="352">
        <v>0</v>
      </c>
      <c r="M65" s="302" t="s">
        <v>26</v>
      </c>
      <c r="N65" s="88">
        <v>0</v>
      </c>
      <c r="O65" s="359">
        <f>$A$9*$B$34*$C$62*$D$64*J65*N65</f>
        <v>0</v>
      </c>
      <c r="P65" s="137">
        <v>0</v>
      </c>
      <c r="Q65" s="50"/>
      <c r="R65" s="89">
        <f>100-(P65-L65)*10</f>
        <v>100</v>
      </c>
      <c r="S65" s="90">
        <f t="shared" si="11"/>
        <v>0</v>
      </c>
      <c r="T65" s="26"/>
      <c r="U65" s="26"/>
      <c r="V65" s="23"/>
      <c r="W65" s="25"/>
    </row>
    <row r="66" spans="1:23" s="15" customFormat="1" ht="30.95" hidden="1" customHeight="1">
      <c r="A66" s="561"/>
      <c r="B66" s="466"/>
      <c r="C66" s="591"/>
      <c r="D66" s="455"/>
      <c r="E66" s="520"/>
      <c r="F66" s="523"/>
      <c r="G66" s="520"/>
      <c r="H66" s="523"/>
      <c r="I66" s="520"/>
      <c r="J66" s="523"/>
      <c r="K66" s="302" t="s">
        <v>140</v>
      </c>
      <c r="L66" s="352">
        <v>0</v>
      </c>
      <c r="M66" s="302" t="s">
        <v>26</v>
      </c>
      <c r="N66" s="88">
        <v>0</v>
      </c>
      <c r="O66" s="359">
        <f>$A$9*$B$34*$C$62*$D$64*J66*N66</f>
        <v>0</v>
      </c>
      <c r="P66" s="137">
        <v>0</v>
      </c>
      <c r="Q66" s="50"/>
      <c r="R66" s="89">
        <f>100-(P66-L66)*10</f>
        <v>100</v>
      </c>
      <c r="S66" s="90">
        <f t="shared" si="11"/>
        <v>0</v>
      </c>
      <c r="T66" s="26"/>
      <c r="U66" s="26"/>
      <c r="V66" s="23"/>
      <c r="W66" s="25"/>
    </row>
    <row r="67" spans="1:23" s="15" customFormat="1" ht="21.6" customHeight="1">
      <c r="A67" s="561"/>
      <c r="B67" s="466"/>
      <c r="C67" s="536"/>
      <c r="D67" s="86"/>
      <c r="E67" s="104" t="s">
        <v>184</v>
      </c>
      <c r="F67" s="545" t="s">
        <v>158</v>
      </c>
      <c r="G67" s="546"/>
      <c r="H67" s="546"/>
      <c r="I67" s="546"/>
      <c r="J67" s="546"/>
      <c r="K67" s="546"/>
      <c r="L67" s="546"/>
      <c r="M67" s="547"/>
      <c r="N67" s="122"/>
      <c r="O67" s="367"/>
      <c r="P67" s="129"/>
      <c r="Q67" s="129"/>
      <c r="R67" s="129"/>
      <c r="S67" s="344"/>
      <c r="T67" s="131"/>
      <c r="U67" s="131"/>
      <c r="V67" s="124"/>
      <c r="W67" s="125"/>
    </row>
    <row r="68" spans="1:23" s="15" customFormat="1" ht="49.5" hidden="1" customHeight="1">
      <c r="A68" s="561"/>
      <c r="B68" s="466"/>
      <c r="C68" s="537"/>
      <c r="D68" s="454">
        <v>1</v>
      </c>
      <c r="E68" s="518" t="s">
        <v>61</v>
      </c>
      <c r="F68" s="583" t="s">
        <v>62</v>
      </c>
      <c r="G68" s="518" t="s">
        <v>468</v>
      </c>
      <c r="H68" s="583" t="s">
        <v>62</v>
      </c>
      <c r="I68" s="518" t="s">
        <v>471</v>
      </c>
      <c r="J68" s="583" t="s">
        <v>301</v>
      </c>
      <c r="K68" s="302" t="s">
        <v>140</v>
      </c>
      <c r="L68" s="352">
        <v>0</v>
      </c>
      <c r="M68" s="302" t="s">
        <v>141</v>
      </c>
      <c r="N68" s="88">
        <v>1</v>
      </c>
      <c r="O68" s="359">
        <f>$A$9*$B$34*$C$67*$D$68*N68</f>
        <v>0</v>
      </c>
      <c r="P68" s="137">
        <v>0</v>
      </c>
      <c r="Q68" s="302">
        <v>10</v>
      </c>
      <c r="R68" s="89">
        <f>100-(P68-L68)*Q68</f>
        <v>100</v>
      </c>
      <c r="S68" s="90">
        <f t="shared" si="11"/>
        <v>0</v>
      </c>
      <c r="T68" s="26"/>
      <c r="U68" s="26"/>
      <c r="V68" s="23"/>
      <c r="W68" s="25"/>
    </row>
    <row r="69" spans="1:23" s="15" customFormat="1" ht="33" hidden="1" customHeight="1">
      <c r="A69" s="561"/>
      <c r="B69" s="466"/>
      <c r="C69" s="590"/>
      <c r="D69" s="455"/>
      <c r="E69" s="520"/>
      <c r="F69" s="584"/>
      <c r="G69" s="520"/>
      <c r="H69" s="584"/>
      <c r="I69" s="520"/>
      <c r="J69" s="584"/>
      <c r="K69" s="302" t="s">
        <v>140</v>
      </c>
      <c r="L69" s="352">
        <v>0</v>
      </c>
      <c r="M69" s="302" t="s">
        <v>141</v>
      </c>
      <c r="N69" s="88">
        <v>0</v>
      </c>
      <c r="O69" s="359">
        <f>$A$9*$B$34*$C$67*$D$68*J69*N69</f>
        <v>0</v>
      </c>
      <c r="P69" s="137">
        <v>0</v>
      </c>
      <c r="Q69" s="302">
        <v>10</v>
      </c>
      <c r="R69" s="89">
        <f>100-(P69-L69)*Q69</f>
        <v>100</v>
      </c>
      <c r="S69" s="90">
        <f t="shared" si="11"/>
        <v>0</v>
      </c>
      <c r="T69" s="26"/>
      <c r="U69" s="26"/>
      <c r="V69" s="23"/>
      <c r="W69" s="25"/>
    </row>
    <row r="70" spans="1:23" s="15" customFormat="1" ht="30" hidden="1" customHeight="1">
      <c r="A70" s="561"/>
      <c r="B70" s="466"/>
      <c r="C70" s="590"/>
      <c r="D70" s="299">
        <v>0</v>
      </c>
      <c r="E70" s="55" t="s">
        <v>124</v>
      </c>
      <c r="F70" s="302" t="s">
        <v>125</v>
      </c>
      <c r="G70" s="55" t="s">
        <v>124</v>
      </c>
      <c r="H70" s="302" t="s">
        <v>125</v>
      </c>
      <c r="I70" s="55" t="s">
        <v>124</v>
      </c>
      <c r="J70" s="302" t="s">
        <v>601</v>
      </c>
      <c r="K70" s="302" t="s">
        <v>140</v>
      </c>
      <c r="L70" s="352">
        <v>0</v>
      </c>
      <c r="M70" s="302" t="s">
        <v>141</v>
      </c>
      <c r="N70" s="88">
        <v>0</v>
      </c>
      <c r="O70" s="359"/>
      <c r="P70" s="137">
        <v>0</v>
      </c>
      <c r="Q70" s="302">
        <v>10</v>
      </c>
      <c r="R70" s="89">
        <f>100-(P70-L70)*Q70</f>
        <v>100</v>
      </c>
      <c r="S70" s="90">
        <f t="shared" si="11"/>
        <v>0</v>
      </c>
      <c r="T70" s="26"/>
      <c r="U70" s="26"/>
      <c r="V70" s="23"/>
      <c r="W70" s="25"/>
    </row>
    <row r="71" spans="1:23" s="15" customFormat="1" ht="30" hidden="1" customHeight="1">
      <c r="A71" s="561"/>
      <c r="B71" s="466"/>
      <c r="C71" s="590"/>
      <c r="D71" s="453">
        <v>0</v>
      </c>
      <c r="E71" s="518" t="s">
        <v>203</v>
      </c>
      <c r="F71" s="521" t="s">
        <v>126</v>
      </c>
      <c r="G71" s="518" t="s">
        <v>203</v>
      </c>
      <c r="H71" s="521" t="s">
        <v>126</v>
      </c>
      <c r="I71" s="518" t="s">
        <v>203</v>
      </c>
      <c r="J71" s="521" t="s">
        <v>292</v>
      </c>
      <c r="K71" s="302" t="s">
        <v>140</v>
      </c>
      <c r="L71" s="352">
        <v>0</v>
      </c>
      <c r="M71" s="302" t="s">
        <v>141</v>
      </c>
      <c r="N71" s="88">
        <v>0</v>
      </c>
      <c r="O71" s="359"/>
      <c r="P71" s="137">
        <v>0</v>
      </c>
      <c r="Q71" s="302">
        <v>10</v>
      </c>
      <c r="R71" s="89">
        <f>100-(P71-L71)*Q71</f>
        <v>100</v>
      </c>
      <c r="S71" s="90">
        <f t="shared" si="11"/>
        <v>0</v>
      </c>
      <c r="T71" s="26"/>
      <c r="U71" s="26"/>
      <c r="V71" s="23"/>
      <c r="W71" s="25"/>
    </row>
    <row r="72" spans="1:23" s="15" customFormat="1" ht="30" hidden="1" customHeight="1">
      <c r="A72" s="561"/>
      <c r="B72" s="466"/>
      <c r="C72" s="590"/>
      <c r="D72" s="454"/>
      <c r="E72" s="519"/>
      <c r="F72" s="522"/>
      <c r="G72" s="519"/>
      <c r="H72" s="522"/>
      <c r="I72" s="519"/>
      <c r="J72" s="522"/>
      <c r="K72" s="302" t="s">
        <v>140</v>
      </c>
      <c r="L72" s="352">
        <v>0</v>
      </c>
      <c r="M72" s="302" t="s">
        <v>26</v>
      </c>
      <c r="N72" s="88">
        <v>0</v>
      </c>
      <c r="O72" s="359">
        <f>$A$9*$B$34*$C$67*$D$71*J72*N72</f>
        <v>0</v>
      </c>
      <c r="P72" s="137">
        <v>0</v>
      </c>
      <c r="Q72" s="50"/>
      <c r="R72" s="89">
        <f>100-(P72-L72)*10</f>
        <v>100</v>
      </c>
      <c r="S72" s="90">
        <f t="shared" si="11"/>
        <v>0</v>
      </c>
      <c r="T72" s="26"/>
      <c r="U72" s="26"/>
      <c r="V72" s="23"/>
      <c r="W72" s="25"/>
    </row>
    <row r="73" spans="1:23" s="15" customFormat="1" ht="30" hidden="1" customHeight="1">
      <c r="A73" s="561"/>
      <c r="B73" s="466"/>
      <c r="C73" s="590"/>
      <c r="D73" s="454"/>
      <c r="E73" s="519"/>
      <c r="F73" s="522"/>
      <c r="G73" s="519"/>
      <c r="H73" s="522"/>
      <c r="I73" s="519"/>
      <c r="J73" s="522"/>
      <c r="K73" s="302" t="s">
        <v>140</v>
      </c>
      <c r="L73" s="352">
        <v>0</v>
      </c>
      <c r="M73" s="302" t="s">
        <v>26</v>
      </c>
      <c r="N73" s="88">
        <v>0</v>
      </c>
      <c r="O73" s="359">
        <f>$A$9*$B$34*$C$67*$D$71*J73*N73</f>
        <v>0</v>
      </c>
      <c r="P73" s="137">
        <v>0</v>
      </c>
      <c r="Q73" s="50"/>
      <c r="R73" s="89">
        <f>100-(P73-L73)*10</f>
        <v>100</v>
      </c>
      <c r="S73" s="90">
        <f t="shared" si="11"/>
        <v>0</v>
      </c>
      <c r="T73" s="26"/>
      <c r="U73" s="26"/>
      <c r="V73" s="23"/>
      <c r="W73" s="25"/>
    </row>
    <row r="74" spans="1:23" s="15" customFormat="1" ht="30" hidden="1" customHeight="1">
      <c r="A74" s="561"/>
      <c r="B74" s="466"/>
      <c r="C74" s="591"/>
      <c r="D74" s="455"/>
      <c r="E74" s="520"/>
      <c r="F74" s="523"/>
      <c r="G74" s="520"/>
      <c r="H74" s="523"/>
      <c r="I74" s="520"/>
      <c r="J74" s="523"/>
      <c r="K74" s="302" t="s">
        <v>140</v>
      </c>
      <c r="L74" s="352">
        <v>0</v>
      </c>
      <c r="M74" s="302" t="s">
        <v>26</v>
      </c>
      <c r="N74" s="88">
        <v>0</v>
      </c>
      <c r="O74" s="359">
        <f>$A$9*$B$34*$C$67*$D$71*J74*N74</f>
        <v>0</v>
      </c>
      <c r="P74" s="137">
        <v>0</v>
      </c>
      <c r="Q74" s="50"/>
      <c r="R74" s="89">
        <f>100-(P74-L74)*10</f>
        <v>100</v>
      </c>
      <c r="S74" s="90">
        <f t="shared" si="11"/>
        <v>0</v>
      </c>
      <c r="T74" s="26"/>
      <c r="U74" s="26"/>
      <c r="V74" s="23"/>
      <c r="W74" s="25"/>
    </row>
    <row r="75" spans="1:23" s="38" customFormat="1" ht="27" customHeight="1">
      <c r="A75" s="561"/>
      <c r="B75" s="466"/>
      <c r="C75" s="536">
        <v>0</v>
      </c>
      <c r="D75" s="132"/>
      <c r="E75" s="104" t="s">
        <v>196</v>
      </c>
      <c r="F75" s="545" t="s">
        <v>63</v>
      </c>
      <c r="G75" s="546"/>
      <c r="H75" s="546"/>
      <c r="I75" s="546"/>
      <c r="J75" s="546"/>
      <c r="K75" s="546"/>
      <c r="L75" s="546"/>
      <c r="M75" s="547"/>
      <c r="N75" s="126"/>
      <c r="O75" s="367"/>
      <c r="P75" s="59"/>
      <c r="Q75" s="59"/>
      <c r="R75" s="59"/>
      <c r="S75" s="344"/>
      <c r="T75" s="133"/>
      <c r="U75" s="133"/>
      <c r="V75" s="134"/>
      <c r="W75" s="135"/>
    </row>
    <row r="76" spans="1:23" s="38" customFormat="1" ht="48" hidden="1" customHeight="1">
      <c r="A76" s="561"/>
      <c r="B76" s="466"/>
      <c r="C76" s="537"/>
      <c r="D76" s="299">
        <v>0</v>
      </c>
      <c r="E76" s="301" t="s">
        <v>127</v>
      </c>
      <c r="F76" s="302" t="s">
        <v>128</v>
      </c>
      <c r="G76" s="301" t="s">
        <v>127</v>
      </c>
      <c r="H76" s="302" t="s">
        <v>128</v>
      </c>
      <c r="I76" s="301" t="s">
        <v>127</v>
      </c>
      <c r="J76" s="302" t="s">
        <v>644</v>
      </c>
      <c r="K76" s="302" t="s">
        <v>140</v>
      </c>
      <c r="L76" s="352">
        <v>0</v>
      </c>
      <c r="M76" s="302" t="s">
        <v>141</v>
      </c>
      <c r="N76" s="88">
        <v>0</v>
      </c>
      <c r="O76" s="359"/>
      <c r="P76" s="137">
        <v>0</v>
      </c>
      <c r="Q76" s="302">
        <v>10</v>
      </c>
      <c r="R76" s="89">
        <f>100-(P76-L76)*Q76</f>
        <v>100</v>
      </c>
      <c r="S76" s="90">
        <f t="shared" si="11"/>
        <v>0</v>
      </c>
      <c r="T76" s="27"/>
      <c r="U76" s="27"/>
      <c r="V76" s="36"/>
      <c r="W76" s="37"/>
    </row>
    <row r="77" spans="1:23" s="38" customFormat="1" ht="48.75" hidden="1" customHeight="1">
      <c r="A77" s="561"/>
      <c r="B77" s="466"/>
      <c r="C77" s="537"/>
      <c r="D77" s="226">
        <v>0</v>
      </c>
      <c r="E77" s="225" t="s">
        <v>129</v>
      </c>
      <c r="F77" s="227" t="s">
        <v>130</v>
      </c>
      <c r="G77" s="225" t="s">
        <v>478</v>
      </c>
      <c r="H77" s="227" t="s">
        <v>130</v>
      </c>
      <c r="I77" s="225" t="s">
        <v>479</v>
      </c>
      <c r="J77" s="227" t="s">
        <v>645</v>
      </c>
      <c r="K77" s="227" t="s">
        <v>140</v>
      </c>
      <c r="L77" s="413">
        <v>0</v>
      </c>
      <c r="M77" s="227" t="s">
        <v>141</v>
      </c>
      <c r="N77" s="241">
        <v>1</v>
      </c>
      <c r="O77" s="414">
        <f>$A$9*$B$34*$C$75*$D$77*N77</f>
        <v>0</v>
      </c>
      <c r="P77" s="415">
        <v>0</v>
      </c>
      <c r="Q77" s="227">
        <v>10</v>
      </c>
      <c r="R77" s="242">
        <f>100-(P77-L77)*Q77</f>
        <v>100</v>
      </c>
      <c r="S77" s="416">
        <f t="shared" si="11"/>
        <v>0</v>
      </c>
      <c r="T77" s="244"/>
      <c r="U77" s="244"/>
      <c r="V77" s="245"/>
      <c r="W77" s="246"/>
    </row>
    <row r="78" spans="1:23" s="15" customFormat="1" ht="66" hidden="1" customHeight="1">
      <c r="A78" s="561"/>
      <c r="B78" s="466"/>
      <c r="C78" s="537"/>
      <c r="D78" s="453"/>
      <c r="E78" s="581" t="s">
        <v>64</v>
      </c>
      <c r="F78" s="583" t="s">
        <v>65</v>
      </c>
      <c r="G78" s="585" t="s">
        <v>480</v>
      </c>
      <c r="H78" s="592" t="s">
        <v>65</v>
      </c>
      <c r="I78" s="301" t="s">
        <v>341</v>
      </c>
      <c r="J78" s="191" t="s">
        <v>244</v>
      </c>
      <c r="K78" s="302" t="s">
        <v>140</v>
      </c>
      <c r="L78" s="352">
        <v>0</v>
      </c>
      <c r="M78" s="302" t="s">
        <v>141</v>
      </c>
      <c r="N78" s="88">
        <v>0.5</v>
      </c>
      <c r="O78" s="359">
        <f>$A$9*$B$34*$C$75*$D$78*N78</f>
        <v>0</v>
      </c>
      <c r="P78" s="137">
        <v>0</v>
      </c>
      <c r="Q78" s="302">
        <v>10</v>
      </c>
      <c r="R78" s="89">
        <f>100-(P78-L79)*Q78</f>
        <v>100</v>
      </c>
      <c r="S78" s="90">
        <f t="shared" si="11"/>
        <v>0</v>
      </c>
      <c r="T78" s="26"/>
      <c r="U78" s="26"/>
      <c r="V78" s="23"/>
      <c r="W78" s="25"/>
    </row>
    <row r="79" spans="1:23" s="15" customFormat="1" ht="57.75" hidden="1" customHeight="1">
      <c r="A79" s="561"/>
      <c r="B79" s="466"/>
      <c r="C79" s="538"/>
      <c r="D79" s="454"/>
      <c r="E79" s="582"/>
      <c r="F79" s="584"/>
      <c r="G79" s="585"/>
      <c r="H79" s="593"/>
      <c r="I79" s="301" t="s">
        <v>340</v>
      </c>
      <c r="J79" s="191" t="s">
        <v>245</v>
      </c>
      <c r="K79" s="302" t="s">
        <v>140</v>
      </c>
      <c r="L79" s="352">
        <v>0</v>
      </c>
      <c r="M79" s="302" t="s">
        <v>141</v>
      </c>
      <c r="N79" s="188">
        <v>0.5</v>
      </c>
      <c r="O79" s="359">
        <f>$A$9*$B$34*$C$75*$D$78*N79</f>
        <v>0</v>
      </c>
      <c r="P79" s="137">
        <v>0</v>
      </c>
      <c r="Q79" s="302">
        <v>10</v>
      </c>
      <c r="R79" s="89">
        <f>100-(P79-L80)*Q79</f>
        <v>100</v>
      </c>
      <c r="S79" s="90">
        <f t="shared" si="11"/>
        <v>0</v>
      </c>
      <c r="T79" s="26"/>
      <c r="U79" s="26"/>
      <c r="V79" s="23"/>
      <c r="W79" s="25"/>
    </row>
    <row r="80" spans="1:23" s="15" customFormat="1" ht="25.7" customHeight="1">
      <c r="A80" s="561"/>
      <c r="B80" s="466"/>
      <c r="C80" s="536">
        <v>0.06</v>
      </c>
      <c r="D80" s="86"/>
      <c r="E80" s="104" t="s">
        <v>185</v>
      </c>
      <c r="F80" s="554" t="s">
        <v>159</v>
      </c>
      <c r="G80" s="555"/>
      <c r="H80" s="555"/>
      <c r="I80" s="555"/>
      <c r="J80" s="555"/>
      <c r="K80" s="555"/>
      <c r="L80" s="555"/>
      <c r="M80" s="556"/>
      <c r="N80" s="138"/>
      <c r="O80" s="367"/>
      <c r="P80" s="133"/>
      <c r="Q80" s="133"/>
      <c r="R80" s="134"/>
      <c r="S80" s="344"/>
      <c r="T80" s="131"/>
      <c r="U80" s="131"/>
      <c r="V80" s="124"/>
      <c r="W80" s="125"/>
    </row>
    <row r="81" spans="1:23" s="15" customFormat="1" ht="41.25" customHeight="1">
      <c r="A81" s="561"/>
      <c r="B81" s="466"/>
      <c r="C81" s="590"/>
      <c r="D81" s="299">
        <v>0.5</v>
      </c>
      <c r="E81" s="3" t="s">
        <v>131</v>
      </c>
      <c r="F81" s="50" t="s">
        <v>511</v>
      </c>
      <c r="G81" s="3" t="s">
        <v>481</v>
      </c>
      <c r="H81" s="50" t="s">
        <v>511</v>
      </c>
      <c r="I81" s="3" t="s">
        <v>482</v>
      </c>
      <c r="J81" s="50" t="s">
        <v>646</v>
      </c>
      <c r="K81" s="238" t="s">
        <v>519</v>
      </c>
      <c r="L81" s="352">
        <v>1320</v>
      </c>
      <c r="M81" s="302" t="s">
        <v>141</v>
      </c>
      <c r="N81" s="88">
        <v>1</v>
      </c>
      <c r="O81" s="359">
        <f>$A$9*$B$34*$C$80*$D$81*N81</f>
        <v>1.6064999999999999E-2</v>
      </c>
      <c r="P81" s="137">
        <v>1356</v>
      </c>
      <c r="Q81" s="302">
        <f>ROUND(P81/L81*100,2)</f>
        <v>102.73</v>
      </c>
      <c r="R81" s="89">
        <v>100</v>
      </c>
      <c r="S81" s="90">
        <f t="shared" si="11"/>
        <v>1.6065</v>
      </c>
      <c r="T81" s="26"/>
      <c r="U81" s="26"/>
      <c r="V81" s="23"/>
      <c r="W81" s="25"/>
    </row>
    <row r="82" spans="1:23" s="15" customFormat="1" ht="6" hidden="1" customHeight="1">
      <c r="A82" s="561"/>
      <c r="B82" s="466"/>
      <c r="C82" s="590"/>
      <c r="D82" s="299">
        <v>0</v>
      </c>
      <c r="E82" s="3" t="s">
        <v>132</v>
      </c>
      <c r="F82" s="50" t="s">
        <v>133</v>
      </c>
      <c r="G82" s="3" t="s">
        <v>132</v>
      </c>
      <c r="H82" s="50" t="s">
        <v>133</v>
      </c>
      <c r="I82" s="3" t="s">
        <v>132</v>
      </c>
      <c r="J82" s="50" t="s">
        <v>294</v>
      </c>
      <c r="K82" s="302" t="s">
        <v>140</v>
      </c>
      <c r="L82" s="352">
        <v>0</v>
      </c>
      <c r="M82" s="302" t="s">
        <v>141</v>
      </c>
      <c r="N82" s="88">
        <v>0</v>
      </c>
      <c r="O82" s="359"/>
      <c r="P82" s="137">
        <v>0</v>
      </c>
      <c r="Q82" s="302">
        <v>10</v>
      </c>
      <c r="R82" s="89">
        <f>100-(P82-L82)*Q82</f>
        <v>100</v>
      </c>
      <c r="S82" s="90">
        <f t="shared" si="11"/>
        <v>0</v>
      </c>
      <c r="T82" s="26"/>
      <c r="U82" s="26"/>
      <c r="V82" s="23"/>
      <c r="W82" s="25"/>
    </row>
    <row r="83" spans="1:23" s="15" customFormat="1" ht="33.75" customHeight="1">
      <c r="A83" s="561"/>
      <c r="B83" s="466"/>
      <c r="C83" s="591"/>
      <c r="D83" s="299">
        <v>0.5</v>
      </c>
      <c r="E83" s="3" t="s">
        <v>134</v>
      </c>
      <c r="F83" s="50" t="s">
        <v>135</v>
      </c>
      <c r="G83" s="3" t="s">
        <v>485</v>
      </c>
      <c r="H83" s="50" t="s">
        <v>135</v>
      </c>
      <c r="I83" s="3" t="s">
        <v>486</v>
      </c>
      <c r="J83" s="50" t="s">
        <v>647</v>
      </c>
      <c r="K83" s="302" t="s">
        <v>140</v>
      </c>
      <c r="L83" s="352">
        <v>0</v>
      </c>
      <c r="M83" s="302" t="s">
        <v>141</v>
      </c>
      <c r="N83" s="88">
        <v>1</v>
      </c>
      <c r="O83" s="359">
        <f>$A$9*$B$34*$C$80*$D$83*N83</f>
        <v>1.6064999999999999E-2</v>
      </c>
      <c r="P83" s="137">
        <v>0</v>
      </c>
      <c r="Q83" s="302">
        <v>10</v>
      </c>
      <c r="R83" s="268">
        <f t="shared" ref="R83" si="12">IF(AND(100-(P83*Q83)&gt;30,(100-(P83*Q83))&lt;=120),100-(P83*Q83),IF(100-(P83*Q83)&lt;30,0,120))</f>
        <v>100</v>
      </c>
      <c r="S83" s="90">
        <f t="shared" si="11"/>
        <v>1.6065</v>
      </c>
      <c r="T83" s="26"/>
      <c r="U83" s="26"/>
      <c r="V83" s="23"/>
      <c r="W83" s="25"/>
    </row>
    <row r="84" spans="1:23" s="15" customFormat="1" ht="24.6" customHeight="1">
      <c r="A84" s="561"/>
      <c r="B84" s="466"/>
      <c r="C84" s="536">
        <v>0.2</v>
      </c>
      <c r="D84" s="86"/>
      <c r="E84" s="127" t="s">
        <v>186</v>
      </c>
      <c r="F84" s="545" t="s">
        <v>160</v>
      </c>
      <c r="G84" s="546"/>
      <c r="H84" s="546"/>
      <c r="I84" s="546"/>
      <c r="J84" s="546"/>
      <c r="K84" s="546"/>
      <c r="L84" s="546"/>
      <c r="M84" s="547"/>
      <c r="N84" s="138"/>
      <c r="O84" s="367"/>
      <c r="P84" s="131"/>
      <c r="Q84" s="131"/>
      <c r="R84" s="124"/>
      <c r="S84" s="344"/>
      <c r="T84" s="131"/>
      <c r="U84" s="131"/>
      <c r="V84" s="124"/>
      <c r="W84" s="125"/>
    </row>
    <row r="85" spans="1:23" s="15" customFormat="1" ht="78" hidden="1" customHeight="1">
      <c r="A85" s="561"/>
      <c r="B85" s="466"/>
      <c r="C85" s="537"/>
      <c r="D85" s="453">
        <v>0.5</v>
      </c>
      <c r="E85" s="521" t="s">
        <v>66</v>
      </c>
      <c r="F85" s="521" t="s">
        <v>67</v>
      </c>
      <c r="G85" s="521" t="s">
        <v>487</v>
      </c>
      <c r="H85" s="521" t="s">
        <v>307</v>
      </c>
      <c r="I85" s="50" t="s">
        <v>488</v>
      </c>
      <c r="J85" s="294" t="s">
        <v>247</v>
      </c>
      <c r="K85" s="223" t="s">
        <v>140</v>
      </c>
      <c r="L85" s="352">
        <v>0</v>
      </c>
      <c r="M85" s="39" t="s">
        <v>141</v>
      </c>
      <c r="N85" s="88"/>
      <c r="O85" s="359">
        <f>$A$9*$B$34*$C$84*$D$85*N85</f>
        <v>0</v>
      </c>
      <c r="P85" s="137">
        <v>0</v>
      </c>
      <c r="Q85" s="302">
        <v>10</v>
      </c>
      <c r="R85" s="89">
        <f>100-(P85-L85)*Q85</f>
        <v>100</v>
      </c>
      <c r="S85" s="90">
        <f t="shared" si="11"/>
        <v>0</v>
      </c>
      <c r="T85" s="26"/>
      <c r="U85" s="26"/>
      <c r="V85" s="23"/>
      <c r="W85" s="25"/>
    </row>
    <row r="86" spans="1:23" s="15" customFormat="1" ht="56.25" customHeight="1">
      <c r="A86" s="561"/>
      <c r="B86" s="466"/>
      <c r="C86" s="537"/>
      <c r="D86" s="455"/>
      <c r="E86" s="523"/>
      <c r="F86" s="523"/>
      <c r="G86" s="523"/>
      <c r="H86" s="523"/>
      <c r="I86" s="296" t="s">
        <v>342</v>
      </c>
      <c r="J86" s="418" t="s">
        <v>248</v>
      </c>
      <c r="K86" s="252" t="s">
        <v>523</v>
      </c>
      <c r="L86" s="352">
        <v>1</v>
      </c>
      <c r="M86" s="39" t="s">
        <v>141</v>
      </c>
      <c r="N86" s="88">
        <v>1</v>
      </c>
      <c r="O86" s="359">
        <f>$A$9*$B$34*$C$84*$D$85*N86</f>
        <v>5.355E-2</v>
      </c>
      <c r="P86" s="21">
        <v>1</v>
      </c>
      <c r="Q86" s="302">
        <v>50</v>
      </c>
      <c r="R86" s="89">
        <f>100-(P86-L86)*Q86</f>
        <v>100</v>
      </c>
      <c r="S86" s="202">
        <f t="shared" si="11"/>
        <v>5.3550000000000004</v>
      </c>
      <c r="T86" s="26"/>
      <c r="U86" s="26"/>
      <c r="V86" s="23"/>
      <c r="W86" s="25"/>
    </row>
    <row r="87" spans="1:23" s="15" customFormat="1" ht="51" hidden="1" customHeight="1">
      <c r="A87" s="561"/>
      <c r="B87" s="466"/>
      <c r="C87" s="537"/>
      <c r="D87" s="453">
        <v>0.5</v>
      </c>
      <c r="E87" s="521" t="s">
        <v>68</v>
      </c>
      <c r="F87" s="521" t="s">
        <v>69</v>
      </c>
      <c r="G87" s="521" t="s">
        <v>489</v>
      </c>
      <c r="H87" s="521" t="s">
        <v>648</v>
      </c>
      <c r="I87" s="294" t="s">
        <v>490</v>
      </c>
      <c r="J87" s="57" t="s">
        <v>249</v>
      </c>
      <c r="K87" s="252" t="s">
        <v>523</v>
      </c>
      <c r="L87" s="352">
        <v>0</v>
      </c>
      <c r="M87" s="39" t="s">
        <v>141</v>
      </c>
      <c r="N87" s="88"/>
      <c r="O87" s="359">
        <f>$A$9*$B$34*$C$84*$D$87*N87</f>
        <v>0</v>
      </c>
      <c r="P87" s="137">
        <v>0</v>
      </c>
      <c r="Q87" s="302">
        <v>10</v>
      </c>
      <c r="R87" s="89">
        <f>100-(P87-L87)*Q87</f>
        <v>100</v>
      </c>
      <c r="S87" s="90">
        <f t="shared" si="11"/>
        <v>0</v>
      </c>
      <c r="T87" s="26"/>
      <c r="U87" s="26"/>
      <c r="V87" s="23"/>
      <c r="W87" s="25"/>
    </row>
    <row r="88" spans="1:23" s="15" customFormat="1" ht="48.75" customHeight="1">
      <c r="A88" s="561"/>
      <c r="B88" s="466"/>
      <c r="C88" s="537"/>
      <c r="D88" s="454"/>
      <c r="E88" s="522"/>
      <c r="F88" s="522"/>
      <c r="G88" s="522"/>
      <c r="H88" s="522"/>
      <c r="I88" s="294" t="s">
        <v>491</v>
      </c>
      <c r="J88" s="424" t="s">
        <v>250</v>
      </c>
      <c r="K88" s="252" t="s">
        <v>523</v>
      </c>
      <c r="L88" s="352">
        <v>1</v>
      </c>
      <c r="M88" s="39" t="s">
        <v>141</v>
      </c>
      <c r="N88" s="88">
        <v>1</v>
      </c>
      <c r="O88" s="359">
        <f>$A$9*$B$34*$C$84*$D$87*N88</f>
        <v>5.355E-2</v>
      </c>
      <c r="P88" s="137">
        <v>1</v>
      </c>
      <c r="Q88" s="302">
        <v>10</v>
      </c>
      <c r="R88" s="89">
        <f>100-(P88-L88)*Q88</f>
        <v>100</v>
      </c>
      <c r="S88" s="90">
        <f t="shared" si="11"/>
        <v>5.3550000000000004</v>
      </c>
      <c r="T88" s="26"/>
      <c r="U88" s="26"/>
      <c r="V88" s="23"/>
      <c r="W88" s="25"/>
    </row>
    <row r="89" spans="1:23" s="15" customFormat="1" ht="24.75" customHeight="1">
      <c r="A89" s="561"/>
      <c r="B89" s="467"/>
      <c r="C89" s="378"/>
      <c r="D89" s="83"/>
      <c r="E89" s="104" t="s">
        <v>187</v>
      </c>
      <c r="F89" s="574" t="s">
        <v>161</v>
      </c>
      <c r="G89" s="575"/>
      <c r="H89" s="575"/>
      <c r="I89" s="575"/>
      <c r="J89" s="575"/>
      <c r="K89" s="575"/>
      <c r="L89" s="575"/>
      <c r="M89" s="576"/>
      <c r="N89" s="138"/>
      <c r="O89" s="367"/>
      <c r="P89" s="131"/>
      <c r="Q89" s="131"/>
      <c r="R89" s="124"/>
      <c r="S89" s="344"/>
      <c r="T89" s="131"/>
      <c r="U89" s="131"/>
      <c r="V89" s="124"/>
      <c r="W89" s="125"/>
    </row>
    <row r="90" spans="1:23" s="15" customFormat="1" ht="43.5" customHeight="1">
      <c r="A90" s="561"/>
      <c r="B90" s="220"/>
      <c r="C90" s="220">
        <f>SUM(C35:C89)</f>
        <v>1</v>
      </c>
      <c r="D90" s="220"/>
      <c r="E90" s="302"/>
      <c r="F90" s="166"/>
      <c r="G90" s="265"/>
      <c r="H90" s="166"/>
      <c r="I90" s="265"/>
      <c r="J90" s="166"/>
      <c r="K90" s="140"/>
      <c r="L90" s="381"/>
      <c r="M90" s="40"/>
      <c r="N90" s="188"/>
      <c r="O90" s="382"/>
      <c r="P90" s="137"/>
      <c r="Q90" s="302"/>
      <c r="R90" s="89"/>
      <c r="S90" s="90"/>
      <c r="T90" s="26"/>
      <c r="U90" s="26"/>
      <c r="V90" s="23"/>
      <c r="W90" s="25"/>
    </row>
    <row r="91" spans="1:23" s="15" customFormat="1" ht="21" customHeight="1">
      <c r="A91" s="561"/>
      <c r="B91" s="465">
        <v>0.12</v>
      </c>
      <c r="C91" s="218"/>
      <c r="D91" s="58"/>
      <c r="E91" s="176" t="s">
        <v>514</v>
      </c>
      <c r="F91" s="577" t="s">
        <v>513</v>
      </c>
      <c r="G91" s="578"/>
      <c r="H91" s="578"/>
      <c r="I91" s="578"/>
      <c r="J91" s="578"/>
      <c r="K91" s="578"/>
      <c r="L91" s="578"/>
      <c r="M91" s="579"/>
      <c r="N91" s="212"/>
      <c r="O91" s="213"/>
      <c r="P91" s="137"/>
      <c r="Q91" s="215"/>
      <c r="R91" s="216"/>
      <c r="S91" s="219">
        <f>SUM(S92:S100)</f>
        <v>9.7675199999999993</v>
      </c>
      <c r="T91" s="217"/>
      <c r="U91" s="217"/>
      <c r="V91" s="173"/>
      <c r="W91" s="174"/>
    </row>
    <row r="92" spans="1:23" s="15" customFormat="1" ht="65.25" customHeight="1">
      <c r="A92" s="561"/>
      <c r="B92" s="466"/>
      <c r="C92" s="54">
        <v>0.1</v>
      </c>
      <c r="D92" s="299">
        <v>1</v>
      </c>
      <c r="E92" s="98" t="s">
        <v>17</v>
      </c>
      <c r="F92" s="383" t="s">
        <v>37</v>
      </c>
      <c r="G92" s="99" t="s">
        <v>356</v>
      </c>
      <c r="H92" s="383" t="s">
        <v>37</v>
      </c>
      <c r="I92" s="99" t="s">
        <v>357</v>
      </c>
      <c r="J92" s="383" t="s">
        <v>261</v>
      </c>
      <c r="K92" s="100" t="s">
        <v>262</v>
      </c>
      <c r="L92" s="384">
        <v>0</v>
      </c>
      <c r="M92" s="100" t="s">
        <v>141</v>
      </c>
      <c r="N92" s="101">
        <v>1</v>
      </c>
      <c r="O92" s="194">
        <f>$A$9*$B$91*$C$92*$D$92*N92</f>
        <v>1.0200000000000001E-2</v>
      </c>
      <c r="P92" s="385">
        <v>0</v>
      </c>
      <c r="Q92" s="158">
        <v>10</v>
      </c>
      <c r="R92" s="89">
        <f>100-(L92-P92)*Q92</f>
        <v>100</v>
      </c>
      <c r="S92" s="90">
        <f>R92*O92</f>
        <v>1.02</v>
      </c>
      <c r="T92" s="2"/>
      <c r="U92" s="47"/>
      <c r="V92" s="159"/>
      <c r="W92" s="19"/>
    </row>
    <row r="93" spans="1:23" s="15" customFormat="1" ht="47.25" customHeight="1">
      <c r="A93" s="561"/>
      <c r="B93" s="466"/>
      <c r="C93" s="54">
        <v>7.0000000000000007E-2</v>
      </c>
      <c r="D93" s="281">
        <v>1</v>
      </c>
      <c r="E93" s="276" t="s">
        <v>46</v>
      </c>
      <c r="F93" s="291" t="s">
        <v>47</v>
      </c>
      <c r="G93" s="276" t="s">
        <v>391</v>
      </c>
      <c r="H93" s="291" t="s">
        <v>298</v>
      </c>
      <c r="I93" s="276" t="s">
        <v>392</v>
      </c>
      <c r="J93" s="279" t="s">
        <v>344</v>
      </c>
      <c r="K93" s="302" t="s">
        <v>140</v>
      </c>
      <c r="L93" s="352">
        <v>0</v>
      </c>
      <c r="M93" s="291" t="s">
        <v>141</v>
      </c>
      <c r="N93" s="88">
        <v>1</v>
      </c>
      <c r="O93" s="194">
        <f>$A$9*$B$91*$C$93*$D$93*N93</f>
        <v>7.1400000000000005E-3</v>
      </c>
      <c r="P93" s="137">
        <v>0</v>
      </c>
      <c r="Q93" s="302">
        <v>10</v>
      </c>
      <c r="R93" s="89">
        <f t="shared" ref="R93:R99" si="13">100-(P93-L93)*Q93</f>
        <v>100</v>
      </c>
      <c r="S93" s="90">
        <f t="shared" ref="S93:S100" si="14">R93*O93</f>
        <v>0.71400000000000008</v>
      </c>
      <c r="T93" s="26"/>
      <c r="U93" s="26"/>
      <c r="V93" s="23"/>
      <c r="W93" s="25"/>
    </row>
    <row r="94" spans="1:23" s="15" customFormat="1" ht="51" customHeight="1">
      <c r="A94" s="561"/>
      <c r="B94" s="466"/>
      <c r="C94" s="54">
        <v>7.0000000000000007E-2</v>
      </c>
      <c r="D94" s="299">
        <v>1</v>
      </c>
      <c r="E94" s="276" t="s">
        <v>48</v>
      </c>
      <c r="F94" s="291" t="s">
        <v>49</v>
      </c>
      <c r="G94" s="276" t="s">
        <v>393</v>
      </c>
      <c r="H94" s="291" t="s">
        <v>302</v>
      </c>
      <c r="I94" s="276" t="s">
        <v>394</v>
      </c>
      <c r="J94" s="279" t="s">
        <v>299</v>
      </c>
      <c r="K94" s="302" t="s">
        <v>140</v>
      </c>
      <c r="L94" s="352">
        <v>0</v>
      </c>
      <c r="M94" s="291" t="s">
        <v>141</v>
      </c>
      <c r="N94" s="88">
        <v>1</v>
      </c>
      <c r="O94" s="194">
        <f>$A$9*$B$91*$C$94*$D$94*N94</f>
        <v>7.1400000000000005E-3</v>
      </c>
      <c r="P94" s="137">
        <v>0</v>
      </c>
      <c r="Q94" s="302">
        <v>10</v>
      </c>
      <c r="R94" s="89">
        <f t="shared" si="13"/>
        <v>100</v>
      </c>
      <c r="S94" s="90">
        <f t="shared" si="14"/>
        <v>0.71400000000000008</v>
      </c>
      <c r="T94" s="26"/>
      <c r="U94" s="26"/>
      <c r="V94" s="23"/>
      <c r="W94" s="25"/>
    </row>
    <row r="95" spans="1:23" s="15" customFormat="1" ht="36" customHeight="1">
      <c r="A95" s="561"/>
      <c r="B95" s="466"/>
      <c r="C95" s="54">
        <v>0.1</v>
      </c>
      <c r="D95" s="275">
        <v>1</v>
      </c>
      <c r="E95" s="276" t="s">
        <v>61</v>
      </c>
      <c r="F95" s="300" t="s">
        <v>62</v>
      </c>
      <c r="G95" s="276" t="s">
        <v>468</v>
      </c>
      <c r="H95" s="300" t="s">
        <v>62</v>
      </c>
      <c r="I95" s="276" t="s">
        <v>469</v>
      </c>
      <c r="J95" s="300" t="s">
        <v>301</v>
      </c>
      <c r="K95" s="302" t="s">
        <v>140</v>
      </c>
      <c r="L95" s="352">
        <v>0</v>
      </c>
      <c r="M95" s="302" t="s">
        <v>141</v>
      </c>
      <c r="N95" s="88">
        <v>1</v>
      </c>
      <c r="O95" s="194">
        <f>$A$9*$B$91*$C$95*$D$95*N95</f>
        <v>1.0200000000000001E-2</v>
      </c>
      <c r="P95" s="137">
        <v>0</v>
      </c>
      <c r="Q95" s="302">
        <v>10</v>
      </c>
      <c r="R95" s="89">
        <f t="shared" si="13"/>
        <v>100</v>
      </c>
      <c r="S95" s="90">
        <f t="shared" si="14"/>
        <v>1.02</v>
      </c>
      <c r="T95" s="26"/>
      <c r="U95" s="26"/>
      <c r="V95" s="23"/>
      <c r="W95" s="25"/>
    </row>
    <row r="96" spans="1:23" s="15" customFormat="1" ht="65.25" customHeight="1">
      <c r="A96" s="561"/>
      <c r="B96" s="466"/>
      <c r="C96" s="536">
        <v>0.2</v>
      </c>
      <c r="D96" s="580">
        <v>1</v>
      </c>
      <c r="E96" s="581" t="s">
        <v>64</v>
      </c>
      <c r="F96" s="583" t="s">
        <v>65</v>
      </c>
      <c r="G96" s="585" t="s">
        <v>480</v>
      </c>
      <c r="H96" s="586" t="s">
        <v>65</v>
      </c>
      <c r="I96" s="211" t="s">
        <v>341</v>
      </c>
      <c r="J96" s="418" t="s">
        <v>244</v>
      </c>
      <c r="K96" s="302" t="s">
        <v>140</v>
      </c>
      <c r="L96" s="352">
        <v>0</v>
      </c>
      <c r="M96" s="302" t="s">
        <v>141</v>
      </c>
      <c r="N96" s="88">
        <v>0.5</v>
      </c>
      <c r="O96" s="194">
        <f>$A$9*$B$91*$C$96*$D$96*N96</f>
        <v>1.0200000000000001E-2</v>
      </c>
      <c r="P96" s="137">
        <v>0</v>
      </c>
      <c r="Q96" s="302">
        <v>10</v>
      </c>
      <c r="R96" s="89">
        <f t="shared" si="13"/>
        <v>100</v>
      </c>
      <c r="S96" s="90">
        <f t="shared" si="14"/>
        <v>1.02</v>
      </c>
      <c r="T96" s="26"/>
      <c r="U96" s="26"/>
      <c r="V96" s="23"/>
      <c r="W96" s="25"/>
    </row>
    <row r="97" spans="1:24" s="15" customFormat="1" ht="45.75" customHeight="1">
      <c r="A97" s="561"/>
      <c r="B97" s="466"/>
      <c r="C97" s="538"/>
      <c r="D97" s="580"/>
      <c r="E97" s="582"/>
      <c r="F97" s="584"/>
      <c r="G97" s="585"/>
      <c r="H97" s="586"/>
      <c r="I97" s="190" t="s">
        <v>340</v>
      </c>
      <c r="J97" s="57" t="s">
        <v>245</v>
      </c>
      <c r="K97" s="302" t="s">
        <v>140</v>
      </c>
      <c r="L97" s="352">
        <v>0</v>
      </c>
      <c r="M97" s="302" t="s">
        <v>141</v>
      </c>
      <c r="N97" s="188">
        <v>0.5</v>
      </c>
      <c r="O97" s="194">
        <f>$A$9*$B$91*$C$96*$D$96*N97</f>
        <v>1.0200000000000001E-2</v>
      </c>
      <c r="P97" s="137">
        <v>0</v>
      </c>
      <c r="Q97" s="302">
        <v>10</v>
      </c>
      <c r="R97" s="89">
        <f t="shared" si="13"/>
        <v>100</v>
      </c>
      <c r="S97" s="90">
        <f t="shared" si="14"/>
        <v>1.02</v>
      </c>
      <c r="T97" s="26"/>
      <c r="U97" s="26"/>
      <c r="V97" s="23"/>
      <c r="W97" s="25"/>
    </row>
    <row r="98" spans="1:24" s="15" customFormat="1" ht="48" customHeight="1">
      <c r="A98" s="561"/>
      <c r="B98" s="466"/>
      <c r="C98" s="293">
        <v>0.2</v>
      </c>
      <c r="D98" s="281">
        <v>1</v>
      </c>
      <c r="E98" s="291" t="s">
        <v>66</v>
      </c>
      <c r="F98" s="291" t="s">
        <v>67</v>
      </c>
      <c r="G98" s="291" t="s">
        <v>487</v>
      </c>
      <c r="H98" s="291" t="s">
        <v>307</v>
      </c>
      <c r="I98" s="291" t="s">
        <v>488</v>
      </c>
      <c r="J98" s="291" t="s">
        <v>610</v>
      </c>
      <c r="K98" s="223" t="s">
        <v>140</v>
      </c>
      <c r="L98" s="352">
        <v>0</v>
      </c>
      <c r="M98" s="39" t="s">
        <v>141</v>
      </c>
      <c r="N98" s="88">
        <v>1</v>
      </c>
      <c r="O98" s="194">
        <f>$A$9*$B$91*$C$98*$D$98*N98</f>
        <v>2.0400000000000001E-2</v>
      </c>
      <c r="P98" s="137">
        <v>2</v>
      </c>
      <c r="Q98" s="302">
        <v>10</v>
      </c>
      <c r="R98" s="89">
        <f t="shared" si="13"/>
        <v>80</v>
      </c>
      <c r="S98" s="90">
        <f t="shared" si="14"/>
        <v>1.6320000000000001</v>
      </c>
      <c r="T98" s="26"/>
      <c r="U98" s="26"/>
      <c r="V98" s="23"/>
      <c r="W98" s="25"/>
    </row>
    <row r="99" spans="1:24" s="15" customFormat="1" ht="45.75" customHeight="1">
      <c r="A99" s="561"/>
      <c r="B99" s="466"/>
      <c r="C99" s="293">
        <v>0.18</v>
      </c>
      <c r="D99" s="281">
        <v>1</v>
      </c>
      <c r="E99" s="291" t="s">
        <v>68</v>
      </c>
      <c r="F99" s="291" t="s">
        <v>69</v>
      </c>
      <c r="G99" s="291" t="s">
        <v>489</v>
      </c>
      <c r="H99" s="291" t="s">
        <v>306</v>
      </c>
      <c r="I99" s="291" t="s">
        <v>490</v>
      </c>
      <c r="J99" s="291" t="s">
        <v>611</v>
      </c>
      <c r="K99" s="223" t="s">
        <v>140</v>
      </c>
      <c r="L99" s="352">
        <v>0</v>
      </c>
      <c r="M99" s="39" t="s">
        <v>141</v>
      </c>
      <c r="N99" s="88">
        <v>1</v>
      </c>
      <c r="O99" s="194">
        <f>$A$9*$B$91*$C$99*$D$99*N99</f>
        <v>1.8359999999999998E-2</v>
      </c>
      <c r="P99" s="137">
        <v>0</v>
      </c>
      <c r="Q99" s="302">
        <v>10</v>
      </c>
      <c r="R99" s="89">
        <f t="shared" si="13"/>
        <v>100</v>
      </c>
      <c r="S99" s="90">
        <f t="shared" si="14"/>
        <v>1.8359999999999999</v>
      </c>
      <c r="T99" s="26"/>
      <c r="U99" s="26"/>
      <c r="V99" s="23"/>
      <c r="W99" s="25"/>
    </row>
    <row r="100" spans="1:24" s="15" customFormat="1" ht="39.75" customHeight="1">
      <c r="A100" s="561"/>
      <c r="B100" s="467"/>
      <c r="C100" s="54">
        <v>0.08</v>
      </c>
      <c r="D100" s="299">
        <v>1</v>
      </c>
      <c r="E100" s="302" t="s">
        <v>70</v>
      </c>
      <c r="F100" s="50" t="s">
        <v>71</v>
      </c>
      <c r="G100" s="302" t="s">
        <v>492</v>
      </c>
      <c r="H100" s="50" t="s">
        <v>282</v>
      </c>
      <c r="I100" s="302" t="s">
        <v>493</v>
      </c>
      <c r="J100" s="302" t="s">
        <v>305</v>
      </c>
      <c r="K100" s="223" t="s">
        <v>324</v>
      </c>
      <c r="L100" s="352"/>
      <c r="M100" s="39" t="s">
        <v>141</v>
      </c>
      <c r="N100" s="88">
        <v>1</v>
      </c>
      <c r="O100" s="194">
        <f>$A$9*$B$91*$C$100*$D$100*N100</f>
        <v>8.1599999999999989E-3</v>
      </c>
      <c r="P100" s="137">
        <v>97</v>
      </c>
      <c r="Q100" s="302">
        <v>10</v>
      </c>
      <c r="R100" s="89">
        <f>P100</f>
        <v>97</v>
      </c>
      <c r="S100" s="90">
        <f t="shared" si="14"/>
        <v>0.79151999999999989</v>
      </c>
      <c r="T100" s="26"/>
      <c r="U100" s="26"/>
      <c r="V100" s="23"/>
      <c r="W100" s="25"/>
    </row>
    <row r="101" spans="1:24" s="15" customFormat="1">
      <c r="E101" s="388"/>
      <c r="F101" s="389"/>
      <c r="G101" s="139"/>
      <c r="H101" s="28"/>
      <c r="I101" s="28"/>
      <c r="J101" s="28"/>
      <c r="K101" s="140"/>
      <c r="L101" s="381"/>
      <c r="M101" s="40"/>
      <c r="N101" s="141"/>
      <c r="O101" s="141"/>
      <c r="P101" s="131"/>
      <c r="Q101" s="26"/>
      <c r="R101" s="23"/>
      <c r="S101" s="25"/>
      <c r="T101" s="26"/>
      <c r="U101" s="26"/>
      <c r="V101" s="23"/>
      <c r="W101" s="25"/>
    </row>
    <row r="102" spans="1:24" s="15" customFormat="1" ht="21" customHeight="1">
      <c r="A102" s="562"/>
      <c r="B102" s="562"/>
      <c r="C102" s="562"/>
      <c r="D102" s="563"/>
      <c r="E102" s="391" t="s">
        <v>162</v>
      </c>
      <c r="F102" s="462" t="s">
        <v>163</v>
      </c>
      <c r="G102" s="463"/>
      <c r="H102" s="463"/>
      <c r="I102" s="463"/>
      <c r="J102" s="463"/>
      <c r="K102" s="463"/>
      <c r="L102" s="463"/>
      <c r="M102" s="464"/>
      <c r="N102" s="142"/>
      <c r="O102" s="142"/>
      <c r="P102" s="131"/>
      <c r="Q102" s="143"/>
      <c r="R102" s="419"/>
      <c r="S102" s="420">
        <f>SUM(S103:S108)</f>
        <v>15</v>
      </c>
      <c r="T102" s="143"/>
      <c r="U102" s="143"/>
      <c r="V102" s="145"/>
      <c r="W102" s="144"/>
    </row>
    <row r="103" spans="1:24" s="15" customFormat="1" ht="42.75" customHeight="1">
      <c r="A103" s="565">
        <v>0.15</v>
      </c>
      <c r="B103" s="58">
        <v>0.7</v>
      </c>
      <c r="C103" s="54">
        <v>1</v>
      </c>
      <c r="D103" s="299">
        <v>1</v>
      </c>
      <c r="E103" s="282" t="s">
        <v>499</v>
      </c>
      <c r="F103" s="50" t="s">
        <v>164</v>
      </c>
      <c r="G103" s="282" t="s">
        <v>502</v>
      </c>
      <c r="H103" s="50" t="s">
        <v>164</v>
      </c>
      <c r="I103" s="282" t="s">
        <v>504</v>
      </c>
      <c r="J103" s="50" t="s">
        <v>164</v>
      </c>
      <c r="K103" s="223"/>
      <c r="L103" s="352"/>
      <c r="M103" s="39" t="s">
        <v>141</v>
      </c>
      <c r="N103" s="88">
        <v>1</v>
      </c>
      <c r="O103" s="359">
        <f>$A$103*$B$103*$C$103*$D$103*N103</f>
        <v>0.105</v>
      </c>
      <c r="P103" s="137">
        <v>0</v>
      </c>
      <c r="Q103" s="302"/>
      <c r="R103" s="89">
        <f>100-(P103-L103)*10</f>
        <v>100</v>
      </c>
      <c r="S103" s="90">
        <f>R103*O103</f>
        <v>10.5</v>
      </c>
      <c r="T103" s="26"/>
      <c r="U103" s="26"/>
      <c r="V103" s="23"/>
      <c r="W103" s="25"/>
    </row>
    <row r="104" spans="1:24" s="15" customFormat="1" ht="41.25" customHeight="1">
      <c r="A104" s="566"/>
      <c r="B104" s="58">
        <v>0.3</v>
      </c>
      <c r="C104" s="54">
        <v>1</v>
      </c>
      <c r="D104" s="299">
        <v>1</v>
      </c>
      <c r="E104" s="93" t="s">
        <v>500</v>
      </c>
      <c r="F104" s="50" t="s">
        <v>165</v>
      </c>
      <c r="G104" s="93" t="s">
        <v>649</v>
      </c>
      <c r="H104" s="50" t="s">
        <v>165</v>
      </c>
      <c r="I104" s="93" t="s">
        <v>505</v>
      </c>
      <c r="J104" s="50" t="s">
        <v>165</v>
      </c>
      <c r="K104" s="223"/>
      <c r="L104" s="352"/>
      <c r="M104" s="39" t="s">
        <v>141</v>
      </c>
      <c r="N104" s="88">
        <v>1</v>
      </c>
      <c r="O104" s="359">
        <f>$A$103*$B$104*$C$104*$D$104*N104</f>
        <v>4.4999999999999998E-2</v>
      </c>
      <c r="P104" s="137">
        <v>0</v>
      </c>
      <c r="Q104" s="302"/>
      <c r="R104" s="89">
        <f>100-(P104-L104)*10</f>
        <v>100</v>
      </c>
      <c r="S104" s="90">
        <f>R104*O104</f>
        <v>4.5</v>
      </c>
      <c r="T104" s="26"/>
      <c r="U104" s="26"/>
      <c r="V104" s="23"/>
      <c r="W104" s="25"/>
    </row>
    <row r="105" spans="1:24" s="15" customFormat="1" ht="18.600000000000001" customHeight="1">
      <c r="E105" s="146" t="s">
        <v>45</v>
      </c>
      <c r="F105" s="567" t="s">
        <v>166</v>
      </c>
      <c r="G105" s="568"/>
      <c r="H105" s="568"/>
      <c r="I105" s="568"/>
      <c r="J105" s="568"/>
      <c r="K105" s="568"/>
      <c r="L105" s="568"/>
      <c r="M105" s="569"/>
      <c r="N105" s="142"/>
      <c r="O105" s="421"/>
      <c r="P105" s="131"/>
      <c r="Q105" s="143"/>
      <c r="R105" s="145"/>
      <c r="S105" s="147"/>
      <c r="T105" s="143"/>
      <c r="U105" s="143"/>
      <c r="V105" s="145"/>
      <c r="W105" s="147"/>
    </row>
    <row r="106" spans="1:24" s="15" customFormat="1" ht="62.25" customHeight="1">
      <c r="E106" s="93" t="s">
        <v>17</v>
      </c>
      <c r="F106" s="61" t="s">
        <v>283</v>
      </c>
      <c r="G106" s="93" t="s">
        <v>356</v>
      </c>
      <c r="H106" s="61" t="s">
        <v>283</v>
      </c>
      <c r="I106" s="282" t="s">
        <v>357</v>
      </c>
      <c r="J106" s="61" t="s">
        <v>283</v>
      </c>
      <c r="K106" s="223" t="s">
        <v>515</v>
      </c>
      <c r="L106" s="352">
        <v>0</v>
      </c>
      <c r="M106" s="39" t="s">
        <v>141</v>
      </c>
      <c r="N106" s="88">
        <v>1</v>
      </c>
      <c r="O106" s="88"/>
      <c r="P106" s="137">
        <v>0</v>
      </c>
      <c r="Q106" s="26">
        <v>2</v>
      </c>
      <c r="R106" s="21">
        <v>0</v>
      </c>
      <c r="S106" s="21">
        <v>0</v>
      </c>
      <c r="T106" s="26"/>
      <c r="U106" s="26"/>
      <c r="V106" s="61"/>
      <c r="W106" s="30"/>
    </row>
    <row r="107" spans="1:24" s="15" customFormat="1" ht="62.25" customHeight="1">
      <c r="E107" s="93" t="s">
        <v>501</v>
      </c>
      <c r="F107" s="61" t="s">
        <v>284</v>
      </c>
      <c r="G107" s="93" t="s">
        <v>503</v>
      </c>
      <c r="H107" s="61" t="s">
        <v>284</v>
      </c>
      <c r="I107" s="282" t="s">
        <v>506</v>
      </c>
      <c r="J107" s="61" t="s">
        <v>284</v>
      </c>
      <c r="K107" s="223" t="s">
        <v>515</v>
      </c>
      <c r="L107" s="352">
        <v>0</v>
      </c>
      <c r="M107" s="39" t="s">
        <v>141</v>
      </c>
      <c r="N107" s="88">
        <v>1</v>
      </c>
      <c r="O107" s="88"/>
      <c r="P107" s="137">
        <v>0</v>
      </c>
      <c r="Q107" s="26">
        <v>0.5</v>
      </c>
      <c r="R107" s="21">
        <v>0</v>
      </c>
      <c r="S107" s="21">
        <v>0</v>
      </c>
      <c r="T107" s="26"/>
      <c r="U107" s="26"/>
      <c r="V107" s="61"/>
      <c r="W107" s="30"/>
    </row>
    <row r="108" spans="1:24" ht="57.95" customHeight="1">
      <c r="E108" s="283" t="s">
        <v>617</v>
      </c>
      <c r="F108" s="396" t="s">
        <v>618</v>
      </c>
      <c r="G108" s="93" t="s">
        <v>619</v>
      </c>
      <c r="H108" s="396" t="s">
        <v>618</v>
      </c>
      <c r="I108" s="93" t="s">
        <v>620</v>
      </c>
      <c r="J108" s="396" t="s">
        <v>618</v>
      </c>
      <c r="K108" s="223" t="s">
        <v>515</v>
      </c>
      <c r="L108" s="352">
        <v>0</v>
      </c>
      <c r="M108" s="39" t="s">
        <v>141</v>
      </c>
      <c r="N108" s="88">
        <v>1</v>
      </c>
      <c r="O108" s="88"/>
      <c r="P108" s="137">
        <v>0</v>
      </c>
      <c r="Q108" s="26">
        <v>0.2</v>
      </c>
      <c r="R108" s="21">
        <v>0</v>
      </c>
      <c r="S108" s="21">
        <v>0</v>
      </c>
      <c r="T108" s="26"/>
      <c r="U108" s="26"/>
      <c r="V108" s="61"/>
      <c r="W108" s="30"/>
    </row>
    <row r="109" spans="1:24" s="148" customFormat="1" ht="36.950000000000003" customHeight="1">
      <c r="E109" s="587" t="s">
        <v>167</v>
      </c>
      <c r="F109" s="588"/>
      <c r="G109" s="588"/>
      <c r="H109" s="588"/>
      <c r="I109" s="588"/>
      <c r="J109" s="588"/>
      <c r="K109" s="588"/>
      <c r="L109" s="588"/>
      <c r="M109" s="588"/>
      <c r="N109" s="588"/>
      <c r="O109" s="588"/>
      <c r="P109" s="588"/>
      <c r="Q109" s="588"/>
      <c r="R109" s="589"/>
      <c r="S109" s="398">
        <f>S10+S34+S91+S102</f>
        <v>96.584445000000017</v>
      </c>
      <c r="T109" s="149"/>
      <c r="U109" s="149"/>
      <c r="V109" s="150"/>
      <c r="W109" s="151"/>
    </row>
    <row r="110" spans="1:24">
      <c r="E110" s="570" t="s">
        <v>285</v>
      </c>
      <c r="F110" s="571"/>
      <c r="G110" s="571"/>
      <c r="H110" s="571"/>
      <c r="I110" s="571"/>
      <c r="J110" s="571"/>
      <c r="K110" s="571"/>
      <c r="L110" s="571"/>
      <c r="M110" s="571"/>
      <c r="N110" s="571"/>
      <c r="O110" s="571"/>
      <c r="P110" s="571"/>
      <c r="Q110" s="571"/>
      <c r="R110" s="572"/>
      <c r="S110" s="399" t="str">
        <f>IF(S109&gt;105,"A",IF(AND(S109&gt;100,S109&lt;=105),"B",IF(AND(S109&gt;=95,S109&lt;=100),"C",IF(AND(S109&gt;=90,S109&lt;95),"D",IF(S109&lt;90,"E",0)))))</f>
        <v>C</v>
      </c>
      <c r="T110" s="178"/>
      <c r="U110" s="178"/>
      <c r="V110" s="178"/>
      <c r="W110" s="178"/>
    </row>
    <row r="111" spans="1:24" ht="17.25" customHeight="1">
      <c r="E111" s="41"/>
      <c r="F111" s="41"/>
      <c r="G111" s="152"/>
      <c r="H111" s="67"/>
      <c r="I111" s="67"/>
      <c r="J111" s="67"/>
      <c r="K111" s="11"/>
      <c r="L111" s="401"/>
      <c r="M111" s="42"/>
      <c r="N111" s="154"/>
      <c r="O111" s="154"/>
      <c r="P111" s="63"/>
      <c r="Q111" s="63"/>
      <c r="R111" s="64"/>
    </row>
    <row r="112" spans="1:24" s="45" customFormat="1">
      <c r="E112" s="31"/>
      <c r="F112" s="31"/>
      <c r="G112" s="31"/>
      <c r="H112" s="48" t="s">
        <v>174</v>
      </c>
      <c r="I112" s="48"/>
      <c r="J112" s="48"/>
      <c r="K112" s="44"/>
      <c r="L112" s="38"/>
      <c r="N112" s="573" t="s">
        <v>175</v>
      </c>
      <c r="O112" s="573"/>
      <c r="P112" s="573"/>
      <c r="Q112" s="573"/>
      <c r="R112" s="573"/>
      <c r="S112" s="573"/>
      <c r="T112" s="573"/>
      <c r="U112" s="298"/>
      <c r="V112" s="38"/>
      <c r="W112" s="38"/>
      <c r="X112" s="38"/>
    </row>
    <row r="113" spans="5:18">
      <c r="E113" s="41"/>
      <c r="F113" s="41"/>
      <c r="G113" s="152"/>
      <c r="H113" s="67"/>
      <c r="I113" s="67"/>
      <c r="J113" s="67"/>
      <c r="K113" s="11"/>
      <c r="L113" s="401"/>
      <c r="M113" s="42"/>
      <c r="N113" s="154"/>
      <c r="O113" s="154"/>
      <c r="P113" s="63"/>
      <c r="Q113" s="63"/>
      <c r="R113" s="64"/>
    </row>
    <row r="114" spans="5:18">
      <c r="E114" s="41"/>
      <c r="F114" s="41"/>
      <c r="G114" s="152"/>
      <c r="H114" s="67"/>
      <c r="I114" s="67"/>
      <c r="J114" s="67"/>
      <c r="K114" s="11"/>
      <c r="L114" s="401"/>
      <c r="M114" s="42"/>
      <c r="N114" s="154"/>
      <c r="O114" s="154"/>
      <c r="P114" s="63"/>
      <c r="Q114" s="63"/>
      <c r="R114" s="64"/>
    </row>
    <row r="115" spans="5:18">
      <c r="L115" s="15"/>
    </row>
    <row r="116" spans="5:18">
      <c r="L116" s="15"/>
    </row>
    <row r="117" spans="5:18">
      <c r="L117" s="15"/>
    </row>
    <row r="118" spans="5:18">
      <c r="L118" s="15"/>
    </row>
    <row r="119" spans="5:18">
      <c r="L119" s="15"/>
    </row>
    <row r="120" spans="5:18">
      <c r="L120" s="15"/>
    </row>
    <row r="121" spans="5:18">
      <c r="L121" s="15"/>
    </row>
    <row r="122" spans="5:18">
      <c r="L122" s="15"/>
    </row>
    <row r="123" spans="5:18">
      <c r="L123" s="15"/>
    </row>
    <row r="124" spans="5:18">
      <c r="L124" s="15"/>
    </row>
    <row r="125" spans="5:18">
      <c r="L125" s="15"/>
    </row>
    <row r="126" spans="5:18">
      <c r="L126" s="15"/>
    </row>
    <row r="127" spans="5:18">
      <c r="L127" s="15"/>
    </row>
    <row r="128" spans="5:18">
      <c r="L128" s="15"/>
    </row>
    <row r="129" spans="12:12">
      <c r="L129" s="15"/>
    </row>
    <row r="130" spans="12:12">
      <c r="L130" s="15"/>
    </row>
    <row r="131" spans="12:12">
      <c r="L131" s="15"/>
    </row>
    <row r="132" spans="12:12">
      <c r="L132" s="15"/>
    </row>
    <row r="133" spans="12:12">
      <c r="L133" s="15"/>
    </row>
    <row r="134" spans="12:12">
      <c r="L134" s="15"/>
    </row>
    <row r="135" spans="12:12">
      <c r="L135" s="15"/>
    </row>
    <row r="136" spans="12:12">
      <c r="L136" s="15"/>
    </row>
    <row r="137" spans="12:12">
      <c r="L137" s="15"/>
    </row>
    <row r="138" spans="12:12">
      <c r="L138" s="15"/>
    </row>
    <row r="139" spans="12:12">
      <c r="L139" s="15"/>
    </row>
    <row r="140" spans="12:12">
      <c r="L140" s="15"/>
    </row>
    <row r="141" spans="12:12">
      <c r="L141" s="15"/>
    </row>
    <row r="142" spans="12:12">
      <c r="L142" s="15"/>
    </row>
    <row r="143" spans="12:12">
      <c r="L143" s="15"/>
    </row>
    <row r="144" spans="12:12">
      <c r="L144" s="15"/>
    </row>
    <row r="145" spans="12:12">
      <c r="L145" s="15"/>
    </row>
    <row r="146" spans="12:12">
      <c r="L146" s="15"/>
    </row>
    <row r="147" spans="12:12">
      <c r="L147" s="15"/>
    </row>
    <row r="148" spans="12:12">
      <c r="L148" s="15"/>
    </row>
    <row r="149" spans="12:12">
      <c r="L149" s="15"/>
    </row>
    <row r="150" spans="12:12">
      <c r="L150" s="15"/>
    </row>
    <row r="151" spans="12:12">
      <c r="L151" s="15"/>
    </row>
    <row r="152" spans="12:12">
      <c r="L152" s="15"/>
    </row>
    <row r="153" spans="12:12">
      <c r="L153" s="15"/>
    </row>
    <row r="154" spans="12:12">
      <c r="L154" s="15"/>
    </row>
    <row r="155" spans="12:12">
      <c r="L155" s="15"/>
    </row>
    <row r="156" spans="12:12">
      <c r="L156" s="15"/>
    </row>
    <row r="157" spans="12:12">
      <c r="L157" s="15"/>
    </row>
    <row r="158" spans="12:12">
      <c r="L158" s="15"/>
    </row>
    <row r="159" spans="12:12">
      <c r="L159" s="15"/>
    </row>
    <row r="160" spans="12:12">
      <c r="L160" s="15"/>
    </row>
    <row r="161" spans="12:12">
      <c r="L161" s="15"/>
    </row>
    <row r="162" spans="12:12">
      <c r="L162" s="15"/>
    </row>
    <row r="163" spans="12:12">
      <c r="L163" s="15"/>
    </row>
    <row r="164" spans="12:12">
      <c r="L164" s="15"/>
    </row>
    <row r="165" spans="12:12">
      <c r="L165" s="15"/>
    </row>
    <row r="166" spans="12:12">
      <c r="L166" s="15"/>
    </row>
    <row r="167" spans="12:12">
      <c r="L167" s="15"/>
    </row>
    <row r="168" spans="12:12">
      <c r="L168" s="15"/>
    </row>
    <row r="169" spans="12:12">
      <c r="L169" s="15"/>
    </row>
    <row r="170" spans="12:12">
      <c r="L170" s="15"/>
    </row>
    <row r="171" spans="12:12">
      <c r="L171" s="15"/>
    </row>
    <row r="172" spans="12:12">
      <c r="L172" s="15"/>
    </row>
    <row r="173" spans="12:12">
      <c r="L173" s="15"/>
    </row>
    <row r="174" spans="12:12">
      <c r="L174" s="15"/>
    </row>
    <row r="175" spans="12:12">
      <c r="L175" s="15"/>
    </row>
    <row r="176" spans="12:12">
      <c r="L176" s="15"/>
    </row>
    <row r="177" spans="12:12">
      <c r="L177" s="15"/>
    </row>
    <row r="178" spans="12:12">
      <c r="L178" s="15"/>
    </row>
    <row r="179" spans="12:12">
      <c r="L179" s="15"/>
    </row>
    <row r="180" spans="12:12">
      <c r="L180" s="15"/>
    </row>
    <row r="181" spans="12:12">
      <c r="L181" s="15"/>
    </row>
    <row r="182" spans="12:12">
      <c r="L182" s="15"/>
    </row>
    <row r="183" spans="12:12">
      <c r="L183" s="15"/>
    </row>
    <row r="184" spans="12:12">
      <c r="L184" s="15"/>
    </row>
    <row r="185" spans="12:12">
      <c r="L185" s="15"/>
    </row>
    <row r="186" spans="12:12">
      <c r="L186" s="15"/>
    </row>
    <row r="187" spans="12:12">
      <c r="L187" s="15"/>
    </row>
    <row r="188" spans="12:12">
      <c r="L188" s="15"/>
    </row>
    <row r="189" spans="12:12">
      <c r="L189" s="15"/>
    </row>
    <row r="190" spans="12:12">
      <c r="L190" s="15"/>
    </row>
    <row r="191" spans="12:12">
      <c r="L191" s="15"/>
    </row>
    <row r="192" spans="12:12">
      <c r="L192" s="15"/>
    </row>
    <row r="193" spans="12:12">
      <c r="L193" s="15"/>
    </row>
    <row r="194" spans="12:12">
      <c r="L194" s="15"/>
    </row>
    <row r="195" spans="12:12">
      <c r="L195" s="15"/>
    </row>
    <row r="196" spans="12:12">
      <c r="L196" s="15"/>
    </row>
    <row r="197" spans="12:12">
      <c r="L197" s="15"/>
    </row>
    <row r="198" spans="12:12">
      <c r="L198" s="15"/>
    </row>
    <row r="199" spans="12:12">
      <c r="L199" s="15"/>
    </row>
    <row r="200" spans="12:12">
      <c r="L200" s="15"/>
    </row>
    <row r="201" spans="12:12">
      <c r="L201" s="15"/>
    </row>
    <row r="202" spans="12:12">
      <c r="L202" s="15"/>
    </row>
    <row r="203" spans="12:12">
      <c r="L203" s="15"/>
    </row>
    <row r="204" spans="12:12">
      <c r="L204" s="15"/>
    </row>
    <row r="205" spans="12:12">
      <c r="L205" s="15"/>
    </row>
    <row r="206" spans="12:12">
      <c r="L206" s="15"/>
    </row>
    <row r="207" spans="12:12">
      <c r="L207" s="15"/>
    </row>
    <row r="208" spans="12:12">
      <c r="L208" s="15"/>
    </row>
    <row r="209" spans="12:12">
      <c r="L209" s="15"/>
    </row>
    <row r="210" spans="12:12">
      <c r="L210" s="15"/>
    </row>
    <row r="211" spans="12:12">
      <c r="L211" s="15"/>
    </row>
    <row r="212" spans="12:12">
      <c r="L212" s="15"/>
    </row>
    <row r="213" spans="12:12">
      <c r="L213" s="15"/>
    </row>
    <row r="214" spans="12:12">
      <c r="L214" s="15"/>
    </row>
    <row r="215" spans="12:12">
      <c r="L215" s="15"/>
    </row>
    <row r="216" spans="12:12">
      <c r="L216" s="15"/>
    </row>
    <row r="217" spans="12:12">
      <c r="L217" s="15"/>
    </row>
    <row r="218" spans="12:12">
      <c r="L218" s="15"/>
    </row>
    <row r="219" spans="12:12">
      <c r="L219" s="15"/>
    </row>
    <row r="220" spans="12:12">
      <c r="L220" s="15"/>
    </row>
    <row r="221" spans="12:12">
      <c r="L221" s="15"/>
    </row>
    <row r="222" spans="12:12">
      <c r="L222" s="15"/>
    </row>
    <row r="223" spans="12:12">
      <c r="L223" s="15"/>
    </row>
    <row r="224" spans="12:12">
      <c r="L224" s="15"/>
    </row>
    <row r="225" spans="12:12">
      <c r="L225" s="15"/>
    </row>
    <row r="226" spans="12:12">
      <c r="L226" s="15"/>
    </row>
    <row r="227" spans="12:12">
      <c r="L227" s="15"/>
    </row>
    <row r="228" spans="12:12">
      <c r="L228" s="15"/>
    </row>
    <row r="229" spans="12:12">
      <c r="L229" s="15"/>
    </row>
    <row r="230" spans="12:12">
      <c r="L230" s="15"/>
    </row>
    <row r="231" spans="12:12">
      <c r="L231" s="15"/>
    </row>
    <row r="232" spans="12:12">
      <c r="L232" s="15"/>
    </row>
    <row r="233" spans="12:12">
      <c r="L233" s="15"/>
    </row>
    <row r="234" spans="12:12">
      <c r="L234" s="15"/>
    </row>
    <row r="235" spans="12:12">
      <c r="L235" s="15"/>
    </row>
    <row r="236" spans="12:12">
      <c r="L236" s="15"/>
    </row>
    <row r="237" spans="12:12">
      <c r="L237" s="15"/>
    </row>
    <row r="238" spans="12:12">
      <c r="L238" s="15"/>
    </row>
    <row r="239" spans="12:12">
      <c r="L239" s="15"/>
    </row>
    <row r="240" spans="12:12">
      <c r="L240" s="15"/>
    </row>
    <row r="241" spans="12:12">
      <c r="L241" s="15"/>
    </row>
    <row r="242" spans="12:12">
      <c r="L242" s="15"/>
    </row>
    <row r="243" spans="12:12">
      <c r="L243" s="15"/>
    </row>
    <row r="244" spans="12:12">
      <c r="L244" s="15"/>
    </row>
    <row r="245" spans="12:12">
      <c r="L245" s="15"/>
    </row>
    <row r="246" spans="12:12">
      <c r="L246" s="15"/>
    </row>
    <row r="247" spans="12:12">
      <c r="L247" s="15"/>
    </row>
    <row r="248" spans="12:12">
      <c r="L248" s="15"/>
    </row>
    <row r="249" spans="12:12">
      <c r="L249" s="15"/>
    </row>
    <row r="250" spans="12:12">
      <c r="L250" s="15"/>
    </row>
    <row r="251" spans="12:12">
      <c r="L251" s="15"/>
    </row>
    <row r="252" spans="12:12">
      <c r="L252" s="15"/>
    </row>
    <row r="253" spans="12:12">
      <c r="L253" s="15"/>
    </row>
    <row r="254" spans="12:12">
      <c r="L254" s="15"/>
    </row>
    <row r="255" spans="12:12">
      <c r="L255" s="15"/>
    </row>
    <row r="256" spans="12:12">
      <c r="L256" s="15"/>
    </row>
    <row r="257" spans="12:12">
      <c r="L257" s="15"/>
    </row>
    <row r="258" spans="12:12">
      <c r="L258" s="15"/>
    </row>
    <row r="259" spans="12:12">
      <c r="L259" s="15"/>
    </row>
    <row r="260" spans="12:12">
      <c r="L260" s="15"/>
    </row>
    <row r="261" spans="12:12">
      <c r="L261" s="15"/>
    </row>
    <row r="262" spans="12:12">
      <c r="L262" s="15"/>
    </row>
    <row r="263" spans="12:12">
      <c r="L263" s="15"/>
    </row>
    <row r="264" spans="12:12">
      <c r="L264" s="15"/>
    </row>
    <row r="265" spans="12:12">
      <c r="L265" s="15"/>
    </row>
    <row r="266" spans="12:12">
      <c r="L266" s="15"/>
    </row>
    <row r="267" spans="12:12">
      <c r="L267" s="15"/>
    </row>
    <row r="268" spans="12:12">
      <c r="L268" s="15"/>
    </row>
    <row r="269" spans="12:12">
      <c r="L269" s="15"/>
    </row>
    <row r="270" spans="12:12">
      <c r="L270" s="15"/>
    </row>
    <row r="271" spans="12:12">
      <c r="L271" s="15"/>
    </row>
    <row r="272" spans="12:12">
      <c r="L272" s="15"/>
    </row>
    <row r="273" spans="12:12">
      <c r="L273" s="15"/>
    </row>
    <row r="274" spans="12:12">
      <c r="L274" s="15"/>
    </row>
    <row r="275" spans="12:12">
      <c r="L275" s="15"/>
    </row>
    <row r="276" spans="12:12">
      <c r="L276" s="15"/>
    </row>
    <row r="277" spans="12:12">
      <c r="L277" s="15"/>
    </row>
    <row r="278" spans="12:12">
      <c r="L278" s="15"/>
    </row>
    <row r="279" spans="12:12">
      <c r="L279" s="15"/>
    </row>
    <row r="280" spans="12:12">
      <c r="L280" s="15"/>
    </row>
    <row r="281" spans="12:12">
      <c r="L281" s="15"/>
    </row>
    <row r="282" spans="12:12">
      <c r="L282" s="15"/>
    </row>
    <row r="283" spans="12:12">
      <c r="L283" s="15"/>
    </row>
    <row r="284" spans="12:12">
      <c r="L284" s="15"/>
    </row>
    <row r="285" spans="12:12">
      <c r="L285" s="15"/>
    </row>
    <row r="286" spans="12:12">
      <c r="L286" s="15"/>
    </row>
    <row r="287" spans="12:12">
      <c r="L287" s="15"/>
    </row>
    <row r="288" spans="12:12">
      <c r="L288" s="15"/>
    </row>
    <row r="289" spans="12:12">
      <c r="L289" s="15"/>
    </row>
    <row r="290" spans="12:12">
      <c r="L290" s="15"/>
    </row>
    <row r="291" spans="12:12">
      <c r="L291" s="15"/>
    </row>
    <row r="292" spans="12:12">
      <c r="L292" s="15"/>
    </row>
    <row r="293" spans="12:12">
      <c r="L293" s="15"/>
    </row>
    <row r="294" spans="12:12">
      <c r="L294" s="15"/>
    </row>
    <row r="295" spans="12:12">
      <c r="L295" s="15"/>
    </row>
    <row r="296" spans="12:12">
      <c r="L296" s="15"/>
    </row>
    <row r="297" spans="12:12">
      <c r="L297" s="15"/>
    </row>
    <row r="298" spans="12:12">
      <c r="L298" s="15"/>
    </row>
    <row r="299" spans="12:12">
      <c r="L299" s="15"/>
    </row>
    <row r="300" spans="12:12">
      <c r="L300" s="15"/>
    </row>
    <row r="301" spans="12:12">
      <c r="L301" s="15"/>
    </row>
    <row r="302" spans="12:12">
      <c r="L302" s="15"/>
    </row>
    <row r="303" spans="12:12">
      <c r="L303" s="15"/>
    </row>
    <row r="304" spans="12:12">
      <c r="L304" s="15"/>
    </row>
    <row r="305" spans="12:12">
      <c r="L305" s="15"/>
    </row>
    <row r="306" spans="12:12">
      <c r="L306" s="15"/>
    </row>
    <row r="307" spans="12:12">
      <c r="L307" s="15"/>
    </row>
    <row r="308" spans="12:12">
      <c r="L308" s="15"/>
    </row>
    <row r="309" spans="12:12">
      <c r="L309" s="15"/>
    </row>
    <row r="310" spans="12:12">
      <c r="L310" s="15"/>
    </row>
    <row r="311" spans="12:12">
      <c r="L311" s="15"/>
    </row>
    <row r="312" spans="12:12">
      <c r="L312" s="15"/>
    </row>
    <row r="313" spans="12:12">
      <c r="L313" s="15"/>
    </row>
    <row r="314" spans="12:12">
      <c r="L314" s="15"/>
    </row>
    <row r="315" spans="12:12">
      <c r="L315" s="15"/>
    </row>
    <row r="316" spans="12:12">
      <c r="L316" s="15"/>
    </row>
    <row r="317" spans="12:12">
      <c r="L317" s="15"/>
    </row>
    <row r="318" spans="12:12">
      <c r="L318" s="15"/>
    </row>
    <row r="319" spans="12:12">
      <c r="L319" s="15"/>
    </row>
    <row r="320" spans="12:12">
      <c r="L320" s="15"/>
    </row>
    <row r="321" spans="12:12">
      <c r="L321" s="15"/>
    </row>
    <row r="322" spans="12:12">
      <c r="L322" s="15"/>
    </row>
    <row r="323" spans="12:12">
      <c r="L323" s="15"/>
    </row>
    <row r="324" spans="12:12">
      <c r="L324" s="15"/>
    </row>
    <row r="325" spans="12:12">
      <c r="L325" s="15"/>
    </row>
    <row r="326" spans="12:12">
      <c r="L326" s="15"/>
    </row>
    <row r="327" spans="12:12">
      <c r="L327" s="15"/>
    </row>
    <row r="328" spans="12:12">
      <c r="L328" s="15"/>
    </row>
    <row r="329" spans="12:12">
      <c r="L329" s="15"/>
    </row>
    <row r="330" spans="12:12">
      <c r="L330" s="15"/>
    </row>
    <row r="331" spans="12:12">
      <c r="L331" s="15"/>
    </row>
    <row r="332" spans="12:12">
      <c r="L332" s="15"/>
    </row>
    <row r="333" spans="12:12">
      <c r="L333" s="15"/>
    </row>
    <row r="334" spans="12:12">
      <c r="L334" s="15"/>
    </row>
    <row r="335" spans="12:12">
      <c r="L335" s="15"/>
    </row>
    <row r="336" spans="12:12">
      <c r="L336" s="15"/>
    </row>
    <row r="337" spans="12:12">
      <c r="L337" s="15"/>
    </row>
    <row r="338" spans="12:12">
      <c r="L338" s="15"/>
    </row>
    <row r="339" spans="12:12">
      <c r="L339" s="15"/>
    </row>
    <row r="340" spans="12:12">
      <c r="L340" s="15"/>
    </row>
    <row r="341" spans="12:12">
      <c r="L341" s="15"/>
    </row>
    <row r="342" spans="12:12">
      <c r="L342" s="15"/>
    </row>
    <row r="343" spans="12:12">
      <c r="L343" s="15"/>
    </row>
    <row r="344" spans="12:12">
      <c r="L344" s="15"/>
    </row>
    <row r="345" spans="12:12">
      <c r="L345" s="15"/>
    </row>
    <row r="346" spans="12:12">
      <c r="L346" s="15"/>
    </row>
    <row r="347" spans="12:12">
      <c r="L347" s="15"/>
    </row>
    <row r="348" spans="12:12">
      <c r="L348" s="15"/>
    </row>
    <row r="349" spans="12:12">
      <c r="L349" s="15"/>
    </row>
    <row r="350" spans="12:12">
      <c r="L350" s="15"/>
    </row>
    <row r="351" spans="12:12">
      <c r="L351" s="15"/>
    </row>
    <row r="352" spans="12:12">
      <c r="L352" s="15"/>
    </row>
    <row r="353" spans="12:12">
      <c r="L353" s="15"/>
    </row>
    <row r="354" spans="12:12">
      <c r="L354" s="15"/>
    </row>
    <row r="355" spans="12:12">
      <c r="L355" s="15"/>
    </row>
    <row r="356" spans="12:12">
      <c r="L356" s="15"/>
    </row>
    <row r="357" spans="12:12">
      <c r="L357" s="15"/>
    </row>
    <row r="358" spans="12:12">
      <c r="L358" s="15"/>
    </row>
    <row r="359" spans="12:12">
      <c r="L359" s="15"/>
    </row>
    <row r="360" spans="12:12">
      <c r="L360" s="15"/>
    </row>
    <row r="361" spans="12:12">
      <c r="L361" s="15"/>
    </row>
    <row r="362" spans="12:12">
      <c r="L362" s="15"/>
    </row>
    <row r="363" spans="12:12">
      <c r="L363" s="15"/>
    </row>
    <row r="364" spans="12:12">
      <c r="L364" s="15"/>
    </row>
    <row r="365" spans="12:12">
      <c r="L365" s="15"/>
    </row>
    <row r="366" spans="12:12">
      <c r="L366" s="15"/>
    </row>
    <row r="367" spans="12:12">
      <c r="L367" s="15"/>
    </row>
    <row r="368" spans="12:12">
      <c r="L368" s="15"/>
    </row>
    <row r="369" spans="12:12">
      <c r="L369" s="15"/>
    </row>
    <row r="370" spans="12:12">
      <c r="L370" s="15"/>
    </row>
    <row r="371" spans="12:12">
      <c r="L371" s="15"/>
    </row>
    <row r="372" spans="12:12">
      <c r="L372" s="15"/>
    </row>
    <row r="373" spans="12:12">
      <c r="L373" s="15"/>
    </row>
    <row r="374" spans="12:12">
      <c r="L374" s="15"/>
    </row>
    <row r="375" spans="12:12">
      <c r="L375" s="15"/>
    </row>
    <row r="376" spans="12:12">
      <c r="L376" s="15"/>
    </row>
    <row r="377" spans="12:12">
      <c r="L377" s="15"/>
    </row>
    <row r="378" spans="12:12">
      <c r="L378" s="15"/>
    </row>
    <row r="379" spans="12:12">
      <c r="L379" s="15"/>
    </row>
    <row r="380" spans="12:12">
      <c r="L380" s="15"/>
    </row>
    <row r="381" spans="12:12">
      <c r="L381" s="15"/>
    </row>
    <row r="382" spans="12:12">
      <c r="L382" s="15"/>
    </row>
    <row r="383" spans="12:12">
      <c r="L383" s="15"/>
    </row>
    <row r="384" spans="12:12">
      <c r="L384" s="15"/>
    </row>
    <row r="385" spans="12:12">
      <c r="L385" s="15"/>
    </row>
    <row r="386" spans="12:12">
      <c r="L386" s="15"/>
    </row>
    <row r="387" spans="12:12">
      <c r="L387" s="15"/>
    </row>
    <row r="388" spans="12:12">
      <c r="L388" s="15"/>
    </row>
    <row r="389" spans="12:12">
      <c r="L389" s="15"/>
    </row>
    <row r="390" spans="12:12">
      <c r="L390" s="15"/>
    </row>
    <row r="391" spans="12:12">
      <c r="L391" s="15"/>
    </row>
    <row r="392" spans="12:12">
      <c r="L392" s="15"/>
    </row>
    <row r="393" spans="12:12">
      <c r="L393" s="15"/>
    </row>
    <row r="394" spans="12:12">
      <c r="L394" s="15"/>
    </row>
    <row r="395" spans="12:12">
      <c r="L395" s="15"/>
    </row>
    <row r="396" spans="12:12">
      <c r="L396" s="15"/>
    </row>
    <row r="397" spans="12:12">
      <c r="L397" s="15"/>
    </row>
    <row r="398" spans="12:12">
      <c r="L398" s="15"/>
    </row>
    <row r="399" spans="12:12">
      <c r="L399" s="15"/>
    </row>
    <row r="400" spans="12:12">
      <c r="L400" s="15"/>
    </row>
    <row r="401" spans="12:12">
      <c r="L401" s="15"/>
    </row>
    <row r="402" spans="12:12">
      <c r="L402" s="15"/>
    </row>
    <row r="403" spans="12:12">
      <c r="L403" s="15"/>
    </row>
    <row r="404" spans="12:12">
      <c r="L404" s="15"/>
    </row>
    <row r="405" spans="12:12">
      <c r="L405" s="15"/>
    </row>
    <row r="406" spans="12:12">
      <c r="L406" s="15"/>
    </row>
    <row r="407" spans="12:12">
      <c r="L407" s="15"/>
    </row>
    <row r="408" spans="12:12">
      <c r="L408" s="15"/>
    </row>
    <row r="409" spans="12:12">
      <c r="L409" s="15"/>
    </row>
    <row r="410" spans="12:12">
      <c r="L410" s="15"/>
    </row>
    <row r="411" spans="12:12">
      <c r="L411" s="15"/>
    </row>
    <row r="412" spans="12:12">
      <c r="L412" s="15"/>
    </row>
    <row r="413" spans="12:12">
      <c r="L413" s="15"/>
    </row>
    <row r="414" spans="12:12">
      <c r="L414" s="15"/>
    </row>
    <row r="415" spans="12:12">
      <c r="L415" s="15"/>
    </row>
    <row r="416" spans="12:12">
      <c r="L416" s="15"/>
    </row>
    <row r="417" spans="12:12">
      <c r="L417" s="15"/>
    </row>
    <row r="418" spans="12:12">
      <c r="L418" s="15"/>
    </row>
    <row r="419" spans="12:12">
      <c r="L419" s="15"/>
    </row>
    <row r="420" spans="12:12">
      <c r="L420" s="15"/>
    </row>
    <row r="421" spans="12:12">
      <c r="L421" s="15"/>
    </row>
    <row r="422" spans="12:12">
      <c r="L422" s="15"/>
    </row>
    <row r="423" spans="12:12">
      <c r="L423" s="15"/>
    </row>
    <row r="424" spans="12:12">
      <c r="L424" s="15"/>
    </row>
    <row r="425" spans="12:12">
      <c r="L425" s="15"/>
    </row>
    <row r="426" spans="12:12">
      <c r="L426" s="15"/>
    </row>
    <row r="427" spans="12:12">
      <c r="L427" s="15"/>
    </row>
    <row r="428" spans="12:12">
      <c r="L428" s="15"/>
    </row>
    <row r="429" spans="12:12">
      <c r="L429" s="15"/>
    </row>
    <row r="430" spans="12:12">
      <c r="L430" s="15"/>
    </row>
    <row r="431" spans="12:12">
      <c r="L431" s="15"/>
    </row>
    <row r="432" spans="12:12">
      <c r="L432" s="15"/>
    </row>
    <row r="433" spans="12:12">
      <c r="L433" s="15"/>
    </row>
    <row r="434" spans="12:12">
      <c r="L434" s="15"/>
    </row>
    <row r="435" spans="12:12">
      <c r="L435" s="15"/>
    </row>
    <row r="436" spans="12:12">
      <c r="L436" s="15"/>
    </row>
    <row r="437" spans="12:12">
      <c r="L437" s="15"/>
    </row>
    <row r="438" spans="12:12">
      <c r="L438" s="15"/>
    </row>
    <row r="439" spans="12:12">
      <c r="L439" s="15"/>
    </row>
    <row r="440" spans="12:12">
      <c r="L440" s="15"/>
    </row>
    <row r="441" spans="12:12">
      <c r="L441" s="15"/>
    </row>
    <row r="442" spans="12:12">
      <c r="L442" s="15"/>
    </row>
    <row r="443" spans="12:12">
      <c r="L443" s="15"/>
    </row>
    <row r="444" spans="12:12">
      <c r="L444" s="15"/>
    </row>
    <row r="445" spans="12:12">
      <c r="L445" s="15"/>
    </row>
    <row r="446" spans="12:12">
      <c r="L446" s="15"/>
    </row>
    <row r="447" spans="12:12">
      <c r="L447" s="15"/>
    </row>
    <row r="448" spans="12:12">
      <c r="L448" s="15"/>
    </row>
    <row r="449" spans="12:12">
      <c r="L449" s="15"/>
    </row>
    <row r="450" spans="12:12">
      <c r="L450" s="15"/>
    </row>
    <row r="451" spans="12:12">
      <c r="L451" s="15"/>
    </row>
    <row r="452" spans="12:12">
      <c r="L452" s="15"/>
    </row>
    <row r="453" spans="12:12">
      <c r="L453" s="15"/>
    </row>
    <row r="454" spans="12:12">
      <c r="L454" s="15"/>
    </row>
    <row r="455" spans="12:12">
      <c r="L455" s="15"/>
    </row>
    <row r="456" spans="12:12">
      <c r="L456" s="15"/>
    </row>
    <row r="457" spans="12:12">
      <c r="L457" s="15"/>
    </row>
    <row r="458" spans="12:12">
      <c r="L458" s="15"/>
    </row>
    <row r="459" spans="12:12">
      <c r="L459" s="15"/>
    </row>
    <row r="460" spans="12:12">
      <c r="L460" s="15"/>
    </row>
    <row r="461" spans="12:12">
      <c r="L461" s="15"/>
    </row>
    <row r="462" spans="12:12">
      <c r="L462" s="15"/>
    </row>
    <row r="463" spans="12:12">
      <c r="L463" s="15"/>
    </row>
    <row r="464" spans="12:12">
      <c r="L464" s="15"/>
    </row>
    <row r="465" spans="12:12">
      <c r="L465" s="15"/>
    </row>
    <row r="466" spans="12:12">
      <c r="L466" s="15"/>
    </row>
    <row r="467" spans="12:12">
      <c r="L467" s="15"/>
    </row>
    <row r="468" spans="12:12">
      <c r="L468" s="15"/>
    </row>
    <row r="469" spans="12:12">
      <c r="L469" s="15"/>
    </row>
    <row r="470" spans="12:12">
      <c r="L470" s="15"/>
    </row>
    <row r="471" spans="12:12">
      <c r="L471" s="15"/>
    </row>
    <row r="472" spans="12:12">
      <c r="L472" s="15"/>
    </row>
    <row r="473" spans="12:12">
      <c r="L473" s="15"/>
    </row>
    <row r="474" spans="12:12">
      <c r="L474" s="15"/>
    </row>
    <row r="475" spans="12:12">
      <c r="L475" s="15"/>
    </row>
    <row r="476" spans="12:12">
      <c r="L476" s="15"/>
    </row>
    <row r="477" spans="12:12">
      <c r="L477" s="15"/>
    </row>
    <row r="478" spans="12:12">
      <c r="L478" s="15"/>
    </row>
    <row r="479" spans="12:12">
      <c r="L479" s="15"/>
    </row>
    <row r="480" spans="12:12">
      <c r="L480" s="15"/>
    </row>
    <row r="481" spans="12:12">
      <c r="L481" s="15"/>
    </row>
    <row r="482" spans="12:12">
      <c r="L482" s="15"/>
    </row>
    <row r="483" spans="12:12">
      <c r="L483" s="15"/>
    </row>
    <row r="484" spans="12:12">
      <c r="L484" s="15"/>
    </row>
    <row r="485" spans="12:12">
      <c r="L485" s="15"/>
    </row>
    <row r="486" spans="12:12">
      <c r="L486" s="15"/>
    </row>
    <row r="487" spans="12:12">
      <c r="L487" s="15"/>
    </row>
    <row r="488" spans="12:12">
      <c r="L488" s="15"/>
    </row>
    <row r="489" spans="12:12">
      <c r="L489" s="15"/>
    </row>
    <row r="490" spans="12:12">
      <c r="L490" s="15"/>
    </row>
    <row r="491" spans="12:12">
      <c r="L491" s="15"/>
    </row>
    <row r="492" spans="12:12">
      <c r="L492" s="15"/>
    </row>
    <row r="493" spans="12:12">
      <c r="L493" s="15"/>
    </row>
    <row r="494" spans="12:12">
      <c r="L494" s="15"/>
    </row>
    <row r="495" spans="12:12">
      <c r="L495" s="15"/>
    </row>
    <row r="496" spans="12:12">
      <c r="L496" s="15"/>
    </row>
    <row r="497" spans="12:12">
      <c r="L497" s="15"/>
    </row>
    <row r="498" spans="12:12">
      <c r="L498" s="15"/>
    </row>
    <row r="499" spans="12:12">
      <c r="L499" s="15"/>
    </row>
    <row r="500" spans="12:12">
      <c r="L500" s="15"/>
    </row>
    <row r="501" spans="12:12">
      <c r="L501" s="15"/>
    </row>
    <row r="502" spans="12:12">
      <c r="L502" s="15"/>
    </row>
    <row r="503" spans="12:12">
      <c r="L503" s="15"/>
    </row>
    <row r="504" spans="12:12">
      <c r="L504" s="15"/>
    </row>
    <row r="505" spans="12:12">
      <c r="L505" s="15"/>
    </row>
    <row r="506" spans="12:12">
      <c r="L506" s="15"/>
    </row>
    <row r="507" spans="12:12">
      <c r="L507" s="15"/>
    </row>
    <row r="508" spans="12:12">
      <c r="L508" s="15"/>
    </row>
    <row r="509" spans="12:12">
      <c r="L509" s="15"/>
    </row>
    <row r="510" spans="12:12">
      <c r="L510" s="15"/>
    </row>
    <row r="511" spans="12:12">
      <c r="L511" s="15"/>
    </row>
    <row r="512" spans="12:12">
      <c r="L512" s="15"/>
    </row>
    <row r="513" spans="12:12">
      <c r="L513" s="15"/>
    </row>
    <row r="514" spans="12:12">
      <c r="L514" s="15"/>
    </row>
    <row r="515" spans="12:12">
      <c r="L515" s="15"/>
    </row>
    <row r="516" spans="12:12">
      <c r="L516" s="15"/>
    </row>
    <row r="517" spans="12:12">
      <c r="L517" s="15"/>
    </row>
    <row r="518" spans="12:12">
      <c r="L518" s="15"/>
    </row>
    <row r="519" spans="12:12">
      <c r="L519" s="15"/>
    </row>
    <row r="520" spans="12:12">
      <c r="L520" s="15"/>
    </row>
    <row r="521" spans="12:12">
      <c r="L521" s="15"/>
    </row>
    <row r="522" spans="12:12">
      <c r="L522" s="15"/>
    </row>
    <row r="523" spans="12:12">
      <c r="L523" s="15"/>
    </row>
    <row r="524" spans="12:12">
      <c r="L524" s="15"/>
    </row>
    <row r="525" spans="12:12">
      <c r="L525" s="15"/>
    </row>
    <row r="526" spans="12:12">
      <c r="L526" s="15"/>
    </row>
    <row r="527" spans="12:12">
      <c r="L527" s="15"/>
    </row>
    <row r="528" spans="12:12">
      <c r="L528" s="15"/>
    </row>
    <row r="529" spans="12:12">
      <c r="L529" s="15"/>
    </row>
    <row r="530" spans="12:12">
      <c r="L530" s="15"/>
    </row>
    <row r="531" spans="12:12">
      <c r="L531" s="15"/>
    </row>
    <row r="532" spans="12:12">
      <c r="L532" s="15"/>
    </row>
    <row r="533" spans="12:12">
      <c r="L533" s="15"/>
    </row>
    <row r="534" spans="12:12">
      <c r="L534" s="15"/>
    </row>
    <row r="535" spans="12:12">
      <c r="L535" s="15"/>
    </row>
    <row r="536" spans="12:12">
      <c r="L536" s="15"/>
    </row>
    <row r="537" spans="12:12">
      <c r="L537" s="15"/>
    </row>
    <row r="538" spans="12:12">
      <c r="L538" s="15"/>
    </row>
    <row r="539" spans="12:12">
      <c r="L539" s="15"/>
    </row>
    <row r="540" spans="12:12">
      <c r="L540" s="15"/>
    </row>
    <row r="541" spans="12:12">
      <c r="L541" s="15"/>
    </row>
    <row r="542" spans="12:12">
      <c r="L542" s="15"/>
    </row>
    <row r="543" spans="12:12">
      <c r="L543" s="15"/>
    </row>
    <row r="544" spans="12:12">
      <c r="L544" s="15"/>
    </row>
    <row r="545" spans="12:12">
      <c r="L545" s="15"/>
    </row>
    <row r="546" spans="12:12">
      <c r="L546" s="15"/>
    </row>
    <row r="547" spans="12:12">
      <c r="L547" s="15"/>
    </row>
    <row r="548" spans="12:12">
      <c r="L548" s="15"/>
    </row>
    <row r="549" spans="12:12">
      <c r="L549" s="15"/>
    </row>
    <row r="550" spans="12:12">
      <c r="L550" s="15"/>
    </row>
    <row r="551" spans="12:12">
      <c r="L551" s="15"/>
    </row>
    <row r="552" spans="12:12">
      <c r="L552" s="15"/>
    </row>
    <row r="553" spans="12:12">
      <c r="L553" s="15"/>
    </row>
    <row r="554" spans="12:12">
      <c r="L554" s="15"/>
    </row>
    <row r="555" spans="12:12">
      <c r="L555" s="15"/>
    </row>
    <row r="556" spans="12:12">
      <c r="L556" s="15"/>
    </row>
    <row r="557" spans="12:12">
      <c r="L557" s="15"/>
    </row>
    <row r="558" spans="12:12">
      <c r="L558" s="15"/>
    </row>
    <row r="559" spans="12:12">
      <c r="L559" s="15"/>
    </row>
    <row r="560" spans="12:12">
      <c r="L560" s="15"/>
    </row>
    <row r="561" spans="12:12">
      <c r="L561" s="15"/>
    </row>
    <row r="562" spans="12:12">
      <c r="L562" s="15"/>
    </row>
    <row r="563" spans="12:12">
      <c r="L563" s="15"/>
    </row>
    <row r="564" spans="12:12">
      <c r="L564" s="15"/>
    </row>
    <row r="565" spans="12:12">
      <c r="L565" s="15"/>
    </row>
    <row r="566" spans="12:12">
      <c r="L566" s="15"/>
    </row>
    <row r="567" spans="12:12">
      <c r="L567" s="15"/>
    </row>
    <row r="568" spans="12:12">
      <c r="L568" s="15"/>
    </row>
  </sheetData>
  <mergeCells count="154">
    <mergeCell ref="A3:A6"/>
    <mergeCell ref="B3:B6"/>
    <mergeCell ref="C3:C6"/>
    <mergeCell ref="D3:D6"/>
    <mergeCell ref="E3:E6"/>
    <mergeCell ref="F3:F6"/>
    <mergeCell ref="A1:H2"/>
    <mergeCell ref="I1:R1"/>
    <mergeCell ref="S1:W1"/>
    <mergeCell ref="I2:J2"/>
    <mergeCell ref="K2:O2"/>
    <mergeCell ref="P2:R2"/>
    <mergeCell ref="S2:V2"/>
    <mergeCell ref="N3:N6"/>
    <mergeCell ref="O3:O6"/>
    <mergeCell ref="P3:W4"/>
    <mergeCell ref="K4:K6"/>
    <mergeCell ref="L4:L6"/>
    <mergeCell ref="P5:S5"/>
    <mergeCell ref="T5:W5"/>
    <mergeCell ref="G3:G6"/>
    <mergeCell ref="H3:H6"/>
    <mergeCell ref="I3:I6"/>
    <mergeCell ref="J3:J6"/>
    <mergeCell ref="K3:L3"/>
    <mergeCell ref="M3:M6"/>
    <mergeCell ref="D15:D16"/>
    <mergeCell ref="E15:E16"/>
    <mergeCell ref="F15:F16"/>
    <mergeCell ref="F17:M17"/>
    <mergeCell ref="C19:C29"/>
    <mergeCell ref="F19:H19"/>
    <mergeCell ref="I19:K19"/>
    <mergeCell ref="D20:D22"/>
    <mergeCell ref="E20:E22"/>
    <mergeCell ref="F20:F22"/>
    <mergeCell ref="C11:C16"/>
    <mergeCell ref="F11:M11"/>
    <mergeCell ref="D12:D13"/>
    <mergeCell ref="E12:E13"/>
    <mergeCell ref="F12:F13"/>
    <mergeCell ref="G26:G27"/>
    <mergeCell ref="H26:H27"/>
    <mergeCell ref="C30:C32"/>
    <mergeCell ref="F30:M30"/>
    <mergeCell ref="D31:D32"/>
    <mergeCell ref="E31:E32"/>
    <mergeCell ref="F31:F32"/>
    <mergeCell ref="D23:D24"/>
    <mergeCell ref="E23:E24"/>
    <mergeCell ref="F23:F24"/>
    <mergeCell ref="D25:D28"/>
    <mergeCell ref="E25:E28"/>
    <mergeCell ref="F25:F28"/>
    <mergeCell ref="E44:E45"/>
    <mergeCell ref="F44:F45"/>
    <mergeCell ref="D46:D49"/>
    <mergeCell ref="E46:E49"/>
    <mergeCell ref="F46:F49"/>
    <mergeCell ref="D50:D52"/>
    <mergeCell ref="E50:E52"/>
    <mergeCell ref="F50:F52"/>
    <mergeCell ref="B34:B89"/>
    <mergeCell ref="F34:M34"/>
    <mergeCell ref="C35:C42"/>
    <mergeCell ref="F35:M35"/>
    <mergeCell ref="D36:D40"/>
    <mergeCell ref="E36:E40"/>
    <mergeCell ref="F36:F40"/>
    <mergeCell ref="C43:C56"/>
    <mergeCell ref="F43:M43"/>
    <mergeCell ref="D44:D45"/>
    <mergeCell ref="G50:G52"/>
    <mergeCell ref="H50:H52"/>
    <mergeCell ref="I50:I52"/>
    <mergeCell ref="J50:J52"/>
    <mergeCell ref="D53:D55"/>
    <mergeCell ref="E53:E55"/>
    <mergeCell ref="F53:F55"/>
    <mergeCell ref="G53:G55"/>
    <mergeCell ref="H53:H55"/>
    <mergeCell ref="I53:I55"/>
    <mergeCell ref="J53:J55"/>
    <mergeCell ref="C57:C58"/>
    <mergeCell ref="F57:M57"/>
    <mergeCell ref="C59:C61"/>
    <mergeCell ref="F59:M59"/>
    <mergeCell ref="C62:C66"/>
    <mergeCell ref="F62:M62"/>
    <mergeCell ref="D64:D66"/>
    <mergeCell ref="E64:E66"/>
    <mergeCell ref="F64:F66"/>
    <mergeCell ref="G64:G66"/>
    <mergeCell ref="H64:H66"/>
    <mergeCell ref="I64:I66"/>
    <mergeCell ref="J64:J66"/>
    <mergeCell ref="C67:C74"/>
    <mergeCell ref="F67:M67"/>
    <mergeCell ref="D68:D69"/>
    <mergeCell ref="E68:E69"/>
    <mergeCell ref="F68:F69"/>
    <mergeCell ref="G68:G69"/>
    <mergeCell ref="C75:C79"/>
    <mergeCell ref="F75:M75"/>
    <mergeCell ref="D78:D79"/>
    <mergeCell ref="E78:E79"/>
    <mergeCell ref="F78:F79"/>
    <mergeCell ref="G78:G79"/>
    <mergeCell ref="H78:H79"/>
    <mergeCell ref="H68:H69"/>
    <mergeCell ref="I68:I69"/>
    <mergeCell ref="J68:J69"/>
    <mergeCell ref="D71:D74"/>
    <mergeCell ref="E71:E74"/>
    <mergeCell ref="F71:F74"/>
    <mergeCell ref="G71:G74"/>
    <mergeCell ref="H71:H74"/>
    <mergeCell ref="I71:I74"/>
    <mergeCell ref="J71:J74"/>
    <mergeCell ref="F89:M89"/>
    <mergeCell ref="C80:C83"/>
    <mergeCell ref="F80:M80"/>
    <mergeCell ref="C84:C88"/>
    <mergeCell ref="F84:M84"/>
    <mergeCell ref="D85:D86"/>
    <mergeCell ref="E85:E86"/>
    <mergeCell ref="F85:F86"/>
    <mergeCell ref="G85:G86"/>
    <mergeCell ref="H85:H86"/>
    <mergeCell ref="D87:D88"/>
    <mergeCell ref="N112:T112"/>
    <mergeCell ref="A102:D102"/>
    <mergeCell ref="F102:M102"/>
    <mergeCell ref="A103:A104"/>
    <mergeCell ref="F105:M105"/>
    <mergeCell ref="E109:R109"/>
    <mergeCell ref="E110:R110"/>
    <mergeCell ref="B91:B100"/>
    <mergeCell ref="F91:M91"/>
    <mergeCell ref="C96:C97"/>
    <mergeCell ref="D96:D97"/>
    <mergeCell ref="E96:E97"/>
    <mergeCell ref="F96:F97"/>
    <mergeCell ref="G96:G97"/>
    <mergeCell ref="H96:H97"/>
    <mergeCell ref="A9:A100"/>
    <mergeCell ref="B9:D9"/>
    <mergeCell ref="F9:M9"/>
    <mergeCell ref="B10:B32"/>
    <mergeCell ref="F10:M10"/>
    <mergeCell ref="E87:E88"/>
    <mergeCell ref="F87:F88"/>
    <mergeCell ref="G87:G88"/>
    <mergeCell ref="H87:H88"/>
  </mergeCells>
  <printOptions horizontalCentered="1"/>
  <pageMargins left="0.35433070866141736" right="0.35433070866141736" top="0.39370078740157483" bottom="0.39370078740157483" header="0.31496062992125984" footer="0.31496062992125984"/>
  <pageSetup paperSize="8" orientation="landscape" verticalDpi="0"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G284"/>
  <sheetViews>
    <sheetView tabSelected="1" topLeftCell="A168" zoomScale="89" zoomScaleNormal="89" workbookViewId="0">
      <selection activeCell="B182" sqref="B182"/>
    </sheetView>
  </sheetViews>
  <sheetFormatPr defaultColWidth="8" defaultRowHeight="15.75"/>
  <cols>
    <col min="1" max="4" width="5" style="62" customWidth="1"/>
    <col min="5" max="5" width="5" style="43" hidden="1" customWidth="1"/>
    <col min="6" max="6" width="21.625" style="43" hidden="1" customWidth="1"/>
    <col min="7" max="7" width="6" style="155" hidden="1" customWidth="1"/>
    <col min="8" max="8" width="27" style="156" hidden="1" customWidth="1"/>
    <col min="9" max="9" width="8" style="156" customWidth="1"/>
    <col min="10" max="10" width="27.875" style="6" customWidth="1"/>
    <col min="11" max="11" width="9.625" style="403" customWidth="1"/>
    <col min="12" max="12" width="9.125" style="404" customWidth="1"/>
    <col min="13" max="13" width="7.25" style="9" customWidth="1"/>
    <col min="14" max="14" width="8.25" style="68" bestFit="1" customWidth="1"/>
    <col min="15" max="15" width="8.75" style="68" customWidth="1"/>
    <col min="16" max="17" width="7.625" style="65" customWidth="1"/>
    <col min="18" max="18" width="8.125" style="66" customWidth="1"/>
    <col min="19" max="19" width="8.625" style="15" customWidth="1"/>
    <col min="20" max="21" width="7.5" style="15" customWidth="1"/>
    <col min="22" max="22" width="10.25" style="15" customWidth="1"/>
    <col min="23" max="23" width="9.375" style="15" customWidth="1"/>
    <col min="24" max="16384" width="8" style="62"/>
  </cols>
  <sheetData>
    <row r="1" spans="1:58" ht="23.25" customHeight="1">
      <c r="A1" s="476" t="s">
        <v>168</v>
      </c>
      <c r="B1" s="477"/>
      <c r="C1" s="477"/>
      <c r="D1" s="477"/>
      <c r="E1" s="477"/>
      <c r="F1" s="477"/>
      <c r="G1" s="477"/>
      <c r="H1" s="478"/>
      <c r="I1" s="492" t="s">
        <v>524</v>
      </c>
      <c r="J1" s="487"/>
      <c r="K1" s="487"/>
      <c r="L1" s="487"/>
      <c r="M1" s="487"/>
      <c r="N1" s="487"/>
      <c r="O1" s="487"/>
      <c r="P1" s="487"/>
      <c r="Q1" s="487"/>
      <c r="R1" s="488"/>
      <c r="S1" s="482" t="s">
        <v>527</v>
      </c>
      <c r="T1" s="483"/>
      <c r="U1" s="483"/>
      <c r="V1" s="483"/>
      <c r="W1" s="484"/>
    </row>
    <row r="2" spans="1:58" ht="24" customHeight="1">
      <c r="A2" s="479"/>
      <c r="B2" s="480"/>
      <c r="C2" s="480"/>
      <c r="D2" s="480"/>
      <c r="E2" s="480"/>
      <c r="F2" s="480"/>
      <c r="G2" s="480"/>
      <c r="H2" s="481"/>
      <c r="I2" s="485" t="s">
        <v>528</v>
      </c>
      <c r="J2" s="486"/>
      <c r="K2" s="487" t="s">
        <v>529</v>
      </c>
      <c r="L2" s="487"/>
      <c r="M2" s="487"/>
      <c r="N2" s="488"/>
      <c r="O2" s="285"/>
      <c r="P2" s="489" t="s">
        <v>256</v>
      </c>
      <c r="Q2" s="490"/>
      <c r="R2" s="491"/>
      <c r="S2" s="482" t="s">
        <v>530</v>
      </c>
      <c r="T2" s="483"/>
      <c r="U2" s="483"/>
      <c r="V2" s="484"/>
      <c r="W2" s="284"/>
    </row>
    <row r="3" spans="1:58" s="15" customFormat="1" ht="29.25" customHeight="1">
      <c r="A3" s="445" t="s">
        <v>531</v>
      </c>
      <c r="B3" s="445" t="s">
        <v>333</v>
      </c>
      <c r="C3" s="445" t="s">
        <v>334</v>
      </c>
      <c r="D3" s="445" t="s">
        <v>532</v>
      </c>
      <c r="E3" s="493" t="s">
        <v>202</v>
      </c>
      <c r="F3" s="493" t="s">
        <v>198</v>
      </c>
      <c r="G3" s="493" t="s">
        <v>345</v>
      </c>
      <c r="H3" s="445" t="s">
        <v>257</v>
      </c>
      <c r="I3" s="509" t="s">
        <v>346</v>
      </c>
      <c r="J3" s="498" t="s">
        <v>143</v>
      </c>
      <c r="K3" s="506" t="s">
        <v>144</v>
      </c>
      <c r="L3" s="508"/>
      <c r="M3" s="511" t="s">
        <v>145</v>
      </c>
      <c r="N3" s="445" t="s">
        <v>533</v>
      </c>
      <c r="O3" s="445" t="s">
        <v>23</v>
      </c>
      <c r="P3" s="496" t="s">
        <v>146</v>
      </c>
      <c r="Q3" s="497"/>
      <c r="R3" s="497"/>
      <c r="S3" s="497"/>
      <c r="T3" s="497"/>
      <c r="U3" s="497"/>
      <c r="V3" s="497"/>
      <c r="W3" s="498"/>
    </row>
    <row r="4" spans="1:58" s="65" customFormat="1" ht="15.6" customHeight="1">
      <c r="A4" s="446"/>
      <c r="B4" s="446"/>
      <c r="C4" s="446"/>
      <c r="D4" s="446"/>
      <c r="E4" s="494"/>
      <c r="F4" s="494"/>
      <c r="G4" s="494"/>
      <c r="H4" s="446"/>
      <c r="I4" s="509"/>
      <c r="J4" s="510"/>
      <c r="K4" s="502" t="s">
        <v>137</v>
      </c>
      <c r="L4" s="445" t="s">
        <v>147</v>
      </c>
      <c r="M4" s="512"/>
      <c r="N4" s="446"/>
      <c r="O4" s="446"/>
      <c r="P4" s="499"/>
      <c r="Q4" s="500"/>
      <c r="R4" s="500"/>
      <c r="S4" s="500"/>
      <c r="T4" s="500"/>
      <c r="U4" s="500"/>
      <c r="V4" s="500"/>
      <c r="W4" s="501"/>
    </row>
    <row r="5" spans="1:58" s="15" customFormat="1" ht="27.6" customHeight="1">
      <c r="A5" s="446"/>
      <c r="B5" s="446"/>
      <c r="C5" s="446"/>
      <c r="D5" s="446"/>
      <c r="E5" s="494"/>
      <c r="F5" s="494"/>
      <c r="G5" s="494"/>
      <c r="H5" s="446"/>
      <c r="I5" s="509"/>
      <c r="J5" s="510"/>
      <c r="K5" s="503"/>
      <c r="L5" s="446"/>
      <c r="M5" s="512"/>
      <c r="N5" s="446"/>
      <c r="O5" s="446"/>
      <c r="P5" s="505" t="s">
        <v>258</v>
      </c>
      <c r="Q5" s="505"/>
      <c r="R5" s="505"/>
      <c r="S5" s="505"/>
      <c r="T5" s="506" t="s">
        <v>169</v>
      </c>
      <c r="U5" s="507"/>
      <c r="V5" s="507"/>
      <c r="W5" s="508"/>
    </row>
    <row r="6" spans="1:58" s="15" customFormat="1" ht="47.25">
      <c r="A6" s="447"/>
      <c r="B6" s="447"/>
      <c r="C6" s="447"/>
      <c r="D6" s="447"/>
      <c r="E6" s="495"/>
      <c r="F6" s="495"/>
      <c r="G6" s="495"/>
      <c r="H6" s="447"/>
      <c r="I6" s="509"/>
      <c r="J6" s="501"/>
      <c r="K6" s="504"/>
      <c r="L6" s="447"/>
      <c r="M6" s="513"/>
      <c r="N6" s="447"/>
      <c r="O6" s="447"/>
      <c r="P6" s="287" t="s">
        <v>148</v>
      </c>
      <c r="Q6" s="287" t="s">
        <v>259</v>
      </c>
      <c r="R6" s="13" t="s">
        <v>149</v>
      </c>
      <c r="S6" s="13" t="s">
        <v>150</v>
      </c>
      <c r="T6" s="13" t="s">
        <v>148</v>
      </c>
      <c r="U6" s="287" t="s">
        <v>259</v>
      </c>
      <c r="V6" s="13" t="s">
        <v>149</v>
      </c>
      <c r="W6" s="13" t="s">
        <v>150</v>
      </c>
    </row>
    <row r="7" spans="1:58" s="75" customFormat="1">
      <c r="A7" s="75">
        <v>1</v>
      </c>
      <c r="B7" s="75">
        <v>2</v>
      </c>
      <c r="C7" s="75">
        <v>3</v>
      </c>
      <c r="D7" s="75">
        <v>4</v>
      </c>
      <c r="E7" s="286">
        <v>5</v>
      </c>
      <c r="F7" s="51">
        <v>6</v>
      </c>
      <c r="G7" s="76">
        <v>7</v>
      </c>
      <c r="H7" s="288">
        <v>8</v>
      </c>
      <c r="I7" s="333"/>
      <c r="J7" s="334"/>
      <c r="K7" s="290">
        <v>9</v>
      </c>
      <c r="L7" s="287">
        <v>10</v>
      </c>
      <c r="M7" s="290">
        <v>11</v>
      </c>
      <c r="N7" s="287">
        <v>12</v>
      </c>
      <c r="O7" s="287"/>
      <c r="P7" s="287">
        <v>13</v>
      </c>
      <c r="Q7" s="287">
        <v>14</v>
      </c>
      <c r="R7" s="287">
        <v>15</v>
      </c>
      <c r="S7" s="287">
        <v>16</v>
      </c>
      <c r="T7" s="287">
        <v>17</v>
      </c>
      <c r="U7" s="287">
        <v>18</v>
      </c>
      <c r="V7" s="287">
        <v>19</v>
      </c>
      <c r="W7" s="287">
        <v>20</v>
      </c>
    </row>
    <row r="8" spans="1:58" s="75" customFormat="1" ht="50.25" customHeight="1">
      <c r="A8" s="3" t="s">
        <v>326</v>
      </c>
      <c r="B8" s="3" t="s">
        <v>327</v>
      </c>
      <c r="C8" s="3" t="s">
        <v>328</v>
      </c>
      <c r="D8" s="3" t="s">
        <v>329</v>
      </c>
      <c r="E8" s="286"/>
      <c r="F8" s="51"/>
      <c r="G8" s="189"/>
      <c r="H8" s="289"/>
      <c r="I8" s="289"/>
      <c r="J8" s="289"/>
      <c r="K8" s="290" t="s">
        <v>24</v>
      </c>
      <c r="L8" s="335" t="s">
        <v>181</v>
      </c>
      <c r="M8" s="290" t="s">
        <v>494</v>
      </c>
      <c r="N8" s="287" t="s">
        <v>337</v>
      </c>
      <c r="O8" s="287" t="s">
        <v>495</v>
      </c>
      <c r="P8" s="81" t="s">
        <v>496</v>
      </c>
      <c r="Q8" s="287" t="s">
        <v>497</v>
      </c>
      <c r="R8" s="287" t="s">
        <v>330</v>
      </c>
      <c r="S8" s="290" t="s">
        <v>331</v>
      </c>
      <c r="T8" s="287" t="s">
        <v>496</v>
      </c>
      <c r="U8" s="287" t="s">
        <v>497</v>
      </c>
      <c r="V8" s="287" t="s">
        <v>330</v>
      </c>
      <c r="W8" s="287" t="s">
        <v>331</v>
      </c>
    </row>
    <row r="9" spans="1:58" ht="23.25" customHeight="1">
      <c r="A9" s="560">
        <v>0.85</v>
      </c>
      <c r="B9" s="459"/>
      <c r="C9" s="460"/>
      <c r="D9" s="461"/>
      <c r="E9" s="77" t="s">
        <v>151</v>
      </c>
      <c r="F9" s="462" t="s">
        <v>199</v>
      </c>
      <c r="G9" s="463"/>
      <c r="H9" s="463"/>
      <c r="I9" s="463"/>
      <c r="J9" s="463"/>
      <c r="K9" s="463"/>
      <c r="L9" s="463"/>
      <c r="M9" s="464"/>
      <c r="N9" s="32"/>
      <c r="O9" s="32"/>
      <c r="P9" s="29"/>
      <c r="Q9" s="29"/>
      <c r="R9" s="78"/>
      <c r="S9" s="78"/>
      <c r="T9" s="78"/>
      <c r="U9" s="78"/>
      <c r="V9" s="78"/>
      <c r="W9" s="78"/>
    </row>
    <row r="10" spans="1:58" s="79" customFormat="1" ht="24.6" customHeight="1">
      <c r="A10" s="561"/>
      <c r="B10" s="465">
        <v>0.15</v>
      </c>
      <c r="E10" s="80" t="s">
        <v>152</v>
      </c>
      <c r="F10" s="468" t="s">
        <v>200</v>
      </c>
      <c r="G10" s="469"/>
      <c r="H10" s="469"/>
      <c r="I10" s="469"/>
      <c r="J10" s="469"/>
      <c r="K10" s="469"/>
      <c r="L10" s="469"/>
      <c r="M10" s="470"/>
      <c r="N10" s="175"/>
      <c r="O10" s="175"/>
      <c r="P10" s="81"/>
      <c r="Q10" s="176"/>
      <c r="R10" s="177"/>
      <c r="S10" s="336">
        <f>SUM(S12:S32)</f>
        <v>12.75</v>
      </c>
      <c r="T10" s="176"/>
      <c r="U10" s="176"/>
      <c r="V10" s="177"/>
      <c r="W10" s="177"/>
      <c r="X10" s="15"/>
      <c r="Y10" s="15"/>
      <c r="Z10" s="15"/>
      <c r="AA10" s="15"/>
      <c r="AB10" s="15"/>
      <c r="AC10" s="15"/>
      <c r="AD10" s="15"/>
      <c r="AE10" s="15"/>
      <c r="AF10" s="15"/>
      <c r="AG10" s="15"/>
      <c r="AH10" s="15"/>
      <c r="AI10" s="15"/>
      <c r="AJ10" s="15"/>
      <c r="AK10" s="15"/>
      <c r="AL10" s="15"/>
      <c r="AM10" s="15"/>
      <c r="AN10" s="15"/>
      <c r="AO10" s="15"/>
      <c r="AP10" s="15"/>
      <c r="AQ10" s="15"/>
      <c r="AR10" s="15"/>
      <c r="AS10" s="15"/>
      <c r="AT10" s="15"/>
      <c r="AU10" s="15"/>
      <c r="AV10" s="15"/>
      <c r="AW10" s="15"/>
      <c r="AX10" s="15"/>
      <c r="AY10" s="15"/>
      <c r="AZ10" s="15"/>
      <c r="BA10" s="15"/>
      <c r="BB10" s="15"/>
      <c r="BC10" s="15"/>
      <c r="BD10" s="15"/>
      <c r="BE10" s="15"/>
      <c r="BF10" s="15"/>
    </row>
    <row r="11" spans="1:58" s="86" customFormat="1" ht="21" customHeight="1">
      <c r="A11" s="561"/>
      <c r="B11" s="466"/>
      <c r="C11" s="448">
        <v>0.15</v>
      </c>
      <c r="D11" s="83"/>
      <c r="E11" s="84" t="s">
        <v>179</v>
      </c>
      <c r="F11" s="451" t="s">
        <v>201</v>
      </c>
      <c r="G11" s="452"/>
      <c r="H11" s="452"/>
      <c r="I11" s="452"/>
      <c r="J11" s="452"/>
      <c r="K11" s="452"/>
      <c r="L11" s="452"/>
      <c r="M11" s="471"/>
      <c r="N11" s="14"/>
      <c r="O11" s="14"/>
      <c r="P11" s="81"/>
      <c r="Q11" s="81"/>
      <c r="R11" s="82"/>
      <c r="S11" s="82"/>
      <c r="T11" s="81"/>
      <c r="U11" s="81"/>
      <c r="V11" s="82"/>
      <c r="W11" s="82"/>
      <c r="X11" s="15"/>
      <c r="Y11" s="15"/>
      <c r="Z11" s="15"/>
      <c r="AA11" s="15"/>
      <c r="AB11" s="15"/>
      <c r="AC11" s="15"/>
      <c r="AD11" s="15"/>
      <c r="AE11" s="15"/>
      <c r="AF11" s="15"/>
      <c r="AG11" s="15"/>
      <c r="AH11" s="15"/>
      <c r="AI11" s="15"/>
      <c r="AJ11" s="15"/>
      <c r="AK11" s="15"/>
      <c r="AL11" s="15"/>
      <c r="AM11" s="15"/>
      <c r="AN11" s="15"/>
      <c r="AO11" s="15"/>
      <c r="AP11" s="15"/>
      <c r="AQ11" s="15"/>
      <c r="AR11" s="15"/>
      <c r="AS11" s="15"/>
      <c r="AT11" s="15"/>
      <c r="AU11" s="15"/>
      <c r="AV11" s="15"/>
      <c r="AW11" s="15"/>
      <c r="AX11" s="15"/>
      <c r="AY11" s="15"/>
      <c r="AZ11" s="15"/>
      <c r="BA11" s="15"/>
      <c r="BB11" s="15"/>
      <c r="BC11" s="15"/>
      <c r="BD11" s="15"/>
      <c r="BE11" s="15"/>
      <c r="BF11" s="15"/>
    </row>
    <row r="12" spans="1:58" s="15" customFormat="1" ht="37.5" hidden="1" customHeight="1">
      <c r="A12" s="561"/>
      <c r="B12" s="466"/>
      <c r="C12" s="449"/>
      <c r="D12" s="454">
        <v>1</v>
      </c>
      <c r="E12" s="457" t="s">
        <v>14</v>
      </c>
      <c r="F12" s="472" t="s">
        <v>251</v>
      </c>
      <c r="G12" s="55" t="s">
        <v>534</v>
      </c>
      <c r="H12" s="294" t="s">
        <v>36</v>
      </c>
      <c r="I12" s="55" t="s">
        <v>534</v>
      </c>
      <c r="J12" s="291" t="s">
        <v>36</v>
      </c>
      <c r="K12" s="291" t="s">
        <v>252</v>
      </c>
      <c r="L12" s="337">
        <v>1655.17</v>
      </c>
      <c r="M12" s="291" t="s">
        <v>274</v>
      </c>
      <c r="N12" s="87">
        <v>0</v>
      </c>
      <c r="O12" s="91"/>
      <c r="P12" s="338">
        <v>1655.17</v>
      </c>
      <c r="Q12" s="158">
        <f>(P12-L12)</f>
        <v>0</v>
      </c>
      <c r="R12" s="89">
        <f>100+Q12*10</f>
        <v>100</v>
      </c>
      <c r="S12" s="90">
        <f>$A$9*$B$10*$C$11*$D$12*N12*R12</f>
        <v>0</v>
      </c>
      <c r="T12" s="287"/>
      <c r="U12" s="287"/>
      <c r="V12" s="13"/>
      <c r="W12" s="13"/>
    </row>
    <row r="13" spans="1:58" s="15" customFormat="1" ht="54.75" customHeight="1">
      <c r="A13" s="561"/>
      <c r="B13" s="466"/>
      <c r="C13" s="449"/>
      <c r="D13" s="597"/>
      <c r="E13" s="458"/>
      <c r="F13" s="473"/>
      <c r="G13" s="277" t="s">
        <v>347</v>
      </c>
      <c r="H13" s="294" t="s">
        <v>171</v>
      </c>
      <c r="I13" s="277" t="s">
        <v>351</v>
      </c>
      <c r="J13" s="294" t="s">
        <v>308</v>
      </c>
      <c r="K13" s="276" t="s">
        <v>535</v>
      </c>
      <c r="L13" s="339">
        <v>16.216999999999999</v>
      </c>
      <c r="M13" s="291" t="s">
        <v>26</v>
      </c>
      <c r="N13" s="91">
        <v>1</v>
      </c>
      <c r="O13" s="194">
        <f>$A$9*$B$10*$C$11*$D$12*N13</f>
        <v>1.9125E-2</v>
      </c>
      <c r="P13" s="339">
        <v>16.216999999999999</v>
      </c>
      <c r="Q13" s="158">
        <v>5</v>
      </c>
      <c r="R13" s="89">
        <f>100-(1-P13/L13)*100*Q13</f>
        <v>100</v>
      </c>
      <c r="S13" s="90">
        <f>R13*O13</f>
        <v>1.9124999999999999</v>
      </c>
      <c r="T13" s="280"/>
      <c r="U13" s="280"/>
      <c r="V13" s="52"/>
      <c r="W13" s="52"/>
    </row>
    <row r="14" spans="1:58" s="15" customFormat="1" ht="39.75" hidden="1" customHeight="1">
      <c r="A14" s="561"/>
      <c r="B14" s="466"/>
      <c r="C14" s="449"/>
      <c r="D14" s="92">
        <v>0</v>
      </c>
      <c r="E14" s="93" t="s">
        <v>15</v>
      </c>
      <c r="F14" s="49" t="s">
        <v>0</v>
      </c>
      <c r="G14" s="55" t="s">
        <v>18</v>
      </c>
      <c r="H14" s="50" t="s">
        <v>34</v>
      </c>
      <c r="I14" s="55" t="s">
        <v>18</v>
      </c>
      <c r="J14" s="302" t="s">
        <v>34</v>
      </c>
      <c r="K14" s="291" t="s">
        <v>252</v>
      </c>
      <c r="L14" s="340">
        <v>478.09</v>
      </c>
      <c r="M14" s="291" t="s">
        <v>274</v>
      </c>
      <c r="N14" s="87">
        <v>0</v>
      </c>
      <c r="O14" s="194"/>
      <c r="P14" s="123">
        <v>478.09</v>
      </c>
      <c r="Q14" s="158">
        <f>(P14-L14)</f>
        <v>0</v>
      </c>
      <c r="R14" s="89">
        <f>100-(P14-L14)*10</f>
        <v>100</v>
      </c>
      <c r="S14" s="90">
        <f t="shared" ref="S14:S32" si="0">R14*O14</f>
        <v>0</v>
      </c>
      <c r="T14" s="287"/>
      <c r="U14" s="287"/>
      <c r="V14" s="13"/>
      <c r="W14" s="13"/>
    </row>
    <row r="15" spans="1:58" s="15" customFormat="1" ht="29.25" hidden="1" customHeight="1">
      <c r="A15" s="561"/>
      <c r="B15" s="466"/>
      <c r="C15" s="449"/>
      <c r="D15" s="454">
        <v>0</v>
      </c>
      <c r="E15" s="457" t="s">
        <v>16</v>
      </c>
      <c r="F15" s="472" t="s">
        <v>35</v>
      </c>
      <c r="G15" s="55" t="s">
        <v>536</v>
      </c>
      <c r="H15" s="50" t="s">
        <v>33</v>
      </c>
      <c r="I15" s="55" t="s">
        <v>536</v>
      </c>
      <c r="J15" s="302" t="s">
        <v>33</v>
      </c>
      <c r="K15" s="33" t="s">
        <v>25</v>
      </c>
      <c r="L15" s="340">
        <v>99.7</v>
      </c>
      <c r="M15" s="291" t="s">
        <v>274</v>
      </c>
      <c r="N15" s="87">
        <v>0</v>
      </c>
      <c r="O15" s="194"/>
      <c r="P15" s="123">
        <v>99.7</v>
      </c>
      <c r="Q15" s="158">
        <f>(P15-L15)</f>
        <v>0</v>
      </c>
      <c r="R15" s="341">
        <f>100+Q15*100</f>
        <v>100</v>
      </c>
      <c r="S15" s="90">
        <f t="shared" si="0"/>
        <v>0</v>
      </c>
      <c r="T15" s="287"/>
      <c r="U15" s="287"/>
      <c r="V15" s="13"/>
      <c r="W15" s="13"/>
    </row>
    <row r="16" spans="1:58" s="15" customFormat="1" ht="48.75" hidden="1" customHeight="1">
      <c r="A16" s="561"/>
      <c r="B16" s="466"/>
      <c r="C16" s="450"/>
      <c r="D16" s="597"/>
      <c r="E16" s="458"/>
      <c r="F16" s="473"/>
      <c r="G16" s="278" t="s">
        <v>537</v>
      </c>
      <c r="H16" s="50" t="s">
        <v>42</v>
      </c>
      <c r="I16" s="278" t="s">
        <v>537</v>
      </c>
      <c r="J16" s="302" t="s">
        <v>42</v>
      </c>
      <c r="K16" s="101" t="s">
        <v>260</v>
      </c>
      <c r="L16" s="342">
        <v>150</v>
      </c>
      <c r="M16" s="55" t="s">
        <v>141</v>
      </c>
      <c r="N16" s="87">
        <v>0</v>
      </c>
      <c r="O16" s="194"/>
      <c r="P16" s="123">
        <v>150</v>
      </c>
      <c r="Q16" s="343">
        <v>2</v>
      </c>
      <c r="R16" s="157">
        <f>100+(1-P16/L16)*100*Q16</f>
        <v>100</v>
      </c>
      <c r="S16" s="90">
        <f t="shared" si="0"/>
        <v>0</v>
      </c>
      <c r="T16" s="287"/>
      <c r="U16" s="287"/>
      <c r="V16" s="13"/>
      <c r="W16" s="13"/>
    </row>
    <row r="17" spans="1:59">
      <c r="A17" s="561"/>
      <c r="B17" s="466"/>
      <c r="C17" s="95"/>
      <c r="D17" s="86"/>
      <c r="E17" s="84" t="s">
        <v>45</v>
      </c>
      <c r="F17" s="451" t="s">
        <v>253</v>
      </c>
      <c r="G17" s="452"/>
      <c r="H17" s="452"/>
      <c r="I17" s="452"/>
      <c r="J17" s="452"/>
      <c r="K17" s="452"/>
      <c r="L17" s="452"/>
      <c r="M17" s="471"/>
      <c r="N17" s="34"/>
      <c r="O17" s="195"/>
      <c r="P17" s="81"/>
      <c r="Q17" s="81"/>
      <c r="R17" s="82"/>
      <c r="S17" s="344"/>
      <c r="T17" s="81"/>
      <c r="U17" s="81"/>
      <c r="V17" s="82"/>
      <c r="W17" s="96"/>
    </row>
    <row r="18" spans="1:59" ht="21" customHeight="1">
      <c r="A18" s="561"/>
      <c r="B18" s="466"/>
      <c r="C18" s="448">
        <v>0.7</v>
      </c>
      <c r="D18" s="345"/>
      <c r="E18" s="346" t="s">
        <v>170</v>
      </c>
      <c r="F18" s="451" t="s">
        <v>138</v>
      </c>
      <c r="G18" s="452"/>
      <c r="H18" s="452"/>
      <c r="I18" s="452" t="s">
        <v>538</v>
      </c>
      <c r="J18" s="452"/>
      <c r="K18" s="347"/>
      <c r="L18" s="348"/>
      <c r="M18" s="106"/>
      <c r="N18" s="14"/>
      <c r="O18" s="195"/>
      <c r="P18" s="107"/>
      <c r="Q18" s="107"/>
      <c r="R18" s="108"/>
      <c r="S18" s="344"/>
      <c r="T18" s="107"/>
      <c r="U18" s="107"/>
      <c r="V18" s="108"/>
      <c r="W18" s="109"/>
    </row>
    <row r="19" spans="1:59" s="60" customFormat="1" ht="37.700000000000003" customHeight="1">
      <c r="A19" s="561"/>
      <c r="B19" s="466"/>
      <c r="C19" s="449"/>
      <c r="D19" s="453">
        <v>0.2</v>
      </c>
      <c r="E19" s="457" t="s">
        <v>1</v>
      </c>
      <c r="F19" s="529" t="s">
        <v>2</v>
      </c>
      <c r="G19" s="55" t="s">
        <v>358</v>
      </c>
      <c r="H19" s="50" t="s">
        <v>9</v>
      </c>
      <c r="I19" s="55" t="s">
        <v>359</v>
      </c>
      <c r="J19" s="136" t="s">
        <v>9</v>
      </c>
      <c r="K19" s="46" t="s">
        <v>263</v>
      </c>
      <c r="L19" s="339">
        <v>181.11</v>
      </c>
      <c r="M19" s="291" t="s">
        <v>539</v>
      </c>
      <c r="N19" s="87">
        <v>1</v>
      </c>
      <c r="O19" s="194">
        <f>$A$9*$B$10*$C$18*$D$19*N19</f>
        <v>1.7850000000000001E-2</v>
      </c>
      <c r="P19" s="270">
        <v>181.11</v>
      </c>
      <c r="Q19" s="349">
        <v>1</v>
      </c>
      <c r="R19" s="158">
        <f>100+(1-P19/L19)*100*Q19</f>
        <v>100</v>
      </c>
      <c r="S19" s="90">
        <f t="shared" si="0"/>
        <v>1.7850000000000001</v>
      </c>
      <c r="T19" s="287"/>
      <c r="U19" s="287"/>
      <c r="V19" s="20"/>
      <c r="W19" s="19"/>
      <c r="X19" s="169"/>
      <c r="Y19" s="169"/>
      <c r="Z19" s="169"/>
      <c r="AA19" s="169"/>
      <c r="AB19" s="169"/>
      <c r="AC19" s="169"/>
      <c r="AD19" s="169"/>
      <c r="AE19" s="169"/>
      <c r="AF19" s="169"/>
      <c r="AG19" s="169"/>
      <c r="AH19" s="169"/>
      <c r="AI19" s="169"/>
      <c r="AJ19" s="169"/>
      <c r="AK19" s="169"/>
      <c r="AL19" s="169"/>
      <c r="AM19" s="169"/>
      <c r="AN19" s="169"/>
      <c r="AO19" s="169"/>
      <c r="AP19" s="169"/>
      <c r="AQ19" s="169"/>
      <c r="AR19" s="169"/>
      <c r="AS19" s="169"/>
      <c r="AT19" s="169"/>
      <c r="AU19" s="169"/>
      <c r="AV19" s="169"/>
      <c r="AW19" s="169"/>
      <c r="AX19" s="169"/>
      <c r="AY19" s="169"/>
      <c r="AZ19" s="169"/>
      <c r="BA19" s="169"/>
      <c r="BB19" s="169"/>
      <c r="BC19" s="169"/>
      <c r="BD19" s="169"/>
      <c r="BE19" s="169"/>
      <c r="BF19" s="169"/>
      <c r="BG19" s="168"/>
    </row>
    <row r="20" spans="1:59" s="60" customFormat="1" ht="47.25" hidden="1" customHeight="1">
      <c r="A20" s="561"/>
      <c r="B20" s="466"/>
      <c r="C20" s="449"/>
      <c r="D20" s="454"/>
      <c r="E20" s="457"/>
      <c r="F20" s="530"/>
      <c r="G20" s="55" t="s">
        <v>19</v>
      </c>
      <c r="H20" s="50" t="s">
        <v>10</v>
      </c>
      <c r="I20" s="55" t="s">
        <v>19</v>
      </c>
      <c r="J20" s="302" t="s">
        <v>10</v>
      </c>
      <c r="K20" s="46" t="s">
        <v>264</v>
      </c>
      <c r="L20" s="342">
        <v>100</v>
      </c>
      <c r="M20" s="291" t="s">
        <v>26</v>
      </c>
      <c r="N20" s="87">
        <v>0</v>
      </c>
      <c r="O20" s="194"/>
      <c r="P20" s="270">
        <v>100</v>
      </c>
      <c r="Q20" s="2">
        <v>1</v>
      </c>
      <c r="R20" s="158">
        <f>100+(1-P20/L20)*100*Q20</f>
        <v>100</v>
      </c>
      <c r="S20" s="90">
        <f t="shared" si="0"/>
        <v>0</v>
      </c>
      <c r="T20" s="287"/>
      <c r="U20" s="287"/>
      <c r="V20" s="20"/>
      <c r="W20" s="19"/>
      <c r="X20" s="169"/>
      <c r="Y20" s="169"/>
      <c r="Z20" s="169"/>
      <c r="AA20" s="169"/>
      <c r="AB20" s="169"/>
      <c r="AC20" s="169"/>
      <c r="AD20" s="169"/>
      <c r="AE20" s="169"/>
      <c r="AF20" s="169"/>
      <c r="AG20" s="169"/>
      <c r="AH20" s="169"/>
      <c r="AI20" s="169"/>
      <c r="AJ20" s="169"/>
      <c r="AK20" s="169"/>
      <c r="AL20" s="169"/>
      <c r="AM20" s="169"/>
      <c r="AN20" s="169"/>
      <c r="AO20" s="169"/>
      <c r="AP20" s="169"/>
      <c r="AQ20" s="169"/>
      <c r="AR20" s="169"/>
      <c r="AS20" s="169"/>
      <c r="AT20" s="169"/>
      <c r="AU20" s="169"/>
      <c r="AV20" s="169"/>
      <c r="AW20" s="169"/>
      <c r="AX20" s="169"/>
      <c r="AY20" s="169"/>
      <c r="AZ20" s="169"/>
      <c r="BA20" s="169"/>
      <c r="BB20" s="169"/>
      <c r="BC20" s="169"/>
      <c r="BD20" s="169"/>
      <c r="BE20" s="169"/>
      <c r="BF20" s="169"/>
      <c r="BG20" s="168"/>
    </row>
    <row r="21" spans="1:59" s="60" customFormat="1" ht="46.7" hidden="1" customHeight="1">
      <c r="A21" s="561"/>
      <c r="B21" s="466"/>
      <c r="C21" s="449"/>
      <c r="D21" s="455"/>
      <c r="E21" s="458"/>
      <c r="F21" s="531"/>
      <c r="G21" s="55" t="s">
        <v>20</v>
      </c>
      <c r="H21" s="50" t="s">
        <v>11</v>
      </c>
      <c r="I21" s="55" t="s">
        <v>20</v>
      </c>
      <c r="J21" s="302" t="s">
        <v>11</v>
      </c>
      <c r="K21" s="46" t="s">
        <v>264</v>
      </c>
      <c r="L21" s="342">
        <v>100</v>
      </c>
      <c r="M21" s="291" t="s">
        <v>26</v>
      </c>
      <c r="N21" s="87">
        <v>0</v>
      </c>
      <c r="O21" s="194"/>
      <c r="P21" s="270">
        <v>100</v>
      </c>
      <c r="Q21" s="2">
        <v>1</v>
      </c>
      <c r="R21" s="158">
        <f>100+(1-P21/L21)*100*Q21</f>
        <v>100</v>
      </c>
      <c r="S21" s="90">
        <f t="shared" si="0"/>
        <v>0</v>
      </c>
      <c r="T21" s="287"/>
      <c r="U21" s="287"/>
      <c r="V21" s="20"/>
      <c r="W21" s="19"/>
      <c r="X21" s="169"/>
      <c r="Y21" s="169"/>
      <c r="Z21" s="169"/>
      <c r="AA21" s="169"/>
      <c r="AB21" s="169"/>
      <c r="AC21" s="169"/>
      <c r="AD21" s="169"/>
      <c r="AE21" s="169"/>
      <c r="AF21" s="169"/>
      <c r="AG21" s="169"/>
      <c r="AH21" s="169"/>
      <c r="AI21" s="169"/>
      <c r="AJ21" s="169"/>
      <c r="AK21" s="169"/>
      <c r="AL21" s="169"/>
      <c r="AM21" s="169"/>
      <c r="AN21" s="169"/>
      <c r="AO21" s="169"/>
      <c r="AP21" s="169"/>
      <c r="AQ21" s="169"/>
      <c r="AR21" s="169"/>
      <c r="AS21" s="169"/>
      <c r="AT21" s="169"/>
      <c r="AU21" s="169"/>
      <c r="AV21" s="169"/>
      <c r="AW21" s="169"/>
      <c r="AX21" s="169"/>
      <c r="AY21" s="169"/>
      <c r="AZ21" s="169"/>
      <c r="BA21" s="169"/>
      <c r="BB21" s="169"/>
      <c r="BC21" s="169"/>
      <c r="BD21" s="169"/>
      <c r="BE21" s="169"/>
      <c r="BF21" s="169"/>
      <c r="BG21" s="168"/>
    </row>
    <row r="22" spans="1:59" s="60" customFormat="1" ht="45.6" customHeight="1">
      <c r="A22" s="561"/>
      <c r="B22" s="466"/>
      <c r="C22" s="449"/>
      <c r="D22" s="453">
        <v>0.2</v>
      </c>
      <c r="E22" s="600" t="s">
        <v>3</v>
      </c>
      <c r="F22" s="474" t="s">
        <v>4</v>
      </c>
      <c r="G22" s="55" t="s">
        <v>360</v>
      </c>
      <c r="H22" s="50" t="s">
        <v>136</v>
      </c>
      <c r="I22" s="55" t="s">
        <v>361</v>
      </c>
      <c r="J22" s="136" t="s">
        <v>136</v>
      </c>
      <c r="K22" s="55" t="s">
        <v>25</v>
      </c>
      <c r="L22" s="342">
        <v>6.56</v>
      </c>
      <c r="M22" s="291" t="s">
        <v>26</v>
      </c>
      <c r="N22" s="87">
        <v>1</v>
      </c>
      <c r="O22" s="194">
        <f>$A$9*$B$10*$C$18*$D$22*N22</f>
        <v>1.7850000000000001E-2</v>
      </c>
      <c r="P22" s="270">
        <v>6.56</v>
      </c>
      <c r="Q22" s="2">
        <v>10</v>
      </c>
      <c r="R22" s="89">
        <f>100-(P22-L22)*Q22*10</f>
        <v>100</v>
      </c>
      <c r="S22" s="90">
        <f t="shared" si="0"/>
        <v>1.7850000000000001</v>
      </c>
      <c r="T22" s="287"/>
      <c r="U22" s="287"/>
      <c r="V22" s="20"/>
      <c r="W22" s="19"/>
      <c r="X22" s="169"/>
      <c r="Y22" s="169"/>
      <c r="Z22" s="169"/>
      <c r="AA22" s="169"/>
      <c r="AB22" s="169"/>
      <c r="AC22" s="169"/>
      <c r="AD22" s="169"/>
      <c r="AE22" s="169"/>
      <c r="AF22" s="169"/>
      <c r="AG22" s="169"/>
      <c r="AH22" s="169"/>
      <c r="AI22" s="169"/>
      <c r="AJ22" s="169"/>
      <c r="AK22" s="169"/>
      <c r="AL22" s="169"/>
      <c r="AM22" s="169"/>
      <c r="AN22" s="169"/>
      <c r="AO22" s="169"/>
      <c r="AP22" s="169"/>
      <c r="AQ22" s="169"/>
      <c r="AR22" s="169"/>
      <c r="AS22" s="169"/>
      <c r="AT22" s="169"/>
      <c r="AU22" s="169"/>
      <c r="AV22" s="169"/>
      <c r="AW22" s="169"/>
      <c r="AX22" s="169"/>
      <c r="AY22" s="169"/>
      <c r="AZ22" s="169"/>
      <c r="BA22" s="169"/>
      <c r="BB22" s="169"/>
      <c r="BC22" s="169"/>
      <c r="BD22" s="169"/>
      <c r="BE22" s="169"/>
      <c r="BF22" s="169"/>
      <c r="BG22" s="168"/>
    </row>
    <row r="23" spans="1:59" s="60" customFormat="1" ht="36" hidden="1" customHeight="1">
      <c r="A23" s="561"/>
      <c r="B23" s="466"/>
      <c r="C23" s="449"/>
      <c r="D23" s="455"/>
      <c r="E23" s="600"/>
      <c r="F23" s="475"/>
      <c r="G23" s="55" t="s">
        <v>540</v>
      </c>
      <c r="H23" s="50" t="s">
        <v>41</v>
      </c>
      <c r="I23" s="55" t="s">
        <v>540</v>
      </c>
      <c r="J23" s="302" t="s">
        <v>41</v>
      </c>
      <c r="K23" s="55" t="s">
        <v>25</v>
      </c>
      <c r="L23" s="342">
        <v>100</v>
      </c>
      <c r="M23" s="291" t="s">
        <v>141</v>
      </c>
      <c r="N23" s="87">
        <v>0</v>
      </c>
      <c r="O23" s="194"/>
      <c r="P23" s="270">
        <v>100</v>
      </c>
      <c r="Q23" s="2">
        <f>P23-L23</f>
        <v>0</v>
      </c>
      <c r="R23" s="89">
        <f>100+Q23*2</f>
        <v>100</v>
      </c>
      <c r="S23" s="90">
        <f t="shared" si="0"/>
        <v>0</v>
      </c>
      <c r="T23" s="287"/>
      <c r="U23" s="287"/>
      <c r="V23" s="160"/>
      <c r="W23" s="19"/>
      <c r="X23" s="169"/>
      <c r="Y23" s="169"/>
      <c r="Z23" s="169"/>
      <c r="AA23" s="169"/>
      <c r="AB23" s="169"/>
      <c r="AC23" s="169"/>
      <c r="AD23" s="169"/>
      <c r="AE23" s="169"/>
      <c r="AF23" s="169"/>
      <c r="AG23" s="169"/>
      <c r="AH23" s="169"/>
      <c r="AI23" s="169"/>
      <c r="AJ23" s="169"/>
      <c r="AK23" s="169"/>
      <c r="AL23" s="169"/>
      <c r="AM23" s="169"/>
      <c r="AN23" s="169"/>
      <c r="AO23" s="169"/>
      <c r="AP23" s="169"/>
      <c r="AQ23" s="169"/>
      <c r="AR23" s="169"/>
      <c r="AS23" s="169"/>
      <c r="AT23" s="169"/>
      <c r="AU23" s="169"/>
      <c r="AV23" s="169"/>
      <c r="AW23" s="169"/>
      <c r="AX23" s="169"/>
      <c r="AY23" s="169"/>
      <c r="AZ23" s="169"/>
      <c r="BA23" s="169"/>
      <c r="BB23" s="169"/>
      <c r="BC23" s="169"/>
      <c r="BD23" s="169"/>
      <c r="BE23" s="169"/>
      <c r="BF23" s="169"/>
      <c r="BG23" s="168"/>
    </row>
    <row r="24" spans="1:59" s="60" customFormat="1" ht="63" customHeight="1">
      <c r="A24" s="561"/>
      <c r="B24" s="466"/>
      <c r="C24" s="449"/>
      <c r="D24" s="580">
        <v>0.2</v>
      </c>
      <c r="E24" s="600" t="s">
        <v>12</v>
      </c>
      <c r="F24" s="601" t="s">
        <v>6</v>
      </c>
      <c r="G24" s="276" t="s">
        <v>364</v>
      </c>
      <c r="H24" s="50" t="s">
        <v>541</v>
      </c>
      <c r="I24" s="276" t="s">
        <v>365</v>
      </c>
      <c r="J24" s="136" t="s">
        <v>507</v>
      </c>
      <c r="K24" s="55" t="s">
        <v>208</v>
      </c>
      <c r="L24" s="342">
        <v>7</v>
      </c>
      <c r="M24" s="291" t="s">
        <v>141</v>
      </c>
      <c r="N24" s="87">
        <v>1</v>
      </c>
      <c r="O24" s="194">
        <f>$A$9*$B$10*$C$18*$D$24*N24</f>
        <v>1.7850000000000001E-2</v>
      </c>
      <c r="P24" s="270">
        <v>7</v>
      </c>
      <c r="Q24" s="2">
        <v>2</v>
      </c>
      <c r="R24" s="89">
        <f>100-(P24-L24)*10*Q24</f>
        <v>100</v>
      </c>
      <c r="S24" s="90">
        <f t="shared" si="0"/>
        <v>1.7850000000000001</v>
      </c>
      <c r="T24" s="287"/>
      <c r="U24" s="287"/>
      <c r="V24" s="20"/>
      <c r="W24" s="19"/>
      <c r="X24" s="169"/>
      <c r="Y24" s="169"/>
      <c r="Z24" s="169"/>
      <c r="AA24" s="169"/>
      <c r="AB24" s="169"/>
      <c r="AC24" s="169"/>
      <c r="AD24" s="169"/>
      <c r="AE24" s="169"/>
      <c r="AF24" s="169"/>
      <c r="AG24" s="169"/>
      <c r="AH24" s="169"/>
      <c r="AI24" s="169"/>
      <c r="AJ24" s="169"/>
      <c r="AK24" s="169"/>
      <c r="AL24" s="169"/>
      <c r="AM24" s="169"/>
      <c r="AN24" s="169"/>
      <c r="AO24" s="169"/>
      <c r="AP24" s="169"/>
      <c r="AQ24" s="169"/>
      <c r="AR24" s="169"/>
      <c r="AS24" s="169"/>
      <c r="AT24" s="169"/>
      <c r="AU24" s="169"/>
      <c r="AV24" s="169"/>
      <c r="AW24" s="169"/>
      <c r="AX24" s="169"/>
      <c r="AY24" s="169"/>
      <c r="AZ24" s="169"/>
      <c r="BA24" s="169"/>
      <c r="BB24" s="169"/>
      <c r="BC24" s="169"/>
      <c r="BD24" s="169"/>
      <c r="BE24" s="169"/>
      <c r="BF24" s="169"/>
      <c r="BG24" s="168"/>
    </row>
    <row r="25" spans="1:59" s="60" customFormat="1" ht="55.5" hidden="1" customHeight="1">
      <c r="A25" s="561"/>
      <c r="B25" s="466"/>
      <c r="C25" s="449"/>
      <c r="D25" s="580"/>
      <c r="E25" s="600"/>
      <c r="F25" s="601"/>
      <c r="G25" s="276" t="s">
        <v>542</v>
      </c>
      <c r="H25" s="50" t="s">
        <v>543</v>
      </c>
      <c r="I25" s="276" t="s">
        <v>542</v>
      </c>
      <c r="J25" s="302" t="s">
        <v>543</v>
      </c>
      <c r="K25" s="55" t="s">
        <v>208</v>
      </c>
      <c r="L25" s="342">
        <v>4.5</v>
      </c>
      <c r="M25" s="291" t="s">
        <v>141</v>
      </c>
      <c r="N25" s="87">
        <v>0</v>
      </c>
      <c r="O25" s="194"/>
      <c r="P25" s="270">
        <v>4.5</v>
      </c>
      <c r="Q25" s="2">
        <v>2</v>
      </c>
      <c r="R25" s="89">
        <f>100-(P25-L25)*10*Q25</f>
        <v>100</v>
      </c>
      <c r="S25" s="90">
        <f t="shared" si="0"/>
        <v>0</v>
      </c>
      <c r="T25" s="287"/>
      <c r="U25" s="287"/>
      <c r="V25" s="20"/>
      <c r="W25" s="19"/>
      <c r="X25" s="169"/>
      <c r="Y25" s="169"/>
      <c r="Z25" s="169"/>
      <c r="AA25" s="169"/>
      <c r="AB25" s="169"/>
      <c r="AC25" s="169"/>
      <c r="AD25" s="169"/>
      <c r="AE25" s="169"/>
      <c r="AF25" s="169"/>
      <c r="AG25" s="169"/>
      <c r="AH25" s="169"/>
      <c r="AI25" s="169"/>
      <c r="AJ25" s="169"/>
      <c r="AK25" s="169"/>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8"/>
    </row>
    <row r="26" spans="1:59" s="60" customFormat="1" ht="45" hidden="1" customHeight="1">
      <c r="A26" s="561"/>
      <c r="B26" s="466"/>
      <c r="C26" s="449"/>
      <c r="D26" s="580"/>
      <c r="E26" s="600"/>
      <c r="F26" s="601"/>
      <c r="G26" s="276" t="s">
        <v>28</v>
      </c>
      <c r="H26" s="294" t="s">
        <v>38</v>
      </c>
      <c r="I26" s="276" t="s">
        <v>28</v>
      </c>
      <c r="J26" s="291" t="s">
        <v>38</v>
      </c>
      <c r="K26" s="276" t="s">
        <v>25</v>
      </c>
      <c r="L26" s="342">
        <v>15</v>
      </c>
      <c r="M26" s="291" t="s">
        <v>141</v>
      </c>
      <c r="N26" s="87">
        <v>0</v>
      </c>
      <c r="O26" s="194"/>
      <c r="P26" s="270">
        <v>15</v>
      </c>
      <c r="Q26" s="287"/>
      <c r="R26" s="341">
        <f>100+(P26-L26)*10</f>
        <v>100</v>
      </c>
      <c r="S26" s="90">
        <f t="shared" si="0"/>
        <v>0</v>
      </c>
      <c r="T26" s="287"/>
      <c r="U26" s="287"/>
      <c r="V26" s="20"/>
      <c r="W26" s="19"/>
      <c r="X26" s="169"/>
      <c r="Y26" s="169"/>
      <c r="Z26" s="169"/>
      <c r="AA26" s="169"/>
      <c r="AB26" s="169"/>
      <c r="AC26" s="169"/>
      <c r="AD26" s="169"/>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69"/>
      <c r="BF26" s="169"/>
      <c r="BG26" s="168"/>
    </row>
    <row r="27" spans="1:59" s="60" customFormat="1" ht="44.25" hidden="1" customHeight="1">
      <c r="A27" s="561"/>
      <c r="B27" s="466"/>
      <c r="C27" s="449"/>
      <c r="D27" s="299">
        <v>0</v>
      </c>
      <c r="E27" s="93" t="s">
        <v>5</v>
      </c>
      <c r="F27" s="53" t="s">
        <v>8</v>
      </c>
      <c r="G27" s="55" t="s">
        <v>368</v>
      </c>
      <c r="H27" s="50" t="s">
        <v>176</v>
      </c>
      <c r="I27" s="55" t="s">
        <v>369</v>
      </c>
      <c r="J27" s="302" t="s">
        <v>176</v>
      </c>
      <c r="K27" s="302" t="s">
        <v>140</v>
      </c>
      <c r="L27" s="342">
        <v>0</v>
      </c>
      <c r="M27" s="291" t="s">
        <v>141</v>
      </c>
      <c r="N27" s="87">
        <v>1</v>
      </c>
      <c r="O27" s="194">
        <f>$A$9*$B$10*$C$18*$D$27*N27</f>
        <v>0</v>
      </c>
      <c r="P27" s="123">
        <v>0</v>
      </c>
      <c r="Q27" s="2">
        <v>10</v>
      </c>
      <c r="R27" s="89">
        <f>100-(P27-L27)*Q27</f>
        <v>100</v>
      </c>
      <c r="S27" s="90">
        <f t="shared" si="0"/>
        <v>0</v>
      </c>
      <c r="T27" s="287"/>
      <c r="U27" s="287"/>
      <c r="V27" s="20"/>
      <c r="W27" s="19"/>
      <c r="X27" s="169"/>
      <c r="Y27" s="169"/>
      <c r="Z27" s="169"/>
      <c r="AA27" s="169"/>
      <c r="AB27" s="169"/>
      <c r="AC27" s="169"/>
      <c r="AD27" s="169"/>
      <c r="AE27" s="169"/>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8"/>
    </row>
    <row r="28" spans="1:59" s="60" customFormat="1" ht="32.25" customHeight="1">
      <c r="A28" s="561"/>
      <c r="B28" s="466"/>
      <c r="C28" s="449"/>
      <c r="D28" s="453">
        <v>0.4</v>
      </c>
      <c r="E28" s="457" t="s">
        <v>7</v>
      </c>
      <c r="F28" s="515" t="s">
        <v>29</v>
      </c>
      <c r="G28" s="276" t="s">
        <v>370</v>
      </c>
      <c r="H28" s="291" t="s">
        <v>31</v>
      </c>
      <c r="I28" s="276" t="s">
        <v>371</v>
      </c>
      <c r="J28" s="351" t="s">
        <v>544</v>
      </c>
      <c r="K28" s="55" t="s">
        <v>265</v>
      </c>
      <c r="L28" s="342">
        <v>0</v>
      </c>
      <c r="M28" s="291" t="s">
        <v>141</v>
      </c>
      <c r="N28" s="87">
        <v>0.5</v>
      </c>
      <c r="O28" s="194">
        <f>$A$9*$B$10*$C$18*$D$28*N28</f>
        <v>1.7850000000000001E-2</v>
      </c>
      <c r="P28" s="123">
        <v>0</v>
      </c>
      <c r="Q28" s="2">
        <v>20</v>
      </c>
      <c r="R28" s="89">
        <f>100-(P28-L28)*Q28</f>
        <v>100</v>
      </c>
      <c r="S28" s="90">
        <f t="shared" si="0"/>
        <v>1.7850000000000001</v>
      </c>
      <c r="T28" s="287"/>
      <c r="U28" s="287"/>
      <c r="V28" s="20"/>
      <c r="W28" s="19"/>
      <c r="X28" s="169"/>
      <c r="Y28" s="169"/>
      <c r="Z28" s="169"/>
      <c r="AA28" s="169"/>
      <c r="AB28" s="169"/>
      <c r="AC28" s="169"/>
      <c r="AD28" s="169"/>
      <c r="AE28" s="169"/>
      <c r="AF28" s="169"/>
      <c r="AG28" s="169"/>
      <c r="AH28" s="169"/>
      <c r="AI28" s="169"/>
      <c r="AJ28" s="169"/>
      <c r="AK28" s="169"/>
      <c r="AL28" s="169"/>
      <c r="AM28" s="169"/>
      <c r="AN28" s="169"/>
      <c r="AO28" s="169"/>
      <c r="AP28" s="169"/>
      <c r="AQ28" s="169"/>
      <c r="AR28" s="169"/>
      <c r="AS28" s="169"/>
      <c r="AT28" s="169"/>
      <c r="AU28" s="169"/>
      <c r="AV28" s="169"/>
      <c r="AW28" s="169"/>
      <c r="AX28" s="169"/>
      <c r="AY28" s="169"/>
      <c r="AZ28" s="169"/>
      <c r="BA28" s="169"/>
      <c r="BB28" s="169"/>
      <c r="BC28" s="169"/>
      <c r="BD28" s="169"/>
      <c r="BE28" s="169"/>
      <c r="BF28" s="169"/>
      <c r="BG28" s="168"/>
    </row>
    <row r="29" spans="1:59" s="60" customFormat="1" ht="57.95" customHeight="1">
      <c r="A29" s="561"/>
      <c r="B29" s="466"/>
      <c r="C29" s="449"/>
      <c r="D29" s="455"/>
      <c r="E29" s="458"/>
      <c r="F29" s="517"/>
      <c r="G29" s="55" t="s">
        <v>372</v>
      </c>
      <c r="H29" s="50" t="s">
        <v>32</v>
      </c>
      <c r="I29" s="55" t="s">
        <v>373</v>
      </c>
      <c r="J29" s="136" t="s">
        <v>32</v>
      </c>
      <c r="K29" s="302" t="s">
        <v>140</v>
      </c>
      <c r="L29" s="342">
        <v>0</v>
      </c>
      <c r="M29" s="291" t="s">
        <v>141</v>
      </c>
      <c r="N29" s="87">
        <v>0.5</v>
      </c>
      <c r="O29" s="194">
        <f>$A$9*$B$10*$C$18*$D$28*N29</f>
        <v>1.7850000000000001E-2</v>
      </c>
      <c r="P29" s="123">
        <v>0</v>
      </c>
      <c r="Q29" s="2">
        <v>10</v>
      </c>
      <c r="R29" s="89">
        <f>100-(P29-L29)*Q29</f>
        <v>100</v>
      </c>
      <c r="S29" s="90">
        <f t="shared" si="0"/>
        <v>1.7850000000000001</v>
      </c>
      <c r="T29" s="287"/>
      <c r="U29" s="287"/>
      <c r="V29" s="20"/>
      <c r="W29" s="19"/>
      <c r="X29" s="169"/>
      <c r="Y29" s="169"/>
      <c r="Z29" s="169"/>
      <c r="AA29" s="169"/>
      <c r="AB29" s="169"/>
      <c r="AC29" s="169"/>
      <c r="AD29" s="169"/>
      <c r="AE29" s="169"/>
      <c r="AF29" s="169"/>
      <c r="AG29" s="169"/>
      <c r="AH29" s="169"/>
      <c r="AI29" s="169"/>
      <c r="AJ29" s="169"/>
      <c r="AK29" s="169"/>
      <c r="AL29" s="169"/>
      <c r="AM29" s="169"/>
      <c r="AN29" s="169"/>
      <c r="AO29" s="169"/>
      <c r="AP29" s="169"/>
      <c r="AQ29" s="169"/>
      <c r="AR29" s="169"/>
      <c r="AS29" s="169"/>
      <c r="AT29" s="169"/>
      <c r="AU29" s="169"/>
      <c r="AV29" s="169"/>
      <c r="AW29" s="169"/>
      <c r="AX29" s="169"/>
      <c r="AY29" s="169"/>
      <c r="AZ29" s="169"/>
      <c r="BA29" s="169"/>
      <c r="BB29" s="169"/>
      <c r="BC29" s="169"/>
      <c r="BD29" s="169"/>
      <c r="BE29" s="169"/>
      <c r="BF29" s="169"/>
      <c r="BG29" s="168"/>
    </row>
    <row r="30" spans="1:59" ht="15.75" customHeight="1">
      <c r="A30" s="561"/>
      <c r="B30" s="466"/>
      <c r="C30" s="448">
        <v>0.15</v>
      </c>
      <c r="D30" s="83"/>
      <c r="E30" s="84" t="s">
        <v>180</v>
      </c>
      <c r="F30" s="451" t="s">
        <v>139</v>
      </c>
      <c r="G30" s="452"/>
      <c r="H30" s="452"/>
      <c r="I30" s="452"/>
      <c r="J30" s="452"/>
      <c r="K30" s="452"/>
      <c r="L30" s="452"/>
      <c r="M30" s="471"/>
      <c r="N30" s="111"/>
      <c r="O30" s="195"/>
      <c r="P30" s="81"/>
      <c r="Q30" s="81"/>
      <c r="R30" s="112"/>
      <c r="S30" s="344"/>
      <c r="T30" s="81"/>
      <c r="U30" s="81"/>
      <c r="V30" s="112"/>
      <c r="W30" s="113"/>
    </row>
    <row r="31" spans="1:59" s="115" customFormat="1" ht="30.6" hidden="1" customHeight="1">
      <c r="A31" s="561"/>
      <c r="B31" s="466"/>
      <c r="C31" s="449"/>
      <c r="D31" s="453">
        <v>1</v>
      </c>
      <c r="E31" s="598" t="s">
        <v>21</v>
      </c>
      <c r="F31" s="532" t="s">
        <v>39</v>
      </c>
      <c r="G31" s="99" t="s">
        <v>22</v>
      </c>
      <c r="H31" s="50" t="s">
        <v>13</v>
      </c>
      <c r="I31" s="50"/>
      <c r="J31" s="302"/>
      <c r="K31" s="10" t="s">
        <v>30</v>
      </c>
      <c r="L31" s="352"/>
      <c r="M31" s="291" t="s">
        <v>26</v>
      </c>
      <c r="N31" s="114">
        <v>0</v>
      </c>
      <c r="O31" s="194"/>
      <c r="P31" s="137"/>
      <c r="Q31" s="22"/>
      <c r="R31" s="20"/>
      <c r="S31" s="90">
        <f t="shared" si="0"/>
        <v>0</v>
      </c>
      <c r="T31" s="22"/>
      <c r="U31" s="22"/>
      <c r="V31" s="20"/>
      <c r="W31" s="19"/>
    </row>
    <row r="32" spans="1:59" s="115" customFormat="1" ht="36" customHeight="1">
      <c r="A32" s="561"/>
      <c r="B32" s="467"/>
      <c r="C32" s="450"/>
      <c r="D32" s="597"/>
      <c r="E32" s="599"/>
      <c r="F32" s="533"/>
      <c r="G32" s="99" t="s">
        <v>374</v>
      </c>
      <c r="H32" s="50" t="s">
        <v>27</v>
      </c>
      <c r="I32" s="99" t="s">
        <v>375</v>
      </c>
      <c r="J32" s="302" t="s">
        <v>27</v>
      </c>
      <c r="K32" s="10" t="s">
        <v>204</v>
      </c>
      <c r="L32" s="352">
        <v>48</v>
      </c>
      <c r="M32" s="291" t="s">
        <v>274</v>
      </c>
      <c r="N32" s="114">
        <v>1</v>
      </c>
      <c r="O32" s="194">
        <f>$A$9*$B$10*$C$30*$D$31*N32</f>
        <v>1.9125E-2</v>
      </c>
      <c r="P32" s="137">
        <v>48</v>
      </c>
      <c r="Q32" s="22">
        <v>2</v>
      </c>
      <c r="R32" s="89">
        <f>100-(P32-L32)*Q32</f>
        <v>100</v>
      </c>
      <c r="S32" s="90">
        <f t="shared" si="0"/>
        <v>1.9124999999999999</v>
      </c>
      <c r="T32" s="22"/>
      <c r="U32" s="22"/>
      <c r="V32" s="20"/>
      <c r="W32" s="19"/>
    </row>
    <row r="33" spans="1:23" s="115" customFormat="1" ht="15.95" customHeight="1">
      <c r="A33" s="561"/>
      <c r="E33" s="35"/>
      <c r="F33" s="35"/>
      <c r="G33" s="98"/>
      <c r="H33" s="116"/>
      <c r="I33" s="116"/>
      <c r="J33" s="353"/>
      <c r="K33" s="354"/>
      <c r="L33" s="355"/>
      <c r="M33" s="118"/>
      <c r="N33" s="119"/>
      <c r="O33" s="194"/>
      <c r="P33" s="356"/>
      <c r="Q33" s="120"/>
      <c r="R33" s="23"/>
      <c r="S33" s="24"/>
      <c r="T33" s="120"/>
      <c r="U33" s="120"/>
      <c r="V33" s="23"/>
      <c r="W33" s="24"/>
    </row>
    <row r="34" spans="1:23" ht="20.25" customHeight="1">
      <c r="A34" s="561"/>
      <c r="B34" s="465">
        <v>0.73</v>
      </c>
      <c r="C34" s="121"/>
      <c r="D34" s="121"/>
      <c r="E34" s="121" t="s">
        <v>154</v>
      </c>
      <c r="F34" s="557" t="s">
        <v>155</v>
      </c>
      <c r="G34" s="558"/>
      <c r="H34" s="558"/>
      <c r="I34" s="558"/>
      <c r="J34" s="558"/>
      <c r="K34" s="558"/>
      <c r="L34" s="558"/>
      <c r="M34" s="559"/>
      <c r="N34" s="170"/>
      <c r="O34" s="357"/>
      <c r="P34" s="123"/>
      <c r="Q34" s="171"/>
      <c r="R34" s="172"/>
      <c r="S34" s="336">
        <f>SUM(S35:S166)</f>
        <v>59.257750000000001</v>
      </c>
      <c r="T34" s="171"/>
      <c r="U34" s="171"/>
      <c r="V34" s="173"/>
      <c r="W34" s="174"/>
    </row>
    <row r="35" spans="1:23" s="65" customFormat="1" ht="21" customHeight="1">
      <c r="A35" s="561"/>
      <c r="B35" s="466"/>
      <c r="C35" s="536">
        <v>0.15</v>
      </c>
      <c r="D35" s="127"/>
      <c r="E35" s="127" t="s">
        <v>181</v>
      </c>
      <c r="F35" s="539" t="s">
        <v>156</v>
      </c>
      <c r="G35" s="540"/>
      <c r="H35" s="540"/>
      <c r="I35" s="540"/>
      <c r="J35" s="540"/>
      <c r="K35" s="540"/>
      <c r="L35" s="540"/>
      <c r="M35" s="541"/>
      <c r="N35" s="128"/>
      <c r="O35" s="358"/>
      <c r="P35" s="129"/>
      <c r="Q35" s="129"/>
      <c r="R35" s="130"/>
      <c r="S35" s="344"/>
      <c r="T35" s="131"/>
      <c r="U35" s="131"/>
      <c r="V35" s="124"/>
      <c r="W35" s="125"/>
    </row>
    <row r="36" spans="1:23" s="15" customFormat="1" ht="45">
      <c r="A36" s="561"/>
      <c r="B36" s="466"/>
      <c r="C36" s="590"/>
      <c r="D36" s="229">
        <v>0.1</v>
      </c>
      <c r="E36" s="55" t="s">
        <v>72</v>
      </c>
      <c r="F36" s="291" t="s">
        <v>206</v>
      </c>
      <c r="G36" s="276" t="s">
        <v>376</v>
      </c>
      <c r="H36" s="291" t="s">
        <v>206</v>
      </c>
      <c r="I36" s="55" t="s">
        <v>377</v>
      </c>
      <c r="J36" s="279" t="s">
        <v>545</v>
      </c>
      <c r="K36" s="302" t="s">
        <v>140</v>
      </c>
      <c r="L36" s="352">
        <v>0</v>
      </c>
      <c r="M36" s="291" t="s">
        <v>141</v>
      </c>
      <c r="N36" s="88">
        <v>1</v>
      </c>
      <c r="O36" s="359">
        <f>$A$9*$B$34*$C$35*$D$36*N36</f>
        <v>9.3074999999999998E-3</v>
      </c>
      <c r="P36" s="137">
        <v>0</v>
      </c>
      <c r="Q36" s="302">
        <v>10</v>
      </c>
      <c r="R36" s="89">
        <f>100-(P36-L36)*Q36</f>
        <v>100</v>
      </c>
      <c r="S36" s="90">
        <f>R36*O36</f>
        <v>0.93074999999999997</v>
      </c>
      <c r="T36" s="26"/>
      <c r="U36" s="26"/>
      <c r="V36" s="23"/>
      <c r="W36" s="25"/>
    </row>
    <row r="37" spans="1:23" s="15" customFormat="1" ht="30">
      <c r="A37" s="561"/>
      <c r="B37" s="466"/>
      <c r="C37" s="590"/>
      <c r="D37" s="453">
        <v>0.4</v>
      </c>
      <c r="E37" s="594" t="s">
        <v>73</v>
      </c>
      <c r="F37" s="586" t="s">
        <v>74</v>
      </c>
      <c r="G37" s="3" t="s">
        <v>385</v>
      </c>
      <c r="H37" s="7" t="s">
        <v>214</v>
      </c>
      <c r="I37" s="3" t="s">
        <v>386</v>
      </c>
      <c r="J37" s="361" t="s">
        <v>546</v>
      </c>
      <c r="K37" s="302" t="s">
        <v>140</v>
      </c>
      <c r="L37" s="352">
        <v>0</v>
      </c>
      <c r="M37" s="291" t="s">
        <v>141</v>
      </c>
      <c r="N37" s="88">
        <v>0.2</v>
      </c>
      <c r="O37" s="359">
        <f>$A$9*$B$34*$C$35*$D$37*N37</f>
        <v>7.4460000000000004E-3</v>
      </c>
      <c r="P37" s="137">
        <v>0</v>
      </c>
      <c r="Q37" s="302">
        <v>10</v>
      </c>
      <c r="R37" s="89">
        <f t="shared" ref="R37:R50" si="1">100-(P37-L37)*Q37</f>
        <v>100</v>
      </c>
      <c r="S37" s="90">
        <f t="shared" ref="S37:S51" si="2">R37*O37</f>
        <v>0.74460000000000004</v>
      </c>
      <c r="T37" s="26"/>
      <c r="U37" s="26"/>
      <c r="V37" s="23"/>
      <c r="W37" s="25"/>
    </row>
    <row r="38" spans="1:23" s="15" customFormat="1" ht="48.75" hidden="1" customHeight="1">
      <c r="A38" s="561"/>
      <c r="B38" s="466"/>
      <c r="C38" s="590"/>
      <c r="D38" s="454"/>
      <c r="E38" s="594"/>
      <c r="F38" s="586"/>
      <c r="G38" s="3" t="s">
        <v>547</v>
      </c>
      <c r="H38" s="70" t="s">
        <v>215</v>
      </c>
      <c r="I38" s="3" t="s">
        <v>548</v>
      </c>
      <c r="J38" s="362" t="s">
        <v>549</v>
      </c>
      <c r="K38" s="302" t="s">
        <v>140</v>
      </c>
      <c r="L38" s="352">
        <v>0</v>
      </c>
      <c r="M38" s="291" t="s">
        <v>141</v>
      </c>
      <c r="N38" s="88">
        <v>0</v>
      </c>
      <c r="O38" s="359"/>
      <c r="P38" s="137">
        <v>0</v>
      </c>
      <c r="Q38" s="302">
        <v>10</v>
      </c>
      <c r="R38" s="89">
        <f t="shared" si="1"/>
        <v>100</v>
      </c>
      <c r="S38" s="90">
        <f t="shared" si="2"/>
        <v>0</v>
      </c>
      <c r="T38" s="26"/>
      <c r="U38" s="26"/>
      <c r="V38" s="23"/>
      <c r="W38" s="25"/>
    </row>
    <row r="39" spans="1:23" s="15" customFormat="1" ht="33" customHeight="1">
      <c r="A39" s="561"/>
      <c r="B39" s="466"/>
      <c r="C39" s="590"/>
      <c r="D39" s="454"/>
      <c r="E39" s="594"/>
      <c r="F39" s="586"/>
      <c r="G39" s="3" t="s">
        <v>387</v>
      </c>
      <c r="H39" s="70" t="s">
        <v>216</v>
      </c>
      <c r="I39" s="3" t="s">
        <v>390</v>
      </c>
      <c r="J39" s="8" t="s">
        <v>549</v>
      </c>
      <c r="K39" s="302" t="s">
        <v>140</v>
      </c>
      <c r="L39" s="352">
        <v>0</v>
      </c>
      <c r="M39" s="291" t="s">
        <v>274</v>
      </c>
      <c r="N39" s="88">
        <v>0.4</v>
      </c>
      <c r="O39" s="359">
        <f>$A$9*$B$34*$C$35*$D$37*N39</f>
        <v>1.4892000000000001E-2</v>
      </c>
      <c r="P39" s="137">
        <v>0</v>
      </c>
      <c r="Q39" s="302">
        <v>10</v>
      </c>
      <c r="R39" s="89">
        <f t="shared" si="1"/>
        <v>100</v>
      </c>
      <c r="S39" s="90">
        <f t="shared" si="2"/>
        <v>1.4892000000000001</v>
      </c>
      <c r="T39" s="26"/>
      <c r="U39" s="26"/>
      <c r="V39" s="23"/>
      <c r="W39" s="25"/>
    </row>
    <row r="40" spans="1:23" s="15" customFormat="1" ht="30" customHeight="1">
      <c r="A40" s="561"/>
      <c r="B40" s="466"/>
      <c r="C40" s="590"/>
      <c r="D40" s="454"/>
      <c r="E40" s="594"/>
      <c r="F40" s="586"/>
      <c r="G40" s="3" t="s">
        <v>389</v>
      </c>
      <c r="H40" s="70" t="s">
        <v>217</v>
      </c>
      <c r="I40" s="3" t="s">
        <v>388</v>
      </c>
      <c r="J40" s="8" t="s">
        <v>550</v>
      </c>
      <c r="K40" s="302" t="s">
        <v>140</v>
      </c>
      <c r="L40" s="352">
        <v>0</v>
      </c>
      <c r="M40" s="291" t="s">
        <v>141</v>
      </c>
      <c r="N40" s="88">
        <v>0.4</v>
      </c>
      <c r="O40" s="359">
        <f>$A$9*$B$34*$C$35*$D$37*N40</f>
        <v>1.4892000000000001E-2</v>
      </c>
      <c r="P40" s="137">
        <v>0</v>
      </c>
      <c r="Q40" s="302">
        <v>10</v>
      </c>
      <c r="R40" s="89">
        <f t="shared" si="1"/>
        <v>100</v>
      </c>
      <c r="S40" s="90">
        <f t="shared" si="2"/>
        <v>1.4892000000000001</v>
      </c>
      <c r="T40" s="26"/>
      <c r="U40" s="26"/>
      <c r="V40" s="23"/>
      <c r="W40" s="25"/>
    </row>
    <row r="41" spans="1:23" s="15" customFormat="1" ht="30" hidden="1" customHeight="1">
      <c r="A41" s="561"/>
      <c r="B41" s="466"/>
      <c r="C41" s="590"/>
      <c r="D41" s="363"/>
      <c r="E41" s="364"/>
      <c r="F41" s="295"/>
      <c r="G41" s="364"/>
      <c r="H41" s="295"/>
      <c r="I41" s="3"/>
      <c r="J41" s="362"/>
      <c r="K41" s="302" t="s">
        <v>140</v>
      </c>
      <c r="L41" s="352">
        <v>0</v>
      </c>
      <c r="M41" s="291" t="s">
        <v>141</v>
      </c>
      <c r="N41" s="88">
        <v>0</v>
      </c>
      <c r="O41" s="359">
        <f>$A$9*$B$34*$C$35*$D$37*J41*N41</f>
        <v>0</v>
      </c>
      <c r="P41" s="137">
        <v>0</v>
      </c>
      <c r="Q41" s="302">
        <v>10</v>
      </c>
      <c r="R41" s="89">
        <f t="shared" si="1"/>
        <v>100</v>
      </c>
      <c r="S41" s="90">
        <f t="shared" si="2"/>
        <v>0</v>
      </c>
      <c r="T41" s="26"/>
      <c r="U41" s="26"/>
      <c r="V41" s="23"/>
      <c r="W41" s="25"/>
    </row>
    <row r="42" spans="1:23" s="15" customFormat="1" ht="30" hidden="1" customHeight="1">
      <c r="A42" s="561"/>
      <c r="B42" s="466"/>
      <c r="C42" s="590"/>
      <c r="D42" s="363"/>
      <c r="E42" s="364"/>
      <c r="F42" s="295"/>
      <c r="G42" s="364"/>
      <c r="H42" s="295"/>
      <c r="I42" s="594" t="s">
        <v>551</v>
      </c>
      <c r="J42" s="586" t="s">
        <v>552</v>
      </c>
      <c r="K42" s="302" t="s">
        <v>140</v>
      </c>
      <c r="L42" s="352">
        <v>0</v>
      </c>
      <c r="M42" s="291" t="s">
        <v>141</v>
      </c>
      <c r="N42" s="88">
        <v>0</v>
      </c>
      <c r="O42" s="359"/>
      <c r="P42" s="137">
        <v>0</v>
      </c>
      <c r="Q42" s="302">
        <v>10</v>
      </c>
      <c r="R42" s="89">
        <f t="shared" si="1"/>
        <v>100</v>
      </c>
      <c r="S42" s="90">
        <f t="shared" si="2"/>
        <v>0</v>
      </c>
      <c r="T42" s="26"/>
      <c r="U42" s="26"/>
      <c r="V42" s="23"/>
      <c r="W42" s="25"/>
    </row>
    <row r="43" spans="1:23" s="15" customFormat="1" ht="30" hidden="1" customHeight="1">
      <c r="A43" s="561"/>
      <c r="B43" s="466"/>
      <c r="C43" s="590"/>
      <c r="D43" s="363"/>
      <c r="E43" s="364"/>
      <c r="F43" s="295"/>
      <c r="G43" s="364"/>
      <c r="H43" s="295"/>
      <c r="I43" s="594"/>
      <c r="J43" s="586"/>
      <c r="K43" s="302" t="s">
        <v>140</v>
      </c>
      <c r="L43" s="352">
        <v>0</v>
      </c>
      <c r="M43" s="291" t="s">
        <v>141</v>
      </c>
      <c r="N43" s="88"/>
      <c r="O43" s="359">
        <f>$A$9*$B$34*$C$35*$D$42*J43*N43</f>
        <v>0</v>
      </c>
      <c r="P43" s="137">
        <v>0</v>
      </c>
      <c r="Q43" s="302">
        <v>10</v>
      </c>
      <c r="R43" s="89">
        <f t="shared" si="1"/>
        <v>100</v>
      </c>
      <c r="S43" s="90">
        <f t="shared" si="2"/>
        <v>0</v>
      </c>
      <c r="T43" s="26"/>
      <c r="U43" s="26"/>
      <c r="V43" s="23"/>
      <c r="W43" s="25"/>
    </row>
    <row r="44" spans="1:23" s="15" customFormat="1" ht="34.5" hidden="1" customHeight="1">
      <c r="A44" s="561"/>
      <c r="B44" s="466"/>
      <c r="C44" s="590"/>
      <c r="D44" s="363"/>
      <c r="E44" s="364"/>
      <c r="F44" s="295"/>
      <c r="G44" s="364"/>
      <c r="H44" s="295"/>
      <c r="I44" s="594"/>
      <c r="J44" s="586"/>
      <c r="K44" s="302" t="s">
        <v>140</v>
      </c>
      <c r="L44" s="352">
        <v>0</v>
      </c>
      <c r="M44" s="291" t="s">
        <v>141</v>
      </c>
      <c r="N44" s="88"/>
      <c r="O44" s="359">
        <f>$A$9*$B$34*$C$35*$D$42*J44*N44</f>
        <v>0</v>
      </c>
      <c r="P44" s="137">
        <v>0</v>
      </c>
      <c r="Q44" s="302">
        <v>10</v>
      </c>
      <c r="R44" s="89">
        <f t="shared" si="1"/>
        <v>100</v>
      </c>
      <c r="S44" s="90">
        <f t="shared" si="2"/>
        <v>0</v>
      </c>
      <c r="T44" s="26"/>
      <c r="U44" s="26"/>
      <c r="V44" s="23"/>
      <c r="W44" s="25"/>
    </row>
    <row r="45" spans="1:23" s="15" customFormat="1" ht="47.25" hidden="1" customHeight="1">
      <c r="A45" s="561"/>
      <c r="B45" s="466"/>
      <c r="C45" s="590"/>
      <c r="D45" s="453"/>
      <c r="E45" s="518" t="s">
        <v>46</v>
      </c>
      <c r="F45" s="521" t="s">
        <v>47</v>
      </c>
      <c r="G45" s="518" t="s">
        <v>391</v>
      </c>
      <c r="H45" s="521" t="s">
        <v>298</v>
      </c>
      <c r="I45" s="518" t="s">
        <v>392</v>
      </c>
      <c r="J45" s="526" t="s">
        <v>344</v>
      </c>
      <c r="K45" s="302" t="s">
        <v>140</v>
      </c>
      <c r="L45" s="352">
        <v>0</v>
      </c>
      <c r="M45" s="291" t="s">
        <v>141</v>
      </c>
      <c r="N45" s="88">
        <v>1</v>
      </c>
      <c r="O45" s="359">
        <f>$A$9*$B$34*$C$35*$D$45*N45</f>
        <v>0</v>
      </c>
      <c r="P45" s="137">
        <v>0</v>
      </c>
      <c r="Q45" s="302">
        <v>10</v>
      </c>
      <c r="R45" s="89">
        <f t="shared" si="1"/>
        <v>100</v>
      </c>
      <c r="S45" s="90">
        <f t="shared" si="2"/>
        <v>0</v>
      </c>
      <c r="T45" s="26"/>
      <c r="U45" s="26"/>
      <c r="V45" s="23"/>
      <c r="W45" s="25"/>
    </row>
    <row r="46" spans="1:23" s="15" customFormat="1" ht="34.5" hidden="1" customHeight="1">
      <c r="A46" s="561"/>
      <c r="B46" s="466"/>
      <c r="C46" s="590"/>
      <c r="D46" s="454"/>
      <c r="E46" s="519"/>
      <c r="F46" s="522"/>
      <c r="G46" s="519"/>
      <c r="H46" s="522"/>
      <c r="I46" s="519"/>
      <c r="J46" s="527"/>
      <c r="K46" s="302" t="s">
        <v>140</v>
      </c>
      <c r="L46" s="352">
        <v>0</v>
      </c>
      <c r="M46" s="291" t="s">
        <v>141</v>
      </c>
      <c r="N46" s="88">
        <v>0</v>
      </c>
      <c r="O46" s="359">
        <f>$A$9*$B$34*$C$35*$D$45*J46*N46</f>
        <v>0</v>
      </c>
      <c r="P46" s="137">
        <v>0</v>
      </c>
      <c r="Q46" s="302">
        <v>10</v>
      </c>
      <c r="R46" s="89">
        <f t="shared" si="1"/>
        <v>100</v>
      </c>
      <c r="S46" s="90">
        <f t="shared" si="2"/>
        <v>0</v>
      </c>
      <c r="T46" s="26"/>
      <c r="U46" s="26"/>
      <c r="V46" s="23"/>
      <c r="W46" s="25"/>
    </row>
    <row r="47" spans="1:23" s="15" customFormat="1" ht="33" hidden="1" customHeight="1">
      <c r="A47" s="561"/>
      <c r="B47" s="466"/>
      <c r="C47" s="590"/>
      <c r="D47" s="455"/>
      <c r="E47" s="520"/>
      <c r="F47" s="523"/>
      <c r="G47" s="520"/>
      <c r="H47" s="523"/>
      <c r="I47" s="520"/>
      <c r="J47" s="528"/>
      <c r="K47" s="302" t="s">
        <v>140</v>
      </c>
      <c r="L47" s="352">
        <v>0</v>
      </c>
      <c r="M47" s="291" t="s">
        <v>141</v>
      </c>
      <c r="N47" s="88">
        <v>0</v>
      </c>
      <c r="O47" s="359">
        <f>$A$9*$B$34*$C$35*$D$45*J47*N47</f>
        <v>0</v>
      </c>
      <c r="P47" s="137">
        <v>0</v>
      </c>
      <c r="Q47" s="302">
        <v>10</v>
      </c>
      <c r="R47" s="89">
        <f t="shared" si="1"/>
        <v>100</v>
      </c>
      <c r="S47" s="90">
        <f t="shared" si="2"/>
        <v>0</v>
      </c>
      <c r="T47" s="26"/>
      <c r="U47" s="26"/>
      <c r="V47" s="23"/>
      <c r="W47" s="25"/>
    </row>
    <row r="48" spans="1:23" s="15" customFormat="1" ht="51" hidden="1" customHeight="1">
      <c r="A48" s="561"/>
      <c r="B48" s="466"/>
      <c r="C48" s="590"/>
      <c r="D48" s="453"/>
      <c r="E48" s="518" t="s">
        <v>48</v>
      </c>
      <c r="F48" s="521" t="s">
        <v>49</v>
      </c>
      <c r="G48" s="518" t="s">
        <v>393</v>
      </c>
      <c r="H48" s="521" t="s">
        <v>302</v>
      </c>
      <c r="I48" s="518" t="s">
        <v>394</v>
      </c>
      <c r="J48" s="526" t="s">
        <v>299</v>
      </c>
      <c r="K48" s="302" t="s">
        <v>140</v>
      </c>
      <c r="L48" s="352">
        <v>0</v>
      </c>
      <c r="M48" s="291" t="s">
        <v>141</v>
      </c>
      <c r="N48" s="88">
        <v>1</v>
      </c>
      <c r="O48" s="359">
        <f>$A$9*$B$34*$C$35*$D$48*N48</f>
        <v>0</v>
      </c>
      <c r="P48" s="137">
        <v>0</v>
      </c>
      <c r="Q48" s="302">
        <v>10</v>
      </c>
      <c r="R48" s="89">
        <f t="shared" si="1"/>
        <v>100</v>
      </c>
      <c r="S48" s="90">
        <f t="shared" si="2"/>
        <v>0</v>
      </c>
      <c r="T48" s="26"/>
      <c r="U48" s="26"/>
      <c r="V48" s="23"/>
      <c r="W48" s="25"/>
    </row>
    <row r="49" spans="1:23" s="15" customFormat="1" ht="33" hidden="1" customHeight="1">
      <c r="A49" s="561"/>
      <c r="B49" s="466"/>
      <c r="C49" s="590"/>
      <c r="D49" s="454"/>
      <c r="E49" s="519"/>
      <c r="F49" s="522"/>
      <c r="G49" s="519"/>
      <c r="H49" s="522"/>
      <c r="I49" s="519"/>
      <c r="J49" s="527"/>
      <c r="K49" s="302" t="s">
        <v>140</v>
      </c>
      <c r="L49" s="352">
        <v>0</v>
      </c>
      <c r="M49" s="291" t="s">
        <v>141</v>
      </c>
      <c r="N49" s="88">
        <v>0</v>
      </c>
      <c r="O49" s="359">
        <f>$A$9*$B$34*$C$35*$D$48*J49*N49</f>
        <v>0</v>
      </c>
      <c r="P49" s="137">
        <v>0</v>
      </c>
      <c r="Q49" s="302">
        <v>10</v>
      </c>
      <c r="R49" s="89">
        <f t="shared" si="1"/>
        <v>100</v>
      </c>
      <c r="S49" s="90">
        <f t="shared" si="2"/>
        <v>0</v>
      </c>
      <c r="T49" s="26"/>
      <c r="U49" s="26"/>
      <c r="V49" s="23"/>
      <c r="W49" s="25"/>
    </row>
    <row r="50" spans="1:23" s="15" customFormat="1" ht="45" hidden="1" customHeight="1">
      <c r="A50" s="561"/>
      <c r="B50" s="466"/>
      <c r="C50" s="590"/>
      <c r="D50" s="455"/>
      <c r="E50" s="520"/>
      <c r="F50" s="523"/>
      <c r="G50" s="520"/>
      <c r="H50" s="523"/>
      <c r="I50" s="520"/>
      <c r="J50" s="528"/>
      <c r="K50" s="302" t="s">
        <v>140</v>
      </c>
      <c r="L50" s="352">
        <v>0</v>
      </c>
      <c r="M50" s="291" t="s">
        <v>141</v>
      </c>
      <c r="N50" s="88">
        <v>0</v>
      </c>
      <c r="O50" s="359">
        <f>$A$9*$B$34*$C$35*$D$48*J50*N50</f>
        <v>0</v>
      </c>
      <c r="P50" s="137">
        <v>0</v>
      </c>
      <c r="Q50" s="302">
        <v>10</v>
      </c>
      <c r="R50" s="89">
        <f t="shared" si="1"/>
        <v>100</v>
      </c>
      <c r="S50" s="90">
        <f t="shared" si="2"/>
        <v>0</v>
      </c>
      <c r="T50" s="26"/>
      <c r="U50" s="26"/>
      <c r="V50" s="23"/>
      <c r="W50" s="25"/>
    </row>
    <row r="51" spans="1:23" s="15" customFormat="1" ht="45" customHeight="1">
      <c r="A51" s="561"/>
      <c r="B51" s="466"/>
      <c r="C51" s="590"/>
      <c r="D51" s="453">
        <v>0.4</v>
      </c>
      <c r="E51" s="518" t="s">
        <v>75</v>
      </c>
      <c r="F51" s="521" t="s">
        <v>76</v>
      </c>
      <c r="G51" s="518" t="s">
        <v>395</v>
      </c>
      <c r="H51" s="521" t="s">
        <v>218</v>
      </c>
      <c r="I51" s="518" t="s">
        <v>396</v>
      </c>
      <c r="J51" s="526" t="s">
        <v>553</v>
      </c>
      <c r="K51" s="302" t="s">
        <v>140</v>
      </c>
      <c r="L51" s="352">
        <v>0</v>
      </c>
      <c r="M51" s="291" t="s">
        <v>141</v>
      </c>
      <c r="N51" s="88">
        <v>1</v>
      </c>
      <c r="O51" s="359">
        <f>$A$9*$B$34*$C$35*$D$51*N51</f>
        <v>3.7229999999999999E-2</v>
      </c>
      <c r="P51" s="137">
        <v>0</v>
      </c>
      <c r="Q51" s="302">
        <v>10</v>
      </c>
      <c r="R51" s="89">
        <f>100-(P51-L51)*Q51</f>
        <v>100</v>
      </c>
      <c r="S51" s="90">
        <f t="shared" si="2"/>
        <v>3.7229999999999999</v>
      </c>
      <c r="T51" s="26"/>
      <c r="U51" s="26"/>
      <c r="V51" s="23"/>
      <c r="W51" s="25"/>
    </row>
    <row r="52" spans="1:23" s="15" customFormat="1" ht="33" hidden="1" customHeight="1">
      <c r="A52" s="561"/>
      <c r="B52" s="466"/>
      <c r="C52" s="591"/>
      <c r="D52" s="455"/>
      <c r="E52" s="520"/>
      <c r="F52" s="523"/>
      <c r="G52" s="520"/>
      <c r="H52" s="523"/>
      <c r="I52" s="520"/>
      <c r="J52" s="528"/>
      <c r="K52" s="302" t="s">
        <v>140</v>
      </c>
      <c r="L52" s="352">
        <v>0</v>
      </c>
      <c r="M52" s="50" t="s">
        <v>153</v>
      </c>
      <c r="N52" s="88">
        <v>0</v>
      </c>
      <c r="O52" s="365"/>
      <c r="P52" s="137">
        <v>0</v>
      </c>
      <c r="Q52" s="50"/>
      <c r="R52" s="89">
        <f>100-(P52-L52)*10</f>
        <v>100</v>
      </c>
      <c r="S52" s="90">
        <f>$A$9*$B$34*$C$35*$D$51*N52*R52</f>
        <v>0</v>
      </c>
      <c r="T52" s="26"/>
      <c r="U52" s="26"/>
      <c r="V52" s="23"/>
      <c r="W52" s="25"/>
    </row>
    <row r="53" spans="1:23" s="15" customFormat="1" ht="24" customHeight="1">
      <c r="A53" s="561"/>
      <c r="B53" s="466"/>
      <c r="C53" s="536">
        <v>0.05</v>
      </c>
      <c r="D53" s="86"/>
      <c r="E53" s="104" t="s">
        <v>188</v>
      </c>
      <c r="F53" s="539" t="s">
        <v>50</v>
      </c>
      <c r="G53" s="540"/>
      <c r="H53" s="540"/>
      <c r="I53" s="540"/>
      <c r="J53" s="540"/>
      <c r="K53" s="540"/>
      <c r="L53" s="540"/>
      <c r="M53" s="541"/>
      <c r="N53" s="122"/>
      <c r="O53" s="366"/>
      <c r="P53" s="129"/>
      <c r="Q53" s="129"/>
      <c r="R53" s="129"/>
      <c r="S53" s="129"/>
      <c r="T53" s="131"/>
      <c r="U53" s="131"/>
      <c r="V53" s="124"/>
      <c r="W53" s="125"/>
    </row>
    <row r="54" spans="1:23" s="15" customFormat="1" ht="77.25" customHeight="1">
      <c r="A54" s="561"/>
      <c r="B54" s="466"/>
      <c r="C54" s="537"/>
      <c r="D54" s="167">
        <v>1</v>
      </c>
      <c r="E54" s="56" t="s">
        <v>77</v>
      </c>
      <c r="F54" s="57" t="s">
        <v>78</v>
      </c>
      <c r="G54" s="56" t="s">
        <v>397</v>
      </c>
      <c r="H54" s="57" t="s">
        <v>219</v>
      </c>
      <c r="I54" s="56" t="s">
        <v>398</v>
      </c>
      <c r="J54" s="72" t="s">
        <v>554</v>
      </c>
      <c r="K54" s="302" t="s">
        <v>140</v>
      </c>
      <c r="L54" s="352">
        <v>0</v>
      </c>
      <c r="M54" s="302" t="s">
        <v>141</v>
      </c>
      <c r="N54" s="88">
        <v>1</v>
      </c>
      <c r="O54" s="359">
        <f>$A$9*$B$34*$C$53*$D$54*N54</f>
        <v>3.1024999999999997E-2</v>
      </c>
      <c r="P54" s="137">
        <v>0</v>
      </c>
      <c r="Q54" s="302">
        <v>10</v>
      </c>
      <c r="R54" s="89">
        <f>100-(P54-L54)*Q54</f>
        <v>100</v>
      </c>
      <c r="S54" s="90">
        <f>R54*O54</f>
        <v>3.1024999999999996</v>
      </c>
      <c r="T54" s="26"/>
      <c r="U54" s="26"/>
      <c r="V54" s="23"/>
      <c r="W54" s="25"/>
    </row>
    <row r="55" spans="1:23" s="15" customFormat="1" ht="55.5" hidden="1" customHeight="1">
      <c r="A55" s="561"/>
      <c r="B55" s="466"/>
      <c r="C55" s="537"/>
      <c r="D55" s="167">
        <v>0</v>
      </c>
      <c r="E55" s="56" t="s">
        <v>79</v>
      </c>
      <c r="F55" s="57" t="s">
        <v>80</v>
      </c>
      <c r="G55" s="56" t="s">
        <v>79</v>
      </c>
      <c r="H55" s="57" t="s">
        <v>220</v>
      </c>
      <c r="I55" s="56" t="s">
        <v>79</v>
      </c>
      <c r="J55" s="56" t="s">
        <v>287</v>
      </c>
      <c r="K55" s="302" t="s">
        <v>140</v>
      </c>
      <c r="L55" s="352">
        <v>0</v>
      </c>
      <c r="M55" s="302" t="s">
        <v>141</v>
      </c>
      <c r="N55" s="88">
        <v>0</v>
      </c>
      <c r="O55" s="359"/>
      <c r="P55" s="137">
        <v>0</v>
      </c>
      <c r="Q55" s="302">
        <v>10</v>
      </c>
      <c r="R55" s="89">
        <f>100-(P55-L55)*Q55</f>
        <v>100</v>
      </c>
      <c r="S55" s="90">
        <f t="shared" ref="S55:S118" si="3">R55*O55</f>
        <v>0</v>
      </c>
      <c r="T55" s="26"/>
      <c r="U55" s="26"/>
      <c r="V55" s="23"/>
      <c r="W55" s="25"/>
    </row>
    <row r="56" spans="1:23" s="15" customFormat="1" ht="52.7" hidden="1" customHeight="1">
      <c r="A56" s="561"/>
      <c r="B56" s="466"/>
      <c r="C56" s="591"/>
      <c r="D56" s="167">
        <v>0</v>
      </c>
      <c r="E56" s="164" t="s">
        <v>81</v>
      </c>
      <c r="F56" s="163" t="s">
        <v>82</v>
      </c>
      <c r="G56" s="276" t="s">
        <v>401</v>
      </c>
      <c r="H56" s="163" t="s">
        <v>555</v>
      </c>
      <c r="I56" s="276" t="s">
        <v>402</v>
      </c>
      <c r="J56" s="272" t="s">
        <v>556</v>
      </c>
      <c r="K56" s="238" t="s">
        <v>516</v>
      </c>
      <c r="L56" s="352">
        <v>1</v>
      </c>
      <c r="M56" s="302" t="s">
        <v>141</v>
      </c>
      <c r="N56" s="88">
        <v>1</v>
      </c>
      <c r="O56" s="359">
        <f>$A$9*$B$34*$C$53*$D$56*N56</f>
        <v>0</v>
      </c>
      <c r="P56" s="137">
        <v>1</v>
      </c>
      <c r="Q56" s="302">
        <v>10</v>
      </c>
      <c r="R56" s="89">
        <f>100-(P56-L56)*Q56</f>
        <v>100</v>
      </c>
      <c r="S56" s="90">
        <f t="shared" si="3"/>
        <v>0</v>
      </c>
      <c r="T56" s="26"/>
      <c r="U56" s="26"/>
      <c r="V56" s="23"/>
      <c r="W56" s="25"/>
    </row>
    <row r="57" spans="1:23" s="38" customFormat="1" ht="24" customHeight="1">
      <c r="A57" s="561"/>
      <c r="B57" s="466"/>
      <c r="C57" s="536">
        <v>0</v>
      </c>
      <c r="D57" s="132"/>
      <c r="E57" s="104" t="s">
        <v>189</v>
      </c>
      <c r="F57" s="545" t="s">
        <v>51</v>
      </c>
      <c r="G57" s="546"/>
      <c r="H57" s="546"/>
      <c r="I57" s="546"/>
      <c r="J57" s="546"/>
      <c r="K57" s="546"/>
      <c r="L57" s="546"/>
      <c r="M57" s="547"/>
      <c r="N57" s="122"/>
      <c r="O57" s="366"/>
      <c r="P57" s="59"/>
      <c r="Q57" s="59"/>
      <c r="R57" s="59"/>
      <c r="S57" s="344"/>
      <c r="T57" s="133"/>
      <c r="U57" s="133"/>
      <c r="V57" s="134"/>
      <c r="W57" s="135"/>
    </row>
    <row r="58" spans="1:23" s="15" customFormat="1" ht="32.25" hidden="1" customHeight="1">
      <c r="A58" s="561"/>
      <c r="B58" s="466"/>
      <c r="C58" s="590"/>
      <c r="D58" s="453">
        <v>0</v>
      </c>
      <c r="E58" s="518" t="s">
        <v>83</v>
      </c>
      <c r="F58" s="521" t="s">
        <v>84</v>
      </c>
      <c r="G58" s="518" t="s">
        <v>83</v>
      </c>
      <c r="H58" s="521" t="s">
        <v>84</v>
      </c>
      <c r="I58" s="518" t="s">
        <v>83</v>
      </c>
      <c r="J58" s="521" t="s">
        <v>272</v>
      </c>
      <c r="K58" s="302" t="s">
        <v>140</v>
      </c>
      <c r="L58" s="352">
        <v>0</v>
      </c>
      <c r="M58" s="291" t="s">
        <v>274</v>
      </c>
      <c r="N58" s="88">
        <v>0</v>
      </c>
      <c r="O58" s="365"/>
      <c r="P58" s="137">
        <v>0</v>
      </c>
      <c r="Q58" s="302">
        <v>10</v>
      </c>
      <c r="R58" s="89">
        <f>100-(P58-L58)*Q58</f>
        <v>100</v>
      </c>
      <c r="S58" s="90">
        <f t="shared" si="3"/>
        <v>0</v>
      </c>
      <c r="T58" s="26"/>
      <c r="U58" s="26"/>
      <c r="V58" s="23"/>
      <c r="W58" s="25"/>
    </row>
    <row r="59" spans="1:23" s="15" customFormat="1" ht="32.25" hidden="1" customHeight="1">
      <c r="A59" s="561"/>
      <c r="B59" s="466"/>
      <c r="C59" s="590"/>
      <c r="D59" s="454"/>
      <c r="E59" s="519"/>
      <c r="F59" s="522"/>
      <c r="G59" s="519"/>
      <c r="H59" s="522"/>
      <c r="I59" s="519"/>
      <c r="J59" s="522"/>
      <c r="K59" s="302" t="s">
        <v>140</v>
      </c>
      <c r="L59" s="352">
        <v>0</v>
      </c>
      <c r="M59" s="291" t="s">
        <v>274</v>
      </c>
      <c r="N59" s="88">
        <v>0</v>
      </c>
      <c r="O59" s="365"/>
      <c r="P59" s="137">
        <v>0</v>
      </c>
      <c r="Q59" s="302">
        <v>10</v>
      </c>
      <c r="R59" s="89">
        <f>100-(P59-L59)*Q59</f>
        <v>100</v>
      </c>
      <c r="S59" s="90">
        <f t="shared" si="3"/>
        <v>0</v>
      </c>
      <c r="T59" s="26"/>
      <c r="U59" s="26"/>
      <c r="V59" s="23"/>
      <c r="W59" s="25"/>
    </row>
    <row r="60" spans="1:23" s="15" customFormat="1" ht="32.25" hidden="1" customHeight="1">
      <c r="A60" s="561"/>
      <c r="B60" s="466"/>
      <c r="C60" s="590"/>
      <c r="D60" s="454"/>
      <c r="E60" s="519"/>
      <c r="F60" s="522"/>
      <c r="G60" s="519"/>
      <c r="H60" s="522"/>
      <c r="I60" s="519"/>
      <c r="J60" s="522"/>
      <c r="K60" s="302" t="s">
        <v>140</v>
      </c>
      <c r="L60" s="352">
        <v>0</v>
      </c>
      <c r="M60" s="291" t="s">
        <v>274</v>
      </c>
      <c r="N60" s="88">
        <v>0</v>
      </c>
      <c r="O60" s="365"/>
      <c r="P60" s="137">
        <v>0</v>
      </c>
      <c r="Q60" s="302">
        <v>10</v>
      </c>
      <c r="R60" s="89">
        <f>100-(P60-L60)*Q60</f>
        <v>100</v>
      </c>
      <c r="S60" s="90">
        <f t="shared" si="3"/>
        <v>0</v>
      </c>
      <c r="T60" s="26"/>
      <c r="U60" s="26"/>
      <c r="V60" s="23"/>
      <c r="W60" s="25"/>
    </row>
    <row r="61" spans="1:23" s="15" customFormat="1" ht="25.5" hidden="1" customHeight="1">
      <c r="A61" s="561"/>
      <c r="B61" s="466"/>
      <c r="C61" s="590"/>
      <c r="D61" s="454"/>
      <c r="E61" s="519"/>
      <c r="F61" s="522"/>
      <c r="G61" s="519"/>
      <c r="H61" s="522"/>
      <c r="I61" s="519"/>
      <c r="J61" s="522"/>
      <c r="K61" s="302" t="s">
        <v>140</v>
      </c>
      <c r="L61" s="352">
        <v>0</v>
      </c>
      <c r="M61" s="291" t="s">
        <v>274</v>
      </c>
      <c r="N61" s="88">
        <v>0</v>
      </c>
      <c r="O61" s="365"/>
      <c r="P61" s="137">
        <v>0</v>
      </c>
      <c r="Q61" s="302">
        <v>10</v>
      </c>
      <c r="R61" s="89">
        <f>100-(P61-L61)*Q61</f>
        <v>100</v>
      </c>
      <c r="S61" s="90">
        <f t="shared" si="3"/>
        <v>0</v>
      </c>
      <c r="T61" s="26"/>
      <c r="U61" s="26"/>
      <c r="V61" s="23"/>
      <c r="W61" s="25"/>
    </row>
    <row r="62" spans="1:23" s="15" customFormat="1" ht="33" hidden="1" customHeight="1">
      <c r="A62" s="561"/>
      <c r="B62" s="466"/>
      <c r="C62" s="590"/>
      <c r="D62" s="453">
        <v>0</v>
      </c>
      <c r="E62" s="518" t="s">
        <v>85</v>
      </c>
      <c r="F62" s="521" t="s">
        <v>86</v>
      </c>
      <c r="G62" s="518" t="s">
        <v>85</v>
      </c>
      <c r="H62" s="521" t="s">
        <v>86</v>
      </c>
      <c r="I62" s="518" t="s">
        <v>85</v>
      </c>
      <c r="J62" s="521" t="s">
        <v>273</v>
      </c>
      <c r="K62" s="302" t="s">
        <v>140</v>
      </c>
      <c r="L62" s="352">
        <v>0</v>
      </c>
      <c r="M62" s="291" t="s">
        <v>274</v>
      </c>
      <c r="N62" s="88">
        <v>0</v>
      </c>
      <c r="O62" s="365"/>
      <c r="P62" s="137">
        <v>0</v>
      </c>
      <c r="Q62" s="302">
        <v>10</v>
      </c>
      <c r="R62" s="89">
        <f>100-(P62-L62)*Q62</f>
        <v>100</v>
      </c>
      <c r="S62" s="90">
        <f t="shared" si="3"/>
        <v>0</v>
      </c>
      <c r="T62" s="26"/>
      <c r="U62" s="26"/>
      <c r="V62" s="23"/>
      <c r="W62" s="25"/>
    </row>
    <row r="63" spans="1:23" s="15" customFormat="1" ht="33" hidden="1" customHeight="1">
      <c r="A63" s="561"/>
      <c r="B63" s="466"/>
      <c r="C63" s="590"/>
      <c r="D63" s="454"/>
      <c r="E63" s="519"/>
      <c r="F63" s="522"/>
      <c r="G63" s="519"/>
      <c r="H63" s="522"/>
      <c r="I63" s="519"/>
      <c r="J63" s="522"/>
      <c r="K63" s="302" t="s">
        <v>140</v>
      </c>
      <c r="L63" s="352">
        <v>0</v>
      </c>
      <c r="M63" s="291" t="s">
        <v>274</v>
      </c>
      <c r="N63" s="88">
        <v>0</v>
      </c>
      <c r="O63" s="365"/>
      <c r="P63" s="137">
        <v>0</v>
      </c>
      <c r="Q63" s="302">
        <v>10</v>
      </c>
      <c r="R63" s="89">
        <f t="shared" ref="R63:R72" si="4">100-(P63-L63)*Q63</f>
        <v>100</v>
      </c>
      <c r="S63" s="90">
        <f t="shared" si="3"/>
        <v>0</v>
      </c>
      <c r="T63" s="26"/>
      <c r="U63" s="26"/>
      <c r="V63" s="23"/>
      <c r="W63" s="25"/>
    </row>
    <row r="64" spans="1:23" s="15" customFormat="1" ht="33" hidden="1" customHeight="1">
      <c r="A64" s="561"/>
      <c r="B64" s="466"/>
      <c r="C64" s="590"/>
      <c r="D64" s="454"/>
      <c r="E64" s="519"/>
      <c r="F64" s="522"/>
      <c r="G64" s="519"/>
      <c r="H64" s="522"/>
      <c r="I64" s="519"/>
      <c r="J64" s="522"/>
      <c r="K64" s="302" t="s">
        <v>140</v>
      </c>
      <c r="L64" s="352">
        <v>0</v>
      </c>
      <c r="M64" s="291" t="s">
        <v>274</v>
      </c>
      <c r="N64" s="88">
        <v>0</v>
      </c>
      <c r="O64" s="365"/>
      <c r="P64" s="137">
        <v>0</v>
      </c>
      <c r="Q64" s="302">
        <v>10</v>
      </c>
      <c r="R64" s="89">
        <f t="shared" si="4"/>
        <v>100</v>
      </c>
      <c r="S64" s="90">
        <f t="shared" si="3"/>
        <v>0</v>
      </c>
      <c r="T64" s="26"/>
      <c r="U64" s="26"/>
      <c r="V64" s="23"/>
      <c r="W64" s="25"/>
    </row>
    <row r="65" spans="1:23" s="15" customFormat="1" ht="33" hidden="1" customHeight="1">
      <c r="A65" s="561"/>
      <c r="B65" s="466"/>
      <c r="C65" s="590"/>
      <c r="D65" s="455"/>
      <c r="E65" s="520"/>
      <c r="F65" s="523"/>
      <c r="G65" s="520"/>
      <c r="H65" s="523"/>
      <c r="I65" s="520"/>
      <c r="J65" s="523"/>
      <c r="K65" s="302" t="s">
        <v>140</v>
      </c>
      <c r="L65" s="352">
        <v>0</v>
      </c>
      <c r="M65" s="291" t="s">
        <v>274</v>
      </c>
      <c r="N65" s="88">
        <v>0</v>
      </c>
      <c r="O65" s="365"/>
      <c r="P65" s="137">
        <v>0</v>
      </c>
      <c r="Q65" s="302">
        <v>10</v>
      </c>
      <c r="R65" s="89">
        <f t="shared" si="4"/>
        <v>100</v>
      </c>
      <c r="S65" s="90">
        <f t="shared" si="3"/>
        <v>0</v>
      </c>
      <c r="T65" s="26"/>
      <c r="U65" s="26"/>
      <c r="V65" s="23"/>
      <c r="W65" s="25"/>
    </row>
    <row r="66" spans="1:23" s="15" customFormat="1" ht="80.25" hidden="1" customHeight="1">
      <c r="A66" s="561"/>
      <c r="B66" s="466"/>
      <c r="C66" s="590"/>
      <c r="D66" s="453">
        <v>1</v>
      </c>
      <c r="E66" s="518" t="s">
        <v>87</v>
      </c>
      <c r="F66" s="521" t="s">
        <v>207</v>
      </c>
      <c r="G66" s="518" t="s">
        <v>411</v>
      </c>
      <c r="H66" s="521" t="s">
        <v>207</v>
      </c>
      <c r="I66" s="518" t="s">
        <v>412</v>
      </c>
      <c r="J66" s="526" t="s">
        <v>557</v>
      </c>
      <c r="K66" s="302" t="s">
        <v>140</v>
      </c>
      <c r="L66" s="352">
        <v>0</v>
      </c>
      <c r="M66" s="291" t="s">
        <v>274</v>
      </c>
      <c r="N66" s="88">
        <v>1</v>
      </c>
      <c r="O66" s="359">
        <f>$A$9*$B$34*$C$57*$D$66*N66</f>
        <v>0</v>
      </c>
      <c r="P66" s="137">
        <v>0</v>
      </c>
      <c r="Q66" s="302">
        <v>10</v>
      </c>
      <c r="R66" s="89">
        <f t="shared" si="4"/>
        <v>100</v>
      </c>
      <c r="S66" s="90">
        <f t="shared" si="3"/>
        <v>0</v>
      </c>
      <c r="T66" s="26"/>
      <c r="U66" s="26"/>
      <c r="V66" s="23"/>
      <c r="W66" s="25"/>
    </row>
    <row r="67" spans="1:23" s="15" customFormat="1" ht="48.75" hidden="1" customHeight="1">
      <c r="A67" s="561"/>
      <c r="B67" s="466"/>
      <c r="C67" s="590"/>
      <c r="D67" s="454"/>
      <c r="E67" s="519"/>
      <c r="F67" s="522"/>
      <c r="G67" s="519"/>
      <c r="H67" s="522"/>
      <c r="I67" s="519"/>
      <c r="J67" s="527"/>
      <c r="K67" s="302" t="s">
        <v>140</v>
      </c>
      <c r="L67" s="352">
        <v>0</v>
      </c>
      <c r="M67" s="291" t="s">
        <v>274</v>
      </c>
      <c r="N67" s="88">
        <v>0</v>
      </c>
      <c r="O67" s="359"/>
      <c r="P67" s="137">
        <v>0</v>
      </c>
      <c r="Q67" s="302">
        <v>10</v>
      </c>
      <c r="R67" s="89">
        <f t="shared" si="4"/>
        <v>100</v>
      </c>
      <c r="S67" s="90">
        <f t="shared" si="3"/>
        <v>0</v>
      </c>
      <c r="T67" s="26"/>
      <c r="U67" s="26"/>
      <c r="V67" s="23"/>
      <c r="W67" s="25"/>
    </row>
    <row r="68" spans="1:23" s="15" customFormat="1" ht="47.25" hidden="1" customHeight="1">
      <c r="A68" s="561"/>
      <c r="B68" s="466"/>
      <c r="C68" s="590"/>
      <c r="D68" s="455"/>
      <c r="E68" s="520"/>
      <c r="F68" s="523"/>
      <c r="G68" s="520"/>
      <c r="H68" s="523"/>
      <c r="I68" s="520"/>
      <c r="J68" s="528"/>
      <c r="K68" s="302" t="s">
        <v>140</v>
      </c>
      <c r="L68" s="352">
        <v>0</v>
      </c>
      <c r="M68" s="291" t="s">
        <v>274</v>
      </c>
      <c r="N68" s="88">
        <v>0</v>
      </c>
      <c r="O68" s="359"/>
      <c r="P68" s="137">
        <v>0</v>
      </c>
      <c r="Q68" s="302">
        <v>10</v>
      </c>
      <c r="R68" s="89">
        <f t="shared" si="4"/>
        <v>100</v>
      </c>
      <c r="S68" s="90">
        <f t="shared" si="3"/>
        <v>0</v>
      </c>
      <c r="T68" s="26"/>
      <c r="U68" s="26"/>
      <c r="V68" s="23"/>
      <c r="W68" s="25"/>
    </row>
    <row r="69" spans="1:23" s="15" customFormat="1" ht="47.25" hidden="1" customHeight="1">
      <c r="A69" s="561"/>
      <c r="B69" s="466"/>
      <c r="C69" s="590"/>
      <c r="D69" s="453">
        <v>0</v>
      </c>
      <c r="E69" s="518" t="s">
        <v>89</v>
      </c>
      <c r="F69" s="521" t="s">
        <v>90</v>
      </c>
      <c r="G69" s="518" t="s">
        <v>89</v>
      </c>
      <c r="H69" s="521" t="s">
        <v>90</v>
      </c>
      <c r="I69" s="518" t="s">
        <v>89</v>
      </c>
      <c r="J69" s="521" t="s">
        <v>276</v>
      </c>
      <c r="K69" s="302" t="s">
        <v>140</v>
      </c>
      <c r="L69" s="352">
        <v>0</v>
      </c>
      <c r="M69" s="291" t="s">
        <v>274</v>
      </c>
      <c r="N69" s="88">
        <v>0</v>
      </c>
      <c r="O69" s="359"/>
      <c r="P69" s="137">
        <v>0</v>
      </c>
      <c r="Q69" s="302">
        <v>10</v>
      </c>
      <c r="R69" s="89">
        <f t="shared" si="4"/>
        <v>100</v>
      </c>
      <c r="S69" s="90">
        <f t="shared" si="3"/>
        <v>0</v>
      </c>
      <c r="T69" s="26"/>
      <c r="U69" s="26"/>
      <c r="V69" s="23"/>
      <c r="W69" s="25"/>
    </row>
    <row r="70" spans="1:23" s="15" customFormat="1" ht="47.25" hidden="1" customHeight="1">
      <c r="A70" s="561"/>
      <c r="B70" s="466"/>
      <c r="C70" s="590"/>
      <c r="D70" s="454"/>
      <c r="E70" s="519"/>
      <c r="F70" s="522"/>
      <c r="G70" s="519"/>
      <c r="H70" s="522"/>
      <c r="I70" s="519"/>
      <c r="J70" s="522"/>
      <c r="K70" s="302" t="s">
        <v>140</v>
      </c>
      <c r="L70" s="352">
        <v>0</v>
      </c>
      <c r="M70" s="291" t="s">
        <v>274</v>
      </c>
      <c r="N70" s="88">
        <v>0</v>
      </c>
      <c r="O70" s="359"/>
      <c r="P70" s="137">
        <v>0</v>
      </c>
      <c r="Q70" s="302">
        <v>10</v>
      </c>
      <c r="R70" s="89">
        <f t="shared" si="4"/>
        <v>100</v>
      </c>
      <c r="S70" s="90">
        <f t="shared" si="3"/>
        <v>0</v>
      </c>
      <c r="T70" s="26"/>
      <c r="U70" s="26"/>
      <c r="V70" s="23"/>
      <c r="W70" s="25"/>
    </row>
    <row r="71" spans="1:23" s="15" customFormat="1" ht="44.25" hidden="1" customHeight="1">
      <c r="A71" s="561"/>
      <c r="B71" s="466"/>
      <c r="C71" s="590"/>
      <c r="D71" s="455"/>
      <c r="E71" s="520"/>
      <c r="F71" s="523"/>
      <c r="G71" s="520"/>
      <c r="H71" s="523"/>
      <c r="I71" s="520"/>
      <c r="J71" s="523"/>
      <c r="K71" s="302" t="s">
        <v>140</v>
      </c>
      <c r="L71" s="352">
        <v>0</v>
      </c>
      <c r="M71" s="291" t="s">
        <v>274</v>
      </c>
      <c r="N71" s="88">
        <v>0</v>
      </c>
      <c r="O71" s="359"/>
      <c r="P71" s="137">
        <v>0</v>
      </c>
      <c r="Q71" s="302">
        <v>10</v>
      </c>
      <c r="R71" s="89">
        <f t="shared" si="4"/>
        <v>100</v>
      </c>
      <c r="S71" s="90">
        <f t="shared" si="3"/>
        <v>0</v>
      </c>
      <c r="T71" s="26"/>
      <c r="U71" s="26"/>
      <c r="V71" s="23"/>
      <c r="W71" s="25"/>
    </row>
    <row r="72" spans="1:23" s="15" customFormat="1" ht="46.5" hidden="1" customHeight="1">
      <c r="A72" s="561"/>
      <c r="B72" s="466"/>
      <c r="C72" s="590"/>
      <c r="D72" s="453">
        <v>0</v>
      </c>
      <c r="E72" s="518" t="s">
        <v>91</v>
      </c>
      <c r="F72" s="521" t="s">
        <v>92</v>
      </c>
      <c r="G72" s="518" t="s">
        <v>91</v>
      </c>
      <c r="H72" s="521" t="s">
        <v>92</v>
      </c>
      <c r="I72" s="518" t="s">
        <v>91</v>
      </c>
      <c r="J72" s="521" t="s">
        <v>277</v>
      </c>
      <c r="K72" s="302" t="s">
        <v>140</v>
      </c>
      <c r="L72" s="352">
        <v>0</v>
      </c>
      <c r="M72" s="291" t="s">
        <v>274</v>
      </c>
      <c r="N72" s="88">
        <v>0</v>
      </c>
      <c r="O72" s="359"/>
      <c r="P72" s="137">
        <v>0</v>
      </c>
      <c r="Q72" s="302">
        <v>10</v>
      </c>
      <c r="R72" s="89">
        <f t="shared" si="4"/>
        <v>100</v>
      </c>
      <c r="S72" s="90">
        <f t="shared" si="3"/>
        <v>0</v>
      </c>
      <c r="T72" s="26"/>
      <c r="U72" s="26"/>
      <c r="V72" s="23"/>
      <c r="W72" s="25"/>
    </row>
    <row r="73" spans="1:23" s="15" customFormat="1" ht="46.5" hidden="1" customHeight="1">
      <c r="A73" s="561"/>
      <c r="B73" s="466"/>
      <c r="C73" s="590"/>
      <c r="D73" s="454"/>
      <c r="E73" s="519"/>
      <c r="F73" s="522"/>
      <c r="G73" s="519"/>
      <c r="H73" s="522"/>
      <c r="I73" s="519"/>
      <c r="J73" s="522"/>
      <c r="K73" s="302" t="s">
        <v>140</v>
      </c>
      <c r="L73" s="352">
        <v>0</v>
      </c>
      <c r="M73" s="136" t="s">
        <v>26</v>
      </c>
      <c r="N73" s="88">
        <v>0</v>
      </c>
      <c r="O73" s="359"/>
      <c r="P73" s="137">
        <v>0</v>
      </c>
      <c r="Q73" s="50"/>
      <c r="R73" s="89">
        <f>100-(P73-L73)*10</f>
        <v>100</v>
      </c>
      <c r="S73" s="90">
        <f t="shared" si="3"/>
        <v>0</v>
      </c>
      <c r="T73" s="26"/>
      <c r="U73" s="26"/>
      <c r="V73" s="23"/>
      <c r="W73" s="25"/>
    </row>
    <row r="74" spans="1:23" s="15" customFormat="1" ht="46.5" hidden="1" customHeight="1">
      <c r="A74" s="561"/>
      <c r="B74" s="466"/>
      <c r="C74" s="590"/>
      <c r="D74" s="454"/>
      <c r="E74" s="519"/>
      <c r="F74" s="522"/>
      <c r="G74" s="519"/>
      <c r="H74" s="522"/>
      <c r="I74" s="519"/>
      <c r="J74" s="522"/>
      <c r="K74" s="302" t="s">
        <v>140</v>
      </c>
      <c r="L74" s="352">
        <v>0</v>
      </c>
      <c r="M74" s="136" t="s">
        <v>26</v>
      </c>
      <c r="N74" s="88">
        <v>0</v>
      </c>
      <c r="O74" s="359"/>
      <c r="P74" s="137">
        <v>0</v>
      </c>
      <c r="Q74" s="50"/>
      <c r="R74" s="89">
        <f>100-(P74-L74)*10</f>
        <v>100</v>
      </c>
      <c r="S74" s="90">
        <f t="shared" si="3"/>
        <v>0</v>
      </c>
      <c r="T74" s="26"/>
      <c r="U74" s="26"/>
      <c r="V74" s="23"/>
      <c r="W74" s="25"/>
    </row>
    <row r="75" spans="1:23" s="15" customFormat="1" ht="29.25" hidden="1" customHeight="1">
      <c r="A75" s="561"/>
      <c r="B75" s="466"/>
      <c r="C75" s="590"/>
      <c r="D75" s="455"/>
      <c r="E75" s="520"/>
      <c r="F75" s="523"/>
      <c r="G75" s="520"/>
      <c r="H75" s="523"/>
      <c r="I75" s="520"/>
      <c r="J75" s="523"/>
      <c r="K75" s="302" t="s">
        <v>140</v>
      </c>
      <c r="L75" s="352">
        <v>0</v>
      </c>
      <c r="M75" s="136" t="s">
        <v>26</v>
      </c>
      <c r="N75" s="88">
        <v>0</v>
      </c>
      <c r="O75" s="359"/>
      <c r="P75" s="137">
        <v>0</v>
      </c>
      <c r="Q75" s="50"/>
      <c r="R75" s="89">
        <f>100-(P75-L75)*10</f>
        <v>100</v>
      </c>
      <c r="S75" s="90">
        <f t="shared" si="3"/>
        <v>0</v>
      </c>
      <c r="T75" s="26"/>
      <c r="U75" s="26"/>
      <c r="V75" s="23"/>
      <c r="W75" s="25"/>
    </row>
    <row r="76" spans="1:23" s="15" customFormat="1" ht="21.95" customHeight="1">
      <c r="A76" s="561"/>
      <c r="B76" s="466"/>
      <c r="C76" s="536">
        <v>0.03</v>
      </c>
      <c r="D76" s="86"/>
      <c r="E76" s="104" t="s">
        <v>190</v>
      </c>
      <c r="F76" s="539" t="s">
        <v>52</v>
      </c>
      <c r="G76" s="540"/>
      <c r="H76" s="540"/>
      <c r="I76" s="540"/>
      <c r="J76" s="540"/>
      <c r="K76" s="540"/>
      <c r="L76" s="540"/>
      <c r="M76" s="541"/>
      <c r="N76" s="122"/>
      <c r="O76" s="367"/>
      <c r="P76" s="129"/>
      <c r="Q76" s="129"/>
      <c r="R76" s="129"/>
      <c r="S76" s="344"/>
      <c r="T76" s="131"/>
      <c r="U76" s="131"/>
      <c r="V76" s="124"/>
      <c r="W76" s="125"/>
    </row>
    <row r="77" spans="1:23" s="15" customFormat="1" ht="84" hidden="1" customHeight="1">
      <c r="A77" s="561"/>
      <c r="B77" s="466"/>
      <c r="C77" s="590"/>
      <c r="D77" s="453">
        <v>0</v>
      </c>
      <c r="E77" s="518" t="s">
        <v>93</v>
      </c>
      <c r="F77" s="521" t="s">
        <v>94</v>
      </c>
      <c r="G77" s="518" t="s">
        <v>93</v>
      </c>
      <c r="H77" s="521" t="s">
        <v>94</v>
      </c>
      <c r="I77" s="518" t="s">
        <v>93</v>
      </c>
      <c r="J77" s="521" t="s">
        <v>278</v>
      </c>
      <c r="K77" s="302" t="s">
        <v>140</v>
      </c>
      <c r="L77" s="352">
        <v>0</v>
      </c>
      <c r="M77" s="291" t="s">
        <v>274</v>
      </c>
      <c r="N77" s="88">
        <v>0</v>
      </c>
      <c r="O77" s="359"/>
      <c r="P77" s="137">
        <v>0</v>
      </c>
      <c r="Q77" s="302">
        <v>10</v>
      </c>
      <c r="R77" s="89">
        <f t="shared" ref="R77:R83" si="5">100-(P77-L77)*Q77</f>
        <v>100</v>
      </c>
      <c r="S77" s="90">
        <f t="shared" si="3"/>
        <v>0</v>
      </c>
      <c r="T77" s="26"/>
      <c r="U77" s="26"/>
      <c r="V77" s="23"/>
      <c r="W77" s="25"/>
    </row>
    <row r="78" spans="1:23" s="15" customFormat="1" ht="66.75" hidden="1" customHeight="1">
      <c r="A78" s="561"/>
      <c r="B78" s="466"/>
      <c r="C78" s="590"/>
      <c r="D78" s="454"/>
      <c r="E78" s="519"/>
      <c r="F78" s="522"/>
      <c r="G78" s="519"/>
      <c r="H78" s="522"/>
      <c r="I78" s="519"/>
      <c r="J78" s="522"/>
      <c r="K78" s="302" t="s">
        <v>140</v>
      </c>
      <c r="L78" s="352">
        <v>0</v>
      </c>
      <c r="M78" s="291" t="s">
        <v>274</v>
      </c>
      <c r="N78" s="88">
        <v>0</v>
      </c>
      <c r="O78" s="359"/>
      <c r="P78" s="137">
        <v>0</v>
      </c>
      <c r="Q78" s="302">
        <v>10</v>
      </c>
      <c r="R78" s="89">
        <f t="shared" si="5"/>
        <v>100</v>
      </c>
      <c r="S78" s="90">
        <f t="shared" si="3"/>
        <v>0</v>
      </c>
      <c r="T78" s="26"/>
      <c r="U78" s="26"/>
      <c r="V78" s="23"/>
      <c r="W78" s="25"/>
    </row>
    <row r="79" spans="1:23" s="15" customFormat="1" ht="42.75" hidden="1" customHeight="1">
      <c r="A79" s="561"/>
      <c r="B79" s="466"/>
      <c r="C79" s="590"/>
      <c r="D79" s="454"/>
      <c r="E79" s="519"/>
      <c r="F79" s="522"/>
      <c r="G79" s="519"/>
      <c r="H79" s="522"/>
      <c r="I79" s="519"/>
      <c r="J79" s="522"/>
      <c r="K79" s="302" t="s">
        <v>140</v>
      </c>
      <c r="L79" s="352">
        <v>0</v>
      </c>
      <c r="M79" s="291" t="s">
        <v>274</v>
      </c>
      <c r="N79" s="88">
        <v>0</v>
      </c>
      <c r="O79" s="359"/>
      <c r="P79" s="137">
        <v>0</v>
      </c>
      <c r="Q79" s="302">
        <v>10</v>
      </c>
      <c r="R79" s="89">
        <f t="shared" si="5"/>
        <v>100</v>
      </c>
      <c r="S79" s="90">
        <f t="shared" si="3"/>
        <v>0</v>
      </c>
      <c r="T79" s="26"/>
      <c r="U79" s="26"/>
      <c r="V79" s="23"/>
      <c r="W79" s="25"/>
    </row>
    <row r="80" spans="1:23" s="15" customFormat="1" ht="43.5" hidden="1" customHeight="1">
      <c r="A80" s="561"/>
      <c r="B80" s="466"/>
      <c r="C80" s="590"/>
      <c r="D80" s="455"/>
      <c r="E80" s="520"/>
      <c r="F80" s="523"/>
      <c r="G80" s="520"/>
      <c r="H80" s="523"/>
      <c r="I80" s="520"/>
      <c r="J80" s="523"/>
      <c r="K80" s="302" t="s">
        <v>140</v>
      </c>
      <c r="L80" s="352">
        <v>0</v>
      </c>
      <c r="M80" s="291" t="s">
        <v>274</v>
      </c>
      <c r="N80" s="88">
        <v>0</v>
      </c>
      <c r="O80" s="359"/>
      <c r="P80" s="137">
        <v>0</v>
      </c>
      <c r="Q80" s="302">
        <v>10</v>
      </c>
      <c r="R80" s="89">
        <f t="shared" si="5"/>
        <v>100</v>
      </c>
      <c r="S80" s="90">
        <f t="shared" si="3"/>
        <v>0</v>
      </c>
      <c r="T80" s="26"/>
      <c r="U80" s="26"/>
      <c r="V80" s="23"/>
      <c r="W80" s="25"/>
    </row>
    <row r="81" spans="1:23" s="15" customFormat="1" ht="81.75" customHeight="1">
      <c r="A81" s="561"/>
      <c r="B81" s="466"/>
      <c r="C81" s="591"/>
      <c r="D81" s="299">
        <v>1</v>
      </c>
      <c r="E81" s="55" t="s">
        <v>95</v>
      </c>
      <c r="F81" s="50" t="s">
        <v>96</v>
      </c>
      <c r="G81" s="55" t="s">
        <v>419</v>
      </c>
      <c r="H81" s="50" t="s">
        <v>96</v>
      </c>
      <c r="I81" s="55" t="s">
        <v>420</v>
      </c>
      <c r="J81" s="526" t="s">
        <v>558</v>
      </c>
      <c r="K81" s="302" t="s">
        <v>140</v>
      </c>
      <c r="L81" s="352">
        <v>0</v>
      </c>
      <c r="M81" s="291" t="s">
        <v>274</v>
      </c>
      <c r="N81" s="88">
        <v>1</v>
      </c>
      <c r="O81" s="359">
        <f>$A$9*$B$34*$C$76*$D$81*N81</f>
        <v>1.8614999999999996E-2</v>
      </c>
      <c r="P81" s="137">
        <v>0</v>
      </c>
      <c r="Q81" s="302">
        <v>10</v>
      </c>
      <c r="R81" s="89">
        <f t="shared" si="5"/>
        <v>100</v>
      </c>
      <c r="S81" s="90">
        <f t="shared" si="3"/>
        <v>1.8614999999999997</v>
      </c>
      <c r="T81" s="26"/>
      <c r="U81" s="26"/>
      <c r="V81" s="23"/>
      <c r="W81" s="25"/>
    </row>
    <row r="82" spans="1:23" s="15" customFormat="1" ht="45" hidden="1" customHeight="1">
      <c r="A82" s="561"/>
      <c r="B82" s="466"/>
      <c r="C82" s="368"/>
      <c r="D82" s="299">
        <v>0</v>
      </c>
      <c r="E82" s="55" t="s">
        <v>97</v>
      </c>
      <c r="F82" s="165" t="s">
        <v>98</v>
      </c>
      <c r="G82" s="55" t="s">
        <v>97</v>
      </c>
      <c r="H82" s="166" t="s">
        <v>98</v>
      </c>
      <c r="I82" s="55" t="s">
        <v>97</v>
      </c>
      <c r="J82" s="527" t="s">
        <v>288</v>
      </c>
      <c r="K82" s="302" t="s">
        <v>140</v>
      </c>
      <c r="L82" s="352">
        <v>0</v>
      </c>
      <c r="M82" s="291" t="s">
        <v>274</v>
      </c>
      <c r="N82" s="88">
        <v>0</v>
      </c>
      <c r="O82" s="359"/>
      <c r="P82" s="137">
        <v>0</v>
      </c>
      <c r="Q82" s="302">
        <v>10</v>
      </c>
      <c r="R82" s="89">
        <f t="shared" si="5"/>
        <v>100</v>
      </c>
      <c r="S82" s="90">
        <f t="shared" si="3"/>
        <v>0</v>
      </c>
      <c r="T82" s="26"/>
      <c r="U82" s="26"/>
      <c r="V82" s="23"/>
      <c r="W82" s="25"/>
    </row>
    <row r="83" spans="1:23" s="15" customFormat="1" ht="45" hidden="1" customHeight="1">
      <c r="A83" s="561"/>
      <c r="B83" s="466"/>
      <c r="C83" s="368"/>
      <c r="D83" s="299">
        <v>0</v>
      </c>
      <c r="E83" s="55" t="s">
        <v>99</v>
      </c>
      <c r="F83" s="5" t="s">
        <v>100</v>
      </c>
      <c r="G83" s="55" t="s">
        <v>99</v>
      </c>
      <c r="H83" s="5" t="s">
        <v>100</v>
      </c>
      <c r="I83" s="55" t="s">
        <v>99</v>
      </c>
      <c r="J83" s="528" t="s">
        <v>559</v>
      </c>
      <c r="K83" s="302" t="s">
        <v>140</v>
      </c>
      <c r="L83" s="352">
        <v>0</v>
      </c>
      <c r="M83" s="291" t="s">
        <v>274</v>
      </c>
      <c r="N83" s="88">
        <v>0</v>
      </c>
      <c r="O83" s="359"/>
      <c r="P83" s="137">
        <v>0</v>
      </c>
      <c r="Q83" s="302">
        <v>10</v>
      </c>
      <c r="R83" s="89">
        <f t="shared" si="5"/>
        <v>100</v>
      </c>
      <c r="S83" s="90">
        <f t="shared" si="3"/>
        <v>0</v>
      </c>
      <c r="T83" s="26"/>
      <c r="U83" s="26"/>
      <c r="V83" s="23"/>
      <c r="W83" s="25"/>
    </row>
    <row r="84" spans="1:23" s="15" customFormat="1" ht="27" customHeight="1">
      <c r="A84" s="561"/>
      <c r="B84" s="466"/>
      <c r="C84" s="536">
        <v>0.25</v>
      </c>
      <c r="D84" s="86"/>
      <c r="E84" s="104" t="s">
        <v>191</v>
      </c>
      <c r="F84" s="539" t="s">
        <v>53</v>
      </c>
      <c r="G84" s="540"/>
      <c r="H84" s="540"/>
      <c r="I84" s="540"/>
      <c r="J84" s="540"/>
      <c r="K84" s="540"/>
      <c r="L84" s="540"/>
      <c r="M84" s="541"/>
      <c r="N84" s="122"/>
      <c r="O84" s="367"/>
      <c r="P84" s="129"/>
      <c r="Q84" s="129"/>
      <c r="R84" s="129"/>
      <c r="S84" s="344"/>
      <c r="T84" s="131"/>
      <c r="U84" s="131"/>
      <c r="V84" s="124"/>
      <c r="W84" s="125"/>
    </row>
    <row r="85" spans="1:23" s="15" customFormat="1" ht="59.25" customHeight="1">
      <c r="A85" s="561"/>
      <c r="B85" s="466"/>
      <c r="C85" s="537"/>
      <c r="D85" s="454">
        <v>0.4</v>
      </c>
      <c r="E85" s="518" t="s">
        <v>101</v>
      </c>
      <c r="F85" s="474" t="s">
        <v>102</v>
      </c>
      <c r="G85" s="4" t="s">
        <v>425</v>
      </c>
      <c r="H85" s="8" t="s">
        <v>223</v>
      </c>
      <c r="I85" s="278" t="s">
        <v>426</v>
      </c>
      <c r="J85" s="8" t="s">
        <v>560</v>
      </c>
      <c r="K85" s="302" t="s">
        <v>140</v>
      </c>
      <c r="L85" s="352">
        <v>0</v>
      </c>
      <c r="M85" s="302" t="s">
        <v>141</v>
      </c>
      <c r="N85" s="88">
        <v>0.25</v>
      </c>
      <c r="O85" s="359">
        <f>$A$9*$B$34*$C$84*$D$85*N85</f>
        <v>1.5512499999999999E-2</v>
      </c>
      <c r="P85" s="137">
        <v>0</v>
      </c>
      <c r="Q85" s="302">
        <v>10</v>
      </c>
      <c r="R85" s="89">
        <f>100-(P85-L85)*Q85</f>
        <v>100</v>
      </c>
      <c r="S85" s="90">
        <f t="shared" si="3"/>
        <v>1.5512499999999998</v>
      </c>
      <c r="T85" s="26"/>
      <c r="U85" s="26"/>
      <c r="V85" s="23"/>
      <c r="W85" s="25"/>
    </row>
    <row r="86" spans="1:23" s="15" customFormat="1" ht="30" customHeight="1">
      <c r="A86" s="561"/>
      <c r="B86" s="466"/>
      <c r="C86" s="590"/>
      <c r="D86" s="454"/>
      <c r="E86" s="519"/>
      <c r="F86" s="514"/>
      <c r="G86" s="55" t="s">
        <v>561</v>
      </c>
      <c r="H86" s="369" t="s">
        <v>224</v>
      </c>
      <c r="I86" s="278" t="s">
        <v>427</v>
      </c>
      <c r="J86" s="8" t="s">
        <v>562</v>
      </c>
      <c r="K86" s="302" t="s">
        <v>140</v>
      </c>
      <c r="L86" s="352">
        <v>0</v>
      </c>
      <c r="M86" s="302" t="s">
        <v>141</v>
      </c>
      <c r="N86" s="88">
        <v>0.25</v>
      </c>
      <c r="O86" s="359">
        <f>$A$9*$B$34*$C$84*$D$85*N86</f>
        <v>1.5512499999999999E-2</v>
      </c>
      <c r="P86" s="137">
        <v>0</v>
      </c>
      <c r="Q86" s="302">
        <v>10</v>
      </c>
      <c r="R86" s="89">
        <f t="shared" ref="R86:R100" si="6">100-(P86-L86)*Q86</f>
        <v>100</v>
      </c>
      <c r="S86" s="90">
        <f t="shared" si="3"/>
        <v>1.5512499999999998</v>
      </c>
      <c r="T86" s="26"/>
      <c r="U86" s="26"/>
      <c r="V86" s="23"/>
      <c r="W86" s="25"/>
    </row>
    <row r="87" spans="1:23" s="15" customFormat="1" ht="37.5" hidden="1" customHeight="1">
      <c r="A87" s="561"/>
      <c r="B87" s="466"/>
      <c r="C87" s="590"/>
      <c r="D87" s="454"/>
      <c r="E87" s="519"/>
      <c r="F87" s="514"/>
      <c r="G87" s="55"/>
      <c r="H87" s="369"/>
      <c r="I87" s="278" t="s">
        <v>563</v>
      </c>
      <c r="J87" s="4"/>
      <c r="K87" s="302" t="s">
        <v>140</v>
      </c>
      <c r="L87" s="352">
        <v>0</v>
      </c>
      <c r="M87" s="302" t="s">
        <v>141</v>
      </c>
      <c r="N87" s="88">
        <v>0</v>
      </c>
      <c r="O87" s="359">
        <f>$A$9*$B$34*$C$84*$D$85*J87*N87</f>
        <v>0</v>
      </c>
      <c r="P87" s="137">
        <v>0</v>
      </c>
      <c r="Q87" s="302">
        <v>10</v>
      </c>
      <c r="R87" s="89">
        <f t="shared" si="6"/>
        <v>100</v>
      </c>
      <c r="S87" s="90">
        <f t="shared" si="3"/>
        <v>0</v>
      </c>
      <c r="T87" s="26"/>
      <c r="U87" s="26"/>
      <c r="V87" s="23"/>
      <c r="W87" s="25"/>
    </row>
    <row r="88" spans="1:23" s="15" customFormat="1" ht="37.5" hidden="1" customHeight="1">
      <c r="A88" s="561"/>
      <c r="B88" s="466"/>
      <c r="C88" s="590"/>
      <c r="D88" s="454"/>
      <c r="E88" s="519"/>
      <c r="F88" s="514"/>
      <c r="G88" s="55"/>
      <c r="H88" s="369"/>
      <c r="I88" s="278" t="s">
        <v>564</v>
      </c>
      <c r="J88" s="4"/>
      <c r="K88" s="302" t="s">
        <v>140</v>
      </c>
      <c r="L88" s="352">
        <v>0</v>
      </c>
      <c r="M88" s="302" t="s">
        <v>141</v>
      </c>
      <c r="N88" s="88">
        <v>0</v>
      </c>
      <c r="O88" s="359">
        <f>$A$9*$B$34*$C$84*$D$85*J88*N88</f>
        <v>0</v>
      </c>
      <c r="P88" s="137">
        <v>0</v>
      </c>
      <c r="Q88" s="302">
        <v>10</v>
      </c>
      <c r="R88" s="89">
        <f t="shared" si="6"/>
        <v>100</v>
      </c>
      <c r="S88" s="90">
        <f t="shared" si="3"/>
        <v>0</v>
      </c>
      <c r="T88" s="26"/>
      <c r="U88" s="26"/>
      <c r="V88" s="23"/>
      <c r="W88" s="25"/>
    </row>
    <row r="89" spans="1:23" s="15" customFormat="1" ht="37.5" hidden="1" customHeight="1">
      <c r="A89" s="561"/>
      <c r="B89" s="466"/>
      <c r="C89" s="590"/>
      <c r="D89" s="454"/>
      <c r="E89" s="519"/>
      <c r="F89" s="514"/>
      <c r="G89" s="55"/>
      <c r="H89" s="369"/>
      <c r="I89" s="278" t="s">
        <v>565</v>
      </c>
      <c r="J89" s="4"/>
      <c r="K89" s="302" t="s">
        <v>140</v>
      </c>
      <c r="L89" s="352">
        <v>0</v>
      </c>
      <c r="M89" s="302" t="s">
        <v>141</v>
      </c>
      <c r="N89" s="88">
        <v>0</v>
      </c>
      <c r="O89" s="359">
        <f>$A$9*$B$34*$C$84*$D$85*J89*N89</f>
        <v>0</v>
      </c>
      <c r="P89" s="137">
        <v>0</v>
      </c>
      <c r="Q89" s="302">
        <v>10</v>
      </c>
      <c r="R89" s="89">
        <f t="shared" si="6"/>
        <v>100</v>
      </c>
      <c r="S89" s="90">
        <f t="shared" si="3"/>
        <v>0</v>
      </c>
      <c r="T89" s="26"/>
      <c r="U89" s="26"/>
      <c r="V89" s="23"/>
      <c r="W89" s="25"/>
    </row>
    <row r="90" spans="1:23" s="15" customFormat="1" ht="37.5" hidden="1" customHeight="1">
      <c r="A90" s="561"/>
      <c r="B90" s="466"/>
      <c r="C90" s="590"/>
      <c r="D90" s="454"/>
      <c r="E90" s="519"/>
      <c r="F90" s="514"/>
      <c r="G90" s="55"/>
      <c r="H90" s="369"/>
      <c r="I90" s="278" t="s">
        <v>566</v>
      </c>
      <c r="J90" s="4"/>
      <c r="K90" s="302" t="s">
        <v>140</v>
      </c>
      <c r="L90" s="352">
        <v>0</v>
      </c>
      <c r="M90" s="302" t="s">
        <v>141</v>
      </c>
      <c r="N90" s="88">
        <v>0</v>
      </c>
      <c r="O90" s="359">
        <f>$A$9*$B$34*$C$84*$D$85*J90*N90</f>
        <v>0</v>
      </c>
      <c r="P90" s="137">
        <v>0</v>
      </c>
      <c r="Q90" s="302">
        <v>10</v>
      </c>
      <c r="R90" s="89">
        <f t="shared" si="6"/>
        <v>100</v>
      </c>
      <c r="S90" s="90">
        <f t="shared" si="3"/>
        <v>0</v>
      </c>
      <c r="T90" s="26"/>
      <c r="U90" s="26"/>
      <c r="V90" s="23"/>
      <c r="W90" s="25"/>
    </row>
    <row r="91" spans="1:23" s="15" customFormat="1" ht="45" hidden="1" customHeight="1">
      <c r="A91" s="561"/>
      <c r="B91" s="466"/>
      <c r="C91" s="590"/>
      <c r="D91" s="454"/>
      <c r="E91" s="519"/>
      <c r="F91" s="514"/>
      <c r="G91" s="55"/>
      <c r="H91" s="369"/>
      <c r="I91" s="278" t="s">
        <v>567</v>
      </c>
      <c r="J91" s="4"/>
      <c r="K91" s="302" t="s">
        <v>140</v>
      </c>
      <c r="L91" s="352">
        <v>0</v>
      </c>
      <c r="M91" s="302" t="s">
        <v>141</v>
      </c>
      <c r="N91" s="88"/>
      <c r="O91" s="359">
        <f>$A$9*$B$34*$C$84*$D$85*J91*N91</f>
        <v>0</v>
      </c>
      <c r="P91" s="137">
        <v>0</v>
      </c>
      <c r="Q91" s="302">
        <v>10</v>
      </c>
      <c r="R91" s="89">
        <f t="shared" si="6"/>
        <v>100</v>
      </c>
      <c r="S91" s="90">
        <f t="shared" si="3"/>
        <v>0</v>
      </c>
      <c r="T91" s="26"/>
      <c r="U91" s="26"/>
      <c r="V91" s="23"/>
      <c r="W91" s="25"/>
    </row>
    <row r="92" spans="1:23" s="15" customFormat="1" ht="51" customHeight="1">
      <c r="A92" s="561"/>
      <c r="B92" s="466"/>
      <c r="C92" s="590"/>
      <c r="D92" s="454"/>
      <c r="E92" s="519"/>
      <c r="F92" s="514"/>
      <c r="G92" s="55" t="s">
        <v>568</v>
      </c>
      <c r="H92" s="370" t="s">
        <v>225</v>
      </c>
      <c r="I92" s="278" t="s">
        <v>428</v>
      </c>
      <c r="J92" s="8" t="s">
        <v>569</v>
      </c>
      <c r="K92" s="302" t="s">
        <v>140</v>
      </c>
      <c r="L92" s="352">
        <v>0</v>
      </c>
      <c r="M92" s="302" t="s">
        <v>141</v>
      </c>
      <c r="N92" s="88">
        <v>0.25</v>
      </c>
      <c r="O92" s="359">
        <f>$A$9*$B$34*$C$84*$D$85*N92</f>
        <v>1.5512499999999999E-2</v>
      </c>
      <c r="P92" s="137">
        <v>0</v>
      </c>
      <c r="Q92" s="302">
        <v>10</v>
      </c>
      <c r="R92" s="89">
        <f t="shared" si="6"/>
        <v>100</v>
      </c>
      <c r="S92" s="90">
        <f t="shared" si="3"/>
        <v>1.5512499999999998</v>
      </c>
      <c r="T92" s="26"/>
      <c r="U92" s="26"/>
      <c r="V92" s="23"/>
      <c r="W92" s="25"/>
    </row>
    <row r="93" spans="1:23" s="15" customFormat="1" ht="45.75" hidden="1" customHeight="1">
      <c r="A93" s="561"/>
      <c r="B93" s="466"/>
      <c r="C93" s="590"/>
      <c r="D93" s="454"/>
      <c r="E93" s="519"/>
      <c r="F93" s="514"/>
      <c r="G93" s="55" t="s">
        <v>570</v>
      </c>
      <c r="H93" s="370" t="s">
        <v>226</v>
      </c>
      <c r="I93" s="278" t="s">
        <v>429</v>
      </c>
      <c r="J93" s="8" t="s">
        <v>571</v>
      </c>
      <c r="K93" s="302" t="s">
        <v>140</v>
      </c>
      <c r="L93" s="352">
        <v>0</v>
      </c>
      <c r="M93" s="302" t="s">
        <v>141</v>
      </c>
      <c r="N93" s="88">
        <v>0</v>
      </c>
      <c r="O93" s="359">
        <f>$A$9*$B$34*$C$84*$D$85*N93</f>
        <v>0</v>
      </c>
      <c r="P93" s="137">
        <v>0</v>
      </c>
      <c r="Q93" s="302">
        <v>10</v>
      </c>
      <c r="R93" s="89">
        <f t="shared" si="6"/>
        <v>100</v>
      </c>
      <c r="S93" s="90">
        <f t="shared" si="3"/>
        <v>0</v>
      </c>
      <c r="T93" s="26"/>
      <c r="U93" s="26"/>
      <c r="V93" s="23"/>
      <c r="W93" s="25"/>
    </row>
    <row r="94" spans="1:23" s="15" customFormat="1" ht="48" customHeight="1">
      <c r="A94" s="561"/>
      <c r="B94" s="466"/>
      <c r="C94" s="590"/>
      <c r="D94" s="455"/>
      <c r="E94" s="520"/>
      <c r="F94" s="475"/>
      <c r="G94" s="55" t="s">
        <v>572</v>
      </c>
      <c r="H94" s="370" t="s">
        <v>227</v>
      </c>
      <c r="I94" s="278" t="s">
        <v>430</v>
      </c>
      <c r="J94" s="8" t="s">
        <v>573</v>
      </c>
      <c r="K94" s="302" t="s">
        <v>140</v>
      </c>
      <c r="L94" s="352">
        <v>0</v>
      </c>
      <c r="M94" s="302" t="s">
        <v>141</v>
      </c>
      <c r="N94" s="88">
        <v>0.25</v>
      </c>
      <c r="O94" s="359">
        <f>$A$9*$B$34*$C$84*$D$85*N94</f>
        <v>1.5512499999999999E-2</v>
      </c>
      <c r="P94" s="137">
        <v>0</v>
      </c>
      <c r="Q94" s="302">
        <v>10</v>
      </c>
      <c r="R94" s="89">
        <f t="shared" si="6"/>
        <v>100</v>
      </c>
      <c r="S94" s="90">
        <f t="shared" si="3"/>
        <v>1.5512499999999998</v>
      </c>
      <c r="T94" s="26"/>
      <c r="U94" s="26"/>
      <c r="V94" s="23"/>
      <c r="W94" s="25"/>
    </row>
    <row r="95" spans="1:23" s="15" customFormat="1" ht="37.5" customHeight="1">
      <c r="A95" s="561"/>
      <c r="B95" s="466"/>
      <c r="C95" s="590"/>
      <c r="D95" s="453">
        <v>0.25</v>
      </c>
      <c r="E95" s="518" t="s">
        <v>103</v>
      </c>
      <c r="F95" s="521" t="s">
        <v>104</v>
      </c>
      <c r="G95" s="518" t="s">
        <v>431</v>
      </c>
      <c r="H95" s="586" t="s">
        <v>104</v>
      </c>
      <c r="I95" s="518" t="s">
        <v>432</v>
      </c>
      <c r="J95" s="526" t="s">
        <v>574</v>
      </c>
      <c r="K95" s="302" t="s">
        <v>140</v>
      </c>
      <c r="L95" s="352">
        <v>0</v>
      </c>
      <c r="M95" s="302" t="s">
        <v>141</v>
      </c>
      <c r="N95" s="88">
        <v>1</v>
      </c>
      <c r="O95" s="359">
        <f>$A$9*$B$34*$C$84*$D$95*N95</f>
        <v>3.8781249999999996E-2</v>
      </c>
      <c r="P95" s="137">
        <v>0</v>
      </c>
      <c r="Q95" s="302">
        <v>10</v>
      </c>
      <c r="R95" s="89">
        <f t="shared" si="6"/>
        <v>100</v>
      </c>
      <c r="S95" s="90">
        <f t="shared" si="3"/>
        <v>3.8781249999999998</v>
      </c>
      <c r="T95" s="26"/>
      <c r="U95" s="26"/>
      <c r="V95" s="23"/>
      <c r="W95" s="25"/>
    </row>
    <row r="96" spans="1:23" s="15" customFormat="1" ht="37.5" hidden="1" customHeight="1">
      <c r="A96" s="561"/>
      <c r="B96" s="466"/>
      <c r="C96" s="590"/>
      <c r="D96" s="454"/>
      <c r="E96" s="519"/>
      <c r="F96" s="522"/>
      <c r="G96" s="519"/>
      <c r="H96" s="586"/>
      <c r="I96" s="520"/>
      <c r="J96" s="528"/>
      <c r="K96" s="302" t="s">
        <v>140</v>
      </c>
      <c r="L96" s="352">
        <v>0</v>
      </c>
      <c r="M96" s="302" t="s">
        <v>141</v>
      </c>
      <c r="N96" s="88">
        <v>0</v>
      </c>
      <c r="O96" s="359">
        <f>$A$9*$B$34*$C$84*$D$95*J96*N96</f>
        <v>0</v>
      </c>
      <c r="P96" s="137">
        <v>0</v>
      </c>
      <c r="Q96" s="302">
        <v>10</v>
      </c>
      <c r="R96" s="89">
        <f t="shared" si="6"/>
        <v>100</v>
      </c>
      <c r="S96" s="90">
        <f t="shared" si="3"/>
        <v>0</v>
      </c>
      <c r="T96" s="26"/>
      <c r="U96" s="26"/>
      <c r="V96" s="23"/>
      <c r="W96" s="25"/>
    </row>
    <row r="97" spans="1:23" s="15" customFormat="1" ht="82.5" customHeight="1">
      <c r="A97" s="561"/>
      <c r="B97" s="466"/>
      <c r="C97" s="590"/>
      <c r="D97" s="453">
        <v>0.1</v>
      </c>
      <c r="E97" s="518" t="s">
        <v>105</v>
      </c>
      <c r="F97" s="521" t="s">
        <v>106</v>
      </c>
      <c r="G97" s="518" t="s">
        <v>433</v>
      </c>
      <c r="H97" s="521" t="s">
        <v>228</v>
      </c>
      <c r="I97" s="518" t="s">
        <v>434</v>
      </c>
      <c r="J97" s="526" t="s">
        <v>575</v>
      </c>
      <c r="K97" s="238" t="s">
        <v>517</v>
      </c>
      <c r="L97" s="352">
        <v>1</v>
      </c>
      <c r="M97" s="302" t="s">
        <v>141</v>
      </c>
      <c r="N97" s="88">
        <v>1</v>
      </c>
      <c r="O97" s="359">
        <f>$A$9*$B$34*$C$84*$D$97*N97</f>
        <v>1.5512499999999999E-2</v>
      </c>
      <c r="P97" s="137">
        <v>1</v>
      </c>
      <c r="Q97" s="302">
        <v>10</v>
      </c>
      <c r="R97" s="89">
        <f t="shared" si="6"/>
        <v>100</v>
      </c>
      <c r="S97" s="90">
        <f t="shared" si="3"/>
        <v>1.5512499999999998</v>
      </c>
      <c r="T97" s="26"/>
      <c r="U97" s="26"/>
      <c r="V97" s="23"/>
      <c r="W97" s="25"/>
    </row>
    <row r="98" spans="1:23" s="15" customFormat="1" ht="33.950000000000003" hidden="1" customHeight="1">
      <c r="A98" s="561"/>
      <c r="B98" s="466"/>
      <c r="C98" s="590"/>
      <c r="D98" s="454"/>
      <c r="E98" s="519"/>
      <c r="F98" s="522"/>
      <c r="G98" s="519"/>
      <c r="H98" s="522"/>
      <c r="I98" s="519"/>
      <c r="J98" s="527"/>
      <c r="K98" s="302" t="s">
        <v>140</v>
      </c>
      <c r="L98" s="352">
        <v>0</v>
      </c>
      <c r="M98" s="302" t="s">
        <v>141</v>
      </c>
      <c r="N98" s="88">
        <v>0</v>
      </c>
      <c r="O98" s="359">
        <f>$A$9*$B$34*$C$84*$D$97*J98*N98</f>
        <v>0</v>
      </c>
      <c r="P98" s="137">
        <v>0</v>
      </c>
      <c r="Q98" s="302">
        <v>10</v>
      </c>
      <c r="R98" s="89">
        <f t="shared" si="6"/>
        <v>100</v>
      </c>
      <c r="S98" s="90">
        <f t="shared" si="3"/>
        <v>0</v>
      </c>
      <c r="T98" s="26"/>
      <c r="U98" s="26"/>
      <c r="V98" s="23"/>
      <c r="W98" s="25"/>
    </row>
    <row r="99" spans="1:23" s="15" customFormat="1" ht="51" hidden="1" customHeight="1">
      <c r="A99" s="561"/>
      <c r="B99" s="466"/>
      <c r="C99" s="590"/>
      <c r="D99" s="455"/>
      <c r="E99" s="520"/>
      <c r="F99" s="523"/>
      <c r="G99" s="520"/>
      <c r="H99" s="523"/>
      <c r="I99" s="520"/>
      <c r="J99" s="528"/>
      <c r="K99" s="302" t="s">
        <v>140</v>
      </c>
      <c r="L99" s="352">
        <v>0</v>
      </c>
      <c r="M99" s="302" t="s">
        <v>141</v>
      </c>
      <c r="N99" s="88">
        <v>0</v>
      </c>
      <c r="O99" s="359">
        <f>$A$9*$B$34*$C$84*$D$97*J99*N99</f>
        <v>0</v>
      </c>
      <c r="P99" s="137">
        <v>0</v>
      </c>
      <c r="Q99" s="302">
        <v>10</v>
      </c>
      <c r="R99" s="89">
        <f t="shared" si="6"/>
        <v>100</v>
      </c>
      <c r="S99" s="90">
        <f t="shared" si="3"/>
        <v>0</v>
      </c>
      <c r="T99" s="26"/>
      <c r="U99" s="26"/>
      <c r="V99" s="23"/>
      <c r="W99" s="25"/>
    </row>
    <row r="100" spans="1:23" s="15" customFormat="1" ht="38.25" customHeight="1">
      <c r="A100" s="561"/>
      <c r="B100" s="466"/>
      <c r="C100" s="590"/>
      <c r="D100" s="453">
        <v>0.25</v>
      </c>
      <c r="E100" s="518" t="s">
        <v>107</v>
      </c>
      <c r="F100" s="521" t="s">
        <v>108</v>
      </c>
      <c r="G100" s="518" t="s">
        <v>576</v>
      </c>
      <c r="H100" s="521" t="s">
        <v>108</v>
      </c>
      <c r="I100" s="518" t="s">
        <v>435</v>
      </c>
      <c r="J100" s="526" t="s">
        <v>577</v>
      </c>
      <c r="K100" s="302" t="s">
        <v>140</v>
      </c>
      <c r="L100" s="352">
        <v>0</v>
      </c>
      <c r="M100" s="302" t="s">
        <v>141</v>
      </c>
      <c r="N100" s="88">
        <v>1</v>
      </c>
      <c r="O100" s="359">
        <f>$A$9*$B$34*$C$84*$D$100*N100</f>
        <v>3.8781249999999996E-2</v>
      </c>
      <c r="P100" s="137">
        <v>0</v>
      </c>
      <c r="Q100" s="302">
        <v>10</v>
      </c>
      <c r="R100" s="89">
        <f t="shared" si="6"/>
        <v>100</v>
      </c>
      <c r="S100" s="90">
        <f t="shared" si="3"/>
        <v>3.8781249999999998</v>
      </c>
      <c r="T100" s="26"/>
      <c r="U100" s="26"/>
      <c r="V100" s="23"/>
      <c r="W100" s="25"/>
    </row>
    <row r="101" spans="1:23" s="15" customFormat="1" ht="34.5" hidden="1" customHeight="1">
      <c r="A101" s="561"/>
      <c r="B101" s="466"/>
      <c r="C101" s="590"/>
      <c r="D101" s="454"/>
      <c r="E101" s="519"/>
      <c r="F101" s="522"/>
      <c r="G101" s="519"/>
      <c r="H101" s="522"/>
      <c r="I101" s="519"/>
      <c r="J101" s="527"/>
      <c r="K101" s="302" t="s">
        <v>140</v>
      </c>
      <c r="L101" s="352">
        <v>0</v>
      </c>
      <c r="M101" s="302" t="s">
        <v>26</v>
      </c>
      <c r="N101" s="88">
        <v>0</v>
      </c>
      <c r="O101" s="359">
        <f>$A$9*$B$34*$C$84*$D$100*J101*N101</f>
        <v>0</v>
      </c>
      <c r="P101" s="137">
        <v>0</v>
      </c>
      <c r="Q101" s="50"/>
      <c r="R101" s="89">
        <f>100-(P101-L101)*10</f>
        <v>100</v>
      </c>
      <c r="S101" s="90">
        <f t="shared" si="3"/>
        <v>0</v>
      </c>
      <c r="T101" s="26"/>
      <c r="U101" s="26"/>
      <c r="V101" s="23"/>
      <c r="W101" s="25"/>
    </row>
    <row r="102" spans="1:23" s="15" customFormat="1" ht="34.5" hidden="1" customHeight="1">
      <c r="A102" s="561"/>
      <c r="B102" s="466"/>
      <c r="C102" s="590"/>
      <c r="D102" s="454"/>
      <c r="E102" s="519"/>
      <c r="F102" s="522"/>
      <c r="G102" s="519"/>
      <c r="H102" s="522"/>
      <c r="I102" s="519"/>
      <c r="J102" s="527"/>
      <c r="K102" s="302" t="s">
        <v>140</v>
      </c>
      <c r="L102" s="352">
        <v>0</v>
      </c>
      <c r="M102" s="302" t="s">
        <v>26</v>
      </c>
      <c r="N102" s="88">
        <v>0</v>
      </c>
      <c r="O102" s="359">
        <f>$A$9*$B$34*$C$84*$D$100*J102*N102</f>
        <v>0</v>
      </c>
      <c r="P102" s="137">
        <v>0</v>
      </c>
      <c r="Q102" s="50"/>
      <c r="R102" s="89">
        <f>100-(P102-L102)*10</f>
        <v>100</v>
      </c>
      <c r="S102" s="90">
        <f t="shared" si="3"/>
        <v>0</v>
      </c>
      <c r="T102" s="26"/>
      <c r="U102" s="26"/>
      <c r="V102" s="23"/>
      <c r="W102" s="25"/>
    </row>
    <row r="103" spans="1:23" s="15" customFormat="1" ht="34.5" hidden="1" customHeight="1">
      <c r="A103" s="561"/>
      <c r="B103" s="466"/>
      <c r="C103" s="590"/>
      <c r="D103" s="454"/>
      <c r="E103" s="519"/>
      <c r="F103" s="522"/>
      <c r="G103" s="519"/>
      <c r="H103" s="522"/>
      <c r="I103" s="519"/>
      <c r="J103" s="527"/>
      <c r="K103" s="302" t="s">
        <v>140</v>
      </c>
      <c r="L103" s="352">
        <v>0</v>
      </c>
      <c r="M103" s="302" t="s">
        <v>26</v>
      </c>
      <c r="N103" s="88">
        <v>0</v>
      </c>
      <c r="O103" s="359">
        <f>$A$9*$B$34*$C$84*$D$100*J103*N103</f>
        <v>0</v>
      </c>
      <c r="P103" s="137">
        <v>0</v>
      </c>
      <c r="Q103" s="50"/>
      <c r="R103" s="89">
        <f>100-(P103-L103)*10</f>
        <v>100</v>
      </c>
      <c r="S103" s="90">
        <f t="shared" si="3"/>
        <v>0</v>
      </c>
      <c r="T103" s="26"/>
      <c r="U103" s="26"/>
      <c r="V103" s="23"/>
      <c r="W103" s="25"/>
    </row>
    <row r="104" spans="1:23" s="15" customFormat="1" ht="28.5" hidden="1" customHeight="1">
      <c r="A104" s="561"/>
      <c r="B104" s="466"/>
      <c r="C104" s="590"/>
      <c r="D104" s="455"/>
      <c r="E104" s="520"/>
      <c r="F104" s="523"/>
      <c r="G104" s="520"/>
      <c r="H104" s="523"/>
      <c r="I104" s="520"/>
      <c r="J104" s="528"/>
      <c r="K104" s="302" t="s">
        <v>140</v>
      </c>
      <c r="L104" s="352">
        <v>0</v>
      </c>
      <c r="M104" s="302" t="s">
        <v>26</v>
      </c>
      <c r="N104" s="88">
        <v>0</v>
      </c>
      <c r="O104" s="359">
        <f>$A$9*$B$34*$C$84*$D$100*J104*N104</f>
        <v>0</v>
      </c>
      <c r="P104" s="137">
        <v>0</v>
      </c>
      <c r="Q104" s="50"/>
      <c r="R104" s="89">
        <f>100-(P104-L104)*10</f>
        <v>100</v>
      </c>
      <c r="S104" s="90">
        <f t="shared" si="3"/>
        <v>0</v>
      </c>
      <c r="T104" s="26"/>
      <c r="U104" s="26"/>
      <c r="V104" s="23"/>
      <c r="W104" s="25"/>
    </row>
    <row r="105" spans="1:23" s="38" customFormat="1" ht="18.95" customHeight="1">
      <c r="A105" s="561"/>
      <c r="B105" s="466"/>
      <c r="C105" s="536">
        <v>0.35</v>
      </c>
      <c r="D105" s="132"/>
      <c r="E105" s="104" t="s">
        <v>182</v>
      </c>
      <c r="F105" s="539" t="s">
        <v>157</v>
      </c>
      <c r="G105" s="540"/>
      <c r="H105" s="540"/>
      <c r="I105" s="540"/>
      <c r="J105" s="540"/>
      <c r="K105" s="540"/>
      <c r="L105" s="540"/>
      <c r="M105" s="541"/>
      <c r="N105" s="122"/>
      <c r="O105" s="367"/>
      <c r="P105" s="59"/>
      <c r="Q105" s="59"/>
      <c r="R105" s="59"/>
      <c r="S105" s="344"/>
      <c r="T105" s="133"/>
      <c r="U105" s="133"/>
      <c r="V105" s="134"/>
      <c r="W105" s="135"/>
    </row>
    <row r="106" spans="1:23" s="15" customFormat="1" ht="42.75" customHeight="1">
      <c r="A106" s="561"/>
      <c r="B106" s="466"/>
      <c r="C106" s="590"/>
      <c r="D106" s="453">
        <v>0.4</v>
      </c>
      <c r="E106" s="518" t="s">
        <v>109</v>
      </c>
      <c r="F106" s="521" t="s">
        <v>110</v>
      </c>
      <c r="G106" s="49" t="s">
        <v>229</v>
      </c>
      <c r="H106" s="50" t="s">
        <v>230</v>
      </c>
      <c r="I106" s="278" t="s">
        <v>436</v>
      </c>
      <c r="J106" s="521" t="s">
        <v>578</v>
      </c>
      <c r="K106" s="302" t="s">
        <v>140</v>
      </c>
      <c r="L106" s="352">
        <v>0</v>
      </c>
      <c r="M106" s="302" t="s">
        <v>141</v>
      </c>
      <c r="N106" s="88">
        <v>0.25</v>
      </c>
      <c r="O106" s="359">
        <f>$A$9*$B$34*$C$105*$D$106*N106</f>
        <v>2.1717500000000001E-2</v>
      </c>
      <c r="P106" s="137">
        <v>0</v>
      </c>
      <c r="Q106" s="302">
        <v>10</v>
      </c>
      <c r="R106" s="89">
        <f t="shared" ref="R106:R127" si="7">100-(P106-L106)*Q106</f>
        <v>100</v>
      </c>
      <c r="S106" s="90">
        <f t="shared" si="3"/>
        <v>2.1717500000000003</v>
      </c>
      <c r="T106" s="26"/>
      <c r="U106" s="26"/>
      <c r="V106" s="23"/>
      <c r="W106" s="25"/>
    </row>
    <row r="107" spans="1:23" s="15" customFormat="1" ht="42.75" hidden="1" customHeight="1">
      <c r="A107" s="561"/>
      <c r="B107" s="466"/>
      <c r="C107" s="590"/>
      <c r="D107" s="454"/>
      <c r="E107" s="519"/>
      <c r="F107" s="522"/>
      <c r="G107" s="49" t="s">
        <v>579</v>
      </c>
      <c r="H107" s="50"/>
      <c r="I107" s="278"/>
      <c r="J107" s="522"/>
      <c r="K107" s="302" t="s">
        <v>140</v>
      </c>
      <c r="L107" s="352">
        <v>0</v>
      </c>
      <c r="M107" s="302" t="s">
        <v>141</v>
      </c>
      <c r="N107" s="88">
        <v>0</v>
      </c>
      <c r="O107" s="359">
        <f>$A$9*$B$34*$C$105*$D$106*J107*N107</f>
        <v>0</v>
      </c>
      <c r="P107" s="137">
        <v>0</v>
      </c>
      <c r="Q107" s="302">
        <v>10</v>
      </c>
      <c r="R107" s="89">
        <f t="shared" si="7"/>
        <v>100</v>
      </c>
      <c r="S107" s="90">
        <f t="shared" si="3"/>
        <v>0</v>
      </c>
      <c r="T107" s="26"/>
      <c r="U107" s="26"/>
      <c r="V107" s="23"/>
      <c r="W107" s="25"/>
    </row>
    <row r="108" spans="1:23" s="15" customFormat="1" ht="42.75" hidden="1" customHeight="1">
      <c r="A108" s="561"/>
      <c r="B108" s="466"/>
      <c r="C108" s="590"/>
      <c r="D108" s="454"/>
      <c r="E108" s="519"/>
      <c r="F108" s="522"/>
      <c r="G108" s="49" t="s">
        <v>580</v>
      </c>
      <c r="H108" s="50"/>
      <c r="I108" s="278"/>
      <c r="J108" s="522"/>
      <c r="K108" s="302" t="s">
        <v>140</v>
      </c>
      <c r="L108" s="352">
        <v>0</v>
      </c>
      <c r="M108" s="302" t="s">
        <v>141</v>
      </c>
      <c r="N108" s="88">
        <v>0</v>
      </c>
      <c r="O108" s="359">
        <f>$A$9*$B$34*$C$105*$D$106*J108*N108</f>
        <v>0</v>
      </c>
      <c r="P108" s="137">
        <v>0</v>
      </c>
      <c r="Q108" s="302">
        <v>10</v>
      </c>
      <c r="R108" s="89">
        <f t="shared" si="7"/>
        <v>100</v>
      </c>
      <c r="S108" s="90">
        <f t="shared" si="3"/>
        <v>0</v>
      </c>
      <c r="T108" s="26"/>
      <c r="U108" s="26"/>
      <c r="V108" s="23"/>
      <c r="W108" s="25"/>
    </row>
    <row r="109" spans="1:23" s="15" customFormat="1" ht="42.75" hidden="1" customHeight="1">
      <c r="A109" s="561"/>
      <c r="B109" s="466"/>
      <c r="C109" s="590"/>
      <c r="D109" s="454"/>
      <c r="E109" s="519"/>
      <c r="F109" s="522"/>
      <c r="G109" s="49" t="s">
        <v>581</v>
      </c>
      <c r="H109" s="50"/>
      <c r="I109" s="278"/>
      <c r="J109" s="522"/>
      <c r="K109" s="302" t="s">
        <v>140</v>
      </c>
      <c r="L109" s="352">
        <v>0</v>
      </c>
      <c r="M109" s="302" t="s">
        <v>141</v>
      </c>
      <c r="N109" s="88">
        <v>0</v>
      </c>
      <c r="O109" s="359">
        <f>$A$9*$B$34*$C$105*$D$106*J109*N109</f>
        <v>0</v>
      </c>
      <c r="P109" s="137">
        <v>0</v>
      </c>
      <c r="Q109" s="302">
        <v>10</v>
      </c>
      <c r="R109" s="89">
        <f t="shared" si="7"/>
        <v>100</v>
      </c>
      <c r="S109" s="90">
        <f t="shared" si="3"/>
        <v>0</v>
      </c>
      <c r="T109" s="26"/>
      <c r="U109" s="26"/>
      <c r="V109" s="23"/>
      <c r="W109" s="25"/>
    </row>
    <row r="110" spans="1:23" s="15" customFormat="1" ht="42.75" hidden="1" customHeight="1">
      <c r="A110" s="561"/>
      <c r="B110" s="466"/>
      <c r="C110" s="590"/>
      <c r="D110" s="454"/>
      <c r="E110" s="519"/>
      <c r="F110" s="522"/>
      <c r="G110" s="49" t="s">
        <v>582</v>
      </c>
      <c r="H110" s="50"/>
      <c r="I110" s="278"/>
      <c r="J110" s="523"/>
      <c r="K110" s="302" t="s">
        <v>140</v>
      </c>
      <c r="L110" s="352">
        <v>0</v>
      </c>
      <c r="M110" s="302" t="s">
        <v>141</v>
      </c>
      <c r="N110" s="88">
        <v>0</v>
      </c>
      <c r="O110" s="359">
        <f>$A$9*$B$34*$C$105*$D$106*J110*N110</f>
        <v>0</v>
      </c>
      <c r="P110" s="137">
        <v>0</v>
      </c>
      <c r="Q110" s="302">
        <v>10</v>
      </c>
      <c r="R110" s="89">
        <f t="shared" si="7"/>
        <v>100</v>
      </c>
      <c r="S110" s="90">
        <f t="shared" si="3"/>
        <v>0</v>
      </c>
      <c r="T110" s="26"/>
      <c r="U110" s="26"/>
      <c r="V110" s="23"/>
      <c r="W110" s="25"/>
    </row>
    <row r="111" spans="1:23" s="15" customFormat="1" ht="48" customHeight="1">
      <c r="A111" s="561"/>
      <c r="B111" s="466"/>
      <c r="C111" s="590"/>
      <c r="D111" s="454"/>
      <c r="E111" s="519"/>
      <c r="F111" s="522"/>
      <c r="G111" s="49" t="s">
        <v>231</v>
      </c>
      <c r="H111" s="50" t="s">
        <v>232</v>
      </c>
      <c r="I111" s="278" t="s">
        <v>437</v>
      </c>
      <c r="J111" s="274" t="s">
        <v>583</v>
      </c>
      <c r="K111" s="302" t="s">
        <v>140</v>
      </c>
      <c r="L111" s="352">
        <v>0</v>
      </c>
      <c r="M111" s="302" t="s">
        <v>141</v>
      </c>
      <c r="N111" s="88">
        <v>0</v>
      </c>
      <c r="O111" s="359">
        <f>$A$9*$B$34*$C$105*$D$106*N111</f>
        <v>0</v>
      </c>
      <c r="P111" s="137">
        <v>0</v>
      </c>
      <c r="Q111" s="302">
        <v>10</v>
      </c>
      <c r="R111" s="89">
        <f>100-(P111-L111)*Q111</f>
        <v>100</v>
      </c>
      <c r="S111" s="90">
        <f t="shared" si="3"/>
        <v>0</v>
      </c>
      <c r="T111" s="26"/>
      <c r="U111" s="26"/>
      <c r="V111" s="23"/>
      <c r="W111" s="25"/>
    </row>
    <row r="112" spans="1:23" s="15" customFormat="1" ht="42.75" customHeight="1">
      <c r="A112" s="561"/>
      <c r="B112" s="466"/>
      <c r="C112" s="590"/>
      <c r="D112" s="454"/>
      <c r="E112" s="519"/>
      <c r="F112" s="522"/>
      <c r="G112" s="49" t="s">
        <v>233</v>
      </c>
      <c r="H112" s="50" t="s">
        <v>234</v>
      </c>
      <c r="I112" s="278" t="s">
        <v>438</v>
      </c>
      <c r="J112" s="292" t="s">
        <v>584</v>
      </c>
      <c r="K112" s="302" t="s">
        <v>140</v>
      </c>
      <c r="L112" s="352">
        <v>0</v>
      </c>
      <c r="M112" s="302" t="s">
        <v>141</v>
      </c>
      <c r="N112" s="88">
        <v>0.25</v>
      </c>
      <c r="O112" s="359">
        <f>$A$9*$B$34*$C$105*$D$106*N112</f>
        <v>2.1717500000000001E-2</v>
      </c>
      <c r="P112" s="137">
        <v>0</v>
      </c>
      <c r="Q112" s="302">
        <v>10</v>
      </c>
      <c r="R112" s="89">
        <f>100-(P112-L112)*Q112</f>
        <v>100</v>
      </c>
      <c r="S112" s="90">
        <f t="shared" si="3"/>
        <v>2.1717500000000003</v>
      </c>
      <c r="T112" s="26"/>
      <c r="U112" s="26"/>
      <c r="V112" s="23"/>
      <c r="W112" s="25"/>
    </row>
    <row r="113" spans="1:23" s="15" customFormat="1" ht="48.75" customHeight="1">
      <c r="A113" s="561"/>
      <c r="B113" s="466"/>
      <c r="C113" s="590"/>
      <c r="D113" s="454"/>
      <c r="E113" s="519"/>
      <c r="F113" s="522"/>
      <c r="G113" s="49" t="s">
        <v>235</v>
      </c>
      <c r="H113" s="50" t="s">
        <v>236</v>
      </c>
      <c r="I113" s="278" t="s">
        <v>439</v>
      </c>
      <c r="J113" s="273" t="s">
        <v>585</v>
      </c>
      <c r="K113" s="302" t="s">
        <v>140</v>
      </c>
      <c r="L113" s="352">
        <v>0</v>
      </c>
      <c r="M113" s="302" t="s">
        <v>141</v>
      </c>
      <c r="N113" s="88">
        <v>0</v>
      </c>
      <c r="O113" s="359">
        <f>$A$9*$B$34*$C$105*$D$106*N113</f>
        <v>0</v>
      </c>
      <c r="P113" s="137">
        <v>0</v>
      </c>
      <c r="Q113" s="302">
        <v>10</v>
      </c>
      <c r="R113" s="89">
        <f>100-(P113-L113)*Q113</f>
        <v>100</v>
      </c>
      <c r="S113" s="90">
        <f t="shared" si="3"/>
        <v>0</v>
      </c>
      <c r="T113" s="26"/>
      <c r="U113" s="26"/>
      <c r="V113" s="23"/>
      <c r="W113" s="25"/>
    </row>
    <row r="114" spans="1:23" s="15" customFormat="1" ht="50.25" customHeight="1">
      <c r="A114" s="561"/>
      <c r="B114" s="466"/>
      <c r="C114" s="590"/>
      <c r="D114" s="454"/>
      <c r="E114" s="519"/>
      <c r="F114" s="522"/>
      <c r="G114" s="49" t="s">
        <v>440</v>
      </c>
      <c r="H114" s="50" t="s">
        <v>237</v>
      </c>
      <c r="I114" s="278" t="s">
        <v>441</v>
      </c>
      <c r="J114" s="292" t="s">
        <v>586</v>
      </c>
      <c r="K114" s="302" t="s">
        <v>140</v>
      </c>
      <c r="L114" s="352">
        <v>0</v>
      </c>
      <c r="M114" s="302" t="s">
        <v>141</v>
      </c>
      <c r="N114" s="88">
        <v>0.25</v>
      </c>
      <c r="O114" s="359">
        <f>$A$9*$B$34*$C$105*$D$106*N114</f>
        <v>2.1717500000000001E-2</v>
      </c>
      <c r="P114" s="137">
        <v>0</v>
      </c>
      <c r="Q114" s="302">
        <v>10</v>
      </c>
      <c r="R114" s="89">
        <f>100-(P114-L114)*Q114</f>
        <v>100</v>
      </c>
      <c r="S114" s="90">
        <f t="shared" si="3"/>
        <v>2.1717500000000003</v>
      </c>
      <c r="T114" s="26"/>
      <c r="U114" s="26"/>
      <c r="V114" s="23"/>
      <c r="W114" s="25"/>
    </row>
    <row r="115" spans="1:23" s="15" customFormat="1" ht="42.75" customHeight="1">
      <c r="A115" s="561"/>
      <c r="B115" s="466"/>
      <c r="C115" s="590"/>
      <c r="D115" s="455"/>
      <c r="E115" s="520"/>
      <c r="F115" s="523"/>
      <c r="G115" s="49" t="s">
        <v>442</v>
      </c>
      <c r="H115" s="50" t="s">
        <v>238</v>
      </c>
      <c r="I115" s="278" t="s">
        <v>443</v>
      </c>
      <c r="J115" s="292" t="s">
        <v>587</v>
      </c>
      <c r="K115" s="302" t="s">
        <v>140</v>
      </c>
      <c r="L115" s="352">
        <v>0</v>
      </c>
      <c r="M115" s="302" t="s">
        <v>141</v>
      </c>
      <c r="N115" s="88">
        <v>0.25</v>
      </c>
      <c r="O115" s="359">
        <f>$A$9*$B$34*$C$105*$D$106*N115</f>
        <v>2.1717500000000001E-2</v>
      </c>
      <c r="P115" s="137">
        <v>0</v>
      </c>
      <c r="Q115" s="302">
        <v>10</v>
      </c>
      <c r="R115" s="89">
        <f>100-(P115-L115)*Q115</f>
        <v>100</v>
      </c>
      <c r="S115" s="90">
        <f t="shared" si="3"/>
        <v>2.1717500000000003</v>
      </c>
      <c r="T115" s="26"/>
      <c r="U115" s="26"/>
      <c r="V115" s="23"/>
      <c r="W115" s="25"/>
    </row>
    <row r="116" spans="1:23" s="15" customFormat="1" ht="66.75" customHeight="1">
      <c r="A116" s="561"/>
      <c r="B116" s="466"/>
      <c r="C116" s="590"/>
      <c r="D116" s="299">
        <v>0.1</v>
      </c>
      <c r="E116" s="55" t="s">
        <v>54</v>
      </c>
      <c r="F116" s="302" t="s">
        <v>55</v>
      </c>
      <c r="G116" s="55" t="s">
        <v>444</v>
      </c>
      <c r="H116" s="302" t="s">
        <v>55</v>
      </c>
      <c r="I116" s="55" t="s">
        <v>445</v>
      </c>
      <c r="J116" s="302" t="s">
        <v>588</v>
      </c>
      <c r="K116" s="302" t="s">
        <v>140</v>
      </c>
      <c r="L116" s="352">
        <v>0</v>
      </c>
      <c r="M116" s="302" t="s">
        <v>141</v>
      </c>
      <c r="N116" s="88">
        <v>1</v>
      </c>
      <c r="O116" s="359">
        <f>$A$9*$B$34*$C$105*$D$116*N116</f>
        <v>2.1717500000000001E-2</v>
      </c>
      <c r="P116" s="137">
        <v>0</v>
      </c>
      <c r="Q116" s="302">
        <v>10</v>
      </c>
      <c r="R116" s="89">
        <f t="shared" si="7"/>
        <v>100</v>
      </c>
      <c r="S116" s="90">
        <f t="shared" si="3"/>
        <v>2.1717500000000003</v>
      </c>
      <c r="T116" s="26"/>
      <c r="U116" s="26"/>
      <c r="V116" s="23"/>
      <c r="W116" s="25"/>
    </row>
    <row r="117" spans="1:23" s="15" customFormat="1" ht="52.5" customHeight="1">
      <c r="A117" s="561"/>
      <c r="B117" s="466"/>
      <c r="C117" s="590"/>
      <c r="D117" s="453">
        <v>0.2</v>
      </c>
      <c r="E117" s="518" t="s">
        <v>111</v>
      </c>
      <c r="F117" s="521" t="s">
        <v>112</v>
      </c>
      <c r="G117" s="55" t="s">
        <v>446</v>
      </c>
      <c r="H117" s="586" t="s">
        <v>239</v>
      </c>
      <c r="I117" s="594" t="s">
        <v>447</v>
      </c>
      <c r="J117" s="606" t="s">
        <v>589</v>
      </c>
      <c r="K117" s="302" t="s">
        <v>140</v>
      </c>
      <c r="L117" s="352">
        <v>0</v>
      </c>
      <c r="M117" s="302" t="s">
        <v>141</v>
      </c>
      <c r="N117" s="88">
        <v>0.3</v>
      </c>
      <c r="O117" s="359">
        <f>$A$9*$B$34*$C$105*$D$117*N117</f>
        <v>1.30305E-2</v>
      </c>
      <c r="P117" s="137">
        <v>0</v>
      </c>
      <c r="Q117" s="302">
        <v>10</v>
      </c>
      <c r="R117" s="89">
        <f t="shared" si="7"/>
        <v>100</v>
      </c>
      <c r="S117" s="90">
        <f t="shared" si="3"/>
        <v>1.30305</v>
      </c>
      <c r="T117" s="26"/>
      <c r="U117" s="26"/>
      <c r="V117" s="23"/>
      <c r="W117" s="25"/>
    </row>
    <row r="118" spans="1:23" s="15" customFormat="1" ht="38.25" hidden="1" customHeight="1">
      <c r="A118" s="561"/>
      <c r="B118" s="466"/>
      <c r="C118" s="590"/>
      <c r="D118" s="454"/>
      <c r="E118" s="519"/>
      <c r="F118" s="522"/>
      <c r="G118" s="55" t="s">
        <v>590</v>
      </c>
      <c r="H118" s="586"/>
      <c r="I118" s="594"/>
      <c r="J118" s="606"/>
      <c r="K118" s="302" t="s">
        <v>140</v>
      </c>
      <c r="L118" s="352">
        <v>0</v>
      </c>
      <c r="M118" s="302" t="s">
        <v>141</v>
      </c>
      <c r="N118" s="88">
        <v>0</v>
      </c>
      <c r="O118" s="359">
        <f>$A$9*$B$34*$C$105*$D$117*J118*N118</f>
        <v>0</v>
      </c>
      <c r="P118" s="137">
        <v>0</v>
      </c>
      <c r="Q118" s="302">
        <v>10</v>
      </c>
      <c r="R118" s="89">
        <f t="shared" si="7"/>
        <v>100</v>
      </c>
      <c r="S118" s="90">
        <f t="shared" si="3"/>
        <v>0</v>
      </c>
      <c r="T118" s="26"/>
      <c r="U118" s="26"/>
      <c r="V118" s="23"/>
      <c r="W118" s="25"/>
    </row>
    <row r="119" spans="1:23" s="15" customFormat="1" ht="38.25" hidden="1" customHeight="1">
      <c r="A119" s="561"/>
      <c r="B119" s="466"/>
      <c r="C119" s="590"/>
      <c r="D119" s="454"/>
      <c r="E119" s="519"/>
      <c r="F119" s="522"/>
      <c r="G119" s="55" t="s">
        <v>591</v>
      </c>
      <c r="H119" s="586"/>
      <c r="I119" s="594"/>
      <c r="J119" s="606"/>
      <c r="K119" s="302" t="s">
        <v>140</v>
      </c>
      <c r="L119" s="352">
        <v>0</v>
      </c>
      <c r="M119" s="302" t="s">
        <v>141</v>
      </c>
      <c r="N119" s="88">
        <v>0</v>
      </c>
      <c r="O119" s="359">
        <f>$A$9*$B$34*$C$105*$D$117*J119*N119</f>
        <v>0</v>
      </c>
      <c r="P119" s="137">
        <v>0</v>
      </c>
      <c r="Q119" s="302">
        <v>10</v>
      </c>
      <c r="R119" s="89">
        <f t="shared" si="7"/>
        <v>100</v>
      </c>
      <c r="S119" s="90">
        <f t="shared" ref="S119:S166" si="8">R119*O119</f>
        <v>0</v>
      </c>
      <c r="T119" s="26"/>
      <c r="U119" s="26"/>
      <c r="V119" s="23"/>
      <c r="W119" s="25"/>
    </row>
    <row r="120" spans="1:23" s="15" customFormat="1" ht="38.25" hidden="1" customHeight="1">
      <c r="A120" s="561"/>
      <c r="B120" s="466"/>
      <c r="C120" s="590"/>
      <c r="D120" s="454"/>
      <c r="E120" s="519"/>
      <c r="F120" s="522"/>
      <c r="G120" s="55" t="s">
        <v>592</v>
      </c>
      <c r="H120" s="586"/>
      <c r="I120" s="594"/>
      <c r="J120" s="606"/>
      <c r="K120" s="302" t="s">
        <v>140</v>
      </c>
      <c r="L120" s="352">
        <v>0</v>
      </c>
      <c r="M120" s="302" t="s">
        <v>141</v>
      </c>
      <c r="N120" s="88">
        <v>0</v>
      </c>
      <c r="O120" s="359">
        <f>$A$9*$B$34*$C$105*$D$117*J120*N120</f>
        <v>0</v>
      </c>
      <c r="P120" s="137">
        <v>0</v>
      </c>
      <c r="Q120" s="302">
        <v>10</v>
      </c>
      <c r="R120" s="89">
        <f t="shared" si="7"/>
        <v>100</v>
      </c>
      <c r="S120" s="90">
        <f t="shared" si="8"/>
        <v>0</v>
      </c>
      <c r="T120" s="26"/>
      <c r="U120" s="26"/>
      <c r="V120" s="23"/>
      <c r="W120" s="25"/>
    </row>
    <row r="121" spans="1:23" s="15" customFormat="1" ht="38.25" customHeight="1">
      <c r="A121" s="561"/>
      <c r="B121" s="466"/>
      <c r="C121" s="590"/>
      <c r="D121" s="454"/>
      <c r="E121" s="519"/>
      <c r="F121" s="522"/>
      <c r="G121" s="55" t="s">
        <v>448</v>
      </c>
      <c r="H121" s="302" t="s">
        <v>240</v>
      </c>
      <c r="I121" s="55" t="s">
        <v>449</v>
      </c>
      <c r="J121" s="136" t="s">
        <v>593</v>
      </c>
      <c r="K121" s="302" t="s">
        <v>140</v>
      </c>
      <c r="L121" s="352">
        <v>0</v>
      </c>
      <c r="M121" s="302" t="s">
        <v>141</v>
      </c>
      <c r="N121" s="88">
        <v>0.3</v>
      </c>
      <c r="O121" s="359">
        <f>$A$9*$B$34*$C$105*$D$117*N121</f>
        <v>1.30305E-2</v>
      </c>
      <c r="P121" s="137">
        <v>0</v>
      </c>
      <c r="Q121" s="302">
        <v>10</v>
      </c>
      <c r="R121" s="89">
        <f>100-(P121-L121)*Q121</f>
        <v>100</v>
      </c>
      <c r="S121" s="90">
        <f t="shared" si="8"/>
        <v>1.30305</v>
      </c>
      <c r="T121" s="26"/>
      <c r="U121" s="26"/>
      <c r="V121" s="23"/>
      <c r="W121" s="25"/>
    </row>
    <row r="122" spans="1:23" s="15" customFormat="1" ht="63" customHeight="1">
      <c r="A122" s="561"/>
      <c r="B122" s="466"/>
      <c r="C122" s="590"/>
      <c r="D122" s="455"/>
      <c r="E122" s="520"/>
      <c r="F122" s="523"/>
      <c r="G122" s="55" t="s">
        <v>450</v>
      </c>
      <c r="H122" s="302" t="s">
        <v>241</v>
      </c>
      <c r="I122" s="55" t="s">
        <v>451</v>
      </c>
      <c r="J122" s="136" t="s">
        <v>594</v>
      </c>
      <c r="K122" s="302" t="s">
        <v>140</v>
      </c>
      <c r="L122" s="352">
        <v>0</v>
      </c>
      <c r="M122" s="302" t="s">
        <v>141</v>
      </c>
      <c r="N122" s="88">
        <v>0.4</v>
      </c>
      <c r="O122" s="359">
        <f>$A$9*$B$34*$C$105*$D$117*N122</f>
        <v>1.7374000000000001E-2</v>
      </c>
      <c r="P122" s="137">
        <v>0</v>
      </c>
      <c r="Q122" s="302">
        <v>10</v>
      </c>
      <c r="R122" s="89">
        <f>100-(P122-L122)*Q122</f>
        <v>100</v>
      </c>
      <c r="S122" s="90">
        <f t="shared" si="8"/>
        <v>1.7374000000000001</v>
      </c>
      <c r="T122" s="26"/>
      <c r="U122" s="26"/>
      <c r="V122" s="23"/>
      <c r="W122" s="25"/>
    </row>
    <row r="123" spans="1:23" s="15" customFormat="1" ht="47.25" customHeight="1">
      <c r="A123" s="561"/>
      <c r="B123" s="466"/>
      <c r="C123" s="590"/>
      <c r="D123" s="453">
        <v>0.15</v>
      </c>
      <c r="E123" s="518" t="s">
        <v>113</v>
      </c>
      <c r="F123" s="521" t="s">
        <v>114</v>
      </c>
      <c r="G123" s="518" t="s">
        <v>452</v>
      </c>
      <c r="H123" s="521" t="s">
        <v>114</v>
      </c>
      <c r="I123" s="518" t="s">
        <v>453</v>
      </c>
      <c r="J123" s="526" t="s">
        <v>595</v>
      </c>
      <c r="K123" s="302" t="s">
        <v>140</v>
      </c>
      <c r="L123" s="352">
        <v>0</v>
      </c>
      <c r="M123" s="302" t="s">
        <v>141</v>
      </c>
      <c r="N123" s="88">
        <v>1</v>
      </c>
      <c r="O123" s="359">
        <f>$A$9*$B$34*$C$105*$D$123*N123</f>
        <v>3.2576249999999994E-2</v>
      </c>
      <c r="P123" s="137">
        <v>0</v>
      </c>
      <c r="Q123" s="302">
        <v>10</v>
      </c>
      <c r="R123" s="89">
        <f t="shared" si="7"/>
        <v>100</v>
      </c>
      <c r="S123" s="90">
        <f t="shared" si="8"/>
        <v>3.2576249999999995</v>
      </c>
      <c r="T123" s="26"/>
      <c r="U123" s="26"/>
      <c r="V123" s="23"/>
      <c r="W123" s="25"/>
    </row>
    <row r="124" spans="1:23" s="15" customFormat="1" ht="47.25" hidden="1" customHeight="1">
      <c r="A124" s="561"/>
      <c r="B124" s="466"/>
      <c r="C124" s="590"/>
      <c r="D124" s="454"/>
      <c r="E124" s="519"/>
      <c r="F124" s="522"/>
      <c r="G124" s="519"/>
      <c r="H124" s="522"/>
      <c r="I124" s="519"/>
      <c r="J124" s="527"/>
      <c r="K124" s="302" t="s">
        <v>140</v>
      </c>
      <c r="L124" s="352">
        <v>0</v>
      </c>
      <c r="M124" s="302" t="s">
        <v>142</v>
      </c>
      <c r="N124" s="88">
        <v>0</v>
      </c>
      <c r="O124" s="359">
        <f>$A$9*$B$34*$C$105*$D$123*J124*N124</f>
        <v>0</v>
      </c>
      <c r="P124" s="137">
        <v>0</v>
      </c>
      <c r="Q124" s="302">
        <v>10</v>
      </c>
      <c r="R124" s="89">
        <f t="shared" si="7"/>
        <v>100</v>
      </c>
      <c r="S124" s="90">
        <f t="shared" si="8"/>
        <v>0</v>
      </c>
      <c r="T124" s="26"/>
      <c r="U124" s="26"/>
      <c r="V124" s="23"/>
      <c r="W124" s="25"/>
    </row>
    <row r="125" spans="1:23" s="15" customFormat="1" ht="47.25" hidden="1" customHeight="1">
      <c r="A125" s="561"/>
      <c r="B125" s="466"/>
      <c r="C125" s="590"/>
      <c r="D125" s="454"/>
      <c r="E125" s="519"/>
      <c r="F125" s="522"/>
      <c r="G125" s="519"/>
      <c r="H125" s="522"/>
      <c r="I125" s="519"/>
      <c r="J125" s="527"/>
      <c r="K125" s="302" t="s">
        <v>140</v>
      </c>
      <c r="L125" s="352">
        <v>0</v>
      </c>
      <c r="M125" s="302" t="s">
        <v>153</v>
      </c>
      <c r="N125" s="88">
        <v>0</v>
      </c>
      <c r="O125" s="359">
        <f>$A$9*$B$34*$C$105*$D$123*J125*N125</f>
        <v>0</v>
      </c>
      <c r="P125" s="137">
        <v>0</v>
      </c>
      <c r="Q125" s="302">
        <v>10</v>
      </c>
      <c r="R125" s="89">
        <f t="shared" si="7"/>
        <v>100</v>
      </c>
      <c r="S125" s="90">
        <f t="shared" si="8"/>
        <v>0</v>
      </c>
      <c r="T125" s="26"/>
      <c r="U125" s="26"/>
      <c r="V125" s="23"/>
      <c r="W125" s="25"/>
    </row>
    <row r="126" spans="1:23" s="15" customFormat="1" ht="45" hidden="1" customHeight="1">
      <c r="A126" s="561"/>
      <c r="B126" s="466"/>
      <c r="C126" s="590"/>
      <c r="D126" s="455"/>
      <c r="E126" s="520"/>
      <c r="F126" s="523"/>
      <c r="G126" s="520"/>
      <c r="H126" s="523"/>
      <c r="I126" s="520"/>
      <c r="J126" s="528"/>
      <c r="K126" s="302" t="s">
        <v>140</v>
      </c>
      <c r="L126" s="352">
        <v>0</v>
      </c>
      <c r="M126" s="302" t="s">
        <v>142</v>
      </c>
      <c r="N126" s="88">
        <v>0</v>
      </c>
      <c r="O126" s="359">
        <f>$A$9*$B$34*$C$105*$D$123*J126*N126</f>
        <v>0</v>
      </c>
      <c r="P126" s="137">
        <v>0</v>
      </c>
      <c r="Q126" s="302">
        <v>10</v>
      </c>
      <c r="R126" s="89">
        <f t="shared" si="7"/>
        <v>100</v>
      </c>
      <c r="S126" s="90">
        <f t="shared" si="8"/>
        <v>0</v>
      </c>
      <c r="T126" s="26"/>
      <c r="U126" s="26"/>
      <c r="V126" s="23"/>
      <c r="W126" s="25"/>
    </row>
    <row r="127" spans="1:23" s="15" customFormat="1" ht="36.75" customHeight="1">
      <c r="A127" s="561"/>
      <c r="B127" s="466"/>
      <c r="C127" s="590"/>
      <c r="D127" s="453">
        <v>0.15</v>
      </c>
      <c r="E127" s="518" t="s">
        <v>115</v>
      </c>
      <c r="F127" s="521" t="s">
        <v>116</v>
      </c>
      <c r="G127" s="518" t="s">
        <v>454</v>
      </c>
      <c r="H127" s="521" t="s">
        <v>116</v>
      </c>
      <c r="I127" s="518" t="s">
        <v>455</v>
      </c>
      <c r="J127" s="526" t="s">
        <v>596</v>
      </c>
      <c r="K127" s="302" t="s">
        <v>140</v>
      </c>
      <c r="L127" s="352">
        <v>0</v>
      </c>
      <c r="M127" s="302" t="s">
        <v>141</v>
      </c>
      <c r="N127" s="88">
        <v>1</v>
      </c>
      <c r="O127" s="359">
        <f>$A$9*$B$34*$C$105*$D$127*N127</f>
        <v>3.2576249999999994E-2</v>
      </c>
      <c r="P127" s="137">
        <v>0</v>
      </c>
      <c r="Q127" s="302">
        <v>10</v>
      </c>
      <c r="R127" s="89">
        <f t="shared" si="7"/>
        <v>100</v>
      </c>
      <c r="S127" s="90">
        <f t="shared" si="8"/>
        <v>3.2576249999999995</v>
      </c>
      <c r="T127" s="26"/>
      <c r="U127" s="26"/>
      <c r="V127" s="23"/>
      <c r="W127" s="25"/>
    </row>
    <row r="128" spans="1:23" s="15" customFormat="1" ht="36.950000000000003" hidden="1" customHeight="1">
      <c r="A128" s="561"/>
      <c r="B128" s="466"/>
      <c r="C128" s="591"/>
      <c r="D128" s="455"/>
      <c r="E128" s="520"/>
      <c r="F128" s="523"/>
      <c r="G128" s="520"/>
      <c r="H128" s="523"/>
      <c r="I128" s="520"/>
      <c r="J128" s="528"/>
      <c r="K128" s="302" t="s">
        <v>140</v>
      </c>
      <c r="L128" s="352">
        <v>0</v>
      </c>
      <c r="M128" s="50" t="s">
        <v>26</v>
      </c>
      <c r="N128" s="88">
        <v>0</v>
      </c>
      <c r="O128" s="359">
        <f>$A$9*$B$34*$C$105*$D$127*J128*N128</f>
        <v>0</v>
      </c>
      <c r="P128" s="137">
        <v>0</v>
      </c>
      <c r="Q128" s="50"/>
      <c r="R128" s="89">
        <f>100-(P128-L128)*10</f>
        <v>100</v>
      </c>
      <c r="S128" s="90">
        <f t="shared" si="8"/>
        <v>0</v>
      </c>
      <c r="T128" s="26"/>
      <c r="U128" s="26"/>
      <c r="V128" s="23"/>
      <c r="W128" s="25"/>
    </row>
    <row r="129" spans="1:23" s="38" customFormat="1" ht="30.75" customHeight="1">
      <c r="A129" s="561"/>
      <c r="B129" s="466"/>
      <c r="C129" s="536">
        <v>0</v>
      </c>
      <c r="D129" s="132"/>
      <c r="E129" s="104" t="s">
        <v>192</v>
      </c>
      <c r="F129" s="539" t="s">
        <v>172</v>
      </c>
      <c r="G129" s="540"/>
      <c r="H129" s="540"/>
      <c r="I129" s="540"/>
      <c r="J129" s="540"/>
      <c r="K129" s="540"/>
      <c r="L129" s="540"/>
      <c r="M129" s="541"/>
      <c r="N129" s="122"/>
      <c r="O129" s="367"/>
      <c r="P129" s="137"/>
      <c r="Q129" s="59"/>
      <c r="R129" s="59"/>
      <c r="S129" s="344"/>
      <c r="T129" s="133"/>
      <c r="U129" s="133"/>
      <c r="V129" s="134"/>
      <c r="W129" s="135"/>
    </row>
    <row r="130" spans="1:23" s="15" customFormat="1" ht="37.5" hidden="1" customHeight="1">
      <c r="A130" s="561"/>
      <c r="B130" s="466"/>
      <c r="C130" s="590"/>
      <c r="D130" s="299">
        <v>0</v>
      </c>
      <c r="E130" s="372" t="s">
        <v>117</v>
      </c>
      <c r="F130" s="180" t="s">
        <v>118</v>
      </c>
      <c r="G130" s="372" t="s">
        <v>456</v>
      </c>
      <c r="H130" s="180" t="s">
        <v>118</v>
      </c>
      <c r="I130" s="372" t="s">
        <v>457</v>
      </c>
      <c r="J130" s="373" t="s">
        <v>597</v>
      </c>
      <c r="K130" s="180" t="s">
        <v>140</v>
      </c>
      <c r="L130" s="181">
        <v>0</v>
      </c>
      <c r="M130" s="180" t="s">
        <v>141</v>
      </c>
      <c r="N130" s="182">
        <v>0</v>
      </c>
      <c r="O130" s="374">
        <f>$A$9*$B$34*$C$129*$D$130*N130</f>
        <v>0</v>
      </c>
      <c r="P130" s="181">
        <v>0</v>
      </c>
      <c r="Q130" s="180">
        <v>10</v>
      </c>
      <c r="R130" s="183">
        <f>100-(P130-L130)*Q130</f>
        <v>100</v>
      </c>
      <c r="S130" s="375">
        <f t="shared" si="8"/>
        <v>0</v>
      </c>
      <c r="T130" s="184"/>
      <c r="U130" s="184"/>
      <c r="V130" s="185"/>
      <c r="W130" s="186"/>
    </row>
    <row r="131" spans="1:23" s="15" customFormat="1" ht="36.75" hidden="1" customHeight="1">
      <c r="A131" s="561"/>
      <c r="B131" s="466"/>
      <c r="C131" s="590"/>
      <c r="D131" s="299">
        <v>0</v>
      </c>
      <c r="E131" s="55" t="s">
        <v>119</v>
      </c>
      <c r="F131" s="302" t="s">
        <v>205</v>
      </c>
      <c r="G131" s="55" t="s">
        <v>458</v>
      </c>
      <c r="H131" s="302" t="s">
        <v>205</v>
      </c>
      <c r="I131" s="55" t="s">
        <v>459</v>
      </c>
      <c r="J131" s="136" t="s">
        <v>313</v>
      </c>
      <c r="K131" s="302" t="s">
        <v>140</v>
      </c>
      <c r="L131" s="352">
        <v>0</v>
      </c>
      <c r="M131" s="302" t="s">
        <v>141</v>
      </c>
      <c r="N131" s="88">
        <v>0</v>
      </c>
      <c r="O131" s="359">
        <f>$A$9*$B$34*$C$129*$D$131*N131</f>
        <v>0</v>
      </c>
      <c r="P131" s="137">
        <v>0</v>
      </c>
      <c r="Q131" s="302">
        <v>10</v>
      </c>
      <c r="R131" s="89">
        <f>100-(P131-L131)*Q131</f>
        <v>100</v>
      </c>
      <c r="S131" s="90">
        <f t="shared" si="8"/>
        <v>0</v>
      </c>
      <c r="T131" s="26"/>
      <c r="U131" s="26"/>
      <c r="V131" s="23"/>
      <c r="W131" s="25"/>
    </row>
    <row r="132" spans="1:23" s="15" customFormat="1">
      <c r="A132" s="561"/>
      <c r="B132" s="466"/>
      <c r="C132" s="536">
        <v>0.05</v>
      </c>
      <c r="D132" s="86"/>
      <c r="E132" s="104" t="s">
        <v>193</v>
      </c>
      <c r="F132" s="539" t="s">
        <v>173</v>
      </c>
      <c r="G132" s="540"/>
      <c r="H132" s="540"/>
      <c r="I132" s="540"/>
      <c r="J132" s="540"/>
      <c r="K132" s="540"/>
      <c r="L132" s="540"/>
      <c r="M132" s="541"/>
      <c r="N132" s="128"/>
      <c r="O132" s="367"/>
      <c r="P132" s="137"/>
      <c r="Q132" s="129"/>
      <c r="R132" s="129"/>
      <c r="S132" s="344"/>
      <c r="T132" s="131"/>
      <c r="U132" s="131"/>
      <c r="V132" s="124"/>
      <c r="W132" s="125"/>
    </row>
    <row r="133" spans="1:23" s="15" customFormat="1" ht="37.5" customHeight="1">
      <c r="A133" s="561"/>
      <c r="B133" s="466"/>
      <c r="C133" s="590"/>
      <c r="D133" s="453">
        <v>1</v>
      </c>
      <c r="E133" s="518" t="s">
        <v>120</v>
      </c>
      <c r="F133" s="521" t="s">
        <v>121</v>
      </c>
      <c r="G133" s="518" t="s">
        <v>460</v>
      </c>
      <c r="H133" s="521" t="s">
        <v>121</v>
      </c>
      <c r="I133" s="518" t="s">
        <v>461</v>
      </c>
      <c r="J133" s="526" t="s">
        <v>598</v>
      </c>
      <c r="K133" s="302" t="s">
        <v>140</v>
      </c>
      <c r="L133" s="352">
        <v>0</v>
      </c>
      <c r="M133" s="302" t="s">
        <v>141</v>
      </c>
      <c r="N133" s="88">
        <v>1</v>
      </c>
      <c r="O133" s="359">
        <f>$A$9*$B$34*$C$132*$D$133*N133</f>
        <v>3.1024999999999997E-2</v>
      </c>
      <c r="P133" s="137">
        <v>0</v>
      </c>
      <c r="Q133" s="302">
        <v>10</v>
      </c>
      <c r="R133" s="89">
        <f>100-(P133-L133)*Q133</f>
        <v>100</v>
      </c>
      <c r="S133" s="90">
        <f t="shared" si="8"/>
        <v>3.1024999999999996</v>
      </c>
      <c r="T133" s="26"/>
      <c r="U133" s="26"/>
      <c r="V133" s="23"/>
      <c r="W133" s="25"/>
    </row>
    <row r="134" spans="1:23" s="15" customFormat="1" ht="27.75" hidden="1" customHeight="1">
      <c r="A134" s="561"/>
      <c r="B134" s="466"/>
      <c r="C134" s="590"/>
      <c r="D134" s="455"/>
      <c r="E134" s="520"/>
      <c r="F134" s="523"/>
      <c r="G134" s="520"/>
      <c r="H134" s="523"/>
      <c r="I134" s="520"/>
      <c r="J134" s="528"/>
      <c r="K134" s="302" t="s">
        <v>140</v>
      </c>
      <c r="L134" s="352">
        <v>0</v>
      </c>
      <c r="M134" s="302" t="s">
        <v>141</v>
      </c>
      <c r="N134" s="88">
        <v>0</v>
      </c>
      <c r="O134" s="359">
        <f>$A$9*$B$34*$C$132*$D$133*J134*N134</f>
        <v>0</v>
      </c>
      <c r="P134" s="137">
        <v>0</v>
      </c>
      <c r="Q134" s="302">
        <v>10</v>
      </c>
      <c r="R134" s="89">
        <f>100-(P134-L134)*Q134</f>
        <v>100</v>
      </c>
      <c r="S134" s="90">
        <f t="shared" si="8"/>
        <v>0</v>
      </c>
      <c r="T134" s="26"/>
      <c r="U134" s="26"/>
      <c r="V134" s="23"/>
      <c r="W134" s="25"/>
    </row>
    <row r="135" spans="1:23" s="15" customFormat="1" ht="36" customHeight="1">
      <c r="A135" s="561"/>
      <c r="B135" s="466"/>
      <c r="C135" s="590"/>
      <c r="D135" s="299">
        <v>0</v>
      </c>
      <c r="E135" s="55" t="s">
        <v>122</v>
      </c>
      <c r="F135" s="274" t="s">
        <v>178</v>
      </c>
      <c r="G135" s="55" t="s">
        <v>462</v>
      </c>
      <c r="H135" s="274" t="s">
        <v>178</v>
      </c>
      <c r="I135" s="55" t="s">
        <v>463</v>
      </c>
      <c r="J135" s="136" t="s">
        <v>313</v>
      </c>
      <c r="K135" s="302" t="s">
        <v>140</v>
      </c>
      <c r="L135" s="352">
        <v>0</v>
      </c>
      <c r="M135" s="302" t="s">
        <v>141</v>
      </c>
      <c r="N135" s="88">
        <v>0</v>
      </c>
      <c r="O135" s="359">
        <f>$A$9*$B$34*$C$132*$D$135*N135</f>
        <v>0</v>
      </c>
      <c r="P135" s="137">
        <v>0</v>
      </c>
      <c r="Q135" s="302">
        <v>10</v>
      </c>
      <c r="R135" s="89">
        <f>100-(P135-L135)*Q135</f>
        <v>100</v>
      </c>
      <c r="S135" s="90">
        <f t="shared" si="8"/>
        <v>0</v>
      </c>
      <c r="T135" s="26"/>
      <c r="U135" s="26"/>
      <c r="V135" s="23"/>
      <c r="W135" s="25"/>
    </row>
    <row r="136" spans="1:23" s="15" customFormat="1" ht="45" hidden="1" customHeight="1">
      <c r="A136" s="561"/>
      <c r="B136" s="466"/>
      <c r="C136" s="376"/>
      <c r="D136" s="299">
        <v>0</v>
      </c>
      <c r="E136" s="55" t="s">
        <v>123</v>
      </c>
      <c r="F136" s="302" t="s">
        <v>243</v>
      </c>
      <c r="G136" s="55" t="s">
        <v>123</v>
      </c>
      <c r="H136" s="302" t="s">
        <v>243</v>
      </c>
      <c r="I136" s="55" t="s">
        <v>123</v>
      </c>
      <c r="J136" s="302" t="s">
        <v>243</v>
      </c>
      <c r="K136" s="302" t="s">
        <v>140</v>
      </c>
      <c r="L136" s="352">
        <v>0</v>
      </c>
      <c r="M136" s="302" t="s">
        <v>142</v>
      </c>
      <c r="N136" s="88">
        <v>0</v>
      </c>
      <c r="O136" s="367"/>
      <c r="P136" s="137">
        <v>0</v>
      </c>
      <c r="Q136" s="302">
        <v>10</v>
      </c>
      <c r="R136" s="89">
        <f>100-(P136-L136)*Q136</f>
        <v>100</v>
      </c>
      <c r="S136" s="344">
        <f t="shared" si="8"/>
        <v>0</v>
      </c>
      <c r="T136" s="26"/>
      <c r="U136" s="26"/>
      <c r="V136" s="23"/>
      <c r="W136" s="25"/>
    </row>
    <row r="137" spans="1:23" s="15" customFormat="1" ht="23.25" customHeight="1">
      <c r="A137" s="561"/>
      <c r="B137" s="466"/>
      <c r="C137" s="536">
        <v>0.03</v>
      </c>
      <c r="D137" s="83"/>
      <c r="E137" s="104" t="s">
        <v>183</v>
      </c>
      <c r="F137" s="539" t="s">
        <v>56</v>
      </c>
      <c r="G137" s="540"/>
      <c r="H137" s="540"/>
      <c r="I137" s="540"/>
      <c r="J137" s="540"/>
      <c r="K137" s="540"/>
      <c r="L137" s="540"/>
      <c r="M137" s="541"/>
      <c r="N137" s="122"/>
      <c r="O137" s="367"/>
      <c r="P137" s="129"/>
      <c r="Q137" s="129"/>
      <c r="R137" s="129"/>
      <c r="S137" s="344"/>
      <c r="T137" s="131"/>
      <c r="U137" s="131"/>
      <c r="V137" s="124"/>
      <c r="W137" s="125"/>
    </row>
    <row r="138" spans="1:23" s="15" customFormat="1" ht="35.25">
      <c r="A138" s="561"/>
      <c r="B138" s="466"/>
      <c r="C138" s="590"/>
      <c r="D138" s="299">
        <v>1</v>
      </c>
      <c r="E138" s="55" t="s">
        <v>57</v>
      </c>
      <c r="F138" s="302" t="s">
        <v>58</v>
      </c>
      <c r="G138" s="55" t="s">
        <v>466</v>
      </c>
      <c r="H138" s="302" t="s">
        <v>58</v>
      </c>
      <c r="I138" s="55" t="s">
        <v>467</v>
      </c>
      <c r="J138" s="136" t="s">
        <v>599</v>
      </c>
      <c r="K138" s="302" t="s">
        <v>140</v>
      </c>
      <c r="L138" s="352">
        <v>0</v>
      </c>
      <c r="M138" s="302" t="s">
        <v>141</v>
      </c>
      <c r="N138" s="88">
        <v>1</v>
      </c>
      <c r="O138" s="359">
        <f>$A$9*$B$34*$C$137*$D$138*N138</f>
        <v>1.8614999999999996E-2</v>
      </c>
      <c r="P138" s="137">
        <v>0</v>
      </c>
      <c r="Q138" s="302">
        <v>10</v>
      </c>
      <c r="R138" s="89">
        <f>100-(P138-L138)*Q138</f>
        <v>100</v>
      </c>
      <c r="S138" s="90">
        <f t="shared" si="8"/>
        <v>1.8614999999999997</v>
      </c>
      <c r="T138" s="26"/>
      <c r="U138" s="26"/>
      <c r="V138" s="23"/>
      <c r="W138" s="25"/>
    </row>
    <row r="139" spans="1:23" s="15" customFormat="1" ht="39.75" hidden="1" customHeight="1">
      <c r="A139" s="561"/>
      <c r="B139" s="466"/>
      <c r="C139" s="590"/>
      <c r="D139" s="453">
        <v>0</v>
      </c>
      <c r="E139" s="518" t="s">
        <v>59</v>
      </c>
      <c r="F139" s="521" t="s">
        <v>60</v>
      </c>
      <c r="G139" s="518" t="s">
        <v>59</v>
      </c>
      <c r="H139" s="521" t="s">
        <v>60</v>
      </c>
      <c r="I139" s="518" t="s">
        <v>59</v>
      </c>
      <c r="J139" s="521" t="s">
        <v>600</v>
      </c>
      <c r="K139" s="302" t="s">
        <v>140</v>
      </c>
      <c r="L139" s="352">
        <v>0</v>
      </c>
      <c r="M139" s="302" t="s">
        <v>141</v>
      </c>
      <c r="N139" s="88">
        <v>0</v>
      </c>
      <c r="O139" s="359"/>
      <c r="P139" s="137">
        <v>0</v>
      </c>
      <c r="Q139" s="302">
        <v>10</v>
      </c>
      <c r="R139" s="89">
        <f>100-(P139-L139)*Q139</f>
        <v>100</v>
      </c>
      <c r="S139" s="90">
        <f t="shared" si="8"/>
        <v>0</v>
      </c>
      <c r="T139" s="26"/>
      <c r="U139" s="26"/>
      <c r="V139" s="23"/>
      <c r="W139" s="25"/>
    </row>
    <row r="140" spans="1:23" s="15" customFormat="1" ht="51.75" hidden="1" customHeight="1">
      <c r="A140" s="561"/>
      <c r="B140" s="466"/>
      <c r="C140" s="590"/>
      <c r="D140" s="454"/>
      <c r="E140" s="519"/>
      <c r="F140" s="522"/>
      <c r="G140" s="519"/>
      <c r="H140" s="522"/>
      <c r="I140" s="519"/>
      <c r="J140" s="522"/>
      <c r="K140" s="302" t="s">
        <v>140</v>
      </c>
      <c r="L140" s="352">
        <v>0</v>
      </c>
      <c r="M140" s="50" t="s">
        <v>26</v>
      </c>
      <c r="N140" s="88">
        <v>0</v>
      </c>
      <c r="O140" s="359">
        <f>$A$9*$B$34*$C$137*$D$139*J140*N140</f>
        <v>0</v>
      </c>
      <c r="P140" s="137">
        <v>0</v>
      </c>
      <c r="Q140" s="50"/>
      <c r="R140" s="89">
        <f>100-(P140-L140)*10</f>
        <v>100</v>
      </c>
      <c r="S140" s="90">
        <f t="shared" si="8"/>
        <v>0</v>
      </c>
      <c r="T140" s="26"/>
      <c r="U140" s="26"/>
      <c r="V140" s="23"/>
      <c r="W140" s="25"/>
    </row>
    <row r="141" spans="1:23" s="15" customFormat="1" ht="30.95" hidden="1" customHeight="1">
      <c r="A141" s="561"/>
      <c r="B141" s="466"/>
      <c r="C141" s="591"/>
      <c r="D141" s="455"/>
      <c r="E141" s="520"/>
      <c r="F141" s="523"/>
      <c r="G141" s="520"/>
      <c r="H141" s="523"/>
      <c r="I141" s="520"/>
      <c r="J141" s="523"/>
      <c r="K141" s="302" t="s">
        <v>140</v>
      </c>
      <c r="L141" s="352">
        <v>0</v>
      </c>
      <c r="M141" s="50" t="s">
        <v>26</v>
      </c>
      <c r="N141" s="88">
        <v>0</v>
      </c>
      <c r="O141" s="359">
        <f>$A$9*$B$34*$C$137*$D$139*J141*N141</f>
        <v>0</v>
      </c>
      <c r="P141" s="137">
        <v>0</v>
      </c>
      <c r="Q141" s="50"/>
      <c r="R141" s="89">
        <f>100-(P141-L141)*10</f>
        <v>100</v>
      </c>
      <c r="S141" s="90">
        <f t="shared" si="8"/>
        <v>0</v>
      </c>
      <c r="T141" s="26"/>
      <c r="U141" s="26"/>
      <c r="V141" s="23"/>
      <c r="W141" s="25"/>
    </row>
    <row r="142" spans="1:23" s="15" customFormat="1" ht="21.6" customHeight="1">
      <c r="A142" s="561"/>
      <c r="B142" s="466"/>
      <c r="C142" s="536"/>
      <c r="D142" s="86"/>
      <c r="E142" s="104" t="s">
        <v>184</v>
      </c>
      <c r="F142" s="545" t="s">
        <v>158</v>
      </c>
      <c r="G142" s="546"/>
      <c r="H142" s="546"/>
      <c r="I142" s="546"/>
      <c r="J142" s="546"/>
      <c r="K142" s="546"/>
      <c r="L142" s="546"/>
      <c r="M142" s="547"/>
      <c r="N142" s="122"/>
      <c r="O142" s="367"/>
      <c r="P142" s="129"/>
      <c r="Q142" s="129"/>
      <c r="R142" s="129"/>
      <c r="S142" s="344"/>
      <c r="T142" s="131"/>
      <c r="U142" s="131"/>
      <c r="V142" s="124"/>
      <c r="W142" s="125"/>
    </row>
    <row r="143" spans="1:23" s="15" customFormat="1" ht="54" hidden="1" customHeight="1">
      <c r="A143" s="561"/>
      <c r="B143" s="466"/>
      <c r="C143" s="537"/>
      <c r="D143" s="454">
        <v>1</v>
      </c>
      <c r="E143" s="518" t="s">
        <v>61</v>
      </c>
      <c r="F143" s="583" t="s">
        <v>62</v>
      </c>
      <c r="G143" s="518" t="s">
        <v>468</v>
      </c>
      <c r="H143" s="583" t="s">
        <v>62</v>
      </c>
      <c r="I143" s="518" t="s">
        <v>469</v>
      </c>
      <c r="J143" s="583" t="s">
        <v>301</v>
      </c>
      <c r="K143" s="302" t="s">
        <v>140</v>
      </c>
      <c r="L143" s="352">
        <v>0</v>
      </c>
      <c r="M143" s="302" t="s">
        <v>141</v>
      </c>
      <c r="N143" s="88">
        <v>1</v>
      </c>
      <c r="O143" s="359">
        <f>$A$9*$B$34*$C$142*$D$143*N143</f>
        <v>0</v>
      </c>
      <c r="P143" s="137">
        <v>0</v>
      </c>
      <c r="Q143" s="302">
        <v>10</v>
      </c>
      <c r="R143" s="89">
        <f>100-(P143-L143)*Q143</f>
        <v>100</v>
      </c>
      <c r="S143" s="90">
        <f t="shared" si="8"/>
        <v>0</v>
      </c>
      <c r="T143" s="26"/>
      <c r="U143" s="26"/>
      <c r="V143" s="23"/>
      <c r="W143" s="25"/>
    </row>
    <row r="144" spans="1:23" s="15" customFormat="1" ht="33" hidden="1" customHeight="1">
      <c r="A144" s="561"/>
      <c r="B144" s="466"/>
      <c r="C144" s="590"/>
      <c r="D144" s="455"/>
      <c r="E144" s="520"/>
      <c r="F144" s="584"/>
      <c r="G144" s="520"/>
      <c r="H144" s="584"/>
      <c r="I144" s="520"/>
      <c r="J144" s="584"/>
      <c r="K144" s="302" t="s">
        <v>140</v>
      </c>
      <c r="L144" s="352">
        <v>0</v>
      </c>
      <c r="M144" s="302" t="s">
        <v>141</v>
      </c>
      <c r="N144" s="88">
        <v>0</v>
      </c>
      <c r="O144" s="359">
        <f>$A$9*$B$34*$C$142*$D$143*J144*N144</f>
        <v>0</v>
      </c>
      <c r="P144" s="137">
        <v>0</v>
      </c>
      <c r="Q144" s="302">
        <v>10</v>
      </c>
      <c r="R144" s="89">
        <f>100-(P144-L144)*Q144</f>
        <v>100</v>
      </c>
      <c r="S144" s="90">
        <f t="shared" si="8"/>
        <v>0</v>
      </c>
      <c r="T144" s="26"/>
      <c r="U144" s="26"/>
      <c r="V144" s="23"/>
      <c r="W144" s="25"/>
    </row>
    <row r="145" spans="1:23" s="15" customFormat="1" ht="30" hidden="1" customHeight="1">
      <c r="A145" s="561"/>
      <c r="B145" s="466"/>
      <c r="C145" s="590"/>
      <c r="D145" s="299">
        <v>0</v>
      </c>
      <c r="E145" s="55" t="s">
        <v>124</v>
      </c>
      <c r="F145" s="302" t="s">
        <v>125</v>
      </c>
      <c r="G145" s="55" t="s">
        <v>124</v>
      </c>
      <c r="H145" s="302" t="s">
        <v>125</v>
      </c>
      <c r="I145" s="55" t="s">
        <v>124</v>
      </c>
      <c r="J145" s="302" t="s">
        <v>601</v>
      </c>
      <c r="K145" s="302" t="s">
        <v>140</v>
      </c>
      <c r="L145" s="352">
        <v>0</v>
      </c>
      <c r="M145" s="302" t="s">
        <v>141</v>
      </c>
      <c r="N145" s="88">
        <v>0</v>
      </c>
      <c r="O145" s="359"/>
      <c r="P145" s="137">
        <v>0</v>
      </c>
      <c r="Q145" s="302">
        <v>10</v>
      </c>
      <c r="R145" s="89">
        <f>100-(P145-L145)*Q145</f>
        <v>100</v>
      </c>
      <c r="S145" s="90">
        <f t="shared" si="8"/>
        <v>0</v>
      </c>
      <c r="T145" s="26"/>
      <c r="U145" s="26"/>
      <c r="V145" s="23"/>
      <c r="W145" s="25"/>
    </row>
    <row r="146" spans="1:23" s="15" customFormat="1" ht="30" hidden="1" customHeight="1">
      <c r="A146" s="561"/>
      <c r="B146" s="466"/>
      <c r="C146" s="590"/>
      <c r="D146" s="453">
        <v>0</v>
      </c>
      <c r="E146" s="518" t="s">
        <v>203</v>
      </c>
      <c r="F146" s="521" t="s">
        <v>126</v>
      </c>
      <c r="G146" s="518" t="s">
        <v>203</v>
      </c>
      <c r="H146" s="521" t="s">
        <v>126</v>
      </c>
      <c r="I146" s="518" t="s">
        <v>203</v>
      </c>
      <c r="J146" s="521" t="s">
        <v>292</v>
      </c>
      <c r="K146" s="302" t="s">
        <v>140</v>
      </c>
      <c r="L146" s="352">
        <v>0</v>
      </c>
      <c r="M146" s="302" t="s">
        <v>141</v>
      </c>
      <c r="N146" s="88">
        <v>0</v>
      </c>
      <c r="O146" s="359"/>
      <c r="P146" s="137">
        <v>0</v>
      </c>
      <c r="Q146" s="302">
        <v>10</v>
      </c>
      <c r="R146" s="89">
        <f>100-(P146-L146)*Q146</f>
        <v>100</v>
      </c>
      <c r="S146" s="90">
        <f t="shared" si="8"/>
        <v>0</v>
      </c>
      <c r="T146" s="26"/>
      <c r="U146" s="26"/>
      <c r="V146" s="23"/>
      <c r="W146" s="25"/>
    </row>
    <row r="147" spans="1:23" s="15" customFormat="1" ht="30" hidden="1" customHeight="1">
      <c r="A147" s="561"/>
      <c r="B147" s="466"/>
      <c r="C147" s="590"/>
      <c r="D147" s="454"/>
      <c r="E147" s="519"/>
      <c r="F147" s="522"/>
      <c r="G147" s="519"/>
      <c r="H147" s="522"/>
      <c r="I147" s="519"/>
      <c r="J147" s="522"/>
      <c r="K147" s="302" t="s">
        <v>140</v>
      </c>
      <c r="L147" s="352">
        <v>0</v>
      </c>
      <c r="M147" s="50" t="s">
        <v>26</v>
      </c>
      <c r="N147" s="88">
        <v>0</v>
      </c>
      <c r="O147" s="359">
        <f>$A$9*$B$34*$C$142*$D$146*J147*N147</f>
        <v>0</v>
      </c>
      <c r="P147" s="137">
        <v>0</v>
      </c>
      <c r="Q147" s="50"/>
      <c r="R147" s="89">
        <f>100-(P147-L147)*10</f>
        <v>100</v>
      </c>
      <c r="S147" s="90">
        <f t="shared" si="8"/>
        <v>0</v>
      </c>
      <c r="T147" s="26"/>
      <c r="U147" s="26"/>
      <c r="V147" s="23"/>
      <c r="W147" s="25"/>
    </row>
    <row r="148" spans="1:23" s="15" customFormat="1" ht="30" hidden="1" customHeight="1">
      <c r="A148" s="561"/>
      <c r="B148" s="466"/>
      <c r="C148" s="590"/>
      <c r="D148" s="454"/>
      <c r="E148" s="519"/>
      <c r="F148" s="522"/>
      <c r="G148" s="519"/>
      <c r="H148" s="522"/>
      <c r="I148" s="519"/>
      <c r="J148" s="522"/>
      <c r="K148" s="302" t="s">
        <v>140</v>
      </c>
      <c r="L148" s="352">
        <v>0</v>
      </c>
      <c r="M148" s="50" t="s">
        <v>26</v>
      </c>
      <c r="N148" s="88">
        <v>0</v>
      </c>
      <c r="O148" s="359">
        <f>$A$9*$B$34*$C$142*$D$146*J148*N148</f>
        <v>0</v>
      </c>
      <c r="P148" s="137">
        <v>0</v>
      </c>
      <c r="Q148" s="50"/>
      <c r="R148" s="89">
        <f>100-(P148-L148)*10</f>
        <v>100</v>
      </c>
      <c r="S148" s="90">
        <f t="shared" si="8"/>
        <v>0</v>
      </c>
      <c r="T148" s="26"/>
      <c r="U148" s="26"/>
      <c r="V148" s="23"/>
      <c r="W148" s="25"/>
    </row>
    <row r="149" spans="1:23" s="15" customFormat="1" ht="30" hidden="1" customHeight="1">
      <c r="A149" s="561"/>
      <c r="B149" s="466"/>
      <c r="C149" s="591"/>
      <c r="D149" s="455"/>
      <c r="E149" s="520"/>
      <c r="F149" s="523"/>
      <c r="G149" s="520"/>
      <c r="H149" s="523"/>
      <c r="I149" s="520"/>
      <c r="J149" s="523"/>
      <c r="K149" s="302" t="s">
        <v>140</v>
      </c>
      <c r="L149" s="352">
        <v>0</v>
      </c>
      <c r="M149" s="50" t="s">
        <v>26</v>
      </c>
      <c r="N149" s="88">
        <v>0</v>
      </c>
      <c r="O149" s="359">
        <f>$A$9*$B$34*$C$142*$D$146*J149*N149</f>
        <v>0</v>
      </c>
      <c r="P149" s="137">
        <v>0</v>
      </c>
      <c r="Q149" s="50"/>
      <c r="R149" s="89">
        <f>100-(P149-L149)*10</f>
        <v>100</v>
      </c>
      <c r="S149" s="90">
        <f t="shared" si="8"/>
        <v>0</v>
      </c>
      <c r="T149" s="26"/>
      <c r="U149" s="26"/>
      <c r="V149" s="23"/>
      <c r="W149" s="25"/>
    </row>
    <row r="150" spans="1:23" s="38" customFormat="1" ht="21.95" customHeight="1">
      <c r="A150" s="561"/>
      <c r="B150" s="466"/>
      <c r="C150" s="536">
        <v>0.03</v>
      </c>
      <c r="D150" s="132"/>
      <c r="E150" s="104" t="s">
        <v>196</v>
      </c>
      <c r="F150" s="545" t="s">
        <v>63</v>
      </c>
      <c r="G150" s="546"/>
      <c r="H150" s="546"/>
      <c r="I150" s="546"/>
      <c r="J150" s="546"/>
      <c r="K150" s="546"/>
      <c r="L150" s="546"/>
      <c r="M150" s="547"/>
      <c r="N150" s="126"/>
      <c r="O150" s="367"/>
      <c r="P150" s="59"/>
      <c r="Q150" s="59"/>
      <c r="R150" s="59"/>
      <c r="S150" s="344"/>
      <c r="T150" s="133"/>
      <c r="U150" s="133"/>
      <c r="V150" s="134"/>
      <c r="W150" s="135"/>
    </row>
    <row r="151" spans="1:23" s="38" customFormat="1" ht="48" customHeight="1">
      <c r="A151" s="561"/>
      <c r="B151" s="466"/>
      <c r="C151" s="537"/>
      <c r="D151" s="299">
        <v>1</v>
      </c>
      <c r="E151" s="301" t="s">
        <v>127</v>
      </c>
      <c r="F151" s="50" t="s">
        <v>128</v>
      </c>
      <c r="G151" s="301" t="s">
        <v>476</v>
      </c>
      <c r="H151" s="50" t="s">
        <v>128</v>
      </c>
      <c r="I151" s="301" t="s">
        <v>477</v>
      </c>
      <c r="J151" s="377" t="s">
        <v>602</v>
      </c>
      <c r="K151" s="302" t="s">
        <v>140</v>
      </c>
      <c r="L151" s="352">
        <v>0</v>
      </c>
      <c r="M151" s="302" t="s">
        <v>141</v>
      </c>
      <c r="N151" s="88">
        <v>1</v>
      </c>
      <c r="O151" s="359">
        <f>$A$9*$B$34*$C$150*$D$151*N151</f>
        <v>1.8614999999999996E-2</v>
      </c>
      <c r="P151" s="137">
        <v>0</v>
      </c>
      <c r="Q151" s="302">
        <v>10</v>
      </c>
      <c r="R151" s="89">
        <f>100-(P151-L151)*Q151</f>
        <v>100</v>
      </c>
      <c r="S151" s="90">
        <f t="shared" si="8"/>
        <v>1.8614999999999997</v>
      </c>
      <c r="T151" s="27"/>
      <c r="U151" s="27"/>
      <c r="V151" s="36"/>
      <c r="W151" s="37"/>
    </row>
    <row r="152" spans="1:23" s="38" customFormat="1" ht="48.75" hidden="1" customHeight="1">
      <c r="A152" s="561"/>
      <c r="B152" s="466"/>
      <c r="C152" s="537"/>
      <c r="D152" s="299">
        <v>0</v>
      </c>
      <c r="E152" s="301" t="s">
        <v>129</v>
      </c>
      <c r="F152" s="50" t="s">
        <v>130</v>
      </c>
      <c r="G152" s="301" t="s">
        <v>129</v>
      </c>
      <c r="H152" s="50" t="s">
        <v>130</v>
      </c>
      <c r="I152" s="301" t="s">
        <v>129</v>
      </c>
      <c r="J152" s="302" t="s">
        <v>293</v>
      </c>
      <c r="K152" s="302" t="s">
        <v>140</v>
      </c>
      <c r="L152" s="352">
        <v>0</v>
      </c>
      <c r="M152" s="302" t="s">
        <v>141</v>
      </c>
      <c r="N152" s="88">
        <v>0</v>
      </c>
      <c r="O152" s="359"/>
      <c r="P152" s="137">
        <v>0</v>
      </c>
      <c r="Q152" s="302">
        <v>10</v>
      </c>
      <c r="R152" s="89">
        <f>100-(P152-L152)*Q152</f>
        <v>100</v>
      </c>
      <c r="S152" s="90">
        <f t="shared" si="8"/>
        <v>0</v>
      </c>
      <c r="T152" s="27"/>
      <c r="U152" s="27"/>
      <c r="V152" s="36"/>
      <c r="W152" s="37"/>
    </row>
    <row r="153" spans="1:23" s="15" customFormat="1" ht="33.6" hidden="1" customHeight="1">
      <c r="A153" s="561"/>
      <c r="B153" s="466"/>
      <c r="C153" s="537"/>
      <c r="D153" s="453"/>
      <c r="E153" s="581" t="s">
        <v>64</v>
      </c>
      <c r="F153" s="583" t="s">
        <v>65</v>
      </c>
      <c r="G153" s="585" t="s">
        <v>480</v>
      </c>
      <c r="H153" s="586" t="s">
        <v>65</v>
      </c>
      <c r="I153" s="211" t="s">
        <v>341</v>
      </c>
      <c r="J153" s="57" t="s">
        <v>244</v>
      </c>
      <c r="K153" s="302" t="s">
        <v>140</v>
      </c>
      <c r="L153" s="352">
        <v>0</v>
      </c>
      <c r="M153" s="302" t="s">
        <v>141</v>
      </c>
      <c r="N153" s="88">
        <v>0.5</v>
      </c>
      <c r="O153" s="359">
        <f>$A$9*$B$34*$C$150*$D$153*N153</f>
        <v>0</v>
      </c>
      <c r="P153" s="137">
        <v>0</v>
      </c>
      <c r="Q153" s="302">
        <v>10</v>
      </c>
      <c r="R153" s="89">
        <f>100-(P153-L153)*Q153</f>
        <v>100</v>
      </c>
      <c r="S153" s="90">
        <f t="shared" si="8"/>
        <v>0</v>
      </c>
      <c r="T153" s="26"/>
      <c r="U153" s="26"/>
      <c r="V153" s="23"/>
      <c r="W153" s="25"/>
    </row>
    <row r="154" spans="1:23" s="15" customFormat="1" ht="33.6" hidden="1" customHeight="1">
      <c r="A154" s="561"/>
      <c r="B154" s="466"/>
      <c r="C154" s="538"/>
      <c r="D154" s="454"/>
      <c r="E154" s="582"/>
      <c r="F154" s="584"/>
      <c r="G154" s="585"/>
      <c r="H154" s="586"/>
      <c r="I154" s="190" t="s">
        <v>340</v>
      </c>
      <c r="J154" s="57" t="s">
        <v>245</v>
      </c>
      <c r="K154" s="302" t="s">
        <v>140</v>
      </c>
      <c r="L154" s="352">
        <v>0</v>
      </c>
      <c r="M154" s="302" t="s">
        <v>141</v>
      </c>
      <c r="N154" s="188">
        <v>0.5</v>
      </c>
      <c r="O154" s="359">
        <f>$A$9*$B$34*$C$150*$D$153*N154</f>
        <v>0</v>
      </c>
      <c r="P154" s="137"/>
      <c r="Q154" s="302">
        <v>10</v>
      </c>
      <c r="R154" s="89">
        <f>100-(P154-L154)*Q154</f>
        <v>100</v>
      </c>
      <c r="S154" s="90">
        <f t="shared" si="8"/>
        <v>0</v>
      </c>
      <c r="T154" s="26"/>
      <c r="U154" s="26"/>
      <c r="V154" s="23"/>
      <c r="W154" s="25"/>
    </row>
    <row r="155" spans="1:23" s="15" customFormat="1" ht="25.7" customHeight="1">
      <c r="A155" s="561"/>
      <c r="B155" s="466"/>
      <c r="C155" s="536">
        <v>0.03</v>
      </c>
      <c r="D155" s="86"/>
      <c r="E155" s="104" t="s">
        <v>185</v>
      </c>
      <c r="F155" s="554" t="s">
        <v>159</v>
      </c>
      <c r="G155" s="555"/>
      <c r="H155" s="555"/>
      <c r="I155" s="555"/>
      <c r="J155" s="555"/>
      <c r="K155" s="555"/>
      <c r="L155" s="555"/>
      <c r="M155" s="556"/>
      <c r="N155" s="138"/>
      <c r="O155" s="367"/>
      <c r="P155" s="133"/>
      <c r="Q155" s="133"/>
      <c r="R155" s="134"/>
      <c r="S155" s="344"/>
      <c r="T155" s="131"/>
      <c r="U155" s="131"/>
      <c r="V155" s="124"/>
      <c r="W155" s="125"/>
    </row>
    <row r="156" spans="1:23" s="15" customFormat="1" ht="33.6" hidden="1" customHeight="1">
      <c r="A156" s="561"/>
      <c r="B156" s="466"/>
      <c r="C156" s="590"/>
      <c r="D156" s="299">
        <v>0</v>
      </c>
      <c r="E156" s="3" t="s">
        <v>131</v>
      </c>
      <c r="F156" s="50" t="s">
        <v>603</v>
      </c>
      <c r="G156" s="3" t="s">
        <v>131</v>
      </c>
      <c r="H156" s="50" t="s">
        <v>603</v>
      </c>
      <c r="I156" s="3" t="s">
        <v>131</v>
      </c>
      <c r="J156" s="302" t="s">
        <v>604</v>
      </c>
      <c r="K156" s="302" t="s">
        <v>140</v>
      </c>
      <c r="L156" s="352">
        <v>0</v>
      </c>
      <c r="M156" s="136" t="s">
        <v>605</v>
      </c>
      <c r="N156" s="88">
        <v>0</v>
      </c>
      <c r="O156" s="359"/>
      <c r="P156" s="137">
        <v>0</v>
      </c>
      <c r="Q156" s="302">
        <v>10</v>
      </c>
      <c r="R156" s="89">
        <f>100-(P156-L156)*Q156</f>
        <v>100</v>
      </c>
      <c r="S156" s="90">
        <f t="shared" si="8"/>
        <v>0</v>
      </c>
      <c r="T156" s="26"/>
      <c r="U156" s="26"/>
      <c r="V156" s="23"/>
      <c r="W156" s="25"/>
    </row>
    <row r="157" spans="1:23" s="15" customFormat="1" ht="30" hidden="1" customHeight="1">
      <c r="A157" s="561"/>
      <c r="B157" s="466"/>
      <c r="C157" s="590"/>
      <c r="D157" s="299">
        <v>0</v>
      </c>
      <c r="E157" s="3" t="s">
        <v>606</v>
      </c>
      <c r="F157" s="50" t="s">
        <v>607</v>
      </c>
      <c r="G157" s="3" t="s">
        <v>606</v>
      </c>
      <c r="H157" s="50" t="s">
        <v>607</v>
      </c>
      <c r="I157" s="3" t="s">
        <v>606</v>
      </c>
      <c r="J157" s="302" t="s">
        <v>608</v>
      </c>
      <c r="K157" s="302" t="s">
        <v>140</v>
      </c>
      <c r="L157" s="352">
        <v>0</v>
      </c>
      <c r="M157" s="136" t="s">
        <v>605</v>
      </c>
      <c r="N157" s="88">
        <v>0</v>
      </c>
      <c r="O157" s="359"/>
      <c r="P157" s="137">
        <v>0</v>
      </c>
      <c r="Q157" s="302">
        <v>10</v>
      </c>
      <c r="R157" s="89">
        <f>100-(P157-L157)*Q157</f>
        <v>100</v>
      </c>
      <c r="S157" s="90">
        <f t="shared" si="8"/>
        <v>0</v>
      </c>
      <c r="T157" s="26"/>
      <c r="U157" s="26"/>
      <c r="V157" s="23"/>
      <c r="W157" s="25"/>
    </row>
    <row r="158" spans="1:23" s="15" customFormat="1" ht="36" hidden="1" customHeight="1">
      <c r="A158" s="561"/>
      <c r="B158" s="466"/>
      <c r="C158" s="590"/>
      <c r="D158" s="299">
        <v>0</v>
      </c>
      <c r="E158" s="3" t="s">
        <v>132</v>
      </c>
      <c r="F158" s="50" t="s">
        <v>133</v>
      </c>
      <c r="G158" s="3" t="s">
        <v>132</v>
      </c>
      <c r="H158" s="50" t="s">
        <v>133</v>
      </c>
      <c r="I158" s="3" t="s">
        <v>132</v>
      </c>
      <c r="J158" s="302" t="s">
        <v>294</v>
      </c>
      <c r="K158" s="302" t="s">
        <v>140</v>
      </c>
      <c r="L158" s="352">
        <v>0</v>
      </c>
      <c r="M158" s="136" t="s">
        <v>605</v>
      </c>
      <c r="N158" s="88">
        <v>0</v>
      </c>
      <c r="O158" s="359"/>
      <c r="P158" s="137">
        <v>0</v>
      </c>
      <c r="Q158" s="302">
        <v>10</v>
      </c>
      <c r="R158" s="89">
        <f>100-(P158-L158)*Q158</f>
        <v>100</v>
      </c>
      <c r="S158" s="90">
        <f t="shared" si="8"/>
        <v>0</v>
      </c>
      <c r="T158" s="26"/>
      <c r="U158" s="26"/>
      <c r="V158" s="23"/>
      <c r="W158" s="25"/>
    </row>
    <row r="159" spans="1:23" s="15" customFormat="1" ht="35.25">
      <c r="A159" s="561"/>
      <c r="B159" s="466"/>
      <c r="C159" s="591"/>
      <c r="D159" s="299">
        <v>1</v>
      </c>
      <c r="E159" s="3" t="s">
        <v>134</v>
      </c>
      <c r="F159" s="50" t="s">
        <v>135</v>
      </c>
      <c r="G159" s="3" t="s">
        <v>485</v>
      </c>
      <c r="H159" s="74" t="s">
        <v>246</v>
      </c>
      <c r="I159" s="3" t="s">
        <v>486</v>
      </c>
      <c r="J159" s="136" t="s">
        <v>609</v>
      </c>
      <c r="K159" s="302" t="s">
        <v>140</v>
      </c>
      <c r="L159" s="352">
        <v>0</v>
      </c>
      <c r="M159" s="39" t="s">
        <v>141</v>
      </c>
      <c r="N159" s="88">
        <v>1</v>
      </c>
      <c r="O159" s="359">
        <f>$A$9*$B$34*$C$155*$D$159*N159</f>
        <v>1.8614999999999996E-2</v>
      </c>
      <c r="P159" s="137">
        <v>0</v>
      </c>
      <c r="Q159" s="302">
        <v>10</v>
      </c>
      <c r="R159" s="89">
        <f>100-(P159-L159)*Q159</f>
        <v>100</v>
      </c>
      <c r="S159" s="90">
        <f t="shared" si="8"/>
        <v>1.8614999999999997</v>
      </c>
      <c r="T159" s="26"/>
      <c r="U159" s="26"/>
      <c r="V159" s="23"/>
      <c r="W159" s="25"/>
    </row>
    <row r="160" spans="1:23" s="15" customFormat="1" ht="24.6" customHeight="1">
      <c r="A160" s="561"/>
      <c r="B160" s="466"/>
      <c r="C160" s="536"/>
      <c r="D160" s="86"/>
      <c r="E160" s="127" t="s">
        <v>186</v>
      </c>
      <c r="F160" s="545" t="s">
        <v>160</v>
      </c>
      <c r="G160" s="546"/>
      <c r="H160" s="546"/>
      <c r="I160" s="546"/>
      <c r="J160" s="546"/>
      <c r="K160" s="546"/>
      <c r="L160" s="546"/>
      <c r="M160" s="547"/>
      <c r="N160" s="138"/>
      <c r="O160" s="367"/>
      <c r="P160" s="131"/>
      <c r="Q160" s="131"/>
      <c r="R160" s="124"/>
      <c r="S160" s="344"/>
      <c r="T160" s="131"/>
      <c r="U160" s="131"/>
      <c r="V160" s="124"/>
      <c r="W160" s="125"/>
    </row>
    <row r="161" spans="1:23" s="15" customFormat="1" ht="78" hidden="1" customHeight="1">
      <c r="A161" s="561"/>
      <c r="B161" s="466"/>
      <c r="C161" s="537"/>
      <c r="D161" s="453">
        <v>0.5</v>
      </c>
      <c r="E161" s="521" t="s">
        <v>66</v>
      </c>
      <c r="F161" s="521" t="s">
        <v>67</v>
      </c>
      <c r="G161" s="521" t="s">
        <v>487</v>
      </c>
      <c r="H161" s="521" t="s">
        <v>307</v>
      </c>
      <c r="I161" s="521" t="s">
        <v>488</v>
      </c>
      <c r="J161" s="521" t="s">
        <v>610</v>
      </c>
      <c r="K161" s="223" t="s">
        <v>140</v>
      </c>
      <c r="L161" s="352">
        <v>0</v>
      </c>
      <c r="M161" s="39" t="s">
        <v>141</v>
      </c>
      <c r="N161" s="88">
        <v>1</v>
      </c>
      <c r="O161" s="359">
        <f>$A$9*$B$34*$C$160*$D$161*N161</f>
        <v>0</v>
      </c>
      <c r="P161" s="137">
        <v>0</v>
      </c>
      <c r="Q161" s="302">
        <v>10</v>
      </c>
      <c r="R161" s="89">
        <f>100-(P161-L161)*Q161</f>
        <v>100</v>
      </c>
      <c r="S161" s="90">
        <f t="shared" si="8"/>
        <v>0</v>
      </c>
      <c r="T161" s="26"/>
      <c r="U161" s="26"/>
      <c r="V161" s="23"/>
      <c r="W161" s="25"/>
    </row>
    <row r="162" spans="1:23" s="15" customFormat="1" ht="39.75" hidden="1" customHeight="1">
      <c r="A162" s="561"/>
      <c r="B162" s="466"/>
      <c r="C162" s="537"/>
      <c r="D162" s="455"/>
      <c r="E162" s="523"/>
      <c r="F162" s="523"/>
      <c r="G162" s="523"/>
      <c r="H162" s="523"/>
      <c r="I162" s="523"/>
      <c r="J162" s="523"/>
      <c r="K162" s="223" t="s">
        <v>140</v>
      </c>
      <c r="L162" s="352">
        <v>0</v>
      </c>
      <c r="M162" s="39" t="s">
        <v>141</v>
      </c>
      <c r="N162" s="88">
        <v>0</v>
      </c>
      <c r="O162" s="359">
        <f>$A$9*$B$34*$C$160*$D$161*J162*N162</f>
        <v>0</v>
      </c>
      <c r="P162" s="137">
        <v>0</v>
      </c>
      <c r="Q162" s="302">
        <v>10</v>
      </c>
      <c r="R162" s="89">
        <f>100-(P162-L162)*Q162</f>
        <v>100</v>
      </c>
      <c r="S162" s="90">
        <f t="shared" si="8"/>
        <v>0</v>
      </c>
      <c r="T162" s="26"/>
      <c r="U162" s="26"/>
      <c r="V162" s="23"/>
      <c r="W162" s="25"/>
    </row>
    <row r="163" spans="1:23" s="15" customFormat="1" ht="46.5" hidden="1" customHeight="1">
      <c r="A163" s="561"/>
      <c r="B163" s="466"/>
      <c r="C163" s="537"/>
      <c r="D163" s="453">
        <v>0.5</v>
      </c>
      <c r="E163" s="521" t="s">
        <v>68</v>
      </c>
      <c r="F163" s="521" t="s">
        <v>69</v>
      </c>
      <c r="G163" s="521" t="s">
        <v>489</v>
      </c>
      <c r="H163" s="521" t="s">
        <v>306</v>
      </c>
      <c r="I163" s="521" t="s">
        <v>490</v>
      </c>
      <c r="J163" s="521" t="s">
        <v>611</v>
      </c>
      <c r="K163" s="223" t="s">
        <v>140</v>
      </c>
      <c r="L163" s="352">
        <v>0</v>
      </c>
      <c r="M163" s="39" t="s">
        <v>141</v>
      </c>
      <c r="N163" s="88">
        <v>1</v>
      </c>
      <c r="O163" s="359">
        <f>$A$9*$B$34*$C$160*$D$163*N163</f>
        <v>0</v>
      </c>
      <c r="P163" s="137">
        <v>0</v>
      </c>
      <c r="Q163" s="302">
        <v>10</v>
      </c>
      <c r="R163" s="89">
        <f>100-(P163-L163)*Q163</f>
        <v>100</v>
      </c>
      <c r="S163" s="90">
        <f t="shared" si="8"/>
        <v>0</v>
      </c>
      <c r="T163" s="26"/>
      <c r="U163" s="26"/>
      <c r="V163" s="23"/>
      <c r="W163" s="25"/>
    </row>
    <row r="164" spans="1:23" s="15" customFormat="1" ht="45" hidden="1" customHeight="1">
      <c r="A164" s="561"/>
      <c r="B164" s="466"/>
      <c r="C164" s="538"/>
      <c r="D164" s="455"/>
      <c r="E164" s="523"/>
      <c r="F164" s="523"/>
      <c r="G164" s="523"/>
      <c r="H164" s="523"/>
      <c r="I164" s="523"/>
      <c r="J164" s="523"/>
      <c r="K164" s="223" t="s">
        <v>140</v>
      </c>
      <c r="L164" s="352">
        <v>0</v>
      </c>
      <c r="M164" s="39" t="s">
        <v>26</v>
      </c>
      <c r="N164" s="88">
        <v>0</v>
      </c>
      <c r="O164" s="359">
        <f>$A$9*$B$34*$C$160*$D$163*J164*N164</f>
        <v>0</v>
      </c>
      <c r="P164" s="137">
        <v>0</v>
      </c>
      <c r="Q164" s="26"/>
      <c r="R164" s="89">
        <f>100-(P164-L164)*10</f>
        <v>100</v>
      </c>
      <c r="S164" s="90">
        <f t="shared" si="8"/>
        <v>0</v>
      </c>
      <c r="T164" s="26"/>
      <c r="U164" s="26"/>
      <c r="V164" s="23"/>
      <c r="W164" s="25"/>
    </row>
    <row r="165" spans="1:23" s="15" customFormat="1" ht="21" customHeight="1">
      <c r="A165" s="561"/>
      <c r="B165" s="467"/>
      <c r="C165" s="378"/>
      <c r="D165" s="83"/>
      <c r="E165" s="104" t="s">
        <v>187</v>
      </c>
      <c r="F165" s="574" t="s">
        <v>161</v>
      </c>
      <c r="G165" s="575"/>
      <c r="H165" s="575"/>
      <c r="I165" s="575"/>
      <c r="J165" s="575"/>
      <c r="K165" s="575"/>
      <c r="L165" s="575"/>
      <c r="M165" s="576"/>
      <c r="N165" s="138"/>
      <c r="O165" s="367"/>
      <c r="P165" s="131"/>
      <c r="Q165" s="131"/>
      <c r="R165" s="124"/>
      <c r="S165" s="344"/>
      <c r="T165" s="131"/>
      <c r="U165" s="131"/>
      <c r="V165" s="124"/>
      <c r="W165" s="125"/>
    </row>
    <row r="166" spans="1:23" s="15" customFormat="1" ht="36.6" hidden="1" customHeight="1">
      <c r="A166" s="561"/>
      <c r="B166" s="379"/>
      <c r="C166" s="380"/>
      <c r="D166" s="299">
        <v>1</v>
      </c>
      <c r="E166" s="302" t="s">
        <v>70</v>
      </c>
      <c r="F166" s="50" t="s">
        <v>71</v>
      </c>
      <c r="G166" s="302" t="s">
        <v>492</v>
      </c>
      <c r="H166" s="50" t="s">
        <v>282</v>
      </c>
      <c r="I166" s="302" t="s">
        <v>493</v>
      </c>
      <c r="J166" s="302" t="s">
        <v>305</v>
      </c>
      <c r="K166" s="223" t="s">
        <v>140</v>
      </c>
      <c r="L166" s="352">
        <v>0</v>
      </c>
      <c r="M166" s="39" t="s">
        <v>141</v>
      </c>
      <c r="N166" s="88">
        <v>1</v>
      </c>
      <c r="O166" s="359">
        <f>$A$9*$B$34*$C$165*$D$166*N166</f>
        <v>0</v>
      </c>
      <c r="P166" s="137">
        <v>0</v>
      </c>
      <c r="Q166" s="302">
        <v>10</v>
      </c>
      <c r="R166" s="89">
        <f>100-(P166-L166)*Q166</f>
        <v>100</v>
      </c>
      <c r="S166" s="90">
        <f t="shared" si="8"/>
        <v>0</v>
      </c>
      <c r="T166" s="26"/>
      <c r="U166" s="26"/>
      <c r="V166" s="23"/>
      <c r="W166" s="25"/>
    </row>
    <row r="167" spans="1:23" s="15" customFormat="1" ht="42" customHeight="1">
      <c r="A167" s="561"/>
      <c r="B167" s="220"/>
      <c r="C167" s="220">
        <f>SUM(C35:C165)</f>
        <v>0.97000000000000008</v>
      </c>
      <c r="D167" s="220"/>
      <c r="E167" s="291"/>
      <c r="F167" s="166"/>
      <c r="G167" s="265"/>
      <c r="H167" s="166"/>
      <c r="I167" s="265"/>
      <c r="J167" s="265"/>
      <c r="K167" s="140"/>
      <c r="L167" s="381"/>
      <c r="M167" s="40"/>
      <c r="N167" s="188"/>
      <c r="O167" s="382"/>
      <c r="P167" s="137"/>
      <c r="Q167" s="302"/>
      <c r="R167" s="89"/>
      <c r="S167" s="90"/>
      <c r="T167" s="26"/>
      <c r="U167" s="26"/>
      <c r="V167" s="23"/>
      <c r="W167" s="25"/>
    </row>
    <row r="168" spans="1:23" s="15" customFormat="1" ht="21" customHeight="1">
      <c r="A168" s="561"/>
      <c r="B168" s="465">
        <v>0.12</v>
      </c>
      <c r="C168" s="218"/>
      <c r="D168" s="58"/>
      <c r="E168" s="176" t="s">
        <v>514</v>
      </c>
      <c r="F168" s="577" t="s">
        <v>513</v>
      </c>
      <c r="G168" s="578"/>
      <c r="H168" s="578"/>
      <c r="I168" s="578"/>
      <c r="J168" s="578"/>
      <c r="K168" s="578"/>
      <c r="L168" s="578"/>
      <c r="M168" s="579"/>
      <c r="N168" s="212"/>
      <c r="O168" s="213"/>
      <c r="P168" s="137"/>
      <c r="Q168" s="215"/>
      <c r="R168" s="216"/>
      <c r="S168" s="219">
        <f>SUM(S169:S177)</f>
        <v>10.199999999999999</v>
      </c>
      <c r="T168" s="217"/>
      <c r="U168" s="217"/>
      <c r="V168" s="173"/>
      <c r="W168" s="174"/>
    </row>
    <row r="169" spans="1:23" s="15" customFormat="1" ht="72" customHeight="1">
      <c r="A169" s="561"/>
      <c r="B169" s="466"/>
      <c r="C169" s="54">
        <v>0.1</v>
      </c>
      <c r="D169" s="299">
        <v>1</v>
      </c>
      <c r="E169" s="98" t="s">
        <v>17</v>
      </c>
      <c r="F169" s="383" t="s">
        <v>37</v>
      </c>
      <c r="G169" s="99" t="s">
        <v>356</v>
      </c>
      <c r="H169" s="383" t="s">
        <v>37</v>
      </c>
      <c r="I169" s="99" t="s">
        <v>357</v>
      </c>
      <c r="J169" s="383" t="s">
        <v>261</v>
      </c>
      <c r="K169" s="100" t="s">
        <v>262</v>
      </c>
      <c r="L169" s="384">
        <v>0</v>
      </c>
      <c r="M169" s="100" t="s">
        <v>141</v>
      </c>
      <c r="N169" s="101">
        <v>1</v>
      </c>
      <c r="O169" s="194">
        <f>$A$9*$B$168*$C$169*$D$169*N169</f>
        <v>1.0200000000000001E-2</v>
      </c>
      <c r="P169" s="385">
        <v>0</v>
      </c>
      <c r="Q169" s="158">
        <v>10</v>
      </c>
      <c r="R169" s="89">
        <f>100-(L169-P169)*Q169</f>
        <v>100</v>
      </c>
      <c r="S169" s="90">
        <f>R169*O169</f>
        <v>1.02</v>
      </c>
      <c r="T169" s="2"/>
      <c r="U169" s="47"/>
      <c r="V169" s="159"/>
      <c r="W169" s="19"/>
    </row>
    <row r="170" spans="1:23" s="15" customFormat="1" ht="36" customHeight="1">
      <c r="A170" s="561"/>
      <c r="B170" s="466"/>
      <c r="C170" s="54">
        <v>7.0000000000000007E-2</v>
      </c>
      <c r="D170" s="281">
        <v>1</v>
      </c>
      <c r="E170" s="276" t="s">
        <v>46</v>
      </c>
      <c r="F170" s="291" t="s">
        <v>47</v>
      </c>
      <c r="G170" s="276" t="s">
        <v>391</v>
      </c>
      <c r="H170" s="291" t="s">
        <v>298</v>
      </c>
      <c r="I170" s="276" t="s">
        <v>392</v>
      </c>
      <c r="J170" s="386" t="s">
        <v>344</v>
      </c>
      <c r="K170" s="302" t="s">
        <v>140</v>
      </c>
      <c r="L170" s="352">
        <v>0</v>
      </c>
      <c r="M170" s="291" t="s">
        <v>141</v>
      </c>
      <c r="N170" s="88">
        <v>1</v>
      </c>
      <c r="O170" s="194">
        <f>$A$9*$B$168*$C$170*$D$170*N170</f>
        <v>7.1400000000000005E-3</v>
      </c>
      <c r="P170" s="137">
        <v>0</v>
      </c>
      <c r="Q170" s="302">
        <v>10</v>
      </c>
      <c r="R170" s="89">
        <f t="shared" ref="R170:R177" si="9">100-(P170-L170)*Q170</f>
        <v>100</v>
      </c>
      <c r="S170" s="90">
        <f t="shared" ref="S170:S177" si="10">R170*O170</f>
        <v>0.71400000000000008</v>
      </c>
      <c r="T170" s="26"/>
      <c r="U170" s="26"/>
      <c r="V170" s="23"/>
      <c r="W170" s="25"/>
    </row>
    <row r="171" spans="1:23" s="15" customFormat="1" ht="38.25" customHeight="1">
      <c r="A171" s="561"/>
      <c r="B171" s="466"/>
      <c r="C171" s="54">
        <v>7.0000000000000007E-2</v>
      </c>
      <c r="D171" s="299">
        <v>1</v>
      </c>
      <c r="E171" s="276" t="s">
        <v>48</v>
      </c>
      <c r="F171" s="291" t="s">
        <v>49</v>
      </c>
      <c r="G171" s="276" t="s">
        <v>393</v>
      </c>
      <c r="H171" s="291" t="s">
        <v>302</v>
      </c>
      <c r="I171" s="276" t="s">
        <v>394</v>
      </c>
      <c r="J171" s="386" t="s">
        <v>299</v>
      </c>
      <c r="K171" s="302" t="s">
        <v>140</v>
      </c>
      <c r="L171" s="352">
        <v>0</v>
      </c>
      <c r="M171" s="291" t="s">
        <v>141</v>
      </c>
      <c r="N171" s="88">
        <v>1</v>
      </c>
      <c r="O171" s="194">
        <f>$A$9*$B$168*$C$171*$D$171*N171</f>
        <v>7.1400000000000005E-3</v>
      </c>
      <c r="P171" s="137">
        <v>0</v>
      </c>
      <c r="Q171" s="302">
        <v>10</v>
      </c>
      <c r="R171" s="89">
        <f t="shared" si="9"/>
        <v>100</v>
      </c>
      <c r="S171" s="90">
        <f t="shared" si="10"/>
        <v>0.71400000000000008</v>
      </c>
      <c r="T171" s="26"/>
      <c r="U171" s="26"/>
      <c r="V171" s="23"/>
      <c r="W171" s="25"/>
    </row>
    <row r="172" spans="1:23" s="15" customFormat="1" ht="36" customHeight="1">
      <c r="A172" s="561"/>
      <c r="B172" s="466"/>
      <c r="C172" s="54">
        <v>0.1</v>
      </c>
      <c r="D172" s="275">
        <v>1</v>
      </c>
      <c r="E172" s="276" t="s">
        <v>61</v>
      </c>
      <c r="F172" s="300" t="s">
        <v>62</v>
      </c>
      <c r="G172" s="276" t="s">
        <v>468</v>
      </c>
      <c r="H172" s="300" t="s">
        <v>62</v>
      </c>
      <c r="I172" s="276" t="s">
        <v>469</v>
      </c>
      <c r="J172" s="387" t="s">
        <v>301</v>
      </c>
      <c r="K172" s="302" t="s">
        <v>140</v>
      </c>
      <c r="L172" s="352">
        <v>0</v>
      </c>
      <c r="M172" s="302" t="s">
        <v>141</v>
      </c>
      <c r="N172" s="88">
        <v>1</v>
      </c>
      <c r="O172" s="194">
        <f>$A$9*$B$168*$C$172*$D$172*N172</f>
        <v>1.0200000000000001E-2</v>
      </c>
      <c r="P172" s="137">
        <v>0</v>
      </c>
      <c r="Q172" s="302">
        <v>10</v>
      </c>
      <c r="R172" s="89">
        <f t="shared" si="9"/>
        <v>100</v>
      </c>
      <c r="S172" s="90">
        <f t="shared" si="10"/>
        <v>1.02</v>
      </c>
      <c r="T172" s="26"/>
      <c r="U172" s="26"/>
      <c r="V172" s="23"/>
      <c r="W172" s="25"/>
    </row>
    <row r="173" spans="1:23" s="15" customFormat="1" ht="63" customHeight="1">
      <c r="A173" s="561"/>
      <c r="B173" s="466"/>
      <c r="C173" s="536">
        <v>0.2</v>
      </c>
      <c r="D173" s="580">
        <v>1</v>
      </c>
      <c r="E173" s="581" t="s">
        <v>64</v>
      </c>
      <c r="F173" s="583" t="s">
        <v>65</v>
      </c>
      <c r="G173" s="585" t="s">
        <v>480</v>
      </c>
      <c r="H173" s="586" t="s">
        <v>65</v>
      </c>
      <c r="I173" s="211" t="s">
        <v>341</v>
      </c>
      <c r="J173" s="73" t="s">
        <v>244</v>
      </c>
      <c r="K173" s="302" t="s">
        <v>140</v>
      </c>
      <c r="L173" s="352">
        <v>0</v>
      </c>
      <c r="M173" s="302" t="s">
        <v>141</v>
      </c>
      <c r="N173" s="88">
        <v>0.5</v>
      </c>
      <c r="O173" s="194">
        <f>$A$9*$B$168*$C$173*$D$173*N173</f>
        <v>1.0200000000000001E-2</v>
      </c>
      <c r="P173" s="137">
        <v>0</v>
      </c>
      <c r="Q173" s="302">
        <v>10</v>
      </c>
      <c r="R173" s="89">
        <f t="shared" si="9"/>
        <v>100</v>
      </c>
      <c r="S173" s="90">
        <f t="shared" si="10"/>
        <v>1.02</v>
      </c>
      <c r="T173" s="26"/>
      <c r="U173" s="26"/>
      <c r="V173" s="23"/>
      <c r="W173" s="25"/>
    </row>
    <row r="174" spans="1:23" s="15" customFormat="1" ht="42.75" customHeight="1">
      <c r="A174" s="561"/>
      <c r="B174" s="466"/>
      <c r="C174" s="538"/>
      <c r="D174" s="580"/>
      <c r="E174" s="582"/>
      <c r="F174" s="584"/>
      <c r="G174" s="585"/>
      <c r="H174" s="586"/>
      <c r="I174" s="190" t="s">
        <v>340</v>
      </c>
      <c r="J174" s="57" t="s">
        <v>245</v>
      </c>
      <c r="K174" s="302" t="s">
        <v>140</v>
      </c>
      <c r="L174" s="352">
        <v>0</v>
      </c>
      <c r="M174" s="302" t="s">
        <v>141</v>
      </c>
      <c r="N174" s="188">
        <v>0.5</v>
      </c>
      <c r="O174" s="194">
        <f>$A$9*$B$168*$C$173*$D$173*N174</f>
        <v>1.0200000000000001E-2</v>
      </c>
      <c r="P174" s="137"/>
      <c r="Q174" s="302">
        <v>10</v>
      </c>
      <c r="R174" s="89">
        <f t="shared" si="9"/>
        <v>100</v>
      </c>
      <c r="S174" s="90">
        <f t="shared" si="10"/>
        <v>1.02</v>
      </c>
      <c r="T174" s="26"/>
      <c r="U174" s="26"/>
      <c r="V174" s="23"/>
      <c r="W174" s="25"/>
    </row>
    <row r="175" spans="1:23" s="15" customFormat="1" ht="52.5" customHeight="1">
      <c r="A175" s="561"/>
      <c r="B175" s="466"/>
      <c r="C175" s="54">
        <v>0.2</v>
      </c>
      <c r="D175" s="281">
        <v>1</v>
      </c>
      <c r="E175" s="291" t="s">
        <v>66</v>
      </c>
      <c r="F175" s="291" t="s">
        <v>67</v>
      </c>
      <c r="G175" s="291" t="s">
        <v>487</v>
      </c>
      <c r="H175" s="291" t="s">
        <v>307</v>
      </c>
      <c r="I175" s="291" t="s">
        <v>488</v>
      </c>
      <c r="J175" s="279" t="s">
        <v>610</v>
      </c>
      <c r="K175" s="223" t="s">
        <v>140</v>
      </c>
      <c r="L175" s="352">
        <v>0</v>
      </c>
      <c r="M175" s="39" t="s">
        <v>141</v>
      </c>
      <c r="N175" s="88">
        <v>1</v>
      </c>
      <c r="O175" s="194">
        <f>$A$9*$B$168*$C$175*$D$175*N175</f>
        <v>2.0400000000000001E-2</v>
      </c>
      <c r="P175" s="137">
        <v>0</v>
      </c>
      <c r="Q175" s="302">
        <v>10</v>
      </c>
      <c r="R175" s="89">
        <f t="shared" si="9"/>
        <v>100</v>
      </c>
      <c r="S175" s="90">
        <f t="shared" si="10"/>
        <v>2.04</v>
      </c>
      <c r="T175" s="26"/>
      <c r="U175" s="26"/>
      <c r="V175" s="23"/>
      <c r="W175" s="25"/>
    </row>
    <row r="176" spans="1:23" s="15" customFormat="1" ht="42" customHeight="1">
      <c r="A176" s="561"/>
      <c r="B176" s="466"/>
      <c r="C176" s="54">
        <v>0.18</v>
      </c>
      <c r="D176" s="281">
        <v>1</v>
      </c>
      <c r="E176" s="291" t="s">
        <v>68</v>
      </c>
      <c r="F176" s="291" t="s">
        <v>69</v>
      </c>
      <c r="G176" s="291" t="s">
        <v>489</v>
      </c>
      <c r="H176" s="291" t="s">
        <v>306</v>
      </c>
      <c r="I176" s="291" t="s">
        <v>490</v>
      </c>
      <c r="J176" s="279" t="s">
        <v>611</v>
      </c>
      <c r="K176" s="223" t="s">
        <v>140</v>
      </c>
      <c r="L176" s="352">
        <v>0</v>
      </c>
      <c r="M176" s="39" t="s">
        <v>141</v>
      </c>
      <c r="N176" s="88">
        <v>1</v>
      </c>
      <c r="O176" s="194">
        <f>$A$9*$B$168*$C$176*$D$176*N176</f>
        <v>1.8359999999999998E-2</v>
      </c>
      <c r="P176" s="137">
        <v>0</v>
      </c>
      <c r="Q176" s="302">
        <v>10</v>
      </c>
      <c r="R176" s="89">
        <f t="shared" si="9"/>
        <v>100</v>
      </c>
      <c r="S176" s="90">
        <f t="shared" si="10"/>
        <v>1.8359999999999999</v>
      </c>
      <c r="T176" s="26"/>
      <c r="U176" s="26"/>
      <c r="V176" s="23"/>
      <c r="W176" s="25"/>
    </row>
    <row r="177" spans="1:23" s="15" customFormat="1" ht="38.25" customHeight="1">
      <c r="A177" s="561"/>
      <c r="B177" s="467"/>
      <c r="C177" s="54">
        <v>0.08</v>
      </c>
      <c r="D177" s="299">
        <v>1</v>
      </c>
      <c r="E177" s="302" t="s">
        <v>70</v>
      </c>
      <c r="F177" s="50" t="s">
        <v>71</v>
      </c>
      <c r="G177" s="302" t="s">
        <v>492</v>
      </c>
      <c r="H177" s="50" t="s">
        <v>282</v>
      </c>
      <c r="I177" s="302" t="s">
        <v>493</v>
      </c>
      <c r="J177" s="136" t="s">
        <v>305</v>
      </c>
      <c r="K177" s="223" t="s">
        <v>324</v>
      </c>
      <c r="L177" s="352">
        <v>100</v>
      </c>
      <c r="M177" s="39" t="s">
        <v>141</v>
      </c>
      <c r="N177" s="88">
        <v>1</v>
      </c>
      <c r="O177" s="194">
        <f>$A$9*$B$168*$C$177*$D$177*N177</f>
        <v>8.1599999999999989E-3</v>
      </c>
      <c r="P177" s="137">
        <v>100</v>
      </c>
      <c r="Q177" s="302">
        <v>10</v>
      </c>
      <c r="R177" s="89">
        <f t="shared" si="9"/>
        <v>100</v>
      </c>
      <c r="S177" s="90">
        <f t="shared" si="10"/>
        <v>0.81599999999999984</v>
      </c>
      <c r="T177" s="26"/>
      <c r="U177" s="26"/>
      <c r="V177" s="23"/>
      <c r="W177" s="25"/>
    </row>
    <row r="178" spans="1:23" s="15" customFormat="1">
      <c r="E178" s="388"/>
      <c r="F178" s="389"/>
      <c r="G178" s="139"/>
      <c r="H178" s="28"/>
      <c r="I178" s="28"/>
      <c r="J178" s="297"/>
      <c r="K178" s="140"/>
      <c r="L178" s="381"/>
      <c r="M178" s="40"/>
      <c r="N178" s="141"/>
      <c r="O178" s="390"/>
      <c r="P178" s="131"/>
      <c r="Q178" s="26"/>
      <c r="R178" s="23"/>
      <c r="S178" s="25"/>
      <c r="T178" s="26"/>
      <c r="U178" s="26"/>
      <c r="V178" s="23"/>
      <c r="W178" s="25"/>
    </row>
    <row r="179" spans="1:23" s="15" customFormat="1" ht="21" customHeight="1">
      <c r="A179" s="562"/>
      <c r="B179" s="562"/>
      <c r="C179" s="562"/>
      <c r="D179" s="563"/>
      <c r="E179" s="391" t="s">
        <v>162</v>
      </c>
      <c r="F179" s="462" t="s">
        <v>163</v>
      </c>
      <c r="G179" s="463"/>
      <c r="H179" s="463"/>
      <c r="I179" s="463"/>
      <c r="J179" s="463"/>
      <c r="K179" s="463"/>
      <c r="L179" s="463"/>
      <c r="M179" s="464"/>
      <c r="N179" s="142"/>
      <c r="O179" s="392"/>
      <c r="P179" s="131"/>
      <c r="Q179" s="143"/>
      <c r="R179" s="393"/>
      <c r="S179" s="394">
        <f>SUM(S180:S185)</f>
        <v>15</v>
      </c>
      <c r="T179" s="395"/>
      <c r="U179" s="143"/>
      <c r="V179" s="145"/>
      <c r="W179" s="144"/>
    </row>
    <row r="180" spans="1:23" s="15" customFormat="1" ht="42.75" customHeight="1">
      <c r="A180" s="565">
        <v>0.15</v>
      </c>
      <c r="B180" s="58">
        <v>0.7</v>
      </c>
      <c r="C180" s="54">
        <v>1</v>
      </c>
      <c r="D180" s="299">
        <v>1</v>
      </c>
      <c r="E180" s="282" t="s">
        <v>612</v>
      </c>
      <c r="F180" s="50" t="s">
        <v>164</v>
      </c>
      <c r="G180" s="282" t="s">
        <v>613</v>
      </c>
      <c r="H180" s="50" t="s">
        <v>164</v>
      </c>
      <c r="I180" s="282" t="s">
        <v>614</v>
      </c>
      <c r="J180" s="302" t="s">
        <v>164</v>
      </c>
      <c r="K180" s="223"/>
      <c r="L180" s="352"/>
      <c r="M180" s="39" t="s">
        <v>141</v>
      </c>
      <c r="N180" s="88">
        <v>1</v>
      </c>
      <c r="O180" s="359">
        <f>$A$180*$B$180*$C$180*$D$180*N180</f>
        <v>0.105</v>
      </c>
      <c r="P180" s="137">
        <v>0</v>
      </c>
      <c r="Q180" s="26"/>
      <c r="R180" s="89">
        <f>100-(P180-L180)*10</f>
        <v>100</v>
      </c>
      <c r="S180" s="90">
        <f>R180*O180</f>
        <v>10.5</v>
      </c>
      <c r="T180" s="26"/>
      <c r="U180" s="26"/>
      <c r="V180" s="23"/>
      <c r="W180" s="25"/>
    </row>
    <row r="181" spans="1:23" s="15" customFormat="1" ht="41.25" customHeight="1">
      <c r="A181" s="566"/>
      <c r="B181" s="58">
        <v>0.3</v>
      </c>
      <c r="C181" s="54">
        <v>1</v>
      </c>
      <c r="D181" s="299">
        <v>1</v>
      </c>
      <c r="E181" s="93" t="s">
        <v>615</v>
      </c>
      <c r="F181" s="50" t="s">
        <v>165</v>
      </c>
      <c r="G181" s="93" t="s">
        <v>498</v>
      </c>
      <c r="H181" s="50" t="s">
        <v>165</v>
      </c>
      <c r="I181" s="93" t="s">
        <v>616</v>
      </c>
      <c r="J181" s="302" t="s">
        <v>165</v>
      </c>
      <c r="K181" s="223"/>
      <c r="L181" s="352"/>
      <c r="M181" s="39" t="s">
        <v>141</v>
      </c>
      <c r="N181" s="88">
        <v>1</v>
      </c>
      <c r="O181" s="359">
        <f>$A$180*$B$181*$C$181*$D$181*N181</f>
        <v>4.4999999999999998E-2</v>
      </c>
      <c r="P181" s="137">
        <v>0</v>
      </c>
      <c r="Q181" s="26"/>
      <c r="R181" s="89">
        <f>100-(P181-L181)*10</f>
        <v>100</v>
      </c>
      <c r="S181" s="90">
        <f>R181*O181</f>
        <v>4.5</v>
      </c>
      <c r="T181" s="26"/>
      <c r="U181" s="26"/>
      <c r="V181" s="23"/>
      <c r="W181" s="25"/>
    </row>
    <row r="182" spans="1:23" s="15" customFormat="1" ht="18.600000000000001" customHeight="1">
      <c r="E182" s="146" t="s">
        <v>45</v>
      </c>
      <c r="F182" s="567" t="s">
        <v>166</v>
      </c>
      <c r="G182" s="568"/>
      <c r="H182" s="568"/>
      <c r="I182" s="568"/>
      <c r="J182" s="568"/>
      <c r="K182" s="568"/>
      <c r="L182" s="568"/>
      <c r="M182" s="569"/>
      <c r="N182" s="142"/>
      <c r="O182" s="142"/>
      <c r="P182" s="131"/>
      <c r="Q182" s="143"/>
      <c r="R182" s="145"/>
      <c r="S182" s="147"/>
      <c r="T182" s="143"/>
      <c r="U182" s="143"/>
      <c r="V182" s="145"/>
      <c r="W182" s="147"/>
    </row>
    <row r="183" spans="1:23" s="15" customFormat="1" ht="62.25" customHeight="1">
      <c r="E183" s="282" t="s">
        <v>17</v>
      </c>
      <c r="F183" s="61" t="s">
        <v>283</v>
      </c>
      <c r="G183" s="93" t="s">
        <v>356</v>
      </c>
      <c r="H183" s="61" t="s">
        <v>283</v>
      </c>
      <c r="I183" s="93" t="s">
        <v>357</v>
      </c>
      <c r="J183" s="26" t="s">
        <v>283</v>
      </c>
      <c r="K183" s="223" t="s">
        <v>515</v>
      </c>
      <c r="L183" s="352">
        <v>0</v>
      </c>
      <c r="M183" s="39" t="s">
        <v>141</v>
      </c>
      <c r="N183" s="88">
        <v>1</v>
      </c>
      <c r="O183" s="88"/>
      <c r="P183" s="137">
        <v>0</v>
      </c>
      <c r="Q183" s="26">
        <v>2</v>
      </c>
      <c r="R183" s="21">
        <v>0</v>
      </c>
      <c r="S183" s="21">
        <v>0</v>
      </c>
      <c r="T183" s="26"/>
      <c r="U183" s="26"/>
      <c r="V183" s="61"/>
      <c r="W183" s="30"/>
    </row>
    <row r="184" spans="1:23" s="15" customFormat="1" ht="62.25" customHeight="1">
      <c r="E184" s="93" t="s">
        <v>501</v>
      </c>
      <c r="F184" s="61" t="s">
        <v>284</v>
      </c>
      <c r="G184" s="93" t="s">
        <v>503</v>
      </c>
      <c r="H184" s="61" t="s">
        <v>284</v>
      </c>
      <c r="I184" s="93" t="s">
        <v>506</v>
      </c>
      <c r="J184" s="26" t="s">
        <v>284</v>
      </c>
      <c r="K184" s="223" t="s">
        <v>515</v>
      </c>
      <c r="L184" s="352">
        <v>0</v>
      </c>
      <c r="M184" s="39" t="s">
        <v>141</v>
      </c>
      <c r="N184" s="88">
        <v>1</v>
      </c>
      <c r="O184" s="88"/>
      <c r="P184" s="137">
        <v>0</v>
      </c>
      <c r="Q184" s="26">
        <v>0.5</v>
      </c>
      <c r="R184" s="21">
        <v>0</v>
      </c>
      <c r="S184" s="21">
        <v>0</v>
      </c>
      <c r="T184" s="26"/>
      <c r="U184" s="26"/>
      <c r="V184" s="61"/>
      <c r="W184" s="30"/>
    </row>
    <row r="185" spans="1:23" ht="57.95" customHeight="1">
      <c r="E185" s="93" t="s">
        <v>617</v>
      </c>
      <c r="F185" s="396" t="s">
        <v>618</v>
      </c>
      <c r="G185" s="93" t="s">
        <v>619</v>
      </c>
      <c r="H185" s="396" t="s">
        <v>618</v>
      </c>
      <c r="I185" s="283" t="s">
        <v>620</v>
      </c>
      <c r="J185" s="397" t="s">
        <v>618</v>
      </c>
      <c r="K185" s="223" t="s">
        <v>515</v>
      </c>
      <c r="L185" s="352">
        <v>0</v>
      </c>
      <c r="M185" s="39" t="s">
        <v>141</v>
      </c>
      <c r="N185" s="88">
        <v>1</v>
      </c>
      <c r="O185" s="88"/>
      <c r="P185" s="137">
        <v>0</v>
      </c>
      <c r="Q185" s="26">
        <v>0.2</v>
      </c>
      <c r="R185" s="21">
        <v>0</v>
      </c>
      <c r="S185" s="21">
        <v>0</v>
      </c>
      <c r="T185" s="26"/>
      <c r="U185" s="26"/>
      <c r="V185" s="61"/>
      <c r="W185" s="30"/>
    </row>
    <row r="186" spans="1:23" s="148" customFormat="1" ht="36.950000000000003" customHeight="1">
      <c r="E186" s="587" t="s">
        <v>167</v>
      </c>
      <c r="F186" s="588"/>
      <c r="G186" s="588"/>
      <c r="H186" s="588"/>
      <c r="I186" s="588"/>
      <c r="J186" s="588"/>
      <c r="K186" s="588"/>
      <c r="L186" s="588"/>
      <c r="M186" s="588"/>
      <c r="N186" s="588"/>
      <c r="O186" s="588"/>
      <c r="P186" s="588"/>
      <c r="Q186" s="588"/>
      <c r="R186" s="589"/>
      <c r="S186" s="398">
        <f>S10+S34+S168+S179</f>
        <v>97.207750000000004</v>
      </c>
      <c r="T186" s="149"/>
      <c r="U186" s="149"/>
      <c r="V186" s="150"/>
      <c r="W186" s="151"/>
    </row>
    <row r="187" spans="1:23">
      <c r="E187" s="570" t="s">
        <v>285</v>
      </c>
      <c r="F187" s="571"/>
      <c r="G187" s="571"/>
      <c r="H187" s="571"/>
      <c r="I187" s="571"/>
      <c r="J187" s="571"/>
      <c r="K187" s="571"/>
      <c r="L187" s="571"/>
      <c r="M187" s="571"/>
      <c r="N187" s="571"/>
      <c r="O187" s="571"/>
      <c r="P187" s="571"/>
      <c r="Q187" s="571"/>
      <c r="R187" s="572"/>
      <c r="S187" s="399" t="str">
        <f>IF(S186&gt;105,"A",IF(AND(S186&gt;100,S186&lt;=105),"B",IF(AND(S186&gt;=95,S186&lt;=100),"C",IF(AND(S186&gt;=90,S186&lt;95),"D",IF(S186&lt;90,"E",0)))))</f>
        <v>C</v>
      </c>
      <c r="T187" s="178"/>
      <c r="U187" s="178"/>
      <c r="V187" s="178"/>
      <c r="W187" s="178"/>
    </row>
    <row r="188" spans="1:23" ht="17.25" customHeight="1">
      <c r="E188" s="41"/>
      <c r="F188" s="41"/>
      <c r="G188" s="152"/>
      <c r="H188" s="67"/>
      <c r="I188" s="67"/>
      <c r="J188" s="400"/>
      <c r="K188" s="11"/>
      <c r="L188" s="401"/>
      <c r="M188" s="42"/>
      <c r="N188" s="154"/>
      <c r="O188" s="154"/>
      <c r="P188" s="63"/>
      <c r="Q188" s="63"/>
      <c r="R188" s="64"/>
    </row>
    <row r="189" spans="1:23" s="45" customFormat="1">
      <c r="E189" s="31"/>
      <c r="F189" s="31"/>
      <c r="G189" s="31"/>
      <c r="H189" s="48" t="s">
        <v>174</v>
      </c>
      <c r="I189" s="48"/>
      <c r="J189" s="402"/>
      <c r="K189" s="402"/>
      <c r="L189" s="38"/>
      <c r="N189" s="573" t="s">
        <v>175</v>
      </c>
      <c r="O189" s="573"/>
      <c r="P189" s="573"/>
      <c r="Q189" s="573"/>
      <c r="R189" s="573"/>
      <c r="S189" s="573"/>
      <c r="T189" s="573"/>
      <c r="U189" s="298"/>
      <c r="V189" s="38"/>
      <c r="W189" s="38"/>
    </row>
    <row r="190" spans="1:23">
      <c r="E190" s="41"/>
      <c r="F190" s="41"/>
      <c r="G190" s="152"/>
      <c r="H190" s="67"/>
      <c r="I190" s="67"/>
      <c r="J190" s="400"/>
      <c r="K190" s="11"/>
      <c r="L190" s="401"/>
      <c r="M190" s="42"/>
      <c r="N190" s="154"/>
      <c r="O190" s="154"/>
      <c r="P190" s="63"/>
      <c r="Q190" s="63"/>
      <c r="R190" s="64"/>
    </row>
    <row r="191" spans="1:23">
      <c r="E191" s="41"/>
      <c r="F191" s="41"/>
      <c r="G191" s="152"/>
      <c r="H191" s="67"/>
      <c r="I191" s="67"/>
      <c r="J191" s="400"/>
      <c r="K191" s="11"/>
      <c r="L191" s="401"/>
      <c r="M191" s="42"/>
      <c r="N191" s="154"/>
      <c r="O191" s="154"/>
      <c r="P191" s="63"/>
      <c r="Q191" s="63"/>
      <c r="R191" s="64"/>
    </row>
    <row r="192" spans="1:23">
      <c r="L192" s="15"/>
    </row>
    <row r="193" spans="12:12">
      <c r="L193" s="15"/>
    </row>
    <row r="194" spans="12:12">
      <c r="L194" s="15"/>
    </row>
    <row r="195" spans="12:12">
      <c r="L195" s="15"/>
    </row>
    <row r="196" spans="12:12">
      <c r="L196" s="15"/>
    </row>
    <row r="197" spans="12:12">
      <c r="L197" s="15"/>
    </row>
    <row r="198" spans="12:12">
      <c r="L198" s="15"/>
    </row>
    <row r="199" spans="12:12">
      <c r="L199" s="15"/>
    </row>
    <row r="200" spans="12:12">
      <c r="L200" s="15"/>
    </row>
    <row r="201" spans="12:12">
      <c r="L201" s="15"/>
    </row>
    <row r="202" spans="12:12">
      <c r="L202" s="15"/>
    </row>
    <row r="203" spans="12:12">
      <c r="L203" s="15"/>
    </row>
    <row r="204" spans="12:12">
      <c r="L204" s="15"/>
    </row>
    <row r="205" spans="12:12">
      <c r="L205" s="15"/>
    </row>
    <row r="206" spans="12:12">
      <c r="L206" s="15"/>
    </row>
    <row r="207" spans="12:12">
      <c r="L207" s="15"/>
    </row>
    <row r="208" spans="12:12">
      <c r="L208" s="15"/>
    </row>
    <row r="209" spans="12:12">
      <c r="L209" s="15"/>
    </row>
    <row r="210" spans="12:12">
      <c r="L210" s="15"/>
    </row>
    <row r="211" spans="12:12">
      <c r="L211" s="15"/>
    </row>
    <row r="212" spans="12:12">
      <c r="L212" s="15"/>
    </row>
    <row r="213" spans="12:12">
      <c r="L213" s="15"/>
    </row>
    <row r="214" spans="12:12">
      <c r="L214" s="15"/>
    </row>
    <row r="215" spans="12:12">
      <c r="L215" s="15"/>
    </row>
    <row r="216" spans="12:12">
      <c r="L216" s="15"/>
    </row>
    <row r="217" spans="12:12">
      <c r="L217" s="15"/>
    </row>
    <row r="218" spans="12:12">
      <c r="L218" s="15"/>
    </row>
    <row r="219" spans="12:12">
      <c r="L219" s="15"/>
    </row>
    <row r="220" spans="12:12">
      <c r="L220" s="15"/>
    </row>
    <row r="221" spans="12:12">
      <c r="L221" s="15"/>
    </row>
    <row r="222" spans="12:12">
      <c r="L222" s="15"/>
    </row>
    <row r="223" spans="12:12">
      <c r="L223" s="15"/>
    </row>
    <row r="224" spans="12:12">
      <c r="L224" s="15"/>
    </row>
    <row r="225" spans="12:12">
      <c r="L225" s="15"/>
    </row>
    <row r="226" spans="12:12">
      <c r="L226" s="15"/>
    </row>
    <row r="227" spans="12:12">
      <c r="L227" s="15"/>
    </row>
    <row r="228" spans="12:12">
      <c r="L228" s="15"/>
    </row>
    <row r="229" spans="12:12">
      <c r="L229" s="15"/>
    </row>
    <row r="230" spans="12:12">
      <c r="L230" s="15"/>
    </row>
    <row r="231" spans="12:12">
      <c r="L231" s="15"/>
    </row>
    <row r="232" spans="12:12">
      <c r="L232" s="15"/>
    </row>
    <row r="233" spans="12:12">
      <c r="L233" s="15"/>
    </row>
    <row r="234" spans="12:12">
      <c r="L234" s="15"/>
    </row>
    <row r="235" spans="12:12">
      <c r="L235" s="15"/>
    </row>
    <row r="236" spans="12:12">
      <c r="L236" s="15"/>
    </row>
    <row r="237" spans="12:12">
      <c r="L237" s="15"/>
    </row>
    <row r="238" spans="12:12">
      <c r="L238" s="15"/>
    </row>
    <row r="239" spans="12:12">
      <c r="L239" s="15"/>
    </row>
    <row r="240" spans="12:12">
      <c r="L240" s="15"/>
    </row>
    <row r="241" spans="12:12">
      <c r="L241" s="15"/>
    </row>
    <row r="242" spans="12:12">
      <c r="L242" s="15"/>
    </row>
    <row r="243" spans="12:12">
      <c r="L243" s="15"/>
    </row>
    <row r="244" spans="12:12">
      <c r="L244" s="15"/>
    </row>
    <row r="245" spans="12:12">
      <c r="L245" s="15"/>
    </row>
    <row r="246" spans="12:12">
      <c r="L246" s="15"/>
    </row>
    <row r="247" spans="12:12">
      <c r="L247" s="15"/>
    </row>
    <row r="248" spans="12:12">
      <c r="L248" s="15"/>
    </row>
    <row r="249" spans="12:12">
      <c r="L249" s="15"/>
    </row>
    <row r="250" spans="12:12">
      <c r="L250" s="15"/>
    </row>
    <row r="251" spans="12:12">
      <c r="L251" s="15"/>
    </row>
    <row r="252" spans="12:12">
      <c r="L252" s="15"/>
    </row>
    <row r="253" spans="12:12">
      <c r="L253" s="15"/>
    </row>
    <row r="254" spans="12:12">
      <c r="L254" s="15"/>
    </row>
    <row r="255" spans="12:12">
      <c r="L255" s="15"/>
    </row>
    <row r="256" spans="12:12">
      <c r="L256" s="15"/>
    </row>
    <row r="257" spans="12:12">
      <c r="L257" s="15"/>
    </row>
    <row r="258" spans="12:12">
      <c r="L258" s="15"/>
    </row>
    <row r="259" spans="12:12">
      <c r="L259" s="15"/>
    </row>
    <row r="260" spans="12:12">
      <c r="L260" s="15"/>
    </row>
    <row r="261" spans="12:12">
      <c r="L261" s="15"/>
    </row>
    <row r="262" spans="12:12">
      <c r="L262" s="15"/>
    </row>
    <row r="263" spans="12:12">
      <c r="L263" s="15"/>
    </row>
    <row r="264" spans="12:12">
      <c r="L264" s="15"/>
    </row>
    <row r="265" spans="12:12">
      <c r="L265" s="15"/>
    </row>
    <row r="266" spans="12:12">
      <c r="L266" s="15"/>
    </row>
    <row r="267" spans="12:12">
      <c r="L267" s="15"/>
    </row>
    <row r="268" spans="12:12">
      <c r="L268" s="15"/>
    </row>
    <row r="269" spans="12:12">
      <c r="L269" s="15"/>
    </row>
    <row r="270" spans="12:12">
      <c r="L270" s="15"/>
    </row>
    <row r="271" spans="12:12">
      <c r="L271" s="15"/>
    </row>
    <row r="272" spans="12:12">
      <c r="L272" s="15"/>
    </row>
    <row r="273" spans="12:12">
      <c r="L273" s="15"/>
    </row>
    <row r="274" spans="12:12">
      <c r="L274" s="15"/>
    </row>
    <row r="275" spans="12:12">
      <c r="L275" s="15"/>
    </row>
    <row r="276" spans="12:12">
      <c r="L276" s="15"/>
    </row>
    <row r="277" spans="12:12">
      <c r="L277" s="15"/>
    </row>
    <row r="278" spans="12:12">
      <c r="L278" s="15"/>
    </row>
    <row r="279" spans="12:12">
      <c r="L279" s="15"/>
    </row>
    <row r="280" spans="12:12">
      <c r="L280" s="15"/>
    </row>
    <row r="281" spans="12:12">
      <c r="L281" s="15"/>
    </row>
    <row r="282" spans="12:12">
      <c r="L282" s="15"/>
    </row>
    <row r="283" spans="12:12">
      <c r="L283" s="15"/>
    </row>
    <row r="284" spans="12:12">
      <c r="L284" s="15"/>
    </row>
  </sheetData>
  <mergeCells count="268">
    <mergeCell ref="A3:A6"/>
    <mergeCell ref="B3:B6"/>
    <mergeCell ref="C3:C6"/>
    <mergeCell ref="D3:D6"/>
    <mergeCell ref="E3:E6"/>
    <mergeCell ref="F3:F6"/>
    <mergeCell ref="A1:H2"/>
    <mergeCell ref="I1:R1"/>
    <mergeCell ref="S1:W1"/>
    <mergeCell ref="I2:J2"/>
    <mergeCell ref="K2:N2"/>
    <mergeCell ref="P2:R2"/>
    <mergeCell ref="S2:V2"/>
    <mergeCell ref="N3:N6"/>
    <mergeCell ref="O3:O6"/>
    <mergeCell ref="P3:W4"/>
    <mergeCell ref="K4:K6"/>
    <mergeCell ref="L4:L6"/>
    <mergeCell ref="P5:S5"/>
    <mergeCell ref="T5:W5"/>
    <mergeCell ref="G3:G6"/>
    <mergeCell ref="H3:H6"/>
    <mergeCell ref="I3:I6"/>
    <mergeCell ref="J3:J6"/>
    <mergeCell ref="K3:L3"/>
    <mergeCell ref="M3:M6"/>
    <mergeCell ref="D15:D16"/>
    <mergeCell ref="E15:E16"/>
    <mergeCell ref="F15:F16"/>
    <mergeCell ref="F17:M17"/>
    <mergeCell ref="C18:C29"/>
    <mergeCell ref="F18:H18"/>
    <mergeCell ref="I18:J18"/>
    <mergeCell ref="D19:D21"/>
    <mergeCell ref="E19:E21"/>
    <mergeCell ref="F19:F21"/>
    <mergeCell ref="C11:C16"/>
    <mergeCell ref="F11:M11"/>
    <mergeCell ref="D12:D13"/>
    <mergeCell ref="E12:E13"/>
    <mergeCell ref="F12:F13"/>
    <mergeCell ref="D28:D29"/>
    <mergeCell ref="E28:E29"/>
    <mergeCell ref="F28:F29"/>
    <mergeCell ref="C30:C32"/>
    <mergeCell ref="F30:M30"/>
    <mergeCell ref="D31:D32"/>
    <mergeCell ref="E31:E32"/>
    <mergeCell ref="F31:F32"/>
    <mergeCell ref="D22:D23"/>
    <mergeCell ref="E22:E23"/>
    <mergeCell ref="F22:F23"/>
    <mergeCell ref="D24:D26"/>
    <mergeCell ref="E24:E26"/>
    <mergeCell ref="F24:F26"/>
    <mergeCell ref="E45:E47"/>
    <mergeCell ref="F45:F47"/>
    <mergeCell ref="G45:G47"/>
    <mergeCell ref="H45:H47"/>
    <mergeCell ref="I45:I47"/>
    <mergeCell ref="J45:J47"/>
    <mergeCell ref="B34:B165"/>
    <mergeCell ref="F34:M34"/>
    <mergeCell ref="C35:C52"/>
    <mergeCell ref="F35:M35"/>
    <mergeCell ref="D37:D40"/>
    <mergeCell ref="E37:E40"/>
    <mergeCell ref="F37:F40"/>
    <mergeCell ref="I42:I44"/>
    <mergeCell ref="J42:J44"/>
    <mergeCell ref="D45:D47"/>
    <mergeCell ref="J48:J50"/>
    <mergeCell ref="D51:D52"/>
    <mergeCell ref="E51:E52"/>
    <mergeCell ref="F51:F52"/>
    <mergeCell ref="G51:G52"/>
    <mergeCell ref="H51:H52"/>
    <mergeCell ref="I51:I52"/>
    <mergeCell ref="J51:J52"/>
    <mergeCell ref="D48:D50"/>
    <mergeCell ref="E48:E50"/>
    <mergeCell ref="F48:F50"/>
    <mergeCell ref="G48:G50"/>
    <mergeCell ref="H48:H50"/>
    <mergeCell ref="I48:I50"/>
    <mergeCell ref="J58:J61"/>
    <mergeCell ref="D62:D65"/>
    <mergeCell ref="E62:E65"/>
    <mergeCell ref="F62:F65"/>
    <mergeCell ref="G62:G65"/>
    <mergeCell ref="H62:H65"/>
    <mergeCell ref="I62:I65"/>
    <mergeCell ref="J62:J65"/>
    <mergeCell ref="C53:C56"/>
    <mergeCell ref="F53:M53"/>
    <mergeCell ref="C57:C75"/>
    <mergeCell ref="F57:M57"/>
    <mergeCell ref="D58:D61"/>
    <mergeCell ref="E58:E61"/>
    <mergeCell ref="F58:F61"/>
    <mergeCell ref="G58:G61"/>
    <mergeCell ref="H58:H61"/>
    <mergeCell ref="I58:I61"/>
    <mergeCell ref="J66:J68"/>
    <mergeCell ref="D69:D71"/>
    <mergeCell ref="E69:E71"/>
    <mergeCell ref="F69:F71"/>
    <mergeCell ref="G69:G71"/>
    <mergeCell ref="H69:H71"/>
    <mergeCell ref="I69:I71"/>
    <mergeCell ref="J69:J71"/>
    <mergeCell ref="D66:D68"/>
    <mergeCell ref="E66:E68"/>
    <mergeCell ref="F66:F68"/>
    <mergeCell ref="G66:G68"/>
    <mergeCell ref="H66:H68"/>
    <mergeCell ref="I66:I68"/>
    <mergeCell ref="J72:J75"/>
    <mergeCell ref="C76:C81"/>
    <mergeCell ref="F76:M76"/>
    <mergeCell ref="D77:D80"/>
    <mergeCell ref="E77:E80"/>
    <mergeCell ref="F77:F80"/>
    <mergeCell ref="G77:G80"/>
    <mergeCell ref="H77:H80"/>
    <mergeCell ref="I77:I80"/>
    <mergeCell ref="J77:J80"/>
    <mergeCell ref="D72:D75"/>
    <mergeCell ref="E72:E75"/>
    <mergeCell ref="F72:F75"/>
    <mergeCell ref="G72:G75"/>
    <mergeCell ref="H72:H75"/>
    <mergeCell ref="I72:I75"/>
    <mergeCell ref="J81:J83"/>
    <mergeCell ref="C84:C104"/>
    <mergeCell ref="F84:M84"/>
    <mergeCell ref="D85:D94"/>
    <mergeCell ref="E85:E94"/>
    <mergeCell ref="F85:F94"/>
    <mergeCell ref="D95:D96"/>
    <mergeCell ref="E95:E96"/>
    <mergeCell ref="F95:F96"/>
    <mergeCell ref="G95:G96"/>
    <mergeCell ref="H95:H96"/>
    <mergeCell ref="I95:I96"/>
    <mergeCell ref="J95:J96"/>
    <mergeCell ref="D97:D99"/>
    <mergeCell ref="E97:E99"/>
    <mergeCell ref="F97:F99"/>
    <mergeCell ref="G97:G99"/>
    <mergeCell ref="H97:H99"/>
    <mergeCell ref="I97:I99"/>
    <mergeCell ref="J97:J99"/>
    <mergeCell ref="J100:J104"/>
    <mergeCell ref="D100:D104"/>
    <mergeCell ref="E100:E104"/>
    <mergeCell ref="F100:F104"/>
    <mergeCell ref="G100:G104"/>
    <mergeCell ref="C105:C128"/>
    <mergeCell ref="F105:M105"/>
    <mergeCell ref="D106:D115"/>
    <mergeCell ref="E106:E115"/>
    <mergeCell ref="F106:F115"/>
    <mergeCell ref="J106:J110"/>
    <mergeCell ref="D117:D122"/>
    <mergeCell ref="E117:E122"/>
    <mergeCell ref="F117:F122"/>
    <mergeCell ref="J127:J128"/>
    <mergeCell ref="D127:D128"/>
    <mergeCell ref="E127:E128"/>
    <mergeCell ref="F127:F128"/>
    <mergeCell ref="G127:G128"/>
    <mergeCell ref="H127:H128"/>
    <mergeCell ref="I127:I128"/>
    <mergeCell ref="H100:H104"/>
    <mergeCell ref="I100:I104"/>
    <mergeCell ref="H117:H120"/>
    <mergeCell ref="I117:I120"/>
    <mergeCell ref="J117:J120"/>
    <mergeCell ref="D123:D126"/>
    <mergeCell ref="E123:E126"/>
    <mergeCell ref="F123:F126"/>
    <mergeCell ref="G123:G126"/>
    <mergeCell ref="H123:H126"/>
    <mergeCell ref="I123:I126"/>
    <mergeCell ref="J123:J126"/>
    <mergeCell ref="C129:C131"/>
    <mergeCell ref="F129:M129"/>
    <mergeCell ref="C132:C135"/>
    <mergeCell ref="F132:M132"/>
    <mergeCell ref="D133:D134"/>
    <mergeCell ref="E133:E134"/>
    <mergeCell ref="F133:F134"/>
    <mergeCell ref="G133:G134"/>
    <mergeCell ref="H133:H134"/>
    <mergeCell ref="I133:I134"/>
    <mergeCell ref="J133:J134"/>
    <mergeCell ref="C137:C141"/>
    <mergeCell ref="F137:M137"/>
    <mergeCell ref="D139:D141"/>
    <mergeCell ref="E139:E141"/>
    <mergeCell ref="F139:F141"/>
    <mergeCell ref="G139:G141"/>
    <mergeCell ref="H139:H141"/>
    <mergeCell ref="I139:I141"/>
    <mergeCell ref="J139:J141"/>
    <mergeCell ref="C150:C154"/>
    <mergeCell ref="F150:M150"/>
    <mergeCell ref="D153:D154"/>
    <mergeCell ref="E153:E154"/>
    <mergeCell ref="F153:F154"/>
    <mergeCell ref="G153:G154"/>
    <mergeCell ref="H153:H154"/>
    <mergeCell ref="D146:D149"/>
    <mergeCell ref="E146:E149"/>
    <mergeCell ref="F146:F149"/>
    <mergeCell ref="G146:G149"/>
    <mergeCell ref="H146:H149"/>
    <mergeCell ref="I146:I149"/>
    <mergeCell ref="C142:C149"/>
    <mergeCell ref="F142:M142"/>
    <mergeCell ref="D143:D144"/>
    <mergeCell ref="E143:E144"/>
    <mergeCell ref="F143:F144"/>
    <mergeCell ref="G143:G144"/>
    <mergeCell ref="H143:H144"/>
    <mergeCell ref="I143:I144"/>
    <mergeCell ref="J143:J144"/>
    <mergeCell ref="J146:J149"/>
    <mergeCell ref="F163:F164"/>
    <mergeCell ref="G163:G164"/>
    <mergeCell ref="H163:H164"/>
    <mergeCell ref="I163:I164"/>
    <mergeCell ref="J163:J164"/>
    <mergeCell ref="C155:C159"/>
    <mergeCell ref="F155:M155"/>
    <mergeCell ref="C160:C164"/>
    <mergeCell ref="F160:M160"/>
    <mergeCell ref="D161:D162"/>
    <mergeCell ref="E161:E162"/>
    <mergeCell ref="F161:F162"/>
    <mergeCell ref="G161:G162"/>
    <mergeCell ref="H161:H162"/>
    <mergeCell ref="I161:I162"/>
    <mergeCell ref="N189:T189"/>
    <mergeCell ref="A179:D179"/>
    <mergeCell ref="F179:M179"/>
    <mergeCell ref="A180:A181"/>
    <mergeCell ref="F182:M182"/>
    <mergeCell ref="E186:R186"/>
    <mergeCell ref="E187:R187"/>
    <mergeCell ref="F165:M165"/>
    <mergeCell ref="B168:B177"/>
    <mergeCell ref="F168:M168"/>
    <mergeCell ref="C173:C174"/>
    <mergeCell ref="D173:D174"/>
    <mergeCell ref="E173:E174"/>
    <mergeCell ref="F173:F174"/>
    <mergeCell ref="G173:G174"/>
    <mergeCell ref="H173:H174"/>
    <mergeCell ref="A9:A177"/>
    <mergeCell ref="B9:D9"/>
    <mergeCell ref="F9:M9"/>
    <mergeCell ref="B10:B32"/>
    <mergeCell ref="F10:M10"/>
    <mergeCell ref="J161:J162"/>
    <mergeCell ref="D163:D164"/>
    <mergeCell ref="E163:E164"/>
  </mergeCells>
  <printOptions horizontalCentered="1"/>
  <pageMargins left="0.35433070866141736" right="0.35433070866141736" top="0.39370078740157483" bottom="0.39370078740157483" header="0.31496062992125984" footer="0.31496062992125984"/>
  <pageSetup paperSize="8" orientation="landscape"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 KPI GIAM DOC</vt:lpstr>
      <vt:lpstr> KPI PGĐ KD</vt:lpstr>
      <vt:lpstr> KPI PGĐ KT</vt:lpstr>
    </vt:vector>
  </TitlesOfParts>
  <Company>FTU</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Nhâm Ngô</dc:creator>
  <cp:lastModifiedBy>admin</cp:lastModifiedBy>
  <cp:lastPrinted>2018-05-21T14:29:44Z</cp:lastPrinted>
  <dcterms:created xsi:type="dcterms:W3CDTF">2016-11-18T02:13:24Z</dcterms:created>
  <dcterms:modified xsi:type="dcterms:W3CDTF">2018-07-09T07:01:26Z</dcterms:modified>
</cp:coreProperties>
</file>