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na/Documents/git-repos/vrex/user_data/questionnaires/"/>
    </mc:Choice>
  </mc:AlternateContent>
  <xr:revisionPtr revIDLastSave="0" documentId="13_ncr:1_{4C64373A-69AD-3245-9571-8AD221708A0E}" xr6:coauthVersionLast="47" xr6:coauthVersionMax="47" xr10:uidLastSave="{00000000-0000-0000-0000-000000000000}"/>
  <bookViews>
    <workbookView xWindow="34200" yWindow="480" windowWidth="38400" windowHeight="21120" activeTab="5" xr2:uid="{4C039D2B-6BC7-3745-9CAD-1979A9D23816}"/>
  </bookViews>
  <sheets>
    <sheet name="INITIAL" sheetId="7" r:id="rId1"/>
    <sheet name="NASATLX_JOYSTICKS" sheetId="1" r:id="rId2"/>
    <sheet name="NASATLX_MINIATURE" sheetId="2" r:id="rId3"/>
    <sheet name="SUS_JOYSTICKS" sheetId="3" r:id="rId4"/>
    <sheet name="SUS_MINIATURE" sheetId="4" r:id="rId5"/>
    <sheet name="LIKABILITY" sheetId="9" r:id="rId6"/>
    <sheet name="FINAL_TABL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4" i="5"/>
  <c r="E15" i="5"/>
  <c r="E17" i="5"/>
  <c r="E18" i="5"/>
  <c r="E11" i="5"/>
  <c r="E3" i="5"/>
  <c r="E5" i="5"/>
  <c r="E7" i="5"/>
  <c r="G15" i="7"/>
  <c r="G16" i="7"/>
  <c r="G17" i="7"/>
  <c r="G18" i="7"/>
  <c r="G19" i="7"/>
  <c r="G20" i="7"/>
  <c r="G21" i="7"/>
  <c r="G22" i="7"/>
  <c r="G14" i="7"/>
  <c r="E14" i="7"/>
  <c r="I15" i="7"/>
  <c r="I16" i="7"/>
  <c r="I17" i="7"/>
  <c r="I18" i="7"/>
  <c r="I19" i="7"/>
  <c r="I20" i="7"/>
  <c r="I21" i="7"/>
  <c r="I22" i="7"/>
  <c r="I14" i="7"/>
  <c r="C22" i="7"/>
  <c r="C21" i="7"/>
  <c r="C20" i="7"/>
  <c r="C19" i="7"/>
  <c r="C18" i="7"/>
  <c r="C17" i="7"/>
  <c r="F14" i="5" s="1"/>
  <c r="C16" i="7"/>
  <c r="F4" i="5" s="1"/>
  <c r="C15" i="7"/>
  <c r="C14" i="7"/>
  <c r="E16" i="7"/>
  <c r="E15" i="7"/>
  <c r="E17" i="7"/>
  <c r="E18" i="7"/>
  <c r="E19" i="7"/>
  <c r="E20" i="7"/>
  <c r="E21" i="7"/>
  <c r="E22" i="7"/>
  <c r="D15" i="7"/>
  <c r="D16" i="7"/>
  <c r="D17" i="7"/>
  <c r="D18" i="7"/>
  <c r="D19" i="7"/>
  <c r="D20" i="7"/>
  <c r="D21" i="7"/>
  <c r="D22" i="7"/>
  <c r="D14" i="7"/>
  <c r="B15" i="7"/>
  <c r="F12" i="5" s="1"/>
  <c r="B16" i="7"/>
  <c r="B17" i="7"/>
  <c r="B18" i="7"/>
  <c r="F6" i="5" s="1"/>
  <c r="B19" i="7"/>
  <c r="F16" i="5" s="1"/>
  <c r="B20" i="7"/>
  <c r="B21" i="7"/>
  <c r="B22" i="7"/>
  <c r="B14" i="7"/>
  <c r="F11" i="5" s="1"/>
  <c r="B16" i="9"/>
  <c r="E2" i="5" s="1"/>
  <c r="B17" i="9"/>
  <c r="B18" i="9"/>
  <c r="B19" i="9"/>
  <c r="B20" i="9"/>
  <c r="B21" i="9"/>
  <c r="B22" i="9"/>
  <c r="E8" i="5" s="1"/>
  <c r="B23" i="9"/>
  <c r="B24" i="9"/>
  <c r="E10" i="5" s="1"/>
  <c r="C17" i="9"/>
  <c r="C18" i="9"/>
  <c r="C19" i="9"/>
  <c r="C20" i="9"/>
  <c r="C21" i="9"/>
  <c r="E16" i="5" s="1"/>
  <c r="C22" i="9"/>
  <c r="C23" i="9"/>
  <c r="C24" i="9"/>
  <c r="C16" i="9"/>
  <c r="C12" i="5"/>
  <c r="C13" i="5"/>
  <c r="C14" i="5"/>
  <c r="C15" i="5"/>
  <c r="C16" i="5"/>
  <c r="C17" i="5"/>
  <c r="C18" i="5"/>
  <c r="C19" i="5"/>
  <c r="C11" i="5"/>
  <c r="C3" i="5"/>
  <c r="C4" i="5"/>
  <c r="C5" i="5"/>
  <c r="C6" i="5"/>
  <c r="C7" i="5"/>
  <c r="C8" i="5"/>
  <c r="C9" i="5"/>
  <c r="C10" i="5"/>
  <c r="C2" i="5"/>
  <c r="D12" i="5"/>
  <c r="D13" i="5"/>
  <c r="D14" i="5"/>
  <c r="D15" i="5"/>
  <c r="D16" i="5"/>
  <c r="D17" i="5"/>
  <c r="D18" i="5"/>
  <c r="D19" i="5"/>
  <c r="D11" i="5"/>
  <c r="D10" i="5"/>
  <c r="D2" i="5"/>
  <c r="D3" i="5"/>
  <c r="D4" i="5"/>
  <c r="D5" i="5"/>
  <c r="D6" i="5"/>
  <c r="D7" i="5"/>
  <c r="D8" i="5"/>
  <c r="D9" i="5"/>
  <c r="F8" i="5" l="1"/>
  <c r="F15" i="5"/>
  <c r="F10" i="5"/>
  <c r="F9" i="5"/>
  <c r="F17" i="5"/>
  <c r="F5" i="5"/>
  <c r="F19" i="5"/>
  <c r="F13" i="5"/>
  <c r="E6" i="5"/>
  <c r="E19" i="5"/>
  <c r="E13" i="5"/>
  <c r="E9" i="5"/>
  <c r="E4" i="5"/>
  <c r="B26" i="9"/>
  <c r="C26" i="9"/>
  <c r="F7" i="5"/>
  <c r="F18" i="5"/>
  <c r="F3" i="5"/>
  <c r="F2" i="5"/>
</calcChain>
</file>

<file path=xl/sharedStrings.xml><?xml version="1.0" encoding="utf-8"?>
<sst xmlns="http://schemas.openxmlformats.org/spreadsheetml/2006/main" count="387" uniqueCount="169">
  <si>
    <t>Timestamp</t>
  </si>
  <si>
    <t>User id:</t>
  </si>
  <si>
    <t>How mentally demanding was the task?</t>
  </si>
  <si>
    <t>How physically demanding was the task?</t>
  </si>
  <si>
    <t>How hurried or rushed was the pace of the task?</t>
  </si>
  <si>
    <t>How successful were you in accomplishing the task?</t>
  </si>
  <si>
    <t>How hard did you have to work to accomplish your level of performance?</t>
  </si>
  <si>
    <t>How frustrated, discouraged, irritated, stressed, and annoyed did you feel performing the task?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</si>
  <si>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</si>
  <si>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</si>
  <si>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</si>
  <si>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</si>
  <si>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</si>
  <si>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</si>
  <si>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</si>
  <si>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</si>
  <si>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</si>
  <si>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</si>
  <si>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2024/11/03 11:21:40 AM GMT+1</t>
  </si>
  <si>
    <t>2024/11/03 1:12:43 PM GMT+1</t>
  </si>
  <si>
    <t>2024/11/03 3:59:20 PM GMT+1</t>
  </si>
  <si>
    <t>2024/11/03 5:02:27 PM GMT+1</t>
  </si>
  <si>
    <t>2024/11/03 6:27:28 PM GMT+1</t>
  </si>
  <si>
    <t>2024/11/19 4:17:32 PM GMT+1</t>
  </si>
  <si>
    <t>2024/11/26 4:39:00 PM GMT+1</t>
  </si>
  <si>
    <t>2024/11/27 5:37:33 PM GMT+1</t>
  </si>
  <si>
    <t>2024/12/04 4:38:02 PM GMT+1</t>
  </si>
  <si>
    <t>2024/11/03 11:44:07 AM GMT+1</t>
  </si>
  <si>
    <t>2024/11/03 1:40:56 PM GMT+1</t>
  </si>
  <si>
    <t>2024/11/03 4:23:39 PM GMT+1</t>
  </si>
  <si>
    <t>2024/11/03 5:14:29 PM GMT+1</t>
  </si>
  <si>
    <t>2024/11/03 6:47:07 PM GMT+1</t>
  </si>
  <si>
    <t>2024/11/19 4:14:51 PM GMT+1</t>
  </si>
  <si>
    <t>2024/11/26 4:51:22 PM GMT+1</t>
  </si>
  <si>
    <t>2024/11/27 10:57:19 PM GMT+1</t>
  </si>
  <si>
    <t>2024/12/04 4:52:31 PM GMT+1</t>
  </si>
  <si>
    <t>Age</t>
  </si>
  <si>
    <t>Gender</t>
  </si>
  <si>
    <t>Current field of work or study?</t>
  </si>
  <si>
    <t>How familiar are you with virtual reality?</t>
  </si>
  <si>
    <t>Have you used VR for gaming, training, or other applications?</t>
  </si>
  <si>
    <t>If yes, did you experience discomfort or motion sickness while using VR or playing video games?</t>
  </si>
  <si>
    <t>How often do you play video games?</t>
  </si>
  <si>
    <t>Have you ever operated heavy machinery? </t>
  </si>
  <si>
    <t>If yes, what type?</t>
  </si>
  <si>
    <t>How many hours of experience do you have operating heavy machinery? </t>
  </si>
  <si>
    <t>Have you ever operated an excavator?</t>
  </si>
  <si>
    <t>If yes, please specify your experience level:</t>
  </si>
  <si>
    <t>How comfortable are you using new technologies? </t>
  </si>
  <si>
    <t>How do you prefer to learn new skills?</t>
  </si>
  <si>
    <t>How often do you use a joystick or similar control device? </t>
  </si>
  <si>
    <t>2024/11/03 10:49:31 AM GMT+1</t>
  </si>
  <si>
    <t>Male</t>
  </si>
  <si>
    <t>Medicine - orthopedics</t>
  </si>
  <si>
    <t>Somewhat familiar</t>
  </si>
  <si>
    <t>Yes</t>
  </si>
  <si>
    <t>No</t>
  </si>
  <si>
    <t>Rarely</t>
  </si>
  <si>
    <t>Hands-on practice</t>
  </si>
  <si>
    <t>Frequently</t>
  </si>
  <si>
    <t>2024/11/03 10:49:32 AM GMT+1</t>
  </si>
  <si>
    <t>Female</t>
  </si>
  <si>
    <t>Medical</t>
  </si>
  <si>
    <t>Not at all familiar</t>
  </si>
  <si>
    <t>Never</t>
  </si>
  <si>
    <t>2024/11/03 12:49:06 PM GMT+1</t>
  </si>
  <si>
    <t>Work - testing engineer</t>
  </si>
  <si>
    <t>None</t>
  </si>
  <si>
    <t>2024/11/03 4:21:30 PM GMT+1</t>
  </si>
  <si>
    <t>IT</t>
  </si>
  <si>
    <t>it was a weird feeling, I experienced a bit of motion sickness</t>
  </si>
  <si>
    <t>2024/11/03 5:20:08 PM GMT+1</t>
  </si>
  <si>
    <t>nurse, massage</t>
  </si>
  <si>
    <t>2024/11/19 3:13:22 PM GMT+1</t>
  </si>
  <si>
    <t>Business owner</t>
  </si>
  <si>
    <t>2024/11/26 4:09:28 PM GMT+1</t>
  </si>
  <si>
    <t>Marketing, Telecommunication</t>
  </si>
  <si>
    <t>2024/11/27 5:11:11 PM GMT+1</t>
  </si>
  <si>
    <t>Productmanagement</t>
  </si>
  <si>
    <t>2024/12/04 4:09:30 PM GMT+1</t>
  </si>
  <si>
    <t>Very familiar</t>
  </si>
  <si>
    <t>yes on hieve but not oculus </t>
  </si>
  <si>
    <t>cnc milling machine 3 tons, Piper 2 Mot airplane, Traktor for Hey </t>
  </si>
  <si>
    <t>weeks only </t>
  </si>
  <si>
    <t>Occasionally</t>
  </si>
  <si>
    <t>User ID</t>
  </si>
  <si>
    <t>Control System</t>
  </si>
  <si>
    <t>NASA_TLX</t>
  </si>
  <si>
    <t>User Id:</t>
  </si>
  <si>
    <t>I enjoyed using the miniature controlling interface.</t>
  </si>
  <si>
    <t>I enjoyed using the joysticks controlling interface.</t>
  </si>
  <si>
    <t>I would recommend the miniature controlling interface to others.</t>
  </si>
  <si>
    <t>I felt satisfied with the overall experience of using the miniature control system.</t>
  </si>
  <si>
    <t>I felt satisfied with the overall experience of using the joystick control system.</t>
  </si>
  <si>
    <t>What did you like most about the miniature control system?</t>
  </si>
  <si>
    <t>What did you like most about the joysticks control system?</t>
  </si>
  <si>
    <t>I would prefer to use the miniature control system over the joysticks.</t>
  </si>
  <si>
    <t>I felt that the miniature control system was more enjoyable overall.</t>
  </si>
  <si>
    <t>What aspects of the miniature controlling interface did you find frustrating or unappealing?</t>
  </si>
  <si>
    <t>What aspects of the joysticks controlling interface did you find frustrating or unappealing?</t>
  </si>
  <si>
    <t>If you could change one thing about the miniature controlling interface, what would it be?</t>
  </si>
  <si>
    <t>2024/11/03 1:51:30 PM GMT+1</t>
  </si>
  <si>
    <t>2024/11/03 1:53:12 PM GMT+1</t>
  </si>
  <si>
    <t>I could well imagine the movement of the machine arm in releation to my own hand which made the manouvering much quicker, even though not so precise</t>
  </si>
  <si>
    <t>The movement coud be very precise</t>
  </si>
  <si>
    <t>The slow reaction of the controled machine , which caused sometimes unwanted movements, also the need to contain the same position of the hand to a miniature was a little difficult.</t>
  </si>
  <si>
    <t>Without the physical response, it is sometimes difficult to realise a direction in which I pull the joystick</t>
  </si>
  <si>
    <t>Maybe more possible control points on the miniature</t>
  </si>
  <si>
    <t>2024/11/03 4:34:47 PM GMT+1</t>
  </si>
  <si>
    <t>When I figured out how it works and how to effectively use my arm to control the miniature. It was very quick and user friendly.</t>
  </si>
  <si>
    <t>Nothing. It was hard to navigate which direction and which joystick to use, also it required coordination of both hands in different directions at the same time which quite hard to learn.</t>
  </si>
  <si>
    <t>the reaction time/delay</t>
  </si>
  <si>
    <t>2024/11/03 5:17:37 PM GMT+1</t>
  </si>
  <si>
    <t>It felt like a nice toy, very easy to use, did not have to think too much about the directions and so on</t>
  </si>
  <si>
    <t>a lot harder to learn and for concentration, had to think about the directions a lot</t>
  </si>
  <si>
    <t>none</t>
  </si>
  <si>
    <t>also not</t>
  </si>
  <si>
    <t>2024/11/03 6:51:02 PM GMT+1</t>
  </si>
  <si>
    <t>I liked that I could use the movement of my body as a controller which felt intuitive and I did not ghave to think as much</t>
  </si>
  <si>
    <t>I had to think about the directions too much</t>
  </si>
  <si>
    <t>I liked that I could try out the directions but I found it a bit frustrating to remember it all and having to learn everything</t>
  </si>
  <si>
    <t>-</t>
  </si>
  <si>
    <t>2024/11/19 4:20:29 PM GMT+1</t>
  </si>
  <si>
    <t>It was just very simple to get and easy to use</t>
  </si>
  <si>
    <t>It takes a little bit of learning curve</t>
  </si>
  <si>
    <t>The overall control over it stays rudimentary</t>
  </si>
  <si>
    <t>Make it slightly less sensitive</t>
  </si>
  <si>
    <t>2024/11/26 4:53:10 PM GMT+1</t>
  </si>
  <si>
    <t>It was more natural</t>
  </si>
  <si>
    <t>It was really precise</t>
  </si>
  <si>
    <t>The delay between the control and the actual movement</t>
  </si>
  <si>
    <t>That I had to learn the controls</t>
  </si>
  <si>
    <t>No or less delay</t>
  </si>
  <si>
    <t>2024/11/27 11:10:13 PM GMT+1</t>
  </si>
  <si>
    <t>There were no frustrating aspects.</t>
  </si>
  <si>
    <t>2024/12/04 4:54:45 PM GMT+1</t>
  </si>
  <si>
    <t xml:space="preserve">Ability to move the real system. Very like the idea, but need to be updated in my opinion. </t>
  </si>
  <si>
    <t xml:space="preserve">Generally known idea. And when one axe is done, I do not destroy uts setting, because I can focus on other axes. </t>
  </si>
  <si>
    <t xml:space="preserve">Not sure, how does it works. The miniature should meant wanted position but wanted positiin was given by position of cursor. I tried move the miniature, update position of hand and grab miniature again, but it moves, because I moved hand in the meanwhile. 
I set 3 out of 4 positions but on second grab everything gone wrong. 
Sometimes the excavator denied to go wherr the miniature was. </t>
  </si>
  <si>
    <t xml:space="preserve">Positions of yjoysticks and combinetion of axes. </t>
  </si>
  <si>
    <t xml:space="preserve">The grabbing system - grab the miniature and use only movement of hand when grabbed (use only changes of relative position from grab point). Do not use absolute positin of hand. </t>
  </si>
  <si>
    <t xml:space="preserve">That it is very difficult to do it quickly </t>
  </si>
  <si>
    <t xml:space="preserve">I wouldn‚Äôt change a thing </t>
  </si>
  <si>
    <t xml:space="preserve">It would be enough to have just the big excavator, I did not have time to look at the small white one </t>
  </si>
  <si>
    <t xml:space="preserve">It was very sensitive so if you got it, you could really control it </t>
  </si>
  <si>
    <t xml:space="preserve">You didn‚Äòt have to pay attention to holding the joysticks. </t>
  </si>
  <si>
    <t xml:space="preserve">Operating the machine seemed realistic. </t>
  </si>
  <si>
    <t xml:space="preserve">Sometimes the miniature controlling point, with which the movement was controlled, wasn‚Äôt in the field of vision. </t>
  </si>
  <si>
    <t xml:space="preserve">That the miniature controlling point, with which the movement is controlled, is always in the focus. </t>
  </si>
  <si>
    <t xml:space="preserve">it is faster in non precise moves </t>
  </si>
  <si>
    <t xml:space="preserve">it is precise and predictable </t>
  </si>
  <si>
    <t xml:space="preserve">open close bucket was sometimes painful for the hand </t>
  </si>
  <si>
    <t xml:space="preserve">it felt sometimes slow </t>
  </si>
  <si>
    <t xml:space="preserve">i would impement the open close on 2 new buttons </t>
  </si>
  <si>
    <t>SUS</t>
  </si>
  <si>
    <t>LIKABILITY</t>
  </si>
  <si>
    <t>JOYSTICKS</t>
  </si>
  <si>
    <t>MINIATURE</t>
  </si>
  <si>
    <t>AVERAGE</t>
  </si>
  <si>
    <t>Prior experience</t>
  </si>
  <si>
    <t>WSSL</t>
  </si>
  <si>
    <t>CE1J</t>
  </si>
  <si>
    <t>A9AB</t>
  </si>
  <si>
    <t>1IM9</t>
  </si>
  <si>
    <t>1I1I</t>
  </si>
  <si>
    <t>F5S2</t>
  </si>
  <si>
    <t>2JW5</t>
  </si>
  <si>
    <t>RMYD</t>
  </si>
  <si>
    <t>50O9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</si>
</sst>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2" xfId="0" applyFill="1" applyBorder="1"/>
    <xf numFmtId="0" fontId="0" fillId="4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46E7D-49E1-5B4F-B72C-5C53C3325DD6}" name="Table1" displayName="Table1" ref="A1:Q10" totalsRowShown="0" headerRowDxfId="30" dataDxfId="29">
  <autoFilter ref="A1:Q10" xr:uid="{50A46E7D-49E1-5B4F-B72C-5C53C3325DD6}"/>
  <tableColumns count="17">
    <tableColumn id="1" xr3:uid="{BEFE91CE-6D67-234A-AE72-BF1C517D8247}" name="Timestamp" dataDxfId="28"/>
    <tableColumn id="3" xr3:uid="{A8E297FB-6A4F-4C44-95BF-14BC3225219C}" name="User id:" dataDxfId="27"/>
    <tableColumn id="4" xr3:uid="{4A42180F-E49E-794C-92EB-1D1E86AEB645}" name="Age" dataDxfId="26"/>
    <tableColumn id="5" xr3:uid="{0629C676-2123-4645-BEC0-CF062E812B7D}" name="Gender" dataDxfId="25"/>
    <tableColumn id="6" xr3:uid="{731F638A-FE96-D649-8C73-0D739410AB34}" name="Current field of work or study?" dataDxfId="24"/>
    <tableColumn id="7" xr3:uid="{CBD40FA4-EAB2-454F-ACA8-94D6EC0DA232}" name="How familiar are you with virtual reality?" dataDxfId="23"/>
    <tableColumn id="8" xr3:uid="{0CE586F6-9B9C-B64F-92BA-44715AA28C80}" name="Have you used VR for gaming, training, or other applications?" dataDxfId="22"/>
    <tableColumn id="9" xr3:uid="{6698B35C-F3AF-A444-906A-B9FFEC5F0BAC}" name="If yes, did you experience discomfort or motion sickness while using VR or playing video games?" dataDxfId="21"/>
    <tableColumn id="10" xr3:uid="{B77A000F-740A-C945-B0C7-5D405AF2E877}" name="How often do you play video games?" dataDxfId="20"/>
    <tableColumn id="11" xr3:uid="{911B66F6-D395-DE47-8F69-115FE232659D}" name="Have you ever operated heavy machinery? " dataDxfId="19"/>
    <tableColumn id="12" xr3:uid="{9B6EA13F-F00E-5348-8048-80AF17CAB0AD}" name="If yes, what type?" dataDxfId="18"/>
    <tableColumn id="13" xr3:uid="{83838ADA-0293-304E-B386-AE285152B8F8}" name="How many hours of experience do you have operating heavy machinery? " dataDxfId="17"/>
    <tableColumn id="14" xr3:uid="{33766BCC-0B47-EB40-9232-4DD49ABD4C7F}" name="Have you ever operated an excavator?" dataDxfId="16"/>
    <tableColumn id="15" xr3:uid="{5ACA2BB3-402E-5D47-9068-521994A694FE}" name="If yes, please specify your experience level:" dataDxfId="15"/>
    <tableColumn id="16" xr3:uid="{C999D0B7-CEF4-1843-AF5B-B840A5788FED}" name="How comfortable are you using new technologies? " dataDxfId="14"/>
    <tableColumn id="17" xr3:uid="{AC41777C-FBD7-D24B-BAD8-BF7A7752D36A}" name="How do you prefer to learn new skills?" dataDxfId="13"/>
    <tableColumn id="18" xr3:uid="{1AFAC0DC-207E-0643-B826-7B2532F99698}" name="How often do you use a joystick or similar control device? 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B57C8-E496-464D-915E-D18C26AD7582}" name="Table2" displayName="Table2" ref="A1:H10" totalsRowShown="0">
  <autoFilter ref="A1:H10" xr:uid="{3AAB57C8-E496-464D-915E-D18C26AD7582}"/>
  <tableColumns count="8">
    <tableColumn id="1" xr3:uid="{4D3E56F8-7551-0649-8D00-3F6DC82252CD}" name="Timestamp"/>
    <tableColumn id="2" xr3:uid="{92C58E31-EB52-AB4D-828D-C7825CCA8617}" name="User id:" dataDxfId="11"/>
    <tableColumn id="3" xr3:uid="{A26C2ADB-531E-8046-8498-8D882560DCCB}" name="How mentally demanding was the task?"/>
    <tableColumn id="4" xr3:uid="{9018DD3D-A367-124D-B168-7FB2F430B961}" name="How physically demanding was the task?"/>
    <tableColumn id="5" xr3:uid="{33E40D81-9EA0-164C-A4CA-0E11A2816839}" name="How hurried or rushed was the pace of the task?"/>
    <tableColumn id="6" xr3:uid="{39276B69-D719-F04C-8257-3EF0A44C2735}" name="How successful were you in accomplishing the task?"/>
    <tableColumn id="7" xr3:uid="{F61B6611-CBC7-654F-AFF7-904872105BBB}" name="How hard did you have to work to accomplish your level of performance?"/>
    <tableColumn id="8" xr3:uid="{171E44B1-5721-1B49-8DE7-C0F1B79F3D3D}" name="How frustrated, discouraged, irritated, stressed, and annoyed did you feel performing the task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46EC0F-7F55-BD43-A809-A0ABB3F2F480}" name="Table3" displayName="Table3" ref="A1:H10" totalsRowShown="0">
  <autoFilter ref="A1:H10" xr:uid="{B046EC0F-7F55-BD43-A809-A0ABB3F2F480}"/>
  <tableColumns count="8">
    <tableColumn id="1" xr3:uid="{EA80F4EA-107B-3C40-9EA5-A68578FA3303}" name="Timestamp"/>
    <tableColumn id="2" xr3:uid="{B4C2B5B2-69AB-8A45-B9F9-B0709196AE33}" name="User id:" dataDxfId="10"/>
    <tableColumn id="3" xr3:uid="{E425B6AF-1C47-C644-A2B6-DBDBF1E70C9C}" name="How mentally demanding was the task?"/>
    <tableColumn id="4" xr3:uid="{485B22D8-3271-3C4A-9E77-96605C2A4B24}" name="How physically demanding was the task?"/>
    <tableColumn id="5" xr3:uid="{D86A83A2-B547-4243-B126-B6083A8026BF}" name="How hurried or rushed was the pace of the task?"/>
    <tableColumn id="6" xr3:uid="{F2FC5FF2-DE18-C34E-8486-E82249AC2F2A}" name="How successful were you in accomplishing the task?"/>
    <tableColumn id="7" xr3:uid="{6EAF0A97-DE45-2F46-B236-85F94E524B9D}" name="How hard did you have to work to accomplish your level of performance?"/>
    <tableColumn id="8" xr3:uid="{058EE08D-532F-7B42-928D-8B80BFC6C0CF}" name="How frustrated, discouraged, irritated, stressed, and annoyed did you feel performing the task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446225-36C2-6B44-8079-FAE111AF47C7}" name="Table4" displayName="Table4" ref="A1:L10" totalsRowShown="0">
  <autoFilter ref="A1:L10" xr:uid="{19446225-36C2-6B44-8079-FAE111AF47C7}"/>
  <tableColumns count="12">
    <tableColumn id="1" xr3:uid="{08F3148D-D181-BB48-B99F-284B589E9B4C}" name="Timestamp"/>
    <tableColumn id="2" xr3:uid="{CFE85864-DA36-1844-A363-8BC4E79ED004}" name="User id:" dataDxfId="9"/>
    <tableColumn id="9" xr3:uid="{5FEE2281-6827-6545-AE87-C57EB995147F}" name="I think that I would like to use this system frequently."/>
    <tableColumn id="10" xr3:uid="{D92DC66A-D919-7A48-9808-085181585C69}" name="I found the system unnecessarily complex."/>
    <tableColumn id="11" xr3:uid="{FFAAE078-CF78-644F-86D6-E7F21BB8653A}" name="I thought the system was easy to use."/>
    <tableColumn id="12" xr3:uid="{04F22F0A-EA48-CA40-A878-94E1FE5DF543}" name="I think that I would need the support of a technical person to be able to use this system."/>
    <tableColumn id="13" xr3:uid="{710E7979-E11A-A34B-84E3-91D4D1B5F880}" name="I found the various functions in this system were well integrated."/>
    <tableColumn id="14" xr3:uid="{8F5198AB-CDD1-F649-9B11-A8A2481557DD}" name="I thought there was too much inconsistency in this system."/>
    <tableColumn id="15" xr3:uid="{BFFFAEE4-C464-444A-876A-FDA9D69BBB9B}" name="I would imagine that most people would learn to use this system very quickly."/>
    <tableColumn id="16" xr3:uid="{6D759272-B102-9747-A133-314E9A43194E}" name="I found the system very cumbersome to use."/>
    <tableColumn id="17" xr3:uid="{57541D92-CFFA-6E4F-AA21-F1E8916E049C}" name="I felt very confident using the system."/>
    <tableColumn id="18" xr3:uid="{820DF7F8-D40F-2844-A79B-D44F409F3F0E}" name="I needed to learn a lot of things before I could get going with this system.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7846F-4E95-9042-85B3-15874D126C9D}" name="Table5" displayName="Table5" ref="A1:L10" totalsRowShown="0">
  <autoFilter ref="A1:L10" xr:uid="{D9B7846F-4E95-9042-85B3-15874D126C9D}"/>
  <tableColumns count="12">
    <tableColumn id="1" xr3:uid="{7C6F04AB-B73C-6847-8A64-93B4DC42030B}" name="Timestamp"/>
    <tableColumn id="2" xr3:uid="{6DEA15FA-8A54-C745-BDDB-CE65F8683658}" name="User id:" dataDxfId="8"/>
    <tableColumn id="9" xr3:uid="{33810115-61BE-7B42-A004-11A0BEDD862A}" name="I think that I would like to use this system frequently."/>
    <tableColumn id="10" xr3:uid="{B615D955-9F68-0B46-8652-592DD51CE392}" name="I found the system unnecessarily complex."/>
    <tableColumn id="11" xr3:uid="{3A818F83-CAB6-8E46-B7C1-89EAA910B73C}" name="I thought the system was easy to use."/>
    <tableColumn id="12" xr3:uid="{434E45F0-3844-1449-AE6B-078D2061D3BC}" name="I think that I would need the support of a technical person to be able to use this system."/>
    <tableColumn id="13" xr3:uid="{13D5329A-DFF0-BD48-BD1B-A00CAB0E6574}" name="I found the various functions in this system were well integrated."/>
    <tableColumn id="14" xr3:uid="{9ED0A258-DE90-A847-875C-1D4D5B23202C}" name="I thought there was too much inconsistency in this system."/>
    <tableColumn id="15" xr3:uid="{BA6FD42A-87D7-A04F-B899-DC0332DB810A}" name="I would imagine that most people would learn to use this system very quickly."/>
    <tableColumn id="16" xr3:uid="{FF91D354-C2C6-2B44-84BB-F67BF1AFC615}" name="I found the system very cumbersome to use."/>
    <tableColumn id="17" xr3:uid="{F299000E-AFFA-4A4A-A5CB-633DBADE8B81}" name="I felt very confident using the system."/>
    <tableColumn id="18" xr3:uid="{958D5BE8-819A-844B-8937-365891BDC77C}" name="I needed to learn a lot of things before I could get going with this system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50A1CB-B1DA-F049-A4F6-61608946C8A6}" name="Table7" displayName="Table7" ref="A1:N10" totalsRowShown="0">
  <autoFilter ref="A1:N10" xr:uid="{6050A1CB-B1DA-F049-A4F6-61608946C8A6}"/>
  <tableColumns count="14">
    <tableColumn id="1" xr3:uid="{288A6C8E-567E-924B-9F9B-3C00D0C23A32}" name="Timestamp"/>
    <tableColumn id="3" xr3:uid="{575D145A-2F8A-BE46-8CDC-D1FE280D24D7}" name="User Id:" dataDxfId="7"/>
    <tableColumn id="4" xr3:uid="{B1059E2E-2D47-B14E-8545-E1DC4C0AEB07}" name="I enjoyed using the miniature controlling interface."/>
    <tableColumn id="5" xr3:uid="{D297F555-5A1D-164F-AC38-FAB852493C1A}" name="I enjoyed using the joysticks controlling interface."/>
    <tableColumn id="6" xr3:uid="{AAE52FB8-8CB4-C84B-9248-C01B3B0EAB4A}" name="I would recommend the miniature controlling interface to others."/>
    <tableColumn id="7" xr3:uid="{D6FDEEB0-2CF1-EF4D-B9C6-6BBF25EE574D}" name="I felt satisfied with the overall experience of using the miniature control system."/>
    <tableColumn id="8" xr3:uid="{330760E9-991C-6D4C-BE9C-2111FE1D96AF}" name="I felt satisfied with the overall experience of using the joystick control system."/>
    <tableColumn id="9" xr3:uid="{312603FC-0F24-DC42-94DC-F23673D118D9}" name="What did you like most about the miniature control system?"/>
    <tableColumn id="10" xr3:uid="{6CEB958D-088C-D740-92B9-25E574ADFF24}" name="What did you like most about the joysticks control system?"/>
    <tableColumn id="11" xr3:uid="{11B03912-8440-D145-88BA-2244B1EF7834}" name="I would prefer to use the miniature control system over the joysticks."/>
    <tableColumn id="12" xr3:uid="{BC325BC6-9CF1-4C40-84A7-7882C1597EB8}" name="I felt that the miniature control system was more enjoyable overall."/>
    <tableColumn id="13" xr3:uid="{007F4455-89AB-2E4D-95B5-3E58951BA7E1}" name="What aspects of the miniature controlling interface did you find frustrating or unappealing?"/>
    <tableColumn id="14" xr3:uid="{1FF1E55E-90E9-B748-8089-BC8A578C84B0}" name="What aspects of the joysticks controlling interface did you find frustrating or unappealing?"/>
    <tableColumn id="15" xr3:uid="{8366F06E-4B19-FA4A-A45F-76AD5F9FEEE0}" name="If you could change one thing about the miniature controlling interface, what would it be?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3D070-43D7-0443-A3C6-EF5C0CBA0420}" name="Table9" displayName="Table9" ref="A15:C24" totalsRowShown="0">
  <autoFilter ref="A15:C24" xr:uid="{A3A3D070-43D7-0443-A3C6-EF5C0CBA0420}"/>
  <tableColumns count="3">
    <tableColumn id="1" xr3:uid="{D40779A0-5BCF-B743-A7B6-7D50FA236AC3}" name="User Id:" dataDxfId="6"/>
    <tableColumn id="2" xr3:uid="{692F94EC-77BB-0040-989D-7F098127B7D8}" name="JOYSTICKS" dataDxfId="5">
      <calculatedColumnFormula>AVERAGE(D2, G2)</calculatedColumnFormula>
    </tableColumn>
    <tableColumn id="3" xr3:uid="{CAC25702-2B2D-1F49-A5A1-05714F66DBA7}" name="MINIATURE" dataDxfId="4">
      <calculatedColumnFormula>AVERAGE(C2, E2, F2)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92D1C6-C6E4-0E41-B913-F2A50B107D41}" name="Table8" displayName="Table8" ref="A1:F19" totalsRowShown="0">
  <autoFilter ref="A1:F19" xr:uid="{7592D1C6-C6E4-0E41-B913-F2A50B107D41}"/>
  <tableColumns count="6">
    <tableColumn id="1" xr3:uid="{11ED93F3-DC29-BE43-A5DE-E709FE85F226}" name="User ID"/>
    <tableColumn id="2" xr3:uid="{B6DFD5ED-7171-EA40-9638-476275459430}" name="Control System"/>
    <tableColumn id="3" xr3:uid="{5C82097B-7738-D04D-9D4A-E2362DA127CD}" name="NASA_TLX" dataDxfId="3">
      <calculatedColumnFormula>SUM(NASATLX_JOYSTICKS!C2:H2)</calculatedColumnFormula>
    </tableColumn>
    <tableColumn id="4" xr3:uid="{CFD32177-53DE-AE40-AB40-F78CFF29BA27}" name="SUS" dataDxfId="2">
      <calculatedColumnFormula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calculatedColumnFormula>
    </tableColumn>
    <tableColumn id="5" xr3:uid="{E264ADDF-8D33-734A-BB6D-22106F15751E}" name="LIKABILITY" dataDxfId="1">
      <calculatedColumnFormula>LIKABILITY!B26</calculatedColumnFormula>
    </tableColumn>
    <tableColumn id="6" xr3:uid="{1E8E58E8-7E8F-D44D-8CB0-F1D695E7D790}" name="Prior experience" dataDxfId="0">
      <calculatedColumnFormula>SUM(INITIAL!B14:I14)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48CC-9B66-BF42-BFD6-752B36AB1B67}">
  <dimension ref="A1:Q22"/>
  <sheetViews>
    <sheetView zoomScale="93" workbookViewId="0">
      <selection activeCell="G25" sqref="G25"/>
    </sheetView>
  </sheetViews>
  <sheetFormatPr baseColWidth="10" defaultRowHeight="16" x14ac:dyDescent="0.2"/>
  <cols>
    <col min="1" max="1" width="12.83203125" customWidth="1"/>
    <col min="2" max="2" width="12" customWidth="1"/>
    <col min="6" max="6" width="28" customWidth="1"/>
    <col min="7" max="7" width="36" customWidth="1"/>
    <col min="8" max="8" width="52.83203125" customWidth="1"/>
    <col min="9" max="9" width="81.1640625" customWidth="1"/>
    <col min="10" max="10" width="32.6640625" customWidth="1"/>
    <col min="11" max="11" width="37.6640625" customWidth="1"/>
    <col min="12" max="12" width="17.5" customWidth="1"/>
    <col min="13" max="13" width="61.5" customWidth="1"/>
    <col min="14" max="14" width="34" customWidth="1"/>
    <col min="15" max="15" width="38.33203125" customWidth="1"/>
    <col min="16" max="16" width="44.6640625" customWidth="1"/>
    <col min="17" max="17" width="34" customWidth="1"/>
    <col min="18" max="18" width="50.1640625" customWidth="1"/>
  </cols>
  <sheetData>
    <row r="1" spans="1:17" x14ac:dyDescent="0.2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x14ac:dyDescent="0.2">
      <c r="A2" s="1" t="s">
        <v>51</v>
      </c>
      <c r="B2" t="s">
        <v>161</v>
      </c>
      <c r="C2" s="1">
        <v>27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56</v>
      </c>
      <c r="K2" s="1"/>
      <c r="L2" s="1">
        <v>0</v>
      </c>
      <c r="M2" s="1" t="s">
        <v>56</v>
      </c>
      <c r="N2" s="1"/>
      <c r="O2" s="1">
        <v>4</v>
      </c>
      <c r="P2" s="1" t="s">
        <v>58</v>
      </c>
      <c r="Q2" s="1" t="s">
        <v>59</v>
      </c>
    </row>
    <row r="3" spans="1:17" x14ac:dyDescent="0.2">
      <c r="A3" s="1" t="s">
        <v>60</v>
      </c>
      <c r="B3" t="s">
        <v>162</v>
      </c>
      <c r="C3" s="1">
        <v>25</v>
      </c>
      <c r="D3" s="1" t="s">
        <v>61</v>
      </c>
      <c r="E3" s="1" t="s">
        <v>62</v>
      </c>
      <c r="F3" s="1" t="s">
        <v>63</v>
      </c>
      <c r="G3" s="1" t="s">
        <v>55</v>
      </c>
      <c r="H3" s="1" t="s">
        <v>56</v>
      </c>
      <c r="I3" s="1" t="s">
        <v>64</v>
      </c>
      <c r="J3" s="1" t="s">
        <v>56</v>
      </c>
      <c r="K3" s="1"/>
      <c r="L3" s="1">
        <v>0</v>
      </c>
      <c r="M3" s="1" t="s">
        <v>56</v>
      </c>
      <c r="N3" s="1"/>
      <c r="O3" s="1">
        <v>1</v>
      </c>
      <c r="P3" s="1" t="s">
        <v>58</v>
      </c>
      <c r="Q3" s="1" t="s">
        <v>64</v>
      </c>
    </row>
    <row r="4" spans="1:17" x14ac:dyDescent="0.2">
      <c r="A4" s="1" t="s">
        <v>65</v>
      </c>
      <c r="B4" t="s">
        <v>163</v>
      </c>
      <c r="C4" s="1">
        <v>27</v>
      </c>
      <c r="D4" s="1" t="s">
        <v>52</v>
      </c>
      <c r="E4" s="1" t="s">
        <v>66</v>
      </c>
      <c r="F4" s="1" t="s">
        <v>63</v>
      </c>
      <c r="G4" s="1" t="s">
        <v>56</v>
      </c>
      <c r="H4" s="1"/>
      <c r="I4" s="1" t="s">
        <v>57</v>
      </c>
      <c r="J4" s="1" t="s">
        <v>56</v>
      </c>
      <c r="K4" s="1"/>
      <c r="L4" s="1" t="s">
        <v>67</v>
      </c>
      <c r="M4" s="1" t="s">
        <v>56</v>
      </c>
      <c r="N4" s="1"/>
      <c r="O4" s="1">
        <v>4</v>
      </c>
      <c r="P4" s="1" t="s">
        <v>58</v>
      </c>
      <c r="Q4" s="1" t="s">
        <v>57</v>
      </c>
    </row>
    <row r="5" spans="1:17" x14ac:dyDescent="0.2">
      <c r="A5" s="1" t="s">
        <v>68</v>
      </c>
      <c r="B5" s="1" t="s">
        <v>164</v>
      </c>
      <c r="C5" s="1">
        <v>51</v>
      </c>
      <c r="D5" s="1" t="s">
        <v>52</v>
      </c>
      <c r="E5" s="1" t="s">
        <v>69</v>
      </c>
      <c r="F5" s="1" t="s">
        <v>54</v>
      </c>
      <c r="G5" s="1" t="s">
        <v>56</v>
      </c>
      <c r="H5" s="1" t="s">
        <v>70</v>
      </c>
      <c r="I5" s="1" t="s">
        <v>64</v>
      </c>
      <c r="J5" s="1" t="s">
        <v>56</v>
      </c>
      <c r="K5" s="1"/>
      <c r="L5" s="1">
        <v>0</v>
      </c>
      <c r="M5" s="1" t="s">
        <v>56</v>
      </c>
      <c r="N5" s="1"/>
      <c r="O5" s="1">
        <v>5</v>
      </c>
      <c r="P5" s="1" t="s">
        <v>58</v>
      </c>
      <c r="Q5" s="1" t="s">
        <v>57</v>
      </c>
    </row>
    <row r="6" spans="1:17" x14ac:dyDescent="0.2">
      <c r="A6" s="1" t="s">
        <v>71</v>
      </c>
      <c r="B6" t="s">
        <v>165</v>
      </c>
      <c r="C6" s="1">
        <v>49</v>
      </c>
      <c r="D6" s="1" t="s">
        <v>61</v>
      </c>
      <c r="E6" s="1" t="s">
        <v>72</v>
      </c>
      <c r="F6" s="1" t="s">
        <v>63</v>
      </c>
      <c r="G6" s="1" t="s">
        <v>56</v>
      </c>
      <c r="H6" s="1"/>
      <c r="I6" s="1" t="s">
        <v>64</v>
      </c>
      <c r="J6" s="1" t="s">
        <v>56</v>
      </c>
      <c r="K6" s="1"/>
      <c r="L6" s="1">
        <v>0</v>
      </c>
      <c r="M6" s="1" t="s">
        <v>56</v>
      </c>
      <c r="N6" s="1"/>
      <c r="O6" s="1">
        <v>1</v>
      </c>
      <c r="P6" s="1" t="s">
        <v>58</v>
      </c>
      <c r="Q6" s="1" t="s">
        <v>64</v>
      </c>
    </row>
    <row r="7" spans="1:17" x14ac:dyDescent="0.2">
      <c r="A7" s="1" t="s">
        <v>73</v>
      </c>
      <c r="B7" t="s">
        <v>166</v>
      </c>
      <c r="C7" s="1">
        <v>30</v>
      </c>
      <c r="D7" s="1" t="s">
        <v>52</v>
      </c>
      <c r="E7" s="1" t="s">
        <v>74</v>
      </c>
      <c r="F7" s="1" t="s">
        <v>63</v>
      </c>
      <c r="G7" s="1" t="s">
        <v>56</v>
      </c>
      <c r="H7" s="1"/>
      <c r="I7" s="1" t="s">
        <v>57</v>
      </c>
      <c r="J7" s="1" t="s">
        <v>56</v>
      </c>
      <c r="K7" s="1"/>
      <c r="L7" s="1" t="s">
        <v>67</v>
      </c>
      <c r="M7" s="1" t="s">
        <v>56</v>
      </c>
      <c r="N7" s="1"/>
      <c r="O7" s="1">
        <v>5</v>
      </c>
      <c r="P7" s="1" t="s">
        <v>58</v>
      </c>
      <c r="Q7" s="1" t="s">
        <v>57</v>
      </c>
    </row>
    <row r="8" spans="1:17" x14ac:dyDescent="0.2">
      <c r="A8" s="1" t="s">
        <v>75</v>
      </c>
      <c r="B8" t="s">
        <v>160</v>
      </c>
      <c r="C8" s="1">
        <v>26</v>
      </c>
      <c r="D8" s="1" t="s">
        <v>61</v>
      </c>
      <c r="E8" s="1" t="s">
        <v>76</v>
      </c>
      <c r="F8" s="1" t="s">
        <v>63</v>
      </c>
      <c r="G8" s="1" t="s">
        <v>56</v>
      </c>
      <c r="H8" s="1"/>
      <c r="I8" s="1" t="s">
        <v>59</v>
      </c>
      <c r="J8" s="1" t="s">
        <v>56</v>
      </c>
      <c r="K8" s="1"/>
      <c r="L8" s="1">
        <v>0</v>
      </c>
      <c r="M8" s="1" t="s">
        <v>56</v>
      </c>
      <c r="N8" s="1"/>
      <c r="O8" s="1">
        <v>5</v>
      </c>
      <c r="P8" s="1" t="s">
        <v>58</v>
      </c>
      <c r="Q8" s="1" t="s">
        <v>59</v>
      </c>
    </row>
    <row r="9" spans="1:17" x14ac:dyDescent="0.2">
      <c r="A9" s="1" t="s">
        <v>77</v>
      </c>
      <c r="B9" t="s">
        <v>167</v>
      </c>
      <c r="C9" s="1">
        <v>26</v>
      </c>
      <c r="D9" s="1" t="s">
        <v>61</v>
      </c>
      <c r="E9" s="1" t="s">
        <v>78</v>
      </c>
      <c r="F9" s="1" t="s">
        <v>63</v>
      </c>
      <c r="G9" s="1" t="s">
        <v>56</v>
      </c>
      <c r="H9" s="1"/>
      <c r="I9" s="1" t="s">
        <v>57</v>
      </c>
      <c r="J9" s="1" t="s">
        <v>56</v>
      </c>
      <c r="K9" s="1"/>
      <c r="L9" s="1">
        <v>0</v>
      </c>
      <c r="M9" s="1" t="s">
        <v>56</v>
      </c>
      <c r="N9" s="1"/>
      <c r="O9" s="1">
        <v>4</v>
      </c>
      <c r="P9" s="1" t="s">
        <v>58</v>
      </c>
      <c r="Q9" s="1" t="s">
        <v>57</v>
      </c>
    </row>
    <row r="10" spans="1:17" x14ac:dyDescent="0.2">
      <c r="A10" s="1" t="s">
        <v>79</v>
      </c>
      <c r="B10" t="s">
        <v>168</v>
      </c>
      <c r="C10" s="1">
        <v>57</v>
      </c>
      <c r="D10" s="1" t="s">
        <v>52</v>
      </c>
      <c r="E10" s="1" t="s">
        <v>69</v>
      </c>
      <c r="F10" s="1" t="s">
        <v>80</v>
      </c>
      <c r="G10" s="1" t="s">
        <v>55</v>
      </c>
      <c r="H10" s="1" t="s">
        <v>81</v>
      </c>
      <c r="I10" s="1" t="s">
        <v>57</v>
      </c>
      <c r="J10" s="1" t="s">
        <v>55</v>
      </c>
      <c r="K10" s="1" t="s">
        <v>82</v>
      </c>
      <c r="L10" s="1" t="s">
        <v>83</v>
      </c>
      <c r="M10" s="1" t="s">
        <v>56</v>
      </c>
      <c r="N10" s="1"/>
      <c r="O10" s="1">
        <v>5</v>
      </c>
      <c r="P10" s="1" t="s">
        <v>58</v>
      </c>
      <c r="Q10" s="1" t="s">
        <v>84</v>
      </c>
    </row>
    <row r="13" spans="1:17" x14ac:dyDescent="0.2">
      <c r="A13" s="2" t="s">
        <v>1</v>
      </c>
      <c r="B13" s="2" t="s">
        <v>39</v>
      </c>
      <c r="C13" s="2" t="s">
        <v>40</v>
      </c>
      <c r="D13" s="2" t="s">
        <v>42</v>
      </c>
      <c r="E13" s="2" t="s">
        <v>43</v>
      </c>
      <c r="F13" s="2" t="s">
        <v>44</v>
      </c>
      <c r="G13" s="2" t="s">
        <v>46</v>
      </c>
      <c r="H13" s="2" t="s">
        <v>48</v>
      </c>
      <c r="I13" s="6" t="s">
        <v>50</v>
      </c>
    </row>
    <row r="14" spans="1:17" x14ac:dyDescent="0.2">
      <c r="A14" s="3" t="s">
        <v>161</v>
      </c>
      <c r="B14" s="3">
        <f>IF(F2="Not at all familiar", 0, IF(F2="Somewhat familiar", 2, IF(F2="Very familiar", 4, 0)))</f>
        <v>2</v>
      </c>
      <c r="C14" s="3">
        <f>IF(G2="No",0,IF(G2="Yes",3,0))</f>
        <v>3</v>
      </c>
      <c r="D14" s="3">
        <f>IF(I2="Never", 0, IF(I2="Rarely", 1, IF(I2="Occasionally", 2, IF(I2="Frequently", 3, 0))))</f>
        <v>1</v>
      </c>
      <c r="E14" s="3">
        <f t="shared" ref="E14:E22" si="0">IF(J2="No",0,IF(J2="Yes",3,0))</f>
        <v>0</v>
      </c>
      <c r="F14" s="3"/>
      <c r="G14" s="3">
        <f>IF(M2="No",0,IF(M2="Yes",3,0))</f>
        <v>0</v>
      </c>
      <c r="H14" s="3">
        <v>4</v>
      </c>
      <c r="I14" s="7">
        <f>IF(Q2="Never", 0, IF(Q2="Rarely", 1, IF(Q2="Occasionally", 2, IF(Q2="Frequently", 3, 0))))</f>
        <v>3</v>
      </c>
    </row>
    <row r="15" spans="1:17" x14ac:dyDescent="0.2">
      <c r="A15" s="4" t="s">
        <v>162</v>
      </c>
      <c r="B15" s="3">
        <f t="shared" ref="B15:B22" si="1">IF(F3="Not at all familiar", 0, IF(F3="Somewhat familiar", 2, IF(F3="Very familiar", 4, 0)))</f>
        <v>0</v>
      </c>
      <c r="C15" s="3">
        <f t="shared" ref="C15:C22" si="2">IF(G3="No",0,IF(G3="Yes",3,0))</f>
        <v>3</v>
      </c>
      <c r="D15" s="3">
        <f t="shared" ref="D15:D22" si="3">IF(I3="Never", 0, IF(I3="Rarely", 1, IF(I3="Occasionally", 2, IF(I3="Frequently", 3, 0))))</f>
        <v>0</v>
      </c>
      <c r="E15" s="3">
        <f t="shared" si="0"/>
        <v>0</v>
      </c>
      <c r="F15" s="4"/>
      <c r="G15" s="3">
        <f t="shared" ref="G15:G22" si="4">IF(M3="No",0,IF(M3="Yes",3,0))</f>
        <v>0</v>
      </c>
      <c r="H15" s="4">
        <v>1</v>
      </c>
      <c r="I15" s="7">
        <f t="shared" ref="I15:I22" si="5">IF(Q3="Never", 0, IF(Q3="Rarely", 1, IF(Q3="Occasionally", 2, IF(Q3="Frequently", 3, 0))))</f>
        <v>0</v>
      </c>
    </row>
    <row r="16" spans="1:17" x14ac:dyDescent="0.2">
      <c r="A16" s="3" t="s">
        <v>163</v>
      </c>
      <c r="B16" s="3">
        <f t="shared" si="1"/>
        <v>0</v>
      </c>
      <c r="C16" s="3">
        <f t="shared" si="2"/>
        <v>0</v>
      </c>
      <c r="D16" s="3">
        <f t="shared" si="3"/>
        <v>1</v>
      </c>
      <c r="E16" s="3">
        <f t="shared" si="0"/>
        <v>0</v>
      </c>
      <c r="F16" s="3"/>
      <c r="G16" s="3">
        <f t="shared" si="4"/>
        <v>0</v>
      </c>
      <c r="H16" s="3">
        <v>4</v>
      </c>
      <c r="I16" s="7">
        <f t="shared" si="5"/>
        <v>1</v>
      </c>
    </row>
    <row r="17" spans="1:9" x14ac:dyDescent="0.2">
      <c r="A17" s="4" t="s">
        <v>164</v>
      </c>
      <c r="B17" s="3">
        <f t="shared" si="1"/>
        <v>2</v>
      </c>
      <c r="C17" s="3">
        <f t="shared" si="2"/>
        <v>0</v>
      </c>
      <c r="D17" s="3">
        <f t="shared" si="3"/>
        <v>0</v>
      </c>
      <c r="E17" s="3">
        <f t="shared" si="0"/>
        <v>0</v>
      </c>
      <c r="F17" s="4"/>
      <c r="G17" s="3">
        <f t="shared" si="4"/>
        <v>0</v>
      </c>
      <c r="H17" s="4">
        <v>5</v>
      </c>
      <c r="I17" s="7">
        <f t="shared" si="5"/>
        <v>1</v>
      </c>
    </row>
    <row r="18" spans="1:9" x14ac:dyDescent="0.2">
      <c r="A18" s="3" t="s">
        <v>165</v>
      </c>
      <c r="B18" s="3">
        <f t="shared" si="1"/>
        <v>0</v>
      </c>
      <c r="C18" s="3">
        <f t="shared" si="2"/>
        <v>0</v>
      </c>
      <c r="D18" s="3">
        <f t="shared" si="3"/>
        <v>0</v>
      </c>
      <c r="E18" s="3">
        <f t="shared" si="0"/>
        <v>0</v>
      </c>
      <c r="F18" s="3"/>
      <c r="G18" s="3">
        <f t="shared" si="4"/>
        <v>0</v>
      </c>
      <c r="H18" s="3">
        <v>1</v>
      </c>
      <c r="I18" s="7">
        <f t="shared" si="5"/>
        <v>0</v>
      </c>
    </row>
    <row r="19" spans="1:9" x14ac:dyDescent="0.2">
      <c r="A19" s="4" t="s">
        <v>166</v>
      </c>
      <c r="B19" s="3">
        <f t="shared" si="1"/>
        <v>0</v>
      </c>
      <c r="C19" s="3">
        <f t="shared" si="2"/>
        <v>0</v>
      </c>
      <c r="D19" s="3">
        <f t="shared" si="3"/>
        <v>1</v>
      </c>
      <c r="E19" s="3">
        <f t="shared" si="0"/>
        <v>0</v>
      </c>
      <c r="F19" s="4"/>
      <c r="G19" s="3">
        <f t="shared" si="4"/>
        <v>0</v>
      </c>
      <c r="H19" s="4">
        <v>5</v>
      </c>
      <c r="I19" s="7">
        <f t="shared" si="5"/>
        <v>1</v>
      </c>
    </row>
    <row r="20" spans="1:9" x14ac:dyDescent="0.2">
      <c r="A20" s="3" t="s">
        <v>160</v>
      </c>
      <c r="B20" s="3">
        <f t="shared" si="1"/>
        <v>0</v>
      </c>
      <c r="C20" s="3">
        <f t="shared" si="2"/>
        <v>0</v>
      </c>
      <c r="D20" s="3">
        <f t="shared" si="3"/>
        <v>3</v>
      </c>
      <c r="E20" s="3">
        <f t="shared" si="0"/>
        <v>0</v>
      </c>
      <c r="F20" s="3"/>
      <c r="G20" s="3">
        <f t="shared" si="4"/>
        <v>0</v>
      </c>
      <c r="H20" s="3">
        <v>5</v>
      </c>
      <c r="I20" s="7">
        <f t="shared" si="5"/>
        <v>3</v>
      </c>
    </row>
    <row r="21" spans="1:9" x14ac:dyDescent="0.2">
      <c r="A21" s="4" t="s">
        <v>167</v>
      </c>
      <c r="B21" s="3">
        <f t="shared" si="1"/>
        <v>0</v>
      </c>
      <c r="C21" s="3">
        <f t="shared" si="2"/>
        <v>0</v>
      </c>
      <c r="D21" s="3">
        <f t="shared" si="3"/>
        <v>1</v>
      </c>
      <c r="E21" s="3">
        <f t="shared" si="0"/>
        <v>0</v>
      </c>
      <c r="F21" s="4"/>
      <c r="G21" s="3">
        <f t="shared" si="4"/>
        <v>0</v>
      </c>
      <c r="H21" s="4">
        <v>4</v>
      </c>
      <c r="I21" s="7">
        <f t="shared" si="5"/>
        <v>1</v>
      </c>
    </row>
    <row r="22" spans="1:9" x14ac:dyDescent="0.2">
      <c r="A22" s="3" t="s">
        <v>168</v>
      </c>
      <c r="B22" s="3">
        <f t="shared" si="1"/>
        <v>4</v>
      </c>
      <c r="C22" s="3">
        <f t="shared" si="2"/>
        <v>3</v>
      </c>
      <c r="D22" s="3">
        <f t="shared" si="3"/>
        <v>1</v>
      </c>
      <c r="E22" s="3">
        <f t="shared" si="0"/>
        <v>3</v>
      </c>
      <c r="F22" s="3" t="s">
        <v>82</v>
      </c>
      <c r="G22" s="3">
        <f t="shared" si="4"/>
        <v>0</v>
      </c>
      <c r="H22" s="3">
        <v>5</v>
      </c>
      <c r="I22" s="7">
        <f t="shared" si="5"/>
        <v>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E87F-DB36-9A4F-B567-786E1DCCE2E6}">
  <dimension ref="A1:H10"/>
  <sheetViews>
    <sheetView workbookViewId="0">
      <selection activeCell="H10" sqref="H10"/>
    </sheetView>
  </sheetViews>
  <sheetFormatPr baseColWidth="10" defaultRowHeight="16" x14ac:dyDescent="0.2"/>
  <cols>
    <col min="1" max="1" width="12.83203125" customWidth="1"/>
    <col min="3" max="3" width="35.83203125" customWidth="1"/>
    <col min="4" max="4" width="36.83203125" customWidth="1"/>
    <col min="5" max="5" width="42.33203125" customWidth="1"/>
    <col min="6" max="6" width="46.5" customWidth="1"/>
    <col min="7" max="7" width="61.6640625" customWidth="1"/>
    <col min="8" max="8" width="80.5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18</v>
      </c>
      <c r="B2" t="s">
        <v>161</v>
      </c>
      <c r="C2">
        <v>40</v>
      </c>
      <c r="D2">
        <v>30</v>
      </c>
      <c r="E2">
        <v>20</v>
      </c>
      <c r="F2">
        <v>75</v>
      </c>
      <c r="G2">
        <v>85</v>
      </c>
      <c r="H2">
        <v>50</v>
      </c>
    </row>
    <row r="3" spans="1:8" x14ac:dyDescent="0.2">
      <c r="A3" t="s">
        <v>19</v>
      </c>
      <c r="B3" t="s">
        <v>162</v>
      </c>
      <c r="C3">
        <v>70</v>
      </c>
      <c r="D3">
        <v>50</v>
      </c>
      <c r="E3">
        <v>30</v>
      </c>
      <c r="F3">
        <v>90</v>
      </c>
      <c r="G3">
        <v>70</v>
      </c>
      <c r="H3">
        <v>60</v>
      </c>
    </row>
    <row r="4" spans="1:8" x14ac:dyDescent="0.2">
      <c r="A4" t="s">
        <v>20</v>
      </c>
      <c r="B4" t="s">
        <v>163</v>
      </c>
      <c r="C4">
        <v>60</v>
      </c>
      <c r="D4">
        <v>30</v>
      </c>
      <c r="E4">
        <v>0</v>
      </c>
      <c r="F4">
        <v>85</v>
      </c>
      <c r="G4">
        <v>75</v>
      </c>
      <c r="H4">
        <v>80</v>
      </c>
    </row>
    <row r="5" spans="1:8" x14ac:dyDescent="0.2">
      <c r="A5" t="s">
        <v>21</v>
      </c>
      <c r="B5" s="1" t="s">
        <v>164</v>
      </c>
      <c r="C5">
        <v>70</v>
      </c>
      <c r="D5">
        <v>60</v>
      </c>
      <c r="E5">
        <v>10</v>
      </c>
      <c r="F5">
        <v>100</v>
      </c>
      <c r="G5">
        <v>78</v>
      </c>
      <c r="H5">
        <v>75</v>
      </c>
    </row>
    <row r="6" spans="1:8" x14ac:dyDescent="0.2">
      <c r="A6" t="s">
        <v>22</v>
      </c>
      <c r="B6" t="s">
        <v>165</v>
      </c>
      <c r="C6">
        <v>75</v>
      </c>
      <c r="D6">
        <v>30</v>
      </c>
      <c r="E6">
        <v>30</v>
      </c>
      <c r="F6">
        <v>60</v>
      </c>
      <c r="G6">
        <v>75</v>
      </c>
      <c r="H6">
        <v>50</v>
      </c>
    </row>
    <row r="7" spans="1:8" x14ac:dyDescent="0.2">
      <c r="A7" t="s">
        <v>23</v>
      </c>
      <c r="B7" t="s">
        <v>166</v>
      </c>
      <c r="C7">
        <v>60</v>
      </c>
      <c r="D7">
        <v>20</v>
      </c>
      <c r="E7">
        <v>0</v>
      </c>
      <c r="F7">
        <v>50</v>
      </c>
      <c r="G7">
        <v>80</v>
      </c>
      <c r="H7">
        <v>85</v>
      </c>
    </row>
    <row r="8" spans="1:8" x14ac:dyDescent="0.2">
      <c r="A8" t="s">
        <v>24</v>
      </c>
      <c r="B8" t="s">
        <v>160</v>
      </c>
      <c r="C8">
        <v>70</v>
      </c>
      <c r="D8">
        <v>60</v>
      </c>
      <c r="E8">
        <v>0</v>
      </c>
      <c r="F8">
        <v>100</v>
      </c>
      <c r="G8">
        <v>60</v>
      </c>
      <c r="H8">
        <v>50</v>
      </c>
    </row>
    <row r="9" spans="1:8" x14ac:dyDescent="0.2">
      <c r="A9" t="s">
        <v>25</v>
      </c>
      <c r="B9" t="s">
        <v>167</v>
      </c>
      <c r="C9">
        <v>40</v>
      </c>
      <c r="D9">
        <v>10</v>
      </c>
      <c r="E9">
        <v>20</v>
      </c>
      <c r="F9">
        <v>55</v>
      </c>
      <c r="G9">
        <v>75</v>
      </c>
      <c r="H9">
        <v>65</v>
      </c>
    </row>
    <row r="10" spans="1:8" x14ac:dyDescent="0.2">
      <c r="A10" t="s">
        <v>26</v>
      </c>
      <c r="B10" t="s">
        <v>168</v>
      </c>
      <c r="C10">
        <v>60</v>
      </c>
      <c r="D10">
        <v>50</v>
      </c>
      <c r="E10">
        <v>0</v>
      </c>
      <c r="F10">
        <v>100</v>
      </c>
      <c r="G10">
        <v>80</v>
      </c>
      <c r="H10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D6CA-2FE7-0B4C-9633-E77A4DBD4B59}">
  <dimension ref="A1:H10"/>
  <sheetViews>
    <sheetView topLeftCell="E1" workbookViewId="0">
      <selection activeCell="C7" sqref="C7"/>
    </sheetView>
  </sheetViews>
  <sheetFormatPr baseColWidth="10" defaultRowHeight="16" x14ac:dyDescent="0.2"/>
  <cols>
    <col min="1" max="1" width="12.83203125" customWidth="1"/>
    <col min="3" max="3" width="35.83203125" customWidth="1"/>
    <col min="4" max="4" width="36.83203125" customWidth="1"/>
    <col min="5" max="5" width="42.33203125" customWidth="1"/>
    <col min="6" max="6" width="46.5" customWidth="1"/>
    <col min="7" max="7" width="61.6640625" customWidth="1"/>
    <col min="8" max="8" width="80.5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27</v>
      </c>
      <c r="B2" t="s">
        <v>161</v>
      </c>
      <c r="C2">
        <v>25</v>
      </c>
      <c r="D2">
        <v>30</v>
      </c>
      <c r="E2">
        <v>30</v>
      </c>
      <c r="F2">
        <v>80</v>
      </c>
      <c r="G2">
        <v>15</v>
      </c>
      <c r="H2">
        <v>20</v>
      </c>
    </row>
    <row r="3" spans="1:8" x14ac:dyDescent="0.2">
      <c r="A3" t="s">
        <v>29</v>
      </c>
      <c r="B3" t="s">
        <v>162</v>
      </c>
      <c r="C3">
        <v>30</v>
      </c>
      <c r="D3">
        <v>15</v>
      </c>
      <c r="E3">
        <v>0</v>
      </c>
      <c r="F3">
        <v>100</v>
      </c>
      <c r="G3">
        <v>30</v>
      </c>
      <c r="H3">
        <v>0</v>
      </c>
    </row>
    <row r="4" spans="1:8" x14ac:dyDescent="0.2">
      <c r="A4" t="s">
        <v>28</v>
      </c>
      <c r="B4" t="s">
        <v>163</v>
      </c>
      <c r="C4">
        <v>25</v>
      </c>
      <c r="D4">
        <v>50</v>
      </c>
      <c r="E4">
        <v>25</v>
      </c>
      <c r="F4">
        <v>40</v>
      </c>
      <c r="G4">
        <v>40</v>
      </c>
      <c r="H4">
        <v>25</v>
      </c>
    </row>
    <row r="5" spans="1:8" x14ac:dyDescent="0.2">
      <c r="A5" t="s">
        <v>30</v>
      </c>
      <c r="B5" s="1" t="s">
        <v>164</v>
      </c>
      <c r="C5">
        <v>10</v>
      </c>
      <c r="D5">
        <v>10</v>
      </c>
      <c r="E5">
        <v>5</v>
      </c>
      <c r="F5">
        <v>80</v>
      </c>
      <c r="G5">
        <v>10</v>
      </c>
      <c r="H5">
        <v>10</v>
      </c>
    </row>
    <row r="6" spans="1:8" x14ac:dyDescent="0.2">
      <c r="A6" t="s">
        <v>31</v>
      </c>
      <c r="B6" t="s">
        <v>165</v>
      </c>
      <c r="C6">
        <v>50</v>
      </c>
      <c r="D6">
        <v>25</v>
      </c>
      <c r="E6">
        <v>40</v>
      </c>
      <c r="F6">
        <v>80</v>
      </c>
      <c r="G6">
        <v>25</v>
      </c>
      <c r="H6">
        <v>30</v>
      </c>
    </row>
    <row r="7" spans="1:8" x14ac:dyDescent="0.2">
      <c r="A7" t="s">
        <v>32</v>
      </c>
      <c r="B7" t="s">
        <v>166</v>
      </c>
      <c r="C7">
        <v>40</v>
      </c>
      <c r="D7">
        <v>30</v>
      </c>
      <c r="E7">
        <v>0</v>
      </c>
      <c r="F7">
        <v>33</v>
      </c>
      <c r="G7">
        <v>90</v>
      </c>
      <c r="H7">
        <v>15</v>
      </c>
    </row>
    <row r="8" spans="1:8" x14ac:dyDescent="0.2">
      <c r="A8" t="s">
        <v>33</v>
      </c>
      <c r="B8" t="s">
        <v>160</v>
      </c>
      <c r="C8">
        <v>20</v>
      </c>
      <c r="D8">
        <v>10</v>
      </c>
      <c r="E8">
        <v>10</v>
      </c>
      <c r="F8">
        <v>80</v>
      </c>
      <c r="G8">
        <v>30</v>
      </c>
      <c r="H8">
        <v>20</v>
      </c>
    </row>
    <row r="9" spans="1:8" x14ac:dyDescent="0.2">
      <c r="A9" t="s">
        <v>34</v>
      </c>
      <c r="B9" t="s">
        <v>167</v>
      </c>
      <c r="C9">
        <v>30</v>
      </c>
      <c r="D9">
        <v>10</v>
      </c>
      <c r="E9">
        <v>10</v>
      </c>
      <c r="F9">
        <v>60</v>
      </c>
      <c r="G9">
        <v>25</v>
      </c>
      <c r="H9">
        <v>25</v>
      </c>
    </row>
    <row r="10" spans="1:8" x14ac:dyDescent="0.2">
      <c r="A10" t="s">
        <v>35</v>
      </c>
      <c r="B10" t="s">
        <v>168</v>
      </c>
      <c r="C10">
        <v>30</v>
      </c>
      <c r="D10">
        <v>40</v>
      </c>
      <c r="E10">
        <v>10</v>
      </c>
      <c r="F10">
        <v>100</v>
      </c>
      <c r="G10">
        <v>25</v>
      </c>
      <c r="H10">
        <v>25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E99C-95CE-AF44-96ED-F0F25B3CBC30}">
  <dimension ref="A1:L10"/>
  <sheetViews>
    <sheetView topLeftCell="H1" workbookViewId="0">
      <selection activeCell="L9" sqref="L9"/>
    </sheetView>
  </sheetViews>
  <sheetFormatPr baseColWidth="10" defaultRowHeight="16" x14ac:dyDescent="0.2"/>
  <cols>
    <col min="1" max="1" width="12.83203125" customWidth="1"/>
    <col min="3" max="3" width="46" customWidth="1"/>
    <col min="4" max="4" width="38.1640625" customWidth="1"/>
    <col min="5" max="5" width="33.83203125" customWidth="1"/>
    <col min="6" max="6" width="73.5" customWidth="1"/>
    <col min="7" max="7" width="55.6640625" customWidth="1"/>
    <col min="8" max="8" width="51.1640625" customWidth="1"/>
    <col min="9" max="9" width="65.6640625" customWidth="1"/>
    <col min="10" max="10" width="39.33203125" customWidth="1"/>
    <col min="11" max="11" width="33.83203125" customWidth="1"/>
    <col min="12" max="12" width="61.6640625" customWidth="1"/>
  </cols>
  <sheetData>
    <row r="1" spans="1:12" x14ac:dyDescent="0.2">
      <c r="A1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18</v>
      </c>
      <c r="B2" t="s">
        <v>161</v>
      </c>
      <c r="C2">
        <v>4</v>
      </c>
      <c r="D2">
        <v>2</v>
      </c>
      <c r="E2">
        <v>5</v>
      </c>
      <c r="F2">
        <v>2</v>
      </c>
      <c r="G2">
        <v>4</v>
      </c>
      <c r="H2">
        <v>1</v>
      </c>
      <c r="I2">
        <v>5</v>
      </c>
      <c r="J2">
        <v>1</v>
      </c>
      <c r="K2">
        <v>4</v>
      </c>
      <c r="L2">
        <v>2</v>
      </c>
    </row>
    <row r="3" spans="1:12" x14ac:dyDescent="0.2">
      <c r="A3" t="s">
        <v>19</v>
      </c>
      <c r="B3" t="s">
        <v>162</v>
      </c>
      <c r="C3">
        <v>3</v>
      </c>
      <c r="D3">
        <v>4</v>
      </c>
      <c r="E3">
        <v>2</v>
      </c>
      <c r="F3">
        <v>1</v>
      </c>
      <c r="G3">
        <v>5</v>
      </c>
      <c r="H3">
        <v>1</v>
      </c>
      <c r="I3">
        <v>4</v>
      </c>
      <c r="J3">
        <v>4</v>
      </c>
      <c r="K3">
        <v>2</v>
      </c>
      <c r="L3">
        <v>3</v>
      </c>
    </row>
    <row r="4" spans="1:12" x14ac:dyDescent="0.2">
      <c r="A4" t="s">
        <v>20</v>
      </c>
      <c r="B4" t="s">
        <v>163</v>
      </c>
      <c r="C4">
        <v>2</v>
      </c>
      <c r="D4">
        <v>1</v>
      </c>
      <c r="E4">
        <v>4</v>
      </c>
      <c r="F4">
        <v>2</v>
      </c>
      <c r="G4">
        <v>3</v>
      </c>
      <c r="H4">
        <v>2</v>
      </c>
      <c r="I4">
        <v>3</v>
      </c>
      <c r="J4">
        <v>1</v>
      </c>
      <c r="K4">
        <v>3</v>
      </c>
      <c r="L4">
        <v>4</v>
      </c>
    </row>
    <row r="5" spans="1:12" x14ac:dyDescent="0.2">
      <c r="A5" t="s">
        <v>21</v>
      </c>
      <c r="B5" s="1" t="s">
        <v>164</v>
      </c>
      <c r="C5">
        <v>2</v>
      </c>
      <c r="D5">
        <v>3</v>
      </c>
      <c r="E5">
        <v>5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3</v>
      </c>
    </row>
    <row r="6" spans="1:12" x14ac:dyDescent="0.2">
      <c r="A6" t="s">
        <v>22</v>
      </c>
      <c r="B6" t="s">
        <v>165</v>
      </c>
      <c r="C6">
        <v>4</v>
      </c>
      <c r="D6">
        <v>5</v>
      </c>
      <c r="E6">
        <v>1</v>
      </c>
      <c r="F6">
        <v>3</v>
      </c>
      <c r="G6">
        <v>4</v>
      </c>
      <c r="H6">
        <v>3</v>
      </c>
      <c r="I6">
        <v>2</v>
      </c>
      <c r="J6">
        <v>3</v>
      </c>
      <c r="K6">
        <v>3</v>
      </c>
      <c r="L6">
        <v>4</v>
      </c>
    </row>
    <row r="7" spans="1:12" x14ac:dyDescent="0.2">
      <c r="A7" t="s">
        <v>23</v>
      </c>
      <c r="B7" t="s">
        <v>166</v>
      </c>
      <c r="C7">
        <v>3</v>
      </c>
      <c r="D7">
        <v>2</v>
      </c>
      <c r="E7">
        <v>1</v>
      </c>
      <c r="F7">
        <v>1</v>
      </c>
      <c r="G7">
        <v>4</v>
      </c>
      <c r="H7">
        <v>4</v>
      </c>
      <c r="I7">
        <v>2</v>
      </c>
      <c r="J7">
        <v>1</v>
      </c>
      <c r="K7">
        <v>2</v>
      </c>
      <c r="L7">
        <v>4</v>
      </c>
    </row>
    <row r="8" spans="1:12" x14ac:dyDescent="0.2">
      <c r="A8" t="s">
        <v>24</v>
      </c>
      <c r="B8" t="s">
        <v>160</v>
      </c>
      <c r="C8">
        <v>1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4</v>
      </c>
      <c r="L8">
        <v>3</v>
      </c>
    </row>
    <row r="9" spans="1:12" x14ac:dyDescent="0.2">
      <c r="A9" t="s">
        <v>25</v>
      </c>
      <c r="B9" t="s">
        <v>167</v>
      </c>
      <c r="C9">
        <v>2</v>
      </c>
      <c r="D9">
        <v>3</v>
      </c>
      <c r="E9">
        <v>2</v>
      </c>
      <c r="F9">
        <v>1</v>
      </c>
      <c r="G9">
        <v>4</v>
      </c>
      <c r="H9">
        <v>1</v>
      </c>
      <c r="I9">
        <v>2</v>
      </c>
      <c r="J9">
        <v>1</v>
      </c>
      <c r="K9">
        <v>2</v>
      </c>
      <c r="L9">
        <v>3</v>
      </c>
    </row>
    <row r="10" spans="1:12" x14ac:dyDescent="0.2">
      <c r="A10" t="s">
        <v>26</v>
      </c>
      <c r="B10" t="s">
        <v>168</v>
      </c>
      <c r="C10">
        <v>3</v>
      </c>
      <c r="D10">
        <v>2</v>
      </c>
      <c r="E10">
        <v>3</v>
      </c>
      <c r="F10">
        <v>1</v>
      </c>
      <c r="G10">
        <v>3</v>
      </c>
      <c r="H10">
        <v>3</v>
      </c>
      <c r="I10">
        <v>2</v>
      </c>
      <c r="J10">
        <v>3</v>
      </c>
      <c r="K10">
        <v>4</v>
      </c>
      <c r="L1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948F-3D02-0B4F-958D-57FE0EB30F26}">
  <dimension ref="A1:L10"/>
  <sheetViews>
    <sheetView workbookViewId="0">
      <selection activeCell="I32" sqref="I32"/>
    </sheetView>
  </sheetViews>
  <sheetFormatPr baseColWidth="10" defaultRowHeight="16" x14ac:dyDescent="0.2"/>
  <cols>
    <col min="1" max="1" width="12.83203125" customWidth="1"/>
    <col min="3" max="3" width="46" customWidth="1"/>
    <col min="4" max="4" width="38.1640625" customWidth="1"/>
    <col min="5" max="5" width="33.83203125" customWidth="1"/>
    <col min="6" max="6" width="73.5" customWidth="1"/>
    <col min="7" max="7" width="55.6640625" customWidth="1"/>
    <col min="8" max="8" width="51.1640625" customWidth="1"/>
    <col min="9" max="9" width="65.6640625" customWidth="1"/>
    <col min="10" max="10" width="39.33203125" customWidth="1"/>
    <col min="11" max="11" width="33.83203125" customWidth="1"/>
    <col min="12" max="12" width="61.6640625" customWidth="1"/>
  </cols>
  <sheetData>
    <row r="1" spans="1:12" x14ac:dyDescent="0.2">
      <c r="A1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27</v>
      </c>
      <c r="B2" t="s">
        <v>161</v>
      </c>
      <c r="C2">
        <v>4</v>
      </c>
      <c r="D2">
        <v>1</v>
      </c>
      <c r="E2">
        <v>4</v>
      </c>
      <c r="F2">
        <v>1</v>
      </c>
      <c r="G2">
        <v>5</v>
      </c>
      <c r="H2">
        <v>2</v>
      </c>
      <c r="I2">
        <v>5</v>
      </c>
      <c r="J2">
        <v>2</v>
      </c>
      <c r="K2">
        <v>4</v>
      </c>
      <c r="L2">
        <v>1</v>
      </c>
    </row>
    <row r="3" spans="1:12" x14ac:dyDescent="0.2">
      <c r="A3" t="s">
        <v>29</v>
      </c>
      <c r="B3" t="s">
        <v>162</v>
      </c>
      <c r="C3">
        <v>5</v>
      </c>
      <c r="D3">
        <v>1</v>
      </c>
      <c r="E3">
        <v>5</v>
      </c>
      <c r="F3">
        <v>2</v>
      </c>
      <c r="G3">
        <v>5</v>
      </c>
      <c r="H3">
        <v>1</v>
      </c>
      <c r="I3">
        <v>5</v>
      </c>
      <c r="J3">
        <v>1</v>
      </c>
      <c r="K3">
        <v>4</v>
      </c>
      <c r="L3">
        <v>2</v>
      </c>
    </row>
    <row r="4" spans="1:12" x14ac:dyDescent="0.2">
      <c r="A4" t="s">
        <v>28</v>
      </c>
      <c r="B4" t="s">
        <v>163</v>
      </c>
      <c r="C4">
        <v>4</v>
      </c>
      <c r="D4">
        <v>3</v>
      </c>
      <c r="E4">
        <v>5</v>
      </c>
      <c r="F4">
        <v>3</v>
      </c>
      <c r="G4">
        <v>3</v>
      </c>
      <c r="H4">
        <v>3</v>
      </c>
      <c r="I4">
        <v>3</v>
      </c>
      <c r="J4">
        <v>2</v>
      </c>
      <c r="K4">
        <v>2</v>
      </c>
      <c r="L4">
        <v>3</v>
      </c>
    </row>
    <row r="5" spans="1:12" x14ac:dyDescent="0.2">
      <c r="A5" t="s">
        <v>30</v>
      </c>
      <c r="B5" s="1" t="s">
        <v>164</v>
      </c>
      <c r="C5">
        <v>5</v>
      </c>
      <c r="D5">
        <v>1</v>
      </c>
      <c r="E5">
        <v>5</v>
      </c>
      <c r="F5">
        <v>1</v>
      </c>
      <c r="G5">
        <v>4</v>
      </c>
      <c r="H5">
        <v>1</v>
      </c>
      <c r="I5">
        <v>5</v>
      </c>
      <c r="J5">
        <v>1</v>
      </c>
      <c r="K5">
        <v>5</v>
      </c>
      <c r="L5">
        <v>1</v>
      </c>
    </row>
    <row r="6" spans="1:12" x14ac:dyDescent="0.2">
      <c r="A6" t="s">
        <v>31</v>
      </c>
      <c r="B6" t="s">
        <v>165</v>
      </c>
      <c r="C6">
        <v>5</v>
      </c>
      <c r="D6">
        <v>3</v>
      </c>
      <c r="E6">
        <v>4</v>
      </c>
      <c r="F6">
        <v>2</v>
      </c>
      <c r="G6">
        <v>4</v>
      </c>
      <c r="H6">
        <v>2</v>
      </c>
      <c r="I6">
        <v>4</v>
      </c>
      <c r="J6">
        <v>2</v>
      </c>
      <c r="K6">
        <v>5</v>
      </c>
      <c r="L6">
        <v>2</v>
      </c>
    </row>
    <row r="7" spans="1:12" x14ac:dyDescent="0.2">
      <c r="A7" t="s">
        <v>32</v>
      </c>
      <c r="B7" t="s">
        <v>166</v>
      </c>
      <c r="C7">
        <v>3</v>
      </c>
      <c r="D7">
        <v>2</v>
      </c>
      <c r="E7">
        <v>4</v>
      </c>
      <c r="F7">
        <v>1</v>
      </c>
      <c r="G7">
        <v>4</v>
      </c>
      <c r="H7">
        <v>2</v>
      </c>
      <c r="I7">
        <v>4</v>
      </c>
      <c r="J7">
        <v>3</v>
      </c>
      <c r="K7">
        <v>3</v>
      </c>
      <c r="L7">
        <v>2</v>
      </c>
    </row>
    <row r="8" spans="1:12" x14ac:dyDescent="0.2">
      <c r="A8" t="s">
        <v>33</v>
      </c>
      <c r="B8" t="s">
        <v>160</v>
      </c>
      <c r="C8">
        <v>3</v>
      </c>
      <c r="D8">
        <v>1</v>
      </c>
      <c r="E8">
        <v>5</v>
      </c>
      <c r="F8">
        <v>1</v>
      </c>
      <c r="G8">
        <v>5</v>
      </c>
      <c r="H8">
        <v>1</v>
      </c>
      <c r="I8">
        <v>5</v>
      </c>
      <c r="J8">
        <v>1</v>
      </c>
      <c r="K8">
        <v>5</v>
      </c>
      <c r="L8">
        <v>2</v>
      </c>
    </row>
    <row r="9" spans="1:12" x14ac:dyDescent="0.2">
      <c r="A9" t="s">
        <v>34</v>
      </c>
      <c r="B9" t="s">
        <v>167</v>
      </c>
      <c r="C9">
        <v>4</v>
      </c>
      <c r="D9">
        <v>1</v>
      </c>
      <c r="E9">
        <v>3</v>
      </c>
      <c r="F9">
        <v>1</v>
      </c>
      <c r="G9">
        <v>4</v>
      </c>
      <c r="H9">
        <v>1</v>
      </c>
      <c r="I9">
        <v>5</v>
      </c>
      <c r="J9">
        <v>2</v>
      </c>
      <c r="K9">
        <v>4</v>
      </c>
      <c r="L9">
        <v>1</v>
      </c>
    </row>
    <row r="10" spans="1:12" x14ac:dyDescent="0.2">
      <c r="A10" t="s">
        <v>35</v>
      </c>
      <c r="B10" t="s">
        <v>168</v>
      </c>
      <c r="C10">
        <v>3</v>
      </c>
      <c r="D10">
        <v>2</v>
      </c>
      <c r="E10">
        <v>4</v>
      </c>
      <c r="F10">
        <v>1</v>
      </c>
      <c r="G10">
        <v>5</v>
      </c>
      <c r="H10">
        <v>1</v>
      </c>
      <c r="I10">
        <v>5</v>
      </c>
      <c r="J10">
        <v>1</v>
      </c>
      <c r="K10">
        <v>4</v>
      </c>
      <c r="L10">
        <v>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906B-2ACF-8E43-A041-EA459630B2CE}">
  <dimension ref="A1:N26"/>
  <sheetViews>
    <sheetView tabSelected="1" topLeftCell="F1" zoomScale="85" workbookViewId="0">
      <selection activeCell="F8" sqref="F8"/>
    </sheetView>
  </sheetViews>
  <sheetFormatPr baseColWidth="10" defaultRowHeight="16" x14ac:dyDescent="0.2"/>
  <cols>
    <col min="1" max="1" width="12.83203125" customWidth="1"/>
    <col min="2" max="2" width="12.33203125" customWidth="1"/>
    <col min="3" max="3" width="44.33203125" customWidth="1"/>
    <col min="4" max="4" width="43.83203125" customWidth="1"/>
    <col min="5" max="5" width="56" customWidth="1"/>
    <col min="6" max="6" width="68.1640625" customWidth="1"/>
    <col min="7" max="7" width="66.6640625" customWidth="1"/>
    <col min="8" max="8" width="51.83203125" customWidth="1"/>
    <col min="9" max="9" width="51.33203125" customWidth="1"/>
    <col min="10" max="10" width="59" customWidth="1"/>
    <col min="11" max="11" width="57.6640625" customWidth="1"/>
    <col min="12" max="12" width="77.1640625" customWidth="1"/>
    <col min="13" max="13" width="76.6640625" customWidth="1"/>
    <col min="14" max="14" width="75" customWidth="1"/>
  </cols>
  <sheetData>
    <row r="1" spans="1:14" x14ac:dyDescent="0.2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2">
      <c r="A2" t="s">
        <v>102</v>
      </c>
      <c r="B2" t="s">
        <v>161</v>
      </c>
      <c r="C2">
        <v>5</v>
      </c>
      <c r="D2">
        <v>3</v>
      </c>
      <c r="E2">
        <v>5</v>
      </c>
      <c r="F2">
        <v>5</v>
      </c>
      <c r="G2">
        <v>4</v>
      </c>
      <c r="H2" t="s">
        <v>103</v>
      </c>
      <c r="I2" t="s">
        <v>104</v>
      </c>
      <c r="J2">
        <v>4</v>
      </c>
      <c r="K2">
        <v>3</v>
      </c>
      <c r="L2" t="s">
        <v>105</v>
      </c>
      <c r="M2" t="s">
        <v>106</v>
      </c>
      <c r="N2" t="s">
        <v>107</v>
      </c>
    </row>
    <row r="3" spans="1:14" x14ac:dyDescent="0.2">
      <c r="A3" t="s">
        <v>108</v>
      </c>
      <c r="B3" t="s">
        <v>162</v>
      </c>
      <c r="C3">
        <v>5</v>
      </c>
      <c r="D3">
        <v>3</v>
      </c>
      <c r="E3">
        <v>5</v>
      </c>
      <c r="F3">
        <v>5</v>
      </c>
      <c r="G3">
        <v>3</v>
      </c>
      <c r="H3" t="s">
        <v>109</v>
      </c>
      <c r="I3" t="s">
        <v>110</v>
      </c>
      <c r="J3">
        <v>5</v>
      </c>
      <c r="K3">
        <v>5</v>
      </c>
      <c r="L3" t="s">
        <v>111</v>
      </c>
      <c r="M3" t="s">
        <v>141</v>
      </c>
      <c r="N3" t="s">
        <v>142</v>
      </c>
    </row>
    <row r="4" spans="1:14" ht="23" customHeight="1" x14ac:dyDescent="0.2">
      <c r="A4" t="s">
        <v>101</v>
      </c>
      <c r="B4" t="s">
        <v>163</v>
      </c>
      <c r="C4">
        <v>4</v>
      </c>
      <c r="D4">
        <v>4</v>
      </c>
      <c r="E4">
        <v>4</v>
      </c>
      <c r="F4">
        <v>3</v>
      </c>
      <c r="G4">
        <v>4</v>
      </c>
      <c r="H4" t="s">
        <v>136</v>
      </c>
      <c r="I4" t="s">
        <v>137</v>
      </c>
      <c r="J4">
        <v>3</v>
      </c>
      <c r="K4">
        <v>3</v>
      </c>
      <c r="L4" s="5" t="s">
        <v>138</v>
      </c>
      <c r="M4" t="s">
        <v>139</v>
      </c>
      <c r="N4" t="s">
        <v>140</v>
      </c>
    </row>
    <row r="5" spans="1:14" x14ac:dyDescent="0.2">
      <c r="A5" t="s">
        <v>112</v>
      </c>
      <c r="B5" s="1" t="s">
        <v>164</v>
      </c>
      <c r="C5">
        <v>5</v>
      </c>
      <c r="D5">
        <v>3</v>
      </c>
      <c r="E5">
        <v>5</v>
      </c>
      <c r="F5">
        <v>5</v>
      </c>
      <c r="G5">
        <v>4</v>
      </c>
      <c r="H5" t="s">
        <v>113</v>
      </c>
      <c r="I5" t="s">
        <v>114</v>
      </c>
      <c r="J5">
        <v>5</v>
      </c>
      <c r="K5">
        <v>5</v>
      </c>
      <c r="L5" t="s">
        <v>115</v>
      </c>
      <c r="M5" t="s">
        <v>116</v>
      </c>
      <c r="N5" t="s">
        <v>115</v>
      </c>
    </row>
    <row r="6" spans="1:14" x14ac:dyDescent="0.2">
      <c r="A6" t="s">
        <v>117</v>
      </c>
      <c r="B6" t="s">
        <v>165</v>
      </c>
      <c r="C6">
        <v>5</v>
      </c>
      <c r="D6">
        <v>3</v>
      </c>
      <c r="E6">
        <v>5</v>
      </c>
      <c r="F6">
        <v>5</v>
      </c>
      <c r="G6">
        <v>2</v>
      </c>
      <c r="H6" t="s">
        <v>118</v>
      </c>
      <c r="I6" t="s">
        <v>119</v>
      </c>
      <c r="J6">
        <v>5</v>
      </c>
      <c r="K6">
        <v>5</v>
      </c>
      <c r="L6" t="s">
        <v>143</v>
      </c>
      <c r="M6" t="s">
        <v>120</v>
      </c>
      <c r="N6" t="s">
        <v>121</v>
      </c>
    </row>
    <row r="7" spans="1:14" x14ac:dyDescent="0.2">
      <c r="A7" t="s">
        <v>122</v>
      </c>
      <c r="B7" t="s">
        <v>166</v>
      </c>
      <c r="C7">
        <v>4</v>
      </c>
      <c r="D7">
        <v>4</v>
      </c>
      <c r="E7">
        <v>4</v>
      </c>
      <c r="F7">
        <v>4</v>
      </c>
      <c r="G7">
        <v>4</v>
      </c>
      <c r="H7" t="s">
        <v>144</v>
      </c>
      <c r="I7" t="s">
        <v>123</v>
      </c>
      <c r="J7">
        <v>4</v>
      </c>
      <c r="K7">
        <v>4</v>
      </c>
      <c r="L7" t="s">
        <v>124</v>
      </c>
      <c r="M7" t="s">
        <v>125</v>
      </c>
      <c r="N7" t="s">
        <v>126</v>
      </c>
    </row>
    <row r="8" spans="1:14" x14ac:dyDescent="0.2">
      <c r="A8" t="s">
        <v>127</v>
      </c>
      <c r="B8" t="s">
        <v>160</v>
      </c>
      <c r="C8">
        <v>5</v>
      </c>
      <c r="D8">
        <v>3</v>
      </c>
      <c r="E8">
        <v>5</v>
      </c>
      <c r="F8">
        <v>5</v>
      </c>
      <c r="G8">
        <v>3</v>
      </c>
      <c r="H8" t="s">
        <v>128</v>
      </c>
      <c r="I8" t="s">
        <v>129</v>
      </c>
      <c r="J8">
        <v>3</v>
      </c>
      <c r="K8">
        <v>3</v>
      </c>
      <c r="L8" t="s">
        <v>130</v>
      </c>
      <c r="M8" t="s">
        <v>131</v>
      </c>
      <c r="N8" t="s">
        <v>132</v>
      </c>
    </row>
    <row r="9" spans="1:14" x14ac:dyDescent="0.2">
      <c r="A9" t="s">
        <v>133</v>
      </c>
      <c r="B9" t="s">
        <v>167</v>
      </c>
      <c r="C9">
        <v>5</v>
      </c>
      <c r="D9">
        <v>4</v>
      </c>
      <c r="E9">
        <v>5</v>
      </c>
      <c r="F9">
        <v>4</v>
      </c>
      <c r="G9">
        <v>3</v>
      </c>
      <c r="H9" t="s">
        <v>145</v>
      </c>
      <c r="I9" t="s">
        <v>146</v>
      </c>
      <c r="J9">
        <v>4</v>
      </c>
      <c r="K9">
        <v>3</v>
      </c>
      <c r="L9" t="s">
        <v>147</v>
      </c>
      <c r="M9" t="s">
        <v>134</v>
      </c>
      <c r="N9" t="s">
        <v>148</v>
      </c>
    </row>
    <row r="10" spans="1:14" x14ac:dyDescent="0.2">
      <c r="A10" t="s">
        <v>135</v>
      </c>
      <c r="B10" t="s">
        <v>168</v>
      </c>
      <c r="C10">
        <v>4</v>
      </c>
      <c r="D10">
        <v>4</v>
      </c>
      <c r="E10">
        <v>4</v>
      </c>
      <c r="F10">
        <v>5</v>
      </c>
      <c r="G10">
        <v>5</v>
      </c>
      <c r="H10" t="s">
        <v>149</v>
      </c>
      <c r="I10" t="s">
        <v>150</v>
      </c>
      <c r="J10">
        <v>3</v>
      </c>
      <c r="K10">
        <v>4</v>
      </c>
      <c r="L10" t="s">
        <v>151</v>
      </c>
      <c r="M10" t="s">
        <v>152</v>
      </c>
      <c r="N10" t="s">
        <v>153</v>
      </c>
    </row>
    <row r="13" spans="1:14" ht="23" customHeight="1" x14ac:dyDescent="0.2">
      <c r="L13" s="5"/>
    </row>
    <row r="15" spans="1:14" x14ac:dyDescent="0.2">
      <c r="A15" t="s">
        <v>88</v>
      </c>
      <c r="B15" t="s">
        <v>156</v>
      </c>
      <c r="C15" t="s">
        <v>157</v>
      </c>
    </row>
    <row r="16" spans="1:14" x14ac:dyDescent="0.2">
      <c r="A16" t="s">
        <v>161</v>
      </c>
      <c r="B16">
        <f t="shared" ref="B16:B24" si="0">AVERAGE(D2, G2)</f>
        <v>3.5</v>
      </c>
      <c r="C16">
        <f>AVERAGE(C2, E2, F2)</f>
        <v>5</v>
      </c>
    </row>
    <row r="17" spans="1:3" x14ac:dyDescent="0.2">
      <c r="A17" t="s">
        <v>162</v>
      </c>
      <c r="B17">
        <f t="shared" si="0"/>
        <v>3</v>
      </c>
      <c r="C17">
        <f t="shared" ref="C17:C24" si="1">AVERAGE(C3, E3, F3)</f>
        <v>5</v>
      </c>
    </row>
    <row r="18" spans="1:3" x14ac:dyDescent="0.2">
      <c r="A18" t="s">
        <v>163</v>
      </c>
      <c r="B18">
        <f t="shared" si="0"/>
        <v>4</v>
      </c>
      <c r="C18">
        <f t="shared" si="1"/>
        <v>3.6666666666666665</v>
      </c>
    </row>
    <row r="19" spans="1:3" x14ac:dyDescent="0.2">
      <c r="A19" s="1" t="s">
        <v>164</v>
      </c>
      <c r="B19">
        <f t="shared" si="0"/>
        <v>3.5</v>
      </c>
      <c r="C19">
        <f t="shared" si="1"/>
        <v>5</v>
      </c>
    </row>
    <row r="20" spans="1:3" x14ac:dyDescent="0.2">
      <c r="A20" t="s">
        <v>165</v>
      </c>
      <c r="B20">
        <f t="shared" si="0"/>
        <v>2.5</v>
      </c>
      <c r="C20">
        <f t="shared" si="1"/>
        <v>5</v>
      </c>
    </row>
    <row r="21" spans="1:3" x14ac:dyDescent="0.2">
      <c r="A21" t="s">
        <v>166</v>
      </c>
      <c r="B21">
        <f t="shared" si="0"/>
        <v>4</v>
      </c>
      <c r="C21">
        <f t="shared" si="1"/>
        <v>4</v>
      </c>
    </row>
    <row r="22" spans="1:3" x14ac:dyDescent="0.2">
      <c r="A22" t="s">
        <v>160</v>
      </c>
      <c r="B22">
        <f t="shared" si="0"/>
        <v>3</v>
      </c>
      <c r="C22">
        <f t="shared" si="1"/>
        <v>5</v>
      </c>
    </row>
    <row r="23" spans="1:3" x14ac:dyDescent="0.2">
      <c r="A23" t="s">
        <v>167</v>
      </c>
      <c r="B23">
        <f t="shared" si="0"/>
        <v>3.5</v>
      </c>
      <c r="C23">
        <f t="shared" si="1"/>
        <v>4.666666666666667</v>
      </c>
    </row>
    <row r="24" spans="1:3" x14ac:dyDescent="0.2">
      <c r="A24" t="s">
        <v>168</v>
      </c>
      <c r="B24">
        <f t="shared" si="0"/>
        <v>4.5</v>
      </c>
      <c r="C24">
        <f t="shared" si="1"/>
        <v>4.333333333333333</v>
      </c>
    </row>
    <row r="26" spans="1:3" x14ac:dyDescent="0.2">
      <c r="A26" s="8" t="s">
        <v>158</v>
      </c>
      <c r="B26" s="8">
        <f>ROUND(AVERAGE(Table9[JOYSTICKS]), 2)</f>
        <v>3.5</v>
      </c>
      <c r="C26" s="8">
        <f>ROUND(AVERAGE(Table9[MINIATURE]), 2)</f>
        <v>4.63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2B04-ABE0-6C45-9815-85EF548B6387}">
  <dimension ref="A1:F19"/>
  <sheetViews>
    <sheetView zoomScale="132" workbookViewId="0">
      <selection activeCell="F13" sqref="F13"/>
    </sheetView>
  </sheetViews>
  <sheetFormatPr baseColWidth="10" defaultRowHeight="16" x14ac:dyDescent="0.2"/>
  <cols>
    <col min="2" max="2" width="16.1640625" customWidth="1"/>
    <col min="3" max="3" width="11.83203125" customWidth="1"/>
    <col min="5" max="5" width="12.33203125" customWidth="1"/>
    <col min="6" max="6" width="14.6640625" customWidth="1"/>
  </cols>
  <sheetData>
    <row r="1" spans="1:6" x14ac:dyDescent="0.2">
      <c r="A1" t="s">
        <v>85</v>
      </c>
      <c r="B1" t="s">
        <v>86</v>
      </c>
      <c r="C1" t="s">
        <v>87</v>
      </c>
      <c r="D1" t="s">
        <v>154</v>
      </c>
      <c r="E1" t="s">
        <v>155</v>
      </c>
      <c r="F1" t="s">
        <v>159</v>
      </c>
    </row>
    <row r="2" spans="1:6" x14ac:dyDescent="0.2">
      <c r="A2" t="s">
        <v>161</v>
      </c>
      <c r="B2" t="s">
        <v>156</v>
      </c>
      <c r="C2">
        <f>ROUND(SUM(NASATLX_JOYSTICKS!C2:H2)/6, 2)</f>
        <v>50</v>
      </c>
      <c r="D2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85</v>
      </c>
      <c r="E2">
        <f>LIKABILITY!B16</f>
        <v>3.5</v>
      </c>
      <c r="F2">
        <f>SUM(INITIAL!B14:I14)</f>
        <v>13</v>
      </c>
    </row>
    <row r="3" spans="1:6" x14ac:dyDescent="0.2">
      <c r="A3" t="s">
        <v>162</v>
      </c>
      <c r="B3" t="s">
        <v>156</v>
      </c>
      <c r="C3">
        <f>ROUND(SUM(NASATLX_JOYSTICKS!C3:H3)/6, 2)</f>
        <v>61.67</v>
      </c>
      <c r="D3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57.5</v>
      </c>
      <c r="E3">
        <f>LIKABILITY!B17</f>
        <v>3</v>
      </c>
      <c r="F3">
        <f>SUM(INITIAL!B15:I15)</f>
        <v>4</v>
      </c>
    </row>
    <row r="4" spans="1:6" x14ac:dyDescent="0.2">
      <c r="A4" t="s">
        <v>163</v>
      </c>
      <c r="B4" t="s">
        <v>156</v>
      </c>
      <c r="C4">
        <f>ROUND(SUM(NASATLX_JOYSTICKS!C4:H4)/6, 2)</f>
        <v>55</v>
      </c>
      <c r="D4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62.5</v>
      </c>
      <c r="E4">
        <f>LIKABILITY!B18</f>
        <v>4</v>
      </c>
      <c r="F4">
        <f>SUM(INITIAL!B16:I16)</f>
        <v>6</v>
      </c>
    </row>
    <row r="5" spans="1:6" x14ac:dyDescent="0.2">
      <c r="A5" s="1" t="s">
        <v>164</v>
      </c>
      <c r="B5" t="s">
        <v>156</v>
      </c>
      <c r="C5">
        <f>ROUND(SUM(NASATLX_JOYSTICKS!C5:H5)/6, 2)</f>
        <v>65.5</v>
      </c>
      <c r="D5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75</v>
      </c>
      <c r="E5">
        <f>LIKABILITY!B19</f>
        <v>3.5</v>
      </c>
      <c r="F5">
        <f>SUM(INITIAL!B17:I17)</f>
        <v>8</v>
      </c>
    </row>
    <row r="6" spans="1:6" x14ac:dyDescent="0.2">
      <c r="A6" t="s">
        <v>165</v>
      </c>
      <c r="B6" t="s">
        <v>156</v>
      </c>
      <c r="C6">
        <f>ROUND(SUM(NASATLX_JOYSTICKS!C6:H6)/6, 2)</f>
        <v>53.33</v>
      </c>
      <c r="D6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40</v>
      </c>
      <c r="E6">
        <f>LIKABILITY!B20</f>
        <v>2.5</v>
      </c>
      <c r="F6">
        <f>SUM(INITIAL!B18:I18)</f>
        <v>1</v>
      </c>
    </row>
    <row r="7" spans="1:6" x14ac:dyDescent="0.2">
      <c r="A7" t="s">
        <v>166</v>
      </c>
      <c r="B7" t="s">
        <v>156</v>
      </c>
      <c r="C7">
        <f>ROUND(SUM(NASATLX_JOYSTICKS!C7:H7)/6, 2)</f>
        <v>49.17</v>
      </c>
      <c r="D7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50</v>
      </c>
      <c r="E7">
        <f>LIKABILITY!B21</f>
        <v>4</v>
      </c>
      <c r="F7">
        <f>SUM(INITIAL!B19:I19)</f>
        <v>7</v>
      </c>
    </row>
    <row r="8" spans="1:6" x14ac:dyDescent="0.2">
      <c r="A8" t="s">
        <v>160</v>
      </c>
      <c r="B8" t="s">
        <v>156</v>
      </c>
      <c r="C8">
        <f>ROUND(SUM(NASATLX_JOYSTICKS!C8:H8)/6, 2)</f>
        <v>56.67</v>
      </c>
      <c r="D8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62.5</v>
      </c>
      <c r="E8">
        <f>LIKABILITY!B22</f>
        <v>3</v>
      </c>
      <c r="F8">
        <f>SUM(INITIAL!B20:I20)</f>
        <v>11</v>
      </c>
    </row>
    <row r="9" spans="1:6" x14ac:dyDescent="0.2">
      <c r="A9" t="s">
        <v>167</v>
      </c>
      <c r="B9" t="s">
        <v>156</v>
      </c>
      <c r="C9">
        <f>ROUND(SUM(NASATLX_JOYSTICKS!C9:H9)/6, 2)</f>
        <v>44.17</v>
      </c>
      <c r="D9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57.5</v>
      </c>
      <c r="E9">
        <f>LIKABILITY!B23</f>
        <v>3.5</v>
      </c>
      <c r="F9">
        <f>SUM(INITIAL!B21:I21)</f>
        <v>6</v>
      </c>
    </row>
    <row r="10" spans="1:6" x14ac:dyDescent="0.2">
      <c r="A10" t="s">
        <v>168</v>
      </c>
      <c r="B10" t="s">
        <v>156</v>
      </c>
      <c r="C10">
        <f>ROUND(SUM(NASATLX_JOYSTICKS!C10:H10)/6, 2)</f>
        <v>52.5</v>
      </c>
      <c r="D10">
        <f>SUM(Table4[[#This Row],[I think that I would like to use this system frequently.]] - 1, 5 - Table4[[#This Row],[I found the system unnecessarily complex.]], Table4[[#This Row],[I thought the system was easy to use.]] - 1, 5 - Table4[[#This Row],[I think that I would need the support of a technical person to be able to use this system.]], Table4[[#This Row],[I found the various functions in this system were well integrated.]] - 1, 5 - Table4[[#This Row],[I thought there was too much inconsistency in this system.]], Table4[[#This Row],[I would imagine that most people would learn to use this system very quickly.]] - 1, 5 - Table4[[#This Row],[I found the system very cumbersome to use.]], Table4[[#This Row],[I felt very confident using the system.]] - 1, 5 - Table4[[#This Row],[I needed to learn a lot of things before I could get going with this system.]]) * 2.5</f>
        <v>57.5</v>
      </c>
      <c r="E10">
        <f>LIKABILITY!B24</f>
        <v>4.5</v>
      </c>
      <c r="F10">
        <f>SUM(INITIAL!B22:I22)</f>
        <v>18</v>
      </c>
    </row>
    <row r="11" spans="1:6" x14ac:dyDescent="0.2">
      <c r="A11" t="s">
        <v>161</v>
      </c>
      <c r="B11" t="s">
        <v>157</v>
      </c>
      <c r="C11">
        <f>ROUND(SUM(NASATLX_MINIATURE!C2:H2)/6, 2)</f>
        <v>33.33</v>
      </c>
      <c r="D11">
        <f>SUM(SUS_MINIATURE!C2 - 1, 5 - SUS_MINIATURE!D2, SUS_MINIATURE!E2 - 1, 5 - SUS_MINIATURE!F2, SUS_MINIATURE!G2 - 1, 5 - SUS_MINIATURE!H2, SUS_MINIATURE!I2 - 1, 5 - SUS_MINIATURE!J2, SUS_MINIATURE!K2 - 1, 5 - SUS_MINIATURE!L2) * 2.5</f>
        <v>87.5</v>
      </c>
      <c r="E11">
        <f>LIKABILITY!C16</f>
        <v>5</v>
      </c>
      <c r="F11">
        <f>SUM(INITIAL!B14:I14)</f>
        <v>13</v>
      </c>
    </row>
    <row r="12" spans="1:6" x14ac:dyDescent="0.2">
      <c r="A12" t="s">
        <v>162</v>
      </c>
      <c r="B12" t="s">
        <v>157</v>
      </c>
      <c r="C12">
        <f>ROUND(SUM(NASATLX_MINIATURE!C3:H3)/6, 2)</f>
        <v>29.17</v>
      </c>
      <c r="D12">
        <f>SUM(SUS_MINIATURE!C3 - 1, 5 - SUS_MINIATURE!D3, SUS_MINIATURE!E3 - 1, 5 - SUS_MINIATURE!F3, SUS_MINIATURE!G3 - 1, 5 - SUS_MINIATURE!H3, SUS_MINIATURE!I3 - 1, 5 - SUS_MINIATURE!J3, SUS_MINIATURE!K3 - 1, 5 - SUS_MINIATURE!L3) * 2.5</f>
        <v>92.5</v>
      </c>
      <c r="E12">
        <f>LIKABILITY!C17</f>
        <v>5</v>
      </c>
      <c r="F12">
        <f>SUM(INITIAL!B15:I15)</f>
        <v>4</v>
      </c>
    </row>
    <row r="13" spans="1:6" x14ac:dyDescent="0.2">
      <c r="A13" t="s">
        <v>163</v>
      </c>
      <c r="B13" t="s">
        <v>157</v>
      </c>
      <c r="C13">
        <f>ROUND(SUM(NASATLX_MINIATURE!C4:H4)/6, 2)</f>
        <v>34.17</v>
      </c>
      <c r="D13">
        <f>SUM(SUS_MINIATURE!C4 - 1, 5 - SUS_MINIATURE!D4, SUS_MINIATURE!E4 - 1, 5 - SUS_MINIATURE!F4, SUS_MINIATURE!G4 - 1, 5 - SUS_MINIATURE!H4, SUS_MINIATURE!I4 - 1, 5 - SUS_MINIATURE!J4, SUS_MINIATURE!K4 - 1, 5 - SUS_MINIATURE!L4) * 2.5</f>
        <v>57.5</v>
      </c>
      <c r="E13">
        <f>LIKABILITY!C18</f>
        <v>3.6666666666666665</v>
      </c>
      <c r="F13">
        <f>SUM(INITIAL!B16:I16)</f>
        <v>6</v>
      </c>
    </row>
    <row r="14" spans="1:6" x14ac:dyDescent="0.2">
      <c r="A14" s="1" t="s">
        <v>164</v>
      </c>
      <c r="B14" t="s">
        <v>157</v>
      </c>
      <c r="C14">
        <f>ROUND(SUM(NASATLX_MINIATURE!C5:H5)/6, 2)</f>
        <v>20.83</v>
      </c>
      <c r="D14">
        <f>SUM(SUS_MINIATURE!C5 - 1, 5 - SUS_MINIATURE!D5, SUS_MINIATURE!E5 - 1, 5 - SUS_MINIATURE!F5, SUS_MINIATURE!G5 - 1, 5 - SUS_MINIATURE!H5, SUS_MINIATURE!I5 - 1, 5 - SUS_MINIATURE!J5, SUS_MINIATURE!K5 - 1, 5 - SUS_MINIATURE!L5) * 2.5</f>
        <v>97.5</v>
      </c>
      <c r="E14">
        <f>LIKABILITY!C19</f>
        <v>5</v>
      </c>
      <c r="F14">
        <f>SUM(INITIAL!B17:I17)</f>
        <v>8</v>
      </c>
    </row>
    <row r="15" spans="1:6" x14ac:dyDescent="0.2">
      <c r="A15" t="s">
        <v>165</v>
      </c>
      <c r="B15" t="s">
        <v>157</v>
      </c>
      <c r="C15">
        <f>ROUND(SUM(NASATLX_MINIATURE!C6:H6)/6, 2)</f>
        <v>41.67</v>
      </c>
      <c r="D15">
        <f>SUM(SUS_MINIATURE!C6 - 1, 5 - SUS_MINIATURE!D6, SUS_MINIATURE!E6 - 1, 5 - SUS_MINIATURE!F6, SUS_MINIATURE!G6 - 1, 5 - SUS_MINIATURE!H6, SUS_MINIATURE!I6 - 1, 5 - SUS_MINIATURE!J6, SUS_MINIATURE!K6 - 1, 5 - SUS_MINIATURE!L6) * 2.5</f>
        <v>77.5</v>
      </c>
      <c r="E15">
        <f>LIKABILITY!C20</f>
        <v>5</v>
      </c>
      <c r="F15">
        <f>SUM(INITIAL!B18:I18)</f>
        <v>1</v>
      </c>
    </row>
    <row r="16" spans="1:6" x14ac:dyDescent="0.2">
      <c r="A16" t="s">
        <v>166</v>
      </c>
      <c r="B16" t="s">
        <v>157</v>
      </c>
      <c r="C16">
        <f>ROUND(SUM(NASATLX_MINIATURE!C7:H7)/6, 2)</f>
        <v>34.67</v>
      </c>
      <c r="D16">
        <f>SUM(SUS_MINIATURE!C7 - 1, 5 - SUS_MINIATURE!D7, SUS_MINIATURE!E7 - 1, 5 - SUS_MINIATURE!F7, SUS_MINIATURE!G7 - 1, 5 - SUS_MINIATURE!H7, SUS_MINIATURE!I7 - 1, 5 - SUS_MINIATURE!J7, SUS_MINIATURE!K7 - 1, 5 - SUS_MINIATURE!L7) * 2.5</f>
        <v>70</v>
      </c>
      <c r="E16">
        <f>LIKABILITY!C21</f>
        <v>4</v>
      </c>
      <c r="F16">
        <f>SUM(INITIAL!B19:I19)</f>
        <v>7</v>
      </c>
    </row>
    <row r="17" spans="1:6" x14ac:dyDescent="0.2">
      <c r="A17" t="s">
        <v>160</v>
      </c>
      <c r="B17" t="s">
        <v>157</v>
      </c>
      <c r="C17">
        <f>ROUND(SUM(NASATLX_MINIATURE!C8:H8)/6, 2)</f>
        <v>28.33</v>
      </c>
      <c r="D17">
        <f>SUM(SUS_MINIATURE!C8 - 1, 5 - SUS_MINIATURE!D8, SUS_MINIATURE!E8 - 1, 5 - SUS_MINIATURE!F8, SUS_MINIATURE!G8 - 1, 5 - SUS_MINIATURE!H8, SUS_MINIATURE!I8 - 1, 5 - SUS_MINIATURE!J8, SUS_MINIATURE!K8 - 1, 5 - SUS_MINIATURE!L8) * 2.5</f>
        <v>92.5</v>
      </c>
      <c r="E17">
        <f>LIKABILITY!C22</f>
        <v>5</v>
      </c>
      <c r="F17">
        <f>SUM(INITIAL!B20:I20)</f>
        <v>11</v>
      </c>
    </row>
    <row r="18" spans="1:6" x14ac:dyDescent="0.2">
      <c r="A18" t="s">
        <v>167</v>
      </c>
      <c r="B18" t="s">
        <v>157</v>
      </c>
      <c r="C18">
        <f>ROUND(SUM(NASATLX_MINIATURE!C9:H9)/6, 2)</f>
        <v>26.67</v>
      </c>
      <c r="D18">
        <f>SUM(SUS_MINIATURE!C9 - 1, 5 - SUS_MINIATURE!D9, SUS_MINIATURE!E9 - 1, 5 - SUS_MINIATURE!F9, SUS_MINIATURE!G9 - 1, 5 - SUS_MINIATURE!H9, SUS_MINIATURE!I9 - 1, 5 - SUS_MINIATURE!J9, SUS_MINIATURE!K9 - 1, 5 - SUS_MINIATURE!L9) * 2.5</f>
        <v>85</v>
      </c>
      <c r="E18">
        <f>LIKABILITY!C23</f>
        <v>4.666666666666667</v>
      </c>
      <c r="F18">
        <f>SUM(INITIAL!B21:I21)</f>
        <v>6</v>
      </c>
    </row>
    <row r="19" spans="1:6" x14ac:dyDescent="0.2">
      <c r="A19" t="s">
        <v>168</v>
      </c>
      <c r="B19" t="s">
        <v>157</v>
      </c>
      <c r="C19">
        <f>ROUND(SUM(NASATLX_MINIATURE!C10:H10)/6, 2)</f>
        <v>38.33</v>
      </c>
      <c r="D19">
        <f>SUM(SUS_MINIATURE!C10 - 1, 5 - SUS_MINIATURE!D10, SUS_MINIATURE!E10 - 1, 5 - SUS_MINIATURE!F10, SUS_MINIATURE!G10 - 1, 5 - SUS_MINIATURE!H10, SUS_MINIATURE!I10 - 1, 5 - SUS_MINIATURE!J10, SUS_MINIATURE!K10 - 1, 5 - SUS_MINIATURE!L10) * 2.5</f>
        <v>85</v>
      </c>
      <c r="E19">
        <f>LIKABILITY!C24</f>
        <v>4.333333333333333</v>
      </c>
      <c r="F19">
        <f>SUM(INITIAL!B22:I22)</f>
        <v>18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NASATLX_JOYSTICKS</vt:lpstr>
      <vt:lpstr>NASATLX_MINIATURE</vt:lpstr>
      <vt:lpstr>SUS_JOYSTICKS</vt:lpstr>
      <vt:lpstr>SUS_MINIATURE</vt:lpstr>
      <vt:lpstr>LIKABILITY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Neumannová</dc:creator>
  <cp:lastModifiedBy>Alena Neumannová</cp:lastModifiedBy>
  <dcterms:created xsi:type="dcterms:W3CDTF">2024-12-05T14:28:43Z</dcterms:created>
  <dcterms:modified xsi:type="dcterms:W3CDTF">2024-12-11T18:26:01Z</dcterms:modified>
</cp:coreProperties>
</file>