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2.Lecture\"/>
    </mc:Choice>
  </mc:AlternateContent>
  <xr:revisionPtr revIDLastSave="0" documentId="13_ncr:1_{5007255C-600A-44E9-8072-D13D1ADFBDCF}" xr6:coauthVersionLast="47" xr6:coauthVersionMax="47" xr10:uidLastSave="{00000000-0000-0000-0000-000000000000}"/>
  <bookViews>
    <workbookView xWindow="-120" yWindow="-120" windowWidth="20640" windowHeight="11760" activeTab="5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  <sheet name="Задача0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E7" i="6"/>
  <c r="F7" i="6"/>
  <c r="G7" i="6"/>
  <c r="H7" i="6"/>
  <c r="D7" i="6"/>
  <c r="H6" i="6"/>
  <c r="G2" i="6"/>
  <c r="H2" i="6" s="1"/>
  <c r="F2" i="5"/>
  <c r="E10" i="5"/>
  <c r="E16" i="5"/>
  <c r="O15" i="5"/>
  <c r="N15" i="5"/>
  <c r="K15" i="5"/>
  <c r="H15" i="5"/>
  <c r="E15" i="5"/>
  <c r="E14" i="5"/>
  <c r="F14" i="5"/>
  <c r="G14" i="5"/>
  <c r="H14" i="5"/>
  <c r="I14" i="5"/>
  <c r="J14" i="5"/>
  <c r="K14" i="5"/>
  <c r="L14" i="5"/>
  <c r="M14" i="5"/>
  <c r="N14" i="5"/>
  <c r="D14" i="5"/>
  <c r="C14" i="5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C12" i="5"/>
  <c r="C8" i="5"/>
  <c r="D8" i="5" s="1"/>
  <c r="E8" i="5" s="1"/>
  <c r="J19" i="5"/>
  <c r="G19" i="5"/>
  <c r="D19" i="5"/>
  <c r="N19" i="5" s="1"/>
  <c r="F2" i="4"/>
  <c r="E2" i="4"/>
  <c r="E2" i="3"/>
  <c r="B2" i="2"/>
  <c r="G2" i="1"/>
  <c r="F2" i="1"/>
  <c r="H2" i="1"/>
  <c r="E2" i="1"/>
  <c r="E9" i="5" l="1"/>
  <c r="F8" i="5"/>
  <c r="G8" i="5" s="1"/>
  <c r="H8" i="5" s="1"/>
  <c r="I8" i="5" s="1"/>
  <c r="E13" i="5"/>
  <c r="H13" i="5" l="1"/>
  <c r="I9" i="5"/>
  <c r="J8" i="5"/>
  <c r="K8" i="5" s="1"/>
  <c r="L8" i="5" s="1"/>
  <c r="M8" i="5" s="1"/>
  <c r="K13" i="5" l="1"/>
  <c r="N8" i="5"/>
  <c r="O8" i="5" s="1"/>
  <c r="P8" i="5" s="1"/>
  <c r="Q8" i="5" s="1"/>
  <c r="R8" i="5" s="1"/>
  <c r="R9" i="5" s="1"/>
  <c r="M9" i="5"/>
  <c r="S9" i="5" s="1"/>
  <c r="N13" i="5"/>
  <c r="O13" i="5" s="1"/>
</calcChain>
</file>

<file path=xl/sharedStrings.xml><?xml version="1.0" encoding="utf-8"?>
<sst xmlns="http://schemas.openxmlformats.org/spreadsheetml/2006/main" count="43" uniqueCount="34">
  <si>
    <t>Человек заключил договор ренты на 20 лет, с ежемесячным платежом 30 тыс.руб. Первый платеж ожидается через месяц. Если стоимость денег равна 10% годовых, то сколько стоит такой договор? Сколько нужно заплатить в момент его заключения?</t>
  </si>
  <si>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 xml:space="preserve">
количество периодов</t>
    </r>
  </si>
  <si>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 xml:space="preserve">
стоимость денег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</si>
  <si>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текущая цена договора ПС()</t>
    </r>
  </si>
  <si>
    <r>
      <rPr>
        <b/>
        <sz val="11"/>
        <color theme="1"/>
        <rFont val="Calibri"/>
        <family val="2"/>
        <charset val="204"/>
        <scheme val="minor"/>
      </rPr>
      <t>FV</t>
    </r>
    <r>
      <rPr>
        <sz val="11"/>
        <color theme="1"/>
        <rFont val="Calibri"/>
        <family val="2"/>
        <charset val="204"/>
        <scheme val="minor"/>
      </rPr>
      <t xml:space="preserve">
 будущая стоимсоть  БС()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</si>
  <si>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
ануитетный платеж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</si>
  <si>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 =
А*(1-(1+r)^-n)/r 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</si>
  <si>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с помесячным начислением</t>
    </r>
  </si>
  <si>
    <t>Если рента в предыдущем примере будет бесконечной, то сколько нужно заплатить в момент заключения договора</t>
  </si>
  <si>
    <t>PV=A/r</t>
  </si>
  <si>
    <t>Решение. Воспользуемся формулой бесконечного аннуитета: PV = 30000 * 12 / 10% = 3 600 000 руб.</t>
  </si>
  <si>
    <t>Решение. Чтобы ответить на вопрос задачи, надо найти приведенную стоимость этого аннуитета (ренты). Можно подойти к этой задаче двумя путями. Мы можем считать ренту ежемесячной, тогда А = 30000 руб., n = 20 * 12 месяцев, i = (10%/12) за месяц, и приведенная стоимость будет равна PV = (30000) * (1-(1+10%/12)^(-20*12))/(10%/12) = 3 108 739 руб. Либо мы можем упрощенно пренебречь временной стоимостью денег внутри года, и анализировать как годовые платежи: А = 30 000 * 12 руб., n = 20 лет, i = 10% годовых, тогда PV = (30000 *12) * (1-(1+10%)^(-20))/(10%) = 3 064 883 руб. Сумма получилась чуть меньше, поскольку мы не учли, что получение ежемесячных платежей чуть выгоднее, чем платежей 1 раз в год.</t>
  </si>
  <si>
    <t>Вы инвестировали 1 000 000 рублей на следующих условиях: в течение 10 лет вам будут возвращать вашу инвестицию из расчета доходности 12% годовых. Какой размер платежа будет у этого аннуитета?</t>
  </si>
  <si>
    <t>PV</t>
  </si>
  <si>
    <t>r</t>
  </si>
  <si>
    <t>n</t>
  </si>
  <si>
    <t>A=
PV*r/(1-(1+r)^-n</t>
  </si>
  <si>
    <t>Решение. Чтобы определить размер платежа, нужно из вышеприведенной формулы для аннуитета выразить A через остальные известные параметры: n = 10 лет, i = 12%, PV = 1 000 000 руб. Тогда A = 12% * 1 000 000 / (1-(1+12%)^(-10)) = 176 984 руб.</t>
  </si>
  <si>
    <t>Если класть в банк по $1000 в течение 4 лет, начиная с текущего момента, и банк при этом начисляет 6% годовых, то какая сумма получится на конец 6-го года?</t>
  </si>
  <si>
    <t>А</t>
  </si>
  <si>
    <t>FV4</t>
  </si>
  <si>
    <t>Решение. Воспользуемся формулой для аннуитета пренумерандо, чтобы найти будущую стоимость в конце 4-летнего аннуитета, то есть в конце 4 года: FV4 = $1 000 * ((1+6%)^4-1)/6% * (1+6%) = $4 637. А чтобы теперь узнать стоимость на конец 6 года, нужно воспользоваться классической формулой наращения: FV6 = FV4 * (1+6%)^2 = $5 210</t>
  </si>
  <si>
    <t>Найти текущую стоимость четырех платежей по $100, если первый платеж будет получен через 3 года, а стоимость денег равна 9%.</t>
  </si>
  <si>
    <t>Решение. Воспользуемся формулой для приведенной стоимости аннуитета постнумерандо для 4-летнего аннуитета, начинающегося в конце 2 года: PV2 = 100*(1-(1+9%)^(-4))/9% = $324. Чтобы определить текущую стоимость (то есть в момент времени 0), нужно продисконтировать на 2 года: PV0 = PV2 / (1+9%)^2 = $273</t>
  </si>
  <si>
    <t>ПЛТ</t>
  </si>
  <si>
    <t>m</t>
  </si>
  <si>
    <t>Года</t>
  </si>
  <si>
    <t>Приведенная стоимость $100</t>
  </si>
  <si>
    <t>Приведенная (текущая) сумма</t>
  </si>
  <si>
    <t>Есть 5-ти летняя облигация, номиналом €1000 и с купоном 7%, уплачиваемым 1 раз в год. Пусть стоимость денег для держателя облигации равна 8% годовых. Какова справедливая цена облигации?</t>
  </si>
  <si>
    <t>i</t>
  </si>
  <si>
    <t>I</t>
  </si>
  <si>
    <t>Сумма А</t>
  </si>
  <si>
    <t>Процент\год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</si>
</sst>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#,##0.00\ &quot;₽&quot;"/>
    <numFmt numFmtId="165" formatCode="_-[$$-409]* #,##0.00_ ;_-[$$-409]* \-#,##0.00\ ;_-[$$-409]* &quot;-&quot;??_ ;_-@_ "/>
    <numFmt numFmtId="170" formatCode="[$€-2]\ #,##0.00;[Red]\-[$€-2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8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0" fillId="2" borderId="0" xfId="0" applyFill="1"/>
    <xf numFmtId="165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1" sqref="F1"/>
    </sheetView>
  </sheetViews>
  <sheetFormatPr defaultRowHeight="15" x14ac:dyDescent="0.25"/>
  <cols>
    <col min="1" max="1" width="79.5703125" customWidth="1"/>
    <col min="2" max="2" width="11.85546875" style="3" customWidth="1"/>
    <col min="3" max="3" width="10.7109375" customWidth="1"/>
    <col min="4" max="4" width="14.140625" customWidth="1"/>
    <col min="5" max="5" width="13.85546875" bestFit="1" customWidth="1"/>
    <col min="6" max="6" width="16.5703125" bestFit="1" customWidth="1"/>
    <col min="7" max="7" width="16.5703125" customWidth="1"/>
    <col min="8" max="8" width="14.85546875" bestFit="1" customWidth="1"/>
  </cols>
  <sheetData>
    <row r="1" spans="1:8" ht="53.25" customHeight="1" x14ac:dyDescent="0.25">
      <c r="A1" s="1" t="s">
        <v>0</v>
      </c>
      <c r="B1" s="2" t="s">
        <v>1</v>
      </c>
      <c r="C1" s="2" t="s">
        <v>2</v>
      </c>
      <c r="D1" s="6" t="s">
        <v>5</v>
      </c>
      <c r="E1" s="6" t="s">
        <v>3</v>
      </c>
      <c r="F1" s="8" t="s">
        <v>6</v>
      </c>
      <c r="G1" s="6" t="s">
        <v>7</v>
      </c>
      <c r="H1" s="6" t="s">
        <v>4</v>
      </c>
    </row>
    <row r="2" spans="1:8" x14ac:dyDescent="0.25">
      <c r="B2" s="3">
        <v>20</v>
      </c>
      <c r="C2" s="5">
        <v>0.1</v>
      </c>
      <c r="D2">
        <v>30000</v>
      </c>
      <c r="E2" s="4">
        <f>PV(C2,B2,D2*12)</f>
        <v>-3064882.9391130833</v>
      </c>
      <c r="F2" s="4">
        <f>(D2*12)*(1-(1+C2)^(-B2))/C2</f>
        <v>3064882.9391130833</v>
      </c>
      <c r="G2" s="4">
        <f>(D2)*(1-(1+C2/12)^-(B2*12))/(C2/12)</f>
        <v>3108738.5607500281</v>
      </c>
      <c r="H2" s="4">
        <f>FV(C2,B2,D2*12)</f>
        <v>-20618999.817572191</v>
      </c>
    </row>
    <row r="4" spans="1:8" ht="135" x14ac:dyDescent="0.25">
      <c r="A4" s="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6A8B-0849-4EBE-B62D-299788DF8285}">
  <dimension ref="A1:B4"/>
  <sheetViews>
    <sheetView workbookViewId="0">
      <selection activeCell="A10" sqref="A10"/>
    </sheetView>
  </sheetViews>
  <sheetFormatPr defaultRowHeight="15" x14ac:dyDescent="0.25"/>
  <cols>
    <col min="1" max="1" width="59.7109375" customWidth="1"/>
    <col min="2" max="2" width="13.140625" bestFit="1" customWidth="1"/>
  </cols>
  <sheetData>
    <row r="1" spans="1:2" ht="30" x14ac:dyDescent="0.25">
      <c r="A1" s="1" t="s">
        <v>8</v>
      </c>
      <c r="B1" t="s">
        <v>9</v>
      </c>
    </row>
    <row r="2" spans="1:2" x14ac:dyDescent="0.25">
      <c r="B2" s="7">
        <f>Task01!D2*12/Task01!C2</f>
        <v>3600000</v>
      </c>
    </row>
    <row r="4" spans="1:2" x14ac:dyDescent="0.25">
      <c r="A4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5398-CF65-4FE3-AE93-C05D6E1E3BA1}">
  <dimension ref="A1:E4"/>
  <sheetViews>
    <sheetView workbookViewId="0">
      <selection activeCell="A10" sqref="A10"/>
    </sheetView>
  </sheetViews>
  <sheetFormatPr defaultRowHeight="15" x14ac:dyDescent="0.25"/>
  <cols>
    <col min="1" max="1" width="80.5703125" customWidth="1"/>
    <col min="5" max="5" width="11.5703125" bestFit="1" customWidth="1"/>
  </cols>
  <sheetData>
    <row r="1" spans="1:5" ht="45" x14ac:dyDescent="0.25">
      <c r="A1" s="1" t="s">
        <v>12</v>
      </c>
      <c r="B1" t="s">
        <v>13</v>
      </c>
      <c r="C1" t="s">
        <v>14</v>
      </c>
      <c r="D1" t="s">
        <v>15</v>
      </c>
      <c r="E1" s="1" t="s">
        <v>16</v>
      </c>
    </row>
    <row r="2" spans="1:5" x14ac:dyDescent="0.25">
      <c r="B2">
        <v>1000000</v>
      </c>
      <c r="C2" s="5">
        <v>0.12</v>
      </c>
      <c r="D2">
        <v>10</v>
      </c>
      <c r="E2" s="7">
        <f>B2*C2/(1-(1+C2)^(-D2))</f>
        <v>176984.16415984405</v>
      </c>
    </row>
    <row r="4" spans="1:5" ht="60" x14ac:dyDescent="0.25">
      <c r="A4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6140-3E6C-4B22-9CEF-3845A3799A04}">
  <dimension ref="A1:F4"/>
  <sheetViews>
    <sheetView workbookViewId="0">
      <selection activeCell="A4" sqref="A4"/>
    </sheetView>
  </sheetViews>
  <sheetFormatPr defaultRowHeight="15" x14ac:dyDescent="0.25"/>
  <cols>
    <col min="1" max="1" width="77.42578125" customWidth="1"/>
    <col min="5" max="6" width="10.28515625" bestFit="1" customWidth="1"/>
  </cols>
  <sheetData>
    <row r="1" spans="1:6" ht="30" x14ac:dyDescent="0.25">
      <c r="A1" s="1" t="s">
        <v>18</v>
      </c>
      <c r="B1" t="s">
        <v>19</v>
      </c>
      <c r="C1" t="s">
        <v>15</v>
      </c>
      <c r="D1" t="s">
        <v>14</v>
      </c>
      <c r="E1" t="s">
        <v>20</v>
      </c>
      <c r="F1" t="s">
        <v>20</v>
      </c>
    </row>
    <row r="2" spans="1:6" x14ac:dyDescent="0.25">
      <c r="B2">
        <v>1000</v>
      </c>
      <c r="C2">
        <v>4</v>
      </c>
      <c r="D2" s="5">
        <v>0.06</v>
      </c>
      <c r="E2" s="4">
        <f>FV(D2,C2,B2)*(1+D2)</f>
        <v>-4637.0929600000063</v>
      </c>
      <c r="F2" s="4">
        <f>E2*(1+D2)^2</f>
        <v>-5210.2376498560079</v>
      </c>
    </row>
    <row r="4" spans="1:6" ht="75" x14ac:dyDescent="0.25">
      <c r="A4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BE70-2FC0-472C-AF7E-7ECDDABFD706}">
  <dimension ref="A1:S19"/>
  <sheetViews>
    <sheetView workbookViewId="0">
      <selection activeCell="F3" sqref="F3"/>
    </sheetView>
  </sheetViews>
  <sheetFormatPr defaultRowHeight="15" x14ac:dyDescent="0.25"/>
  <cols>
    <col min="1" max="1" width="54.140625" customWidth="1"/>
    <col min="5" max="5" width="10.28515625" bestFit="1" customWidth="1"/>
  </cols>
  <sheetData>
    <row r="1" spans="1:19" ht="45" x14ac:dyDescent="0.25">
      <c r="A1" s="1" t="s">
        <v>22</v>
      </c>
      <c r="B1" t="s">
        <v>19</v>
      </c>
      <c r="C1" t="s">
        <v>14</v>
      </c>
      <c r="D1" t="s">
        <v>15</v>
      </c>
      <c r="E1" t="s">
        <v>25</v>
      </c>
      <c r="F1" t="s">
        <v>24</v>
      </c>
    </row>
    <row r="2" spans="1:19" x14ac:dyDescent="0.25">
      <c r="B2">
        <v>100</v>
      </c>
      <c r="C2" s="5">
        <v>0.09</v>
      </c>
      <c r="D2">
        <v>4</v>
      </c>
      <c r="E2">
        <v>4</v>
      </c>
      <c r="F2" s="4">
        <f>PMT(C2*4,-2,100,,0)</f>
        <v>42.372881355932194</v>
      </c>
    </row>
    <row r="5" spans="1:19" ht="90" x14ac:dyDescent="0.25">
      <c r="A5" s="1" t="s">
        <v>23</v>
      </c>
    </row>
    <row r="7" spans="1:19" x14ac:dyDescent="0.25">
      <c r="B7">
        <v>0</v>
      </c>
      <c r="C7">
        <v>1</v>
      </c>
      <c r="D7">
        <v>2</v>
      </c>
      <c r="E7">
        <v>3</v>
      </c>
      <c r="F7" s="9">
        <v>4</v>
      </c>
      <c r="G7">
        <v>5</v>
      </c>
      <c r="H7">
        <v>6</v>
      </c>
      <c r="I7">
        <v>7</v>
      </c>
      <c r="J7" s="9">
        <v>8</v>
      </c>
      <c r="K7">
        <v>9</v>
      </c>
      <c r="L7">
        <v>10</v>
      </c>
      <c r="M7">
        <v>11</v>
      </c>
      <c r="N7" s="9">
        <v>12</v>
      </c>
      <c r="O7">
        <v>13</v>
      </c>
      <c r="P7">
        <v>14</v>
      </c>
      <c r="Q7">
        <v>15</v>
      </c>
      <c r="R7" s="9">
        <v>16</v>
      </c>
    </row>
    <row r="8" spans="1:19" x14ac:dyDescent="0.25">
      <c r="B8" s="10">
        <v>100</v>
      </c>
      <c r="C8" s="10">
        <f>B8-9%</f>
        <v>99.91</v>
      </c>
      <c r="D8" s="10">
        <f>C8-9%</f>
        <v>99.82</v>
      </c>
      <c r="E8" s="10">
        <f t="shared" ref="E8:R8" si="0">D8-9%</f>
        <v>99.72999999999999</v>
      </c>
      <c r="F8" s="10">
        <f t="shared" si="0"/>
        <v>99.639999999999986</v>
      </c>
      <c r="G8" s="10">
        <f t="shared" si="0"/>
        <v>99.549999999999983</v>
      </c>
      <c r="H8" s="10">
        <f t="shared" si="0"/>
        <v>99.45999999999998</v>
      </c>
      <c r="I8" s="10">
        <f t="shared" si="0"/>
        <v>99.369999999999976</v>
      </c>
      <c r="J8" s="10">
        <f t="shared" si="0"/>
        <v>99.279999999999973</v>
      </c>
      <c r="K8" s="10">
        <f t="shared" si="0"/>
        <v>99.189999999999969</v>
      </c>
      <c r="L8" s="10">
        <f t="shared" si="0"/>
        <v>99.099999999999966</v>
      </c>
      <c r="M8" s="10">
        <f t="shared" si="0"/>
        <v>99.009999999999962</v>
      </c>
      <c r="N8" s="10">
        <f t="shared" si="0"/>
        <v>98.919999999999959</v>
      </c>
      <c r="O8" s="10">
        <f t="shared" si="0"/>
        <v>98.829999999999956</v>
      </c>
      <c r="P8" s="10">
        <f t="shared" si="0"/>
        <v>98.739999999999952</v>
      </c>
      <c r="Q8" s="10">
        <f t="shared" si="0"/>
        <v>98.649999999999949</v>
      </c>
      <c r="R8" s="10">
        <f t="shared" si="0"/>
        <v>98.559999999999945</v>
      </c>
    </row>
    <row r="9" spans="1:19" x14ac:dyDescent="0.25">
      <c r="E9" s="10">
        <f>E8</f>
        <v>99.72999999999999</v>
      </c>
      <c r="I9" s="10">
        <f>I8</f>
        <v>99.369999999999976</v>
      </c>
      <c r="M9" s="10">
        <f>M8</f>
        <v>99.009999999999962</v>
      </c>
      <c r="Q9" s="10"/>
      <c r="R9" s="10">
        <f>R8</f>
        <v>98.559999999999945</v>
      </c>
      <c r="S9" s="10">
        <f>SUM(E9:R9)</f>
        <v>396.66999999999985</v>
      </c>
    </row>
    <row r="10" spans="1:19" x14ac:dyDescent="0.25">
      <c r="E10">
        <f>100*(1+9%)^E11</f>
        <v>129.50290000000001</v>
      </c>
    </row>
    <row r="11" spans="1:19" x14ac:dyDescent="0.25">
      <c r="A11" t="s">
        <v>26</v>
      </c>
      <c r="B11">
        <v>0</v>
      </c>
      <c r="C11">
        <v>1</v>
      </c>
      <c r="D11">
        <v>2</v>
      </c>
      <c r="E11" s="9">
        <v>3</v>
      </c>
      <c r="F11">
        <v>4</v>
      </c>
      <c r="G11">
        <v>5</v>
      </c>
      <c r="H11" s="9">
        <v>6</v>
      </c>
      <c r="I11">
        <v>7</v>
      </c>
      <c r="J11">
        <v>8</v>
      </c>
      <c r="K11" s="9">
        <v>9</v>
      </c>
      <c r="L11">
        <v>10</v>
      </c>
      <c r="M11">
        <v>11</v>
      </c>
      <c r="N11" s="9">
        <v>12</v>
      </c>
    </row>
    <row r="12" spans="1:19" x14ac:dyDescent="0.25">
      <c r="A12" t="s">
        <v>27</v>
      </c>
      <c r="B12" s="10">
        <v>100</v>
      </c>
      <c r="C12" s="10">
        <f>B12-B12*9%</f>
        <v>91</v>
      </c>
      <c r="D12" s="10">
        <f t="shared" ref="D12:N12" si="1">C12-C12*9%</f>
        <v>82.81</v>
      </c>
      <c r="E12" s="10">
        <f t="shared" si="1"/>
        <v>75.357100000000003</v>
      </c>
      <c r="F12" s="10">
        <f t="shared" si="1"/>
        <v>68.574961000000002</v>
      </c>
      <c r="G12" s="10">
        <f t="shared" si="1"/>
        <v>62.403214509999998</v>
      </c>
      <c r="H12" s="10">
        <f t="shared" si="1"/>
        <v>56.786925204100001</v>
      </c>
      <c r="I12" s="10">
        <f t="shared" si="1"/>
        <v>51.676101935730998</v>
      </c>
      <c r="J12" s="10">
        <f t="shared" si="1"/>
        <v>47.025252761515205</v>
      </c>
      <c r="K12" s="10">
        <f t="shared" si="1"/>
        <v>42.792980012978838</v>
      </c>
      <c r="L12" s="10">
        <f t="shared" si="1"/>
        <v>38.941611811810745</v>
      </c>
      <c r="M12" s="10">
        <f t="shared" si="1"/>
        <v>35.436866748747775</v>
      </c>
      <c r="N12" s="10">
        <f t="shared" si="1"/>
        <v>32.247548741360475</v>
      </c>
    </row>
    <row r="13" spans="1:19" x14ac:dyDescent="0.25">
      <c r="A13" t="s">
        <v>28</v>
      </c>
      <c r="E13" s="10">
        <f>E12</f>
        <v>75.357100000000003</v>
      </c>
      <c r="H13" s="10">
        <f>H12</f>
        <v>56.786925204100001</v>
      </c>
      <c r="K13" s="10">
        <f>K12</f>
        <v>42.792980012978838</v>
      </c>
      <c r="N13" s="10">
        <f>N12</f>
        <v>32.247548741360475</v>
      </c>
      <c r="O13" s="10">
        <f>SUM(N13,K13,H13,E13)</f>
        <v>207.18455395843932</v>
      </c>
    </row>
    <row r="14" spans="1:19" x14ac:dyDescent="0.25">
      <c r="C14" s="4">
        <f>PV(9%,1,B12)</f>
        <v>-91.743119266055118</v>
      </c>
      <c r="D14" s="4">
        <f>PV(9%,1,C12)</f>
        <v>-83.486238532110164</v>
      </c>
      <c r="E14" s="4">
        <f t="shared" ref="E14:N14" si="2">PV(9%,1,D12)</f>
        <v>-75.972477064220243</v>
      </c>
      <c r="F14" s="4">
        <f t="shared" si="2"/>
        <v>-69.134954128440427</v>
      </c>
      <c r="G14" s="4">
        <f t="shared" si="2"/>
        <v>-62.91280825688078</v>
      </c>
      <c r="H14" s="4">
        <f t="shared" si="2"/>
        <v>-57.250655513761515</v>
      </c>
      <c r="I14" s="4">
        <f t="shared" si="2"/>
        <v>-52.098096517522976</v>
      </c>
      <c r="J14" s="4">
        <f t="shared" si="2"/>
        <v>-47.409267830945907</v>
      </c>
      <c r="K14" s="4">
        <f t="shared" si="2"/>
        <v>-43.142433726160775</v>
      </c>
      <c r="L14" s="4">
        <f t="shared" si="2"/>
        <v>-39.259614690806302</v>
      </c>
      <c r="M14" s="4">
        <f t="shared" si="2"/>
        <v>-35.726249368633738</v>
      </c>
      <c r="N14" s="4">
        <f t="shared" si="2"/>
        <v>-32.510886925456695</v>
      </c>
    </row>
    <row r="15" spans="1:19" x14ac:dyDescent="0.25">
      <c r="E15" s="4">
        <f>E14</f>
        <v>-75.972477064220243</v>
      </c>
      <c r="H15" s="4">
        <f>H14</f>
        <v>-57.250655513761515</v>
      </c>
      <c r="K15" s="4">
        <f>K14</f>
        <v>-43.142433726160775</v>
      </c>
      <c r="N15" s="4">
        <f>N14</f>
        <v>-32.510886925456695</v>
      </c>
      <c r="O15" s="4">
        <f>SUM(N15,K15,H15,E15)</f>
        <v>-208.87645322959924</v>
      </c>
    </row>
    <row r="16" spans="1:19" x14ac:dyDescent="0.25">
      <c r="E16" s="4">
        <f>PV(C2,E11,B12)</f>
        <v>-253.12946659881763</v>
      </c>
    </row>
    <row r="17" spans="2:14" x14ac:dyDescent="0.25">
      <c r="B17">
        <v>0</v>
      </c>
      <c r="C17">
        <v>1</v>
      </c>
      <c r="D17" s="9">
        <v>2</v>
      </c>
      <c r="E17">
        <v>3</v>
      </c>
      <c r="F17">
        <v>4</v>
      </c>
      <c r="G17" s="9">
        <v>5</v>
      </c>
      <c r="H17">
        <v>6</v>
      </c>
      <c r="I17">
        <v>7</v>
      </c>
      <c r="J17" s="9">
        <v>8</v>
      </c>
      <c r="K17">
        <v>9</v>
      </c>
      <c r="L17">
        <v>10</v>
      </c>
      <c r="M17" s="9">
        <v>11</v>
      </c>
    </row>
    <row r="18" spans="2:14" x14ac:dyDescent="0.25">
      <c r="B18">
        <v>100</v>
      </c>
      <c r="C18">
        <v>99.91</v>
      </c>
      <c r="D18">
        <v>99.82</v>
      </c>
      <c r="E18">
        <v>99.72999999999999</v>
      </c>
      <c r="F18">
        <v>99.639999999999986</v>
      </c>
      <c r="G18">
        <v>99.549999999999983</v>
      </c>
      <c r="H18">
        <v>99.45999999999998</v>
      </c>
      <c r="I18">
        <v>99.369999999999976</v>
      </c>
      <c r="J18">
        <v>99.279999999999973</v>
      </c>
      <c r="K18">
        <v>99.189999999999969</v>
      </c>
      <c r="L18">
        <v>99.099999999999966</v>
      </c>
      <c r="M18">
        <v>99.009999999999962</v>
      </c>
    </row>
    <row r="19" spans="2:14" x14ac:dyDescent="0.25">
      <c r="D19">
        <f>D18</f>
        <v>99.82</v>
      </c>
      <c r="G19">
        <f>G18</f>
        <v>99.549999999999983</v>
      </c>
      <c r="J19">
        <f>J18</f>
        <v>99.279999999999973</v>
      </c>
      <c r="M19">
        <v>99.009999999999962</v>
      </c>
      <c r="N19">
        <f>SUM(D19:M19)</f>
        <v>397.65999999999997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68-4544-4960-A835-099A2C2878BC}">
  <dimension ref="A1:H7"/>
  <sheetViews>
    <sheetView tabSelected="1" workbookViewId="0">
      <selection activeCell="D12" sqref="D12"/>
    </sheetView>
  </sheetViews>
  <sheetFormatPr defaultRowHeight="15" x14ac:dyDescent="0.25"/>
  <cols>
    <col min="1" max="1" width="49.7109375" customWidth="1"/>
    <col min="2" max="2" width="12.7109375" bestFit="1" customWidth="1"/>
  </cols>
  <sheetData>
    <row r="1" spans="1:8" ht="60" x14ac:dyDescent="0.25">
      <c r="A1" s="1" t="s">
        <v>29</v>
      </c>
      <c r="C1" t="s">
        <v>13</v>
      </c>
      <c r="D1" t="s">
        <v>30</v>
      </c>
      <c r="E1" t="s">
        <v>31</v>
      </c>
      <c r="F1" t="s">
        <v>15</v>
      </c>
      <c r="G1" t="s">
        <v>19</v>
      </c>
      <c r="H1" t="s">
        <v>32</v>
      </c>
    </row>
    <row r="2" spans="1:8" x14ac:dyDescent="0.25">
      <c r="C2">
        <v>1000</v>
      </c>
      <c r="D2" s="5">
        <v>7.0000000000000007E-2</v>
      </c>
      <c r="E2" s="5">
        <v>0.08</v>
      </c>
      <c r="F2">
        <v>5</v>
      </c>
      <c r="G2" s="4">
        <f>PMT(D2-E2,F2,C2)</f>
        <v>-194.04019958388</v>
      </c>
      <c r="H2" s="4">
        <f>G2*F2</f>
        <v>-970.20099791939992</v>
      </c>
    </row>
    <row r="5" spans="1:8" x14ac:dyDescent="0.25">
      <c r="B5" t="s">
        <v>33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</row>
    <row r="6" spans="1:8" x14ac:dyDescent="0.25">
      <c r="B6" s="5">
        <v>0.08</v>
      </c>
      <c r="C6" s="11">
        <f>SUM(D7:H7)</f>
        <v>960.07289962921902</v>
      </c>
      <c r="D6">
        <v>70</v>
      </c>
      <c r="E6">
        <v>70</v>
      </c>
      <c r="F6">
        <v>70</v>
      </c>
      <c r="G6">
        <v>70</v>
      </c>
      <c r="H6">
        <f>70+1000</f>
        <v>1070</v>
      </c>
    </row>
    <row r="7" spans="1:8" x14ac:dyDescent="0.25">
      <c r="D7" s="11">
        <f>PV($B$6,D5,,-D6)</f>
        <v>64.81481481481481</v>
      </c>
      <c r="E7" s="11">
        <f t="shared" ref="E7:H7" si="0">PV($B$6,E5,,-E6)</f>
        <v>60.013717421124824</v>
      </c>
      <c r="F7" s="11">
        <f t="shared" si="0"/>
        <v>55.568256871411869</v>
      </c>
      <c r="G7" s="11">
        <f t="shared" si="0"/>
        <v>51.452089695751731</v>
      </c>
      <c r="H7" s="11">
        <f t="shared" si="0"/>
        <v>728.22402082611575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Task01</vt:lpstr>
      <vt:lpstr>Task02</vt:lpstr>
      <vt:lpstr>Task03</vt:lpstr>
      <vt:lpstr>Task04</vt:lpstr>
      <vt:lpstr>Task05</vt:lpstr>
      <vt:lpstr>Задача06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2023-08-01T16:12:05Z</dcterms:modified>
</cp:coreProperties>
</file>