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lwi_mansyur/Desktop/2025/"/>
    </mc:Choice>
  </mc:AlternateContent>
  <xr:revisionPtr revIDLastSave="0" documentId="13_ncr:1_{6498526E-E4C1-F24D-BE0D-7FFBEA4F14DB}" xr6:coauthVersionLast="47" xr6:coauthVersionMax="47" xr10:uidLastSave="{00000000-0000-0000-0000-000000000000}"/>
  <bookViews>
    <workbookView xWindow="0" yWindow="660" windowWidth="15960" windowHeight="18080" xr2:uid="{00000000-000D-0000-FFFF-FFFF00000000}"/>
  </bookViews>
  <sheets>
    <sheet name="56625341" sheetId="8" r:id="rId1"/>
    <sheet name="56625335" sheetId="9" r:id="rId2"/>
    <sheet name="56625336" sheetId="10" r:id="rId3"/>
    <sheet name="56625337" sheetId="11" r:id="rId4"/>
    <sheet name="59032270 pengawas" sheetId="12" r:id="rId5"/>
    <sheet name="56695463 awas" sheetId="13" r:id="rId6"/>
    <sheet name="59032356 awas" sheetId="14" r:id="rId7"/>
    <sheet name="59010869" sheetId="15" r:id="rId8"/>
    <sheet name="56625549 pengawas" sheetId="16" r:id="rId9"/>
    <sheet name="60108706" sheetId="17" r:id="rId10"/>
    <sheet name="56625549 pengawas air minum" sheetId="18" r:id="rId11"/>
    <sheet name="56626936 pengawas" sheetId="19" r:id="rId12"/>
    <sheet name="58431349 awasi" sheetId="20" r:id="rId13"/>
    <sheet name="58427415" sheetId="21" r:id="rId14"/>
    <sheet name="56527550 awasi" sheetId="22" r:id="rId15"/>
    <sheet name="56634550 awasi" sheetId="23" r:id="rId16"/>
    <sheet name="56625267" sheetId="24" r:id="rId17"/>
    <sheet name="59011140" sheetId="25" r:id="rId18"/>
    <sheet name="56625345" sheetId="26" r:id="rId19"/>
    <sheet name="56625346" sheetId="27" r:id="rId20"/>
    <sheet name="56625356" sheetId="28" r:id="rId21"/>
    <sheet name="56625357" sheetId="29" r:id="rId22"/>
    <sheet name="56625360" sheetId="30" r:id="rId23"/>
    <sheet name="56625364" sheetId="31" r:id="rId24"/>
    <sheet name="56625543" sheetId="32" r:id="rId25"/>
    <sheet name="56625544" sheetId="33" r:id="rId26"/>
    <sheet name="56625550" sheetId="34" r:id="rId27"/>
    <sheet name="56625359" sheetId="35" r:id="rId28"/>
    <sheet name="56625361" sheetId="36" r:id="rId29"/>
    <sheet name="56625338" sheetId="37" r:id="rId30"/>
    <sheet name="56625363" sheetId="38" r:id="rId31"/>
    <sheet name="56625423" sheetId="39" r:id="rId32"/>
    <sheet name="56625424" sheetId="40" r:id="rId33"/>
    <sheet name="56625531" sheetId="41" r:id="rId34"/>
    <sheet name="56645531" sheetId="42" r:id="rId35"/>
    <sheet name="56679531" sheetId="43" r:id="rId36"/>
    <sheet name="56695031" sheetId="44" r:id="rId37"/>
    <sheet name="57393803 kejak" sheetId="45" r:id="rId38"/>
    <sheet name="56625548" sheetId="46" r:id="rId39"/>
    <sheet name="sample" sheetId="47" r:id="rId40"/>
    <sheet name="56720180" sheetId="48" r:id="rId41"/>
    <sheet name="59010805" sheetId="49" r:id="rId42"/>
    <sheet name="56726170" sheetId="50" r:id="rId43"/>
    <sheet name="56736140" sheetId="51" r:id="rId44"/>
    <sheet name="56632498" sheetId="52" r:id="rId45"/>
    <sheet name="58426875" sheetId="53" r:id="rId46"/>
    <sheet name="56741416" sheetId="54" r:id="rId47"/>
    <sheet name="56584477" sheetId="55" r:id="rId48"/>
    <sheet name="56951433" sheetId="56" r:id="rId49"/>
    <sheet name="56422813" sheetId="57" r:id="rId50"/>
    <sheet name="56830180" sheetId="58" r:id="rId51"/>
    <sheet name="58426938" sheetId="59" r:id="rId52"/>
    <sheet name="58427515" sheetId="60" r:id="rId53"/>
    <sheet name="58427544" sheetId="61" r:id="rId54"/>
    <sheet name="58427572" sheetId="62" r:id="rId55"/>
    <sheet name="58427606" sheetId="63" r:id="rId56"/>
    <sheet name="58427675" sheetId="64" r:id="rId57"/>
    <sheet name="58430076" sheetId="65" r:id="rId58"/>
    <sheet name="58429955" sheetId="66" r:id="rId59"/>
    <sheet name="58432539 box" sheetId="67" r:id="rId60"/>
    <sheet name="58430016" sheetId="68" r:id="rId61"/>
    <sheet name="58430153" sheetId="69" r:id="rId62"/>
    <sheet name="aaa 58430153" sheetId="70" r:id="rId63"/>
    <sheet name="58430203" sheetId="71" r:id="rId64"/>
    <sheet name="58430311" sheetId="72" r:id="rId65"/>
    <sheet name="58430355" sheetId="73" r:id="rId66"/>
    <sheet name="aa58430404" sheetId="74" r:id="rId67"/>
    <sheet name="58430404" sheetId="75" r:id="rId68"/>
    <sheet name="Pemb. Plat Duicker Pasangkayu" sheetId="76" r:id="rId69"/>
    <sheet name="58430536" sheetId="77" r:id="rId70"/>
    <sheet name="58430653" sheetId="78" r:id="rId71"/>
    <sheet name="58430780" sheetId="79" r:id="rId72"/>
    <sheet name="58430444" sheetId="80" r:id="rId73"/>
    <sheet name="59741216" sheetId="81" r:id="rId74"/>
    <sheet name="58431386" sheetId="82" r:id="rId75"/>
    <sheet name="58432795 lanscape" sheetId="83" r:id="rId76"/>
    <sheet name="58432795 lanscape ok" sheetId="84" r:id="rId77"/>
    <sheet name="58431402" sheetId="85" r:id="rId78"/>
    <sheet name="59011497" sheetId="86" r:id="rId79"/>
    <sheet name="59011519" sheetId="87" r:id="rId80"/>
    <sheet name="56625371" sheetId="88" r:id="rId81"/>
    <sheet name="56625372" sheetId="89" r:id="rId82"/>
    <sheet name="56625339" sheetId="90" r:id="rId83"/>
    <sheet name="59010687" sheetId="91" r:id="rId84"/>
    <sheet name="56625355" sheetId="92" r:id="rId85"/>
    <sheet name="59032196" sheetId="93" r:id="rId86"/>
    <sheet name="56625417" sheetId="94" r:id="rId87"/>
    <sheet name="59032203" sheetId="95" r:id="rId88"/>
    <sheet name="56625379" sheetId="96" r:id="rId89"/>
    <sheet name="59032260👌🏻" sheetId="97" r:id="rId90"/>
    <sheet name="59009437" sheetId="98" r:id="rId91"/>
    <sheet name="59032260-1" sheetId="99" r:id="rId92"/>
    <sheet name="56625535" sheetId="100" r:id="rId93"/>
    <sheet name="59032344" sheetId="101" r:id="rId94"/>
    <sheet name="59032255 👌🏻" sheetId="102" r:id="rId95"/>
    <sheet name="59032193 👌🏻" sheetId="103" r:id="rId96"/>
    <sheet name="59032309 - CV. TIGA PUTRI (2022" sheetId="104" r:id="rId97"/>
    <sheet name="59008191" sheetId="105" r:id="rId98"/>
    <sheet name="59008371" sheetId="106" r:id="rId99"/>
    <sheet name="59008617" sheetId="107" r:id="rId100"/>
    <sheet name="59008849" sheetId="108" r:id="rId101"/>
    <sheet name="59008947" sheetId="109" r:id="rId102"/>
    <sheet name="59011162" sheetId="110" r:id="rId103"/>
    <sheet name="59008947-1" sheetId="111" r:id="rId104"/>
    <sheet name="59009015" sheetId="112" r:id="rId105"/>
    <sheet name="59009089" sheetId="113" r:id="rId106"/>
    <sheet name="59009145" sheetId="114" r:id="rId107"/>
    <sheet name="59009213" sheetId="115" r:id="rId108"/>
    <sheet name="59009275" sheetId="116" r:id="rId109"/>
    <sheet name="59009302" sheetId="117" r:id="rId110"/>
    <sheet name="59009342" sheetId="118" r:id="rId111"/>
    <sheet name="59009607" sheetId="119" r:id="rId112"/>
    <sheet name="59009860" sheetId="120" r:id="rId113"/>
    <sheet name="59009559" sheetId="121" r:id="rId114"/>
    <sheet name="59011183" sheetId="122" r:id="rId115"/>
    <sheet name="59011202" sheetId="123" r:id="rId116"/>
    <sheet name="59051704" sheetId="124" r:id="rId117"/>
    <sheet name="59011019" sheetId="125" r:id="rId118"/>
    <sheet name="59011053" sheetId="126" r:id="rId119"/>
    <sheet name="59011075" sheetId="127" r:id="rId120"/>
    <sheet name="59011093" sheetId="128" r:id="rId121"/>
    <sheet name="59010947" sheetId="129" r:id="rId122"/>
    <sheet name="59010903" sheetId="130" r:id="rId123"/>
    <sheet name="59010771" sheetId="131" r:id="rId124"/>
    <sheet name="59011890" sheetId="132" r:id="rId125"/>
    <sheet name="59011670" sheetId="133" r:id="rId126"/>
    <sheet name="59010787" sheetId="134" r:id="rId127"/>
    <sheet name="59011939" sheetId="135" r:id="rId128"/>
    <sheet name="58432896" sheetId="136" r:id="rId129"/>
    <sheet name="59010989" sheetId="137" r:id="rId130"/>
    <sheet name="59010989 OK" sheetId="138" r:id="rId131"/>
    <sheet name="59010969" sheetId="139" r:id="rId132"/>
    <sheet name="59010718" sheetId="140" r:id="rId133"/>
    <sheet name="59009399" sheetId="141" r:id="rId134"/>
    <sheet name="59009511" sheetId="142" r:id="rId135"/>
    <sheet name="59010929" sheetId="143" r:id="rId136"/>
    <sheet name="59011573 box" sheetId="144" r:id="rId137"/>
    <sheet name="59010848" sheetId="145" r:id="rId138"/>
    <sheet name="61391720" sheetId="146" r:id="rId139"/>
    <sheet name="61391727" sheetId="147" r:id="rId140"/>
    <sheet name="61391738" sheetId="148" r:id="rId141"/>
    <sheet name="59011969" sheetId="149" r:id="rId142"/>
    <sheet name="61391744" sheetId="150" r:id="rId143"/>
    <sheet name="61391751" sheetId="151" r:id="rId144"/>
    <sheet name="61391767" sheetId="152" r:id="rId145"/>
    <sheet name="61391774" sheetId="153" r:id="rId146"/>
    <sheet name="61391780" sheetId="154" r:id="rId147"/>
    <sheet name="61393426" sheetId="155" r:id="rId148"/>
    <sheet name="61391785" sheetId="156" r:id="rId149"/>
    <sheet name="61391794" sheetId="157" r:id="rId150"/>
    <sheet name="61392586" sheetId="158" r:id="rId151"/>
    <sheet name="61392595" sheetId="159" r:id="rId152"/>
    <sheet name="61392616" sheetId="160" r:id="rId153"/>
    <sheet name="61392630" sheetId="161" r:id="rId154"/>
    <sheet name="61392650" sheetId="162" r:id="rId155"/>
    <sheet name="61393239" sheetId="163" r:id="rId156"/>
    <sheet name="61393276" sheetId="164" r:id="rId157"/>
    <sheet name="61393374 - CV. TIGA PUTRI (2022" sheetId="165" r:id="rId158"/>
    <sheet name="61393531" sheetId="166" r:id="rId159"/>
    <sheet name="61393555" sheetId="167" r:id="rId160"/>
    <sheet name="61391890" sheetId="168" r:id="rId161"/>
    <sheet name="61391885" sheetId="169" r:id="rId162"/>
    <sheet name="61391920" sheetId="170" r:id="rId163"/>
    <sheet name="61392001" sheetId="171" r:id="rId164"/>
    <sheet name="61392008" sheetId="172" r:id="rId165"/>
    <sheet name="61392052" sheetId="173" r:id="rId166"/>
    <sheet name="61392116" sheetId="174" r:id="rId167"/>
    <sheet name="61392116-1" sheetId="175" r:id="rId168"/>
    <sheet name="61392162" sheetId="176" r:id="rId169"/>
    <sheet name="61392112 Rabat" sheetId="177" r:id="rId170"/>
    <sheet name="61391979" sheetId="178" r:id="rId171"/>
    <sheet name="61391987" sheetId="179" r:id="rId172"/>
    <sheet name="61392172" sheetId="180" r:id="rId173"/>
    <sheet name="61391994" sheetId="181" r:id="rId174"/>
    <sheet name="61392028" sheetId="182" r:id="rId175"/>
    <sheet name="61392190" sheetId="183" r:id="rId176"/>
    <sheet name="61392207" sheetId="184" r:id="rId177"/>
    <sheet name="61392199" sheetId="185" r:id="rId178"/>
    <sheet name="DATABASE" sheetId="186" r:id="rId179"/>
    <sheet name="01 SW UNTAD DATABASE - Table 2" sheetId="187" r:id="rId180"/>
    <sheet name="01 SW UNTAD DATABASE - Tabel 1" sheetId="188" r:id="rId181"/>
    <sheet name="61392094" sheetId="189" r:id="rId182"/>
    <sheet name="61391953" sheetId="190" r:id="rId183"/>
    <sheet name="61391912" sheetId="191" r:id="rId184"/>
    <sheet name="61393358" sheetId="192" r:id="rId185"/>
    <sheet name="61393367" sheetId="193" r:id="rId186"/>
    <sheet name="61391927" sheetId="194" r:id="rId187"/>
    <sheet name="61392059" sheetId="195" r:id="rId188"/>
    <sheet name="61392073" sheetId="196" r:id="rId189"/>
    <sheet name="61393278" sheetId="197" r:id="rId190"/>
    <sheet name="61393266" sheetId="198" r:id="rId191"/>
    <sheet name="61495250" sheetId="199" r:id="rId192"/>
    <sheet name="61474460" sheetId="200" r:id="rId193"/>
    <sheet name="pengawas rujab" sheetId="201" r:id="rId194"/>
    <sheet name="61392166" sheetId="202" r:id="rId195"/>
    <sheet name="61392183" sheetId="203" r:id="rId196"/>
    <sheet name="61391963" sheetId="204" r:id="rId197"/>
    <sheet name="61391802" sheetId="205" r:id="rId198"/>
    <sheet name="Video profil - Tabel 1" sheetId="206" r:id="rId199"/>
    <sheet name="Video profil - Tabel 2" sheetId="207" r:id="rId200"/>
    <sheet name="SOP - Tabel 1" sheetId="208" r:id="rId201"/>
    <sheet name="SOP - Tabel 2" sheetId="209" r:id="rId202"/>
    <sheet name="61392022" sheetId="210" r:id="rId203"/>
    <sheet name="61392105" sheetId="211" r:id="rId204"/>
    <sheet name="61391709" sheetId="212" r:id="rId205"/>
    <sheet name="59011110" sheetId="213" r:id="rId206"/>
    <sheet name="61391693" sheetId="214" r:id="rId207"/>
    <sheet name="58429903" sheetId="215" r:id="rId208"/>
    <sheet name="61391703" sheetId="216" r:id="rId209"/>
    <sheet name="61391686" sheetId="217" r:id="rId210"/>
    <sheet name="02 TMMD" sheetId="218" r:id="rId211"/>
    <sheet name="BOQ TMMD 25" sheetId="219" r:id="rId212"/>
    <sheet name="Pengadaan 1" sheetId="220" r:id="rId213"/>
    <sheet name="Pengadaan 1-1" sheetId="221" r:id="rId2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221" l="1" a="1"/>
  <c r="K26" i="221" s="1"/>
  <c r="K25" i="221" a="1"/>
  <c r="K25" i="221" s="1"/>
  <c r="A25" i="221" a="1"/>
  <c r="A25" i="221" s="1"/>
  <c r="H5" i="221" a="1"/>
  <c r="H5" i="221" s="1"/>
  <c r="L5" i="221" s="1" a="1"/>
  <c r="L5" i="221" s="1"/>
  <c r="F5" i="221" a="1"/>
  <c r="F5" i="221" s="1"/>
  <c r="N5" i="221" s="1" a="1"/>
  <c r="N5" i="221" s="1"/>
  <c r="E5" i="221" a="1"/>
  <c r="E5" i="221"/>
  <c r="M5" i="221" s="1" a="1"/>
  <c r="M5" i="221" s="1"/>
  <c r="H4" i="221" a="1"/>
  <c r="H4" i="221" s="1"/>
  <c r="L4" i="221" s="1" a="1"/>
  <c r="L4" i="221" s="1"/>
  <c r="F4" i="221" a="1"/>
  <c r="F4" i="221" s="1"/>
  <c r="N4" i="221" s="1" a="1"/>
  <c r="N4" i="221" s="1"/>
  <c r="N25" i="221" s="1" a="1"/>
  <c r="N25" i="221" s="1"/>
  <c r="E4" i="221" a="1"/>
  <c r="E4" i="221" s="1"/>
  <c r="M4" i="221" s="1" a="1"/>
  <c r="M4" i="221" s="1"/>
  <c r="P3" i="221" a="1"/>
  <c r="P3" i="221" s="1"/>
  <c r="O3" i="221" a="1"/>
  <c r="O3" i="221"/>
  <c r="N3" i="221" a="1"/>
  <c r="N3" i="221" s="1"/>
  <c r="M3" i="221" a="1"/>
  <c r="M3" i="221" s="1"/>
  <c r="L3" i="221" a="1"/>
  <c r="L3" i="221" s="1"/>
  <c r="K29" i="220" a="1"/>
  <c r="K29" i="220" s="1"/>
  <c r="K28" i="220" a="1"/>
  <c r="K28" i="220"/>
  <c r="A28" i="220" a="1"/>
  <c r="A28" i="220" s="1"/>
  <c r="M8" i="220"/>
  <c r="L8" i="220" a="1"/>
  <c r="L8" i="220" s="1"/>
  <c r="H8" i="220" a="1"/>
  <c r="H8" i="220" s="1"/>
  <c r="F8" i="220" a="1"/>
  <c r="F8" i="220" s="1"/>
  <c r="N8" i="220" s="1" a="1"/>
  <c r="N8" i="220" s="1"/>
  <c r="E8" i="220" a="1"/>
  <c r="E8" i="220"/>
  <c r="M8" i="220" s="1" a="1"/>
  <c r="N7" i="220"/>
  <c r="M7" i="220" a="1"/>
  <c r="M7" i="220" s="1"/>
  <c r="H7" i="220" a="1"/>
  <c r="H7" i="220" s="1"/>
  <c r="L7" i="220" s="1" a="1"/>
  <c r="L7" i="220" s="1"/>
  <c r="F7" i="220" a="1"/>
  <c r="F7" i="220" s="1"/>
  <c r="N7" i="220" s="1" a="1"/>
  <c r="E7" i="220" a="1"/>
  <c r="E7" i="220"/>
  <c r="H6" i="220" a="1"/>
  <c r="H6" i="220" s="1"/>
  <c r="L6" i="220" s="1" a="1"/>
  <c r="L6" i="220" s="1"/>
  <c r="F6" i="220" a="1"/>
  <c r="F6" i="220" s="1"/>
  <c r="N6" i="220" s="1" a="1"/>
  <c r="N6" i="220" s="1"/>
  <c r="E6" i="220" a="1"/>
  <c r="E6" i="220"/>
  <c r="M6" i="220" s="1" a="1"/>
  <c r="M6" i="220" s="1"/>
  <c r="H5" i="220" a="1"/>
  <c r="H5" i="220" s="1"/>
  <c r="L5" i="220" s="1" a="1"/>
  <c r="L5" i="220" s="1"/>
  <c r="F5" i="220" a="1"/>
  <c r="F5" i="220" s="1"/>
  <c r="N5" i="220" s="1" a="1"/>
  <c r="N5" i="220" s="1"/>
  <c r="E5" i="220" a="1"/>
  <c r="E5" i="220" s="1"/>
  <c r="M5" i="220" s="1" a="1"/>
  <c r="M5" i="220" s="1"/>
  <c r="N4" i="220"/>
  <c r="N28" i="220" s="1" a="1"/>
  <c r="N28" i="220" s="1"/>
  <c r="M4" i="220"/>
  <c r="L4" i="220" a="1"/>
  <c r="L4" i="220" s="1"/>
  <c r="H4" i="220" a="1"/>
  <c r="H4" i="220" s="1"/>
  <c r="F4" i="220" a="1"/>
  <c r="F4" i="220" s="1"/>
  <c r="N4" i="220" s="1" a="1"/>
  <c r="E4" i="220" a="1"/>
  <c r="E4" i="220" s="1"/>
  <c r="M4" i="220" s="1" a="1"/>
  <c r="P3" i="220" a="1"/>
  <c r="P3" i="220" s="1"/>
  <c r="O3" i="220" a="1"/>
  <c r="O3" i="220" s="1"/>
  <c r="N3" i="220" a="1"/>
  <c r="N3" i="220"/>
  <c r="M3" i="220" a="1"/>
  <c r="M3" i="220" s="1"/>
  <c r="L3" i="220" a="1"/>
  <c r="L3" i="220" s="1"/>
  <c r="H189" i="219" a="1"/>
  <c r="H189" i="219" s="1"/>
  <c r="H187" i="219" a="1"/>
  <c r="H187" i="219"/>
  <c r="H185" i="219" a="1"/>
  <c r="H185" i="219"/>
  <c r="H184" i="219" a="1"/>
  <c r="H184" i="219" s="1"/>
  <c r="H181" i="219" a="1"/>
  <c r="H181" i="219"/>
  <c r="H179" i="219" a="1"/>
  <c r="H179" i="219" s="1"/>
  <c r="H178" i="219" a="1"/>
  <c r="H178" i="219" s="1"/>
  <c r="H176" i="219" a="1"/>
  <c r="H176" i="219"/>
  <c r="H175" i="219" a="1"/>
  <c r="H175" i="219"/>
  <c r="J172" i="219" a="1"/>
  <c r="J172" i="219"/>
  <c r="H170" i="219" a="1"/>
  <c r="H170" i="219"/>
  <c r="H169" i="219" a="1"/>
  <c r="H169" i="219" s="1"/>
  <c r="H167" i="219" a="1"/>
  <c r="H167" i="219" s="1"/>
  <c r="H165" i="219" a="1"/>
  <c r="H165" i="219"/>
  <c r="H164" i="219" a="1"/>
  <c r="H164" i="219" s="1"/>
  <c r="H163" i="219" a="1"/>
  <c r="H163" i="219"/>
  <c r="H161" i="219" a="1"/>
  <c r="H161" i="219" s="1"/>
  <c r="H160" i="219" a="1"/>
  <c r="H160" i="219" s="1"/>
  <c r="H158" i="219" a="1"/>
  <c r="H158" i="219" s="1"/>
  <c r="H157" i="219" a="1"/>
  <c r="H157" i="219"/>
  <c r="H154" i="219" a="1"/>
  <c r="H154" i="219"/>
  <c r="H153" i="219" a="1"/>
  <c r="H153" i="219" s="1"/>
  <c r="H152" i="219" a="1"/>
  <c r="H152" i="219" s="1"/>
  <c r="H151" i="219" a="1"/>
  <c r="H151" i="219"/>
  <c r="H149" i="219" a="1"/>
  <c r="H149" i="219" s="1"/>
  <c r="H147" i="219" a="1"/>
  <c r="H147" i="219" s="1"/>
  <c r="H146" i="219" a="1"/>
  <c r="H146" i="219"/>
  <c r="H145" i="219" a="1"/>
  <c r="H145" i="219"/>
  <c r="H144" i="219" a="1"/>
  <c r="H144" i="219"/>
  <c r="H143" i="219" a="1"/>
  <c r="H143" i="219" s="1"/>
  <c r="H142" i="219" a="1"/>
  <c r="H142" i="219" s="1"/>
  <c r="H141" i="219" a="1"/>
  <c r="H141" i="219"/>
  <c r="H140" i="219" a="1"/>
  <c r="H140" i="219"/>
  <c r="H139" i="219" a="1"/>
  <c r="H139" i="219" s="1"/>
  <c r="H138" i="219" a="1"/>
  <c r="H138" i="219"/>
  <c r="H137" i="219" a="1"/>
  <c r="H137" i="219" s="1"/>
  <c r="H136" i="219" a="1"/>
  <c r="H136" i="219" s="1"/>
  <c r="H134" i="219" a="1"/>
  <c r="H134" i="219"/>
  <c r="H132" i="219" a="1"/>
  <c r="H132" i="219"/>
  <c r="H131" i="219" a="1"/>
  <c r="H131" i="219" s="1"/>
  <c r="H130" i="219" a="1"/>
  <c r="H130" i="219" s="1"/>
  <c r="H127" i="219" a="1"/>
  <c r="H127" i="219" s="1"/>
  <c r="H126" i="219" a="1"/>
  <c r="H126" i="219" s="1"/>
  <c r="H124" i="219" a="1"/>
  <c r="H124" i="219" s="1"/>
  <c r="H123" i="219" a="1"/>
  <c r="H123" i="219" s="1"/>
  <c r="H122" i="219" a="1"/>
  <c r="H122" i="219"/>
  <c r="H121" i="219" a="1"/>
  <c r="H121" i="219"/>
  <c r="J119" i="219" a="1"/>
  <c r="J119" i="219"/>
  <c r="H119" i="219" a="1"/>
  <c r="H119" i="219" s="1"/>
  <c r="H118" i="219" a="1"/>
  <c r="H118" i="219"/>
  <c r="H117" i="219" a="1"/>
  <c r="H117" i="219"/>
  <c r="H115" i="219" a="1"/>
  <c r="H115" i="219"/>
  <c r="H114" i="219" a="1"/>
  <c r="H114" i="219" s="1"/>
  <c r="H113" i="219" a="1"/>
  <c r="H113" i="219"/>
  <c r="H112" i="219" a="1"/>
  <c r="H112" i="219" s="1"/>
  <c r="H110" i="219" a="1"/>
  <c r="H110" i="219" s="1"/>
  <c r="H109" i="219" a="1"/>
  <c r="H109" i="219" s="1"/>
  <c r="H108" i="219" a="1"/>
  <c r="H108" i="219" s="1"/>
  <c r="H105" i="219" a="1"/>
  <c r="H105" i="219" s="1"/>
  <c r="H104" i="219" a="1"/>
  <c r="H104" i="219" s="1"/>
  <c r="H102" i="219" a="1"/>
  <c r="H102" i="219" s="1"/>
  <c r="H101" i="219" a="1"/>
  <c r="H101" i="219"/>
  <c r="H100" i="219" a="1"/>
  <c r="H100" i="219" s="1"/>
  <c r="H99" i="219" a="1"/>
  <c r="H99" i="219" s="1"/>
  <c r="H98" i="219" a="1"/>
  <c r="H98" i="219"/>
  <c r="H96" i="219" a="1"/>
  <c r="H96" i="219"/>
  <c r="H95" i="219" a="1"/>
  <c r="H95" i="219" s="1"/>
  <c r="H94" i="219" a="1"/>
  <c r="H94" i="219" s="1"/>
  <c r="H92" i="219" a="1"/>
  <c r="H92" i="219"/>
  <c r="H91" i="219" a="1"/>
  <c r="H91" i="219"/>
  <c r="H90" i="219" a="1"/>
  <c r="H90" i="219"/>
  <c r="H89" i="219" a="1"/>
  <c r="H89" i="219"/>
  <c r="H87" i="219" a="1"/>
  <c r="H87" i="219"/>
  <c r="H86" i="219" a="1"/>
  <c r="H86" i="219" s="1"/>
  <c r="H85" i="219" a="1"/>
  <c r="H85" i="219"/>
  <c r="H82" i="219" a="1"/>
  <c r="H82" i="219" s="1"/>
  <c r="H81" i="219" a="1"/>
  <c r="H81" i="219"/>
  <c r="H79" i="219" a="1"/>
  <c r="H79" i="219" s="1"/>
  <c r="H78" i="219" a="1"/>
  <c r="H78" i="219" s="1"/>
  <c r="H77" i="219" a="1"/>
  <c r="H77" i="219" s="1"/>
  <c r="H76" i="219" a="1"/>
  <c r="H76" i="219" s="1"/>
  <c r="H75" i="219" a="1"/>
  <c r="H75" i="219" s="1"/>
  <c r="H73" i="219" a="1"/>
  <c r="H73" i="219"/>
  <c r="H72" i="219" a="1"/>
  <c r="H72" i="219"/>
  <c r="H71" i="219" a="1"/>
  <c r="H71" i="219" s="1"/>
  <c r="H69" i="219" a="1"/>
  <c r="H69" i="219"/>
  <c r="H68" i="219" a="1"/>
  <c r="H68" i="219" s="1"/>
  <c r="H67" i="219" a="1"/>
  <c r="H67" i="219"/>
  <c r="H66" i="219" a="1"/>
  <c r="H66" i="219"/>
  <c r="H64" i="219" a="1"/>
  <c r="H64" i="219"/>
  <c r="H63" i="219" a="1"/>
  <c r="H63" i="219" s="1"/>
  <c r="H62" i="219" a="1"/>
  <c r="H62" i="219"/>
  <c r="H59" i="219" a="1"/>
  <c r="H59" i="219" s="1"/>
  <c r="H58" i="219" a="1"/>
  <c r="H58" i="219" s="1"/>
  <c r="H56" i="219" a="1"/>
  <c r="H56" i="219"/>
  <c r="H55" i="219" a="1"/>
  <c r="H55" i="219"/>
  <c r="H54" i="219" a="1"/>
  <c r="H54" i="219" s="1"/>
  <c r="H53" i="219" a="1"/>
  <c r="H53" i="219" s="1"/>
  <c r="H51" i="219" a="1"/>
  <c r="H51" i="219" s="1"/>
  <c r="H50" i="219" a="1"/>
  <c r="H50" i="219" s="1"/>
  <c r="H49" i="219" a="1"/>
  <c r="H49" i="219" s="1"/>
  <c r="H47" i="219" a="1"/>
  <c r="H47" i="219"/>
  <c r="H46" i="219" a="1"/>
  <c r="H46" i="219" s="1"/>
  <c r="H45" i="219" a="1"/>
  <c r="H45" i="219"/>
  <c r="H44" i="219" a="1"/>
  <c r="H44" i="219"/>
  <c r="H42" i="219" a="1"/>
  <c r="H42" i="219"/>
  <c r="H41" i="219" a="1"/>
  <c r="H41" i="219"/>
  <c r="H40" i="219" a="1"/>
  <c r="H40" i="219"/>
  <c r="H37" i="219" a="1"/>
  <c r="H37" i="219"/>
  <c r="H36" i="219" a="1"/>
  <c r="H36" i="219" s="1"/>
  <c r="H34" i="219" a="1"/>
  <c r="H34" i="219"/>
  <c r="H33" i="219" a="1"/>
  <c r="H33" i="219" s="1"/>
  <c r="H32" i="219" a="1"/>
  <c r="H32" i="219"/>
  <c r="H31" i="219" a="1"/>
  <c r="H31" i="219"/>
  <c r="H30" i="219" a="1"/>
  <c r="H30" i="219"/>
  <c r="H29" i="219" a="1"/>
  <c r="H29" i="219" s="1"/>
  <c r="H28" i="219" a="1"/>
  <c r="H28" i="219" s="1"/>
  <c r="H27" i="219" a="1"/>
  <c r="H27" i="219" s="1"/>
  <c r="H25" i="219" a="1"/>
  <c r="H25" i="219"/>
  <c r="H24" i="219" a="1"/>
  <c r="H24" i="219" s="1"/>
  <c r="H23" i="219" a="1"/>
  <c r="H23" i="219" s="1"/>
  <c r="H22" i="219" a="1"/>
  <c r="H22" i="219" s="1"/>
  <c r="H20" i="219" a="1"/>
  <c r="H20" i="219" s="1"/>
  <c r="H19" i="219" a="1"/>
  <c r="H19" i="219" s="1"/>
  <c r="H18" i="219" a="1"/>
  <c r="H18" i="219"/>
  <c r="K295" i="218" a="1"/>
  <c r="K295" i="218" s="1"/>
  <c r="K294" i="218" a="1"/>
  <c r="K294" i="218" s="1"/>
  <c r="A294" i="218" a="1"/>
  <c r="A294" i="218" s="1"/>
  <c r="L175" i="218" a="1"/>
  <c r="L175" i="218"/>
  <c r="E175" i="218" a="1"/>
  <c r="E175" i="218" s="1"/>
  <c r="E174" i="218" a="1"/>
  <c r="E174" i="218" s="1"/>
  <c r="F174" i="218" s="1" a="1"/>
  <c r="F174" i="218" s="1"/>
  <c r="N173" i="218" a="1"/>
  <c r="N173" i="218" s="1"/>
  <c r="M173" i="218" a="1"/>
  <c r="M173" i="218" s="1"/>
  <c r="L173" i="218" a="1"/>
  <c r="L173" i="218"/>
  <c r="F173" i="218" a="1"/>
  <c r="F173" i="218"/>
  <c r="E173" i="218" a="1"/>
  <c r="E173" i="218" s="1"/>
  <c r="E172" i="218" a="1"/>
  <c r="E172" i="218"/>
  <c r="F172" i="218" s="1" a="1"/>
  <c r="F172" i="218" s="1"/>
  <c r="L171" i="218" a="1"/>
  <c r="L171" i="218"/>
  <c r="E171" i="218" a="1"/>
  <c r="E171" i="218"/>
  <c r="F171" i="218" s="1" a="1"/>
  <c r="F171" i="218" s="1"/>
  <c r="N171" i="218" s="1" a="1"/>
  <c r="N171" i="218" s="1"/>
  <c r="N170" i="218" a="1"/>
  <c r="N170" i="218" s="1"/>
  <c r="M170" i="218" a="1"/>
  <c r="M170" i="218" s="1"/>
  <c r="L170" i="218" a="1"/>
  <c r="L170" i="218"/>
  <c r="E170" i="218" a="1"/>
  <c r="E170" i="218"/>
  <c r="F170" i="218" s="1" a="1"/>
  <c r="F170" i="218" s="1"/>
  <c r="E169" i="218" a="1"/>
  <c r="E169" i="218" s="1"/>
  <c r="F169" i="218" s="1" a="1"/>
  <c r="F169" i="218" s="1"/>
  <c r="F168" i="218" a="1"/>
  <c r="F168" i="218" s="1"/>
  <c r="E168" i="218" a="1"/>
  <c r="E168" i="218"/>
  <c r="M167" i="218" a="1"/>
  <c r="M167" i="218" s="1"/>
  <c r="L167" i="218" a="1"/>
  <c r="L167" i="218" s="1"/>
  <c r="F167" i="218" a="1"/>
  <c r="F167" i="218" s="1"/>
  <c r="N167" i="218" s="1" a="1"/>
  <c r="N167" i="218" s="1"/>
  <c r="E167" i="218" a="1"/>
  <c r="E167" i="218" s="1"/>
  <c r="E166" i="218" a="1"/>
  <c r="E166" i="218"/>
  <c r="F166" i="218" s="1" a="1"/>
  <c r="F166" i="218" s="1"/>
  <c r="L165" i="218" a="1"/>
  <c r="L165" i="218" s="1"/>
  <c r="E165" i="218" a="1"/>
  <c r="E165" i="218" s="1"/>
  <c r="M164" i="218" a="1"/>
  <c r="M164" i="218"/>
  <c r="L164" i="218" a="1"/>
  <c r="L164" i="218" s="1"/>
  <c r="E164" i="218" a="1"/>
  <c r="E164" i="218" s="1"/>
  <c r="F164" i="218" s="1" a="1"/>
  <c r="F164" i="218" s="1"/>
  <c r="N164" i="218" s="1" a="1"/>
  <c r="N164" i="218" s="1"/>
  <c r="E163" i="218" a="1"/>
  <c r="E163" i="218"/>
  <c r="F163" i="218" s="1" a="1"/>
  <c r="F163" i="218" s="1"/>
  <c r="L162" i="218" a="1"/>
  <c r="L162" i="218" s="1"/>
  <c r="E162" i="218" a="1"/>
  <c r="E162" i="218"/>
  <c r="F162" i="218" s="1" a="1"/>
  <c r="F162" i="218" s="1"/>
  <c r="N162" i="218" s="1" a="1"/>
  <c r="N162" i="218" s="1"/>
  <c r="M161" i="218" a="1"/>
  <c r="M161" i="218" s="1"/>
  <c r="L161" i="218" a="1"/>
  <c r="L161" i="218" s="1"/>
  <c r="E161" i="218" a="1"/>
  <c r="E161" i="218"/>
  <c r="F161" i="218" s="1" a="1"/>
  <c r="F161" i="218" s="1"/>
  <c r="N161" i="218" s="1" a="1"/>
  <c r="N161" i="218" s="1"/>
  <c r="F160" i="218"/>
  <c r="E160" i="218" a="1"/>
  <c r="E160" i="218"/>
  <c r="F160" i="218" s="1" a="1"/>
  <c r="F159" i="218"/>
  <c r="E159" i="218" a="1"/>
  <c r="E159" i="218"/>
  <c r="F159" i="218" s="1" a="1"/>
  <c r="N158" i="218" a="1"/>
  <c r="N158" i="218" s="1"/>
  <c r="M158" i="218" a="1"/>
  <c r="M158" i="218" s="1"/>
  <c r="L158" i="218" a="1"/>
  <c r="L158" i="218" s="1"/>
  <c r="F158" i="218"/>
  <c r="E158" i="218" a="1"/>
  <c r="E158" i="218"/>
  <c r="F158" i="218" s="1" a="1"/>
  <c r="L157" i="218" a="1"/>
  <c r="L157" i="218" s="1"/>
  <c r="E157" i="218" a="1"/>
  <c r="E157" i="218" s="1"/>
  <c r="L156" i="218" a="1"/>
  <c r="L156" i="218" s="1"/>
  <c r="E156" i="218" a="1"/>
  <c r="E156" i="218" s="1"/>
  <c r="N155" i="218" a="1"/>
  <c r="N155" i="218" s="1"/>
  <c r="L155" i="218" a="1"/>
  <c r="L155" i="218"/>
  <c r="F155" i="218" a="1"/>
  <c r="F155" i="218" s="1"/>
  <c r="E155" i="218" a="1"/>
  <c r="E155" i="218" s="1"/>
  <c r="M155" i="218" s="1" a="1"/>
  <c r="M155" i="218" s="1"/>
  <c r="L154" i="218" a="1"/>
  <c r="L154" i="218"/>
  <c r="E154" i="218" a="1"/>
  <c r="E154" i="218"/>
  <c r="L153" i="218" a="1"/>
  <c r="L153" i="218"/>
  <c r="E153" i="218" a="1"/>
  <c r="E153" i="218" s="1"/>
  <c r="L152" i="218" a="1"/>
  <c r="L152" i="218" s="1"/>
  <c r="E152" i="218" a="1"/>
  <c r="E152" i="218"/>
  <c r="M151" i="218"/>
  <c r="L151" i="218" a="1"/>
  <c r="L151" i="218" s="1"/>
  <c r="E151" i="218" a="1"/>
  <c r="E151" i="218"/>
  <c r="M151" i="218" s="1" a="1"/>
  <c r="M150" i="218"/>
  <c r="L150" i="218" a="1"/>
  <c r="L150" i="218"/>
  <c r="F150" i="218" a="1"/>
  <c r="F150" i="218" s="1"/>
  <c r="N150" i="218" s="1" a="1"/>
  <c r="N150" i="218" s="1"/>
  <c r="E150" i="218" a="1"/>
  <c r="E150" i="218" s="1"/>
  <c r="M150" i="218" s="1" a="1"/>
  <c r="E149" i="218" a="1"/>
  <c r="E149" i="218" s="1"/>
  <c r="F149" i="218" s="1" a="1"/>
  <c r="F149" i="218" s="1"/>
  <c r="L148" i="218" a="1"/>
  <c r="L148" i="218"/>
  <c r="E148" i="218" a="1"/>
  <c r="E148" i="218" s="1"/>
  <c r="L147" i="218" a="1"/>
  <c r="L147" i="218" s="1"/>
  <c r="E147" i="218" a="1"/>
  <c r="E147" i="218" s="1"/>
  <c r="E146" i="218" a="1"/>
  <c r="E146" i="218" s="1"/>
  <c r="F146" i="218" s="1" a="1"/>
  <c r="F146" i="218" s="1"/>
  <c r="L145" i="218" a="1"/>
  <c r="L145" i="218"/>
  <c r="F145" i="218" a="1"/>
  <c r="F145" i="218" s="1"/>
  <c r="N145" i="218" s="1" a="1"/>
  <c r="N145" i="218" s="1"/>
  <c r="E145" i="218" a="1"/>
  <c r="E145" i="218"/>
  <c r="M145" i="218" s="1" a="1"/>
  <c r="M145" i="218" s="1"/>
  <c r="L144" i="218" a="1"/>
  <c r="L144" i="218"/>
  <c r="E144" i="218" a="1"/>
  <c r="E144" i="218"/>
  <c r="F143" i="218" a="1"/>
  <c r="F143" i="218" s="1"/>
  <c r="E143" i="218" a="1"/>
  <c r="E143" i="218" s="1"/>
  <c r="E142" i="218" a="1"/>
  <c r="E142" i="218"/>
  <c r="F142" i="218" s="1" a="1"/>
  <c r="F142" i="218" s="1"/>
  <c r="L141" i="218" a="1"/>
  <c r="L141" i="218" s="1"/>
  <c r="E141" i="218" a="1"/>
  <c r="E141" i="218" s="1"/>
  <c r="M140" i="218"/>
  <c r="L140" i="218" a="1"/>
  <c r="L140" i="218"/>
  <c r="E140" i="218" a="1"/>
  <c r="E140" i="218" s="1"/>
  <c r="M140" i="218" s="1" a="1"/>
  <c r="L139" i="218" a="1"/>
  <c r="L139" i="218"/>
  <c r="E139" i="218" a="1"/>
  <c r="E139" i="218" s="1"/>
  <c r="N138" i="218" a="1"/>
  <c r="N138" i="218" s="1"/>
  <c r="M138" i="218" a="1"/>
  <c r="M138" i="218" s="1"/>
  <c r="L138" i="218" a="1"/>
  <c r="L138" i="218"/>
  <c r="F138" i="218" a="1"/>
  <c r="F138" i="218" s="1"/>
  <c r="E138" i="218" a="1"/>
  <c r="E138" i="218" s="1"/>
  <c r="E137" i="218" a="1"/>
  <c r="E137" i="218"/>
  <c r="F137" i="218" s="1" a="1"/>
  <c r="F137" i="218" s="1"/>
  <c r="L136" i="218" a="1"/>
  <c r="L136" i="218" s="1"/>
  <c r="E136" i="218" a="1"/>
  <c r="E136" i="218"/>
  <c r="E135" i="218" a="1"/>
  <c r="E135" i="218"/>
  <c r="F135" i="218" s="1" a="1"/>
  <c r="F135" i="218" s="1"/>
  <c r="L134" i="218" a="1"/>
  <c r="L134" i="218"/>
  <c r="E134" i="218" a="1"/>
  <c r="E134" i="218" s="1"/>
  <c r="N133" i="218" a="1"/>
  <c r="N133" i="218" s="1"/>
  <c r="M133" i="218" a="1"/>
  <c r="M133" i="218" s="1"/>
  <c r="L133" i="218" a="1"/>
  <c r="L133" i="218" s="1"/>
  <c r="E133" i="218" a="1"/>
  <c r="E133" i="218"/>
  <c r="F133" i="218" s="1" a="1"/>
  <c r="F133" i="218" s="1"/>
  <c r="M132" i="218" a="1"/>
  <c r="M132" i="218" s="1"/>
  <c r="L132" i="218" a="1"/>
  <c r="L132" i="218" s="1"/>
  <c r="E132" i="218" a="1"/>
  <c r="E132" i="218"/>
  <c r="F132" i="218" s="1" a="1"/>
  <c r="F132" i="218" s="1"/>
  <c r="N132" i="218" s="1" a="1"/>
  <c r="N132" i="218" s="1"/>
  <c r="L131" i="218" a="1"/>
  <c r="L131" i="218"/>
  <c r="E131" i="218" a="1"/>
  <c r="E131" i="218"/>
  <c r="N130" i="218"/>
  <c r="M130" i="218" a="1"/>
  <c r="M130" i="218" s="1"/>
  <c r="L130" i="218" a="1"/>
  <c r="L130" i="218"/>
  <c r="F130" i="218" a="1"/>
  <c r="F130" i="218" s="1"/>
  <c r="N130" i="218" s="1" a="1"/>
  <c r="E130" i="218" a="1"/>
  <c r="E130" i="218" s="1"/>
  <c r="L129" i="218" a="1"/>
  <c r="L129" i="218"/>
  <c r="E129" i="218" a="1"/>
  <c r="E129" i="218" s="1"/>
  <c r="M128" i="218" a="1"/>
  <c r="M128" i="218"/>
  <c r="L128" i="218" a="1"/>
  <c r="L128" i="218" s="1"/>
  <c r="F128" i="218" a="1"/>
  <c r="F128" i="218"/>
  <c r="N128" i="218" s="1" a="1"/>
  <c r="N128" i="218" s="1"/>
  <c r="E128" i="218" a="1"/>
  <c r="E128" i="218" s="1"/>
  <c r="L127" i="218" a="1"/>
  <c r="L127" i="218"/>
  <c r="E127" i="218" a="1"/>
  <c r="E127" i="218"/>
  <c r="M127" i="218" s="1" a="1"/>
  <c r="M127" i="218" s="1"/>
  <c r="M126" i="218" a="1"/>
  <c r="M126" i="218" s="1"/>
  <c r="L126" i="218" a="1"/>
  <c r="L126" i="218" s="1"/>
  <c r="E126" i="218" a="1"/>
  <c r="E126" i="218"/>
  <c r="F126" i="218" s="1" a="1"/>
  <c r="F126" i="218" s="1"/>
  <c r="N126" i="218" s="1" a="1"/>
  <c r="N126" i="218" s="1"/>
  <c r="L125" i="218" a="1"/>
  <c r="L125" i="218"/>
  <c r="E125" i="218" a="1"/>
  <c r="E125" i="218"/>
  <c r="M125" i="218" s="1" a="1"/>
  <c r="M125" i="218" s="1"/>
  <c r="L124" i="218" a="1"/>
  <c r="L124" i="218" s="1"/>
  <c r="E124" i="218" a="1"/>
  <c r="E124" i="218" s="1"/>
  <c r="M124" i="218" s="1" a="1"/>
  <c r="M124" i="218" s="1"/>
  <c r="M123" i="218" a="1"/>
  <c r="M123" i="218" s="1"/>
  <c r="L123" i="218" a="1"/>
  <c r="L123" i="218"/>
  <c r="E123" i="218" a="1"/>
  <c r="E123" i="218"/>
  <c r="F123" i="218" s="1" a="1"/>
  <c r="F123" i="218" s="1"/>
  <c r="N123" i="218" s="1" a="1"/>
  <c r="N123" i="218" s="1"/>
  <c r="F122" i="218"/>
  <c r="E122" i="218" a="1"/>
  <c r="E122" i="218" s="1"/>
  <c r="F122" i="218" s="1" a="1"/>
  <c r="M121" i="218"/>
  <c r="L121" i="218" a="1"/>
  <c r="L121" i="218"/>
  <c r="E121" i="218" a="1"/>
  <c r="E121" i="218"/>
  <c r="M121" i="218" s="1" a="1"/>
  <c r="E120" i="218" a="1"/>
  <c r="E120" i="218"/>
  <c r="F120" i="218" s="1" a="1"/>
  <c r="F120" i="218" s="1"/>
  <c r="M119" i="218" a="1"/>
  <c r="M119" i="218" s="1"/>
  <c r="L119" i="218" a="1"/>
  <c r="L119" i="218"/>
  <c r="F119" i="218" a="1"/>
  <c r="F119" i="218" s="1"/>
  <c r="N119" i="218" s="1" a="1"/>
  <c r="N119" i="218" s="1"/>
  <c r="E119" i="218" a="1"/>
  <c r="E119" i="218" s="1"/>
  <c r="M118" i="218" a="1"/>
  <c r="M118" i="218" s="1"/>
  <c r="L118" i="218" a="1"/>
  <c r="L118" i="218" s="1"/>
  <c r="F118" i="218"/>
  <c r="N118" i="218" s="1" a="1"/>
  <c r="N118" i="218" s="1"/>
  <c r="E118" i="218" a="1"/>
  <c r="E118" i="218" s="1"/>
  <c r="F118" i="218" s="1" a="1"/>
  <c r="L117" i="218" a="1"/>
  <c r="L117" i="218"/>
  <c r="E117" i="218" a="1"/>
  <c r="E117" i="218"/>
  <c r="E116" i="218" a="1"/>
  <c r="E116" i="218" s="1"/>
  <c r="F116" i="218" s="1" a="1"/>
  <c r="F116" i="218" s="1"/>
  <c r="E115" i="218" a="1"/>
  <c r="E115" i="218"/>
  <c r="F115" i="218" s="1" a="1"/>
  <c r="F115" i="218" s="1"/>
  <c r="M114" i="218" a="1"/>
  <c r="M114" i="218" s="1"/>
  <c r="L114" i="218" a="1"/>
  <c r="L114" i="218"/>
  <c r="E114" i="218" a="1"/>
  <c r="E114" i="218" s="1"/>
  <c r="F114" i="218" s="1" a="1"/>
  <c r="F114" i="218" s="1"/>
  <c r="N114" i="218" s="1" a="1"/>
  <c r="N114" i="218" s="1"/>
  <c r="M113" i="218" a="1"/>
  <c r="M113" i="218" s="1"/>
  <c r="L113" i="218" a="1"/>
  <c r="L113" i="218"/>
  <c r="E113" i="218" a="1"/>
  <c r="E113" i="218" s="1"/>
  <c r="F113" i="218" s="1" a="1"/>
  <c r="F113" i="218" s="1"/>
  <c r="N113" i="218" s="1" a="1"/>
  <c r="N113" i="218" s="1"/>
  <c r="E112" i="218" a="1"/>
  <c r="E112" i="218" s="1"/>
  <c r="F112" i="218" s="1" a="1"/>
  <c r="F112" i="218" s="1"/>
  <c r="L111" i="218" a="1"/>
  <c r="L111" i="218"/>
  <c r="E111" i="218" a="1"/>
  <c r="E111" i="218"/>
  <c r="L110" i="218" a="1"/>
  <c r="L110" i="218"/>
  <c r="E110" i="218" a="1"/>
  <c r="E110" i="218"/>
  <c r="M110" i="218" s="1" a="1"/>
  <c r="M110" i="218" s="1"/>
  <c r="N109" i="218" a="1"/>
  <c r="N109" i="218" s="1"/>
  <c r="M109" i="218" a="1"/>
  <c r="M109" i="218" s="1"/>
  <c r="L109" i="218" a="1"/>
  <c r="L109" i="218" s="1"/>
  <c r="E109" i="218" a="1"/>
  <c r="E109" i="218"/>
  <c r="F109" i="218" s="1" a="1"/>
  <c r="F109" i="218" s="1"/>
  <c r="L108" i="218" a="1"/>
  <c r="L108" i="218" s="1"/>
  <c r="E108" i="218" a="1"/>
  <c r="E108" i="218" s="1"/>
  <c r="M108" i="218" s="1" a="1"/>
  <c r="M108" i="218" s="1"/>
  <c r="E107" i="218" a="1"/>
  <c r="E107" i="218"/>
  <c r="F107" i="218" s="1" a="1"/>
  <c r="F107" i="218" s="1"/>
  <c r="L106" i="218" a="1"/>
  <c r="L106" i="218" s="1"/>
  <c r="E106" i="218" a="1"/>
  <c r="E106" i="218" s="1"/>
  <c r="M105" i="218"/>
  <c r="L105" i="218" a="1"/>
  <c r="L105" i="218" s="1"/>
  <c r="E105" i="218" a="1"/>
  <c r="E105" i="218"/>
  <c r="M105" i="218" s="1" a="1"/>
  <c r="N104" i="218" a="1"/>
  <c r="N104" i="218" s="1"/>
  <c r="M104" i="218" a="1"/>
  <c r="M104" i="218" s="1"/>
  <c r="L104" i="218" a="1"/>
  <c r="L104" i="218" s="1"/>
  <c r="E104" i="218" a="1"/>
  <c r="E104" i="218"/>
  <c r="F104" i="218" s="1" a="1"/>
  <c r="F104" i="218" s="1"/>
  <c r="E103" i="218" a="1"/>
  <c r="E103" i="218" s="1"/>
  <c r="F103" i="218" s="1" a="1"/>
  <c r="F103" i="218" s="1"/>
  <c r="L102" i="218" a="1"/>
  <c r="L102" i="218"/>
  <c r="E102" i="218" a="1"/>
  <c r="E102" i="218"/>
  <c r="L101" i="218" a="1"/>
  <c r="L101" i="218"/>
  <c r="E101" i="218" a="1"/>
  <c r="E101" i="218" s="1"/>
  <c r="L100" i="218" a="1"/>
  <c r="L100" i="218" s="1"/>
  <c r="F100" i="218" a="1"/>
  <c r="F100" i="218" s="1"/>
  <c r="N100" i="218" s="1" a="1"/>
  <c r="N100" i="218" s="1"/>
  <c r="E100" i="218" a="1"/>
  <c r="E100" i="218" s="1"/>
  <c r="M100" i="218" s="1" a="1"/>
  <c r="M100" i="218" s="1"/>
  <c r="M99" i="218" a="1"/>
  <c r="M99" i="218"/>
  <c r="L99" i="218" a="1"/>
  <c r="L99" i="218" s="1"/>
  <c r="E99" i="218" a="1"/>
  <c r="E99" i="218"/>
  <c r="F99" i="218" s="1" a="1"/>
  <c r="F99" i="218" s="1"/>
  <c r="N99" i="218" s="1" a="1"/>
  <c r="N99" i="218" s="1"/>
  <c r="F98" i="218"/>
  <c r="E98" i="218" a="1"/>
  <c r="E98" i="218" s="1"/>
  <c r="F98" i="218" s="1" a="1"/>
  <c r="L97" i="218" a="1"/>
  <c r="L97" i="218"/>
  <c r="E97" i="218" a="1"/>
  <c r="E97" i="218"/>
  <c r="L96" i="218" a="1"/>
  <c r="L96" i="218" s="1"/>
  <c r="E96" i="218" a="1"/>
  <c r="E96" i="218"/>
  <c r="L95" i="218" a="1"/>
  <c r="L95" i="218"/>
  <c r="E95" i="218" a="1"/>
  <c r="E95" i="218" s="1"/>
  <c r="F94" i="218" a="1"/>
  <c r="F94" i="218" s="1"/>
  <c r="E94" i="218" a="1"/>
  <c r="E94" i="218"/>
  <c r="E93" i="218" a="1"/>
  <c r="E93" i="218"/>
  <c r="F93" i="218" s="1" a="1"/>
  <c r="F93" i="218" s="1"/>
  <c r="L92" i="218" a="1"/>
  <c r="L92" i="218"/>
  <c r="E92" i="218" a="1"/>
  <c r="E92" i="218"/>
  <c r="L91" i="218" a="1"/>
  <c r="L91" i="218" s="1"/>
  <c r="E91" i="218" a="1"/>
  <c r="E91" i="218" s="1"/>
  <c r="E90" i="218" a="1"/>
  <c r="E90" i="218" s="1"/>
  <c r="F90" i="218" s="1" a="1"/>
  <c r="F90" i="218" s="1"/>
  <c r="N89" i="218" a="1"/>
  <c r="N89" i="218" s="1"/>
  <c r="M89" i="218" a="1"/>
  <c r="M89" i="218"/>
  <c r="L89" i="218" a="1"/>
  <c r="L89" i="218"/>
  <c r="F89" i="218" a="1"/>
  <c r="F89" i="218"/>
  <c r="E89" i="218" a="1"/>
  <c r="E89" i="218" s="1"/>
  <c r="M88" i="218" a="1"/>
  <c r="M88" i="218"/>
  <c r="L88" i="218" a="1"/>
  <c r="L88" i="218" s="1"/>
  <c r="E88" i="218" a="1"/>
  <c r="E88" i="218"/>
  <c r="F88" i="218" s="1" a="1"/>
  <c r="F88" i="218" s="1"/>
  <c r="N88" i="218" s="1" a="1"/>
  <c r="N88" i="218" s="1"/>
  <c r="N87" i="218" a="1"/>
  <c r="N87" i="218" s="1"/>
  <c r="M87" i="218" a="1"/>
  <c r="M87" i="218" s="1"/>
  <c r="L87" i="218" a="1"/>
  <c r="L87" i="218" s="1"/>
  <c r="E87" i="218" a="1"/>
  <c r="E87" i="218"/>
  <c r="F87" i="218" s="1" a="1"/>
  <c r="F87" i="218" s="1"/>
  <c r="N86" i="218"/>
  <c r="L86" i="218" a="1"/>
  <c r="L86" i="218" s="1"/>
  <c r="E86" i="218" a="1"/>
  <c r="E86" i="218" s="1"/>
  <c r="F86" i="218" s="1" a="1"/>
  <c r="F86" i="218" s="1"/>
  <c r="N86" i="218" s="1" a="1"/>
  <c r="M85" i="218"/>
  <c r="L85" i="218" a="1"/>
  <c r="L85" i="218" s="1"/>
  <c r="F85" i="218" a="1"/>
  <c r="F85" i="218" s="1"/>
  <c r="N85" i="218" s="1" a="1"/>
  <c r="N85" i="218" s="1"/>
  <c r="E85" i="218" a="1"/>
  <c r="E85" i="218" s="1"/>
  <c r="M85" i="218" s="1" a="1"/>
  <c r="E84" i="218" a="1"/>
  <c r="E84" i="218"/>
  <c r="F84" i="218" s="1" a="1"/>
  <c r="F84" i="218" s="1"/>
  <c r="M83" i="218"/>
  <c r="L83" i="218" a="1"/>
  <c r="L83" i="218" s="1"/>
  <c r="E83" i="218" a="1"/>
  <c r="E83" i="218" s="1"/>
  <c r="M83" i="218" s="1" a="1"/>
  <c r="L82" i="218" a="1"/>
  <c r="L82" i="218"/>
  <c r="E82" i="218" a="1"/>
  <c r="E82" i="218"/>
  <c r="L81" i="218" a="1"/>
  <c r="L81" i="218" s="1"/>
  <c r="E81" i="218" a="1"/>
  <c r="E81" i="218" s="1"/>
  <c r="F81" i="218" s="1" a="1"/>
  <c r="F81" i="218" s="1"/>
  <c r="N81" i="218" s="1" a="1"/>
  <c r="N81" i="218" s="1"/>
  <c r="E80" i="218" a="1"/>
  <c r="E80" i="218" s="1"/>
  <c r="F80" i="218" s="1" a="1"/>
  <c r="F80" i="218" s="1"/>
  <c r="M79" i="218" a="1"/>
  <c r="M79" i="218" s="1"/>
  <c r="L79" i="218" a="1"/>
  <c r="L79" i="218" s="1"/>
  <c r="E79" i="218" a="1"/>
  <c r="E79" i="218"/>
  <c r="F79" i="218" s="1" a="1"/>
  <c r="F79" i="218" s="1"/>
  <c r="N79" i="218" s="1" a="1"/>
  <c r="N79" i="218" s="1"/>
  <c r="M78" i="218" a="1"/>
  <c r="M78" i="218"/>
  <c r="L78" i="218" a="1"/>
  <c r="L78" i="218" s="1"/>
  <c r="E78" i="218" a="1"/>
  <c r="E78" i="218"/>
  <c r="F78" i="218" s="1" a="1"/>
  <c r="F78" i="218" s="1"/>
  <c r="N78" i="218" s="1" a="1"/>
  <c r="N78" i="218" s="1"/>
  <c r="M77" i="218" a="1"/>
  <c r="M77" i="218" s="1"/>
  <c r="L77" i="218" a="1"/>
  <c r="L77" i="218" s="1"/>
  <c r="E77" i="218" a="1"/>
  <c r="E77" i="218" s="1"/>
  <c r="F77" i="218" s="1" a="1"/>
  <c r="F77" i="218" s="1"/>
  <c r="N77" i="218" s="1" a="1"/>
  <c r="N77" i="218" s="1"/>
  <c r="M76" i="218" a="1"/>
  <c r="M76" i="218"/>
  <c r="L76" i="218" a="1"/>
  <c r="L76" i="218" s="1"/>
  <c r="E76" i="218" a="1"/>
  <c r="E76" i="218"/>
  <c r="F76" i="218" s="1" a="1"/>
  <c r="F76" i="218" s="1"/>
  <c r="N76" i="218" s="1" a="1"/>
  <c r="N76" i="218" s="1"/>
  <c r="E75" i="218" a="1"/>
  <c r="E75" i="218" s="1"/>
  <c r="F75" i="218" s="1" a="1"/>
  <c r="F75" i="218" s="1"/>
  <c r="L74" i="218" a="1"/>
  <c r="L74" i="218" s="1"/>
  <c r="F74" i="218" a="1"/>
  <c r="F74" i="218" s="1"/>
  <c r="N74" i="218" s="1" a="1"/>
  <c r="N74" i="218" s="1"/>
  <c r="E74" i="218" a="1"/>
  <c r="E74" i="218"/>
  <c r="M74" i="218" s="1" a="1"/>
  <c r="M74" i="218" s="1"/>
  <c r="M73" i="218"/>
  <c r="L73" i="218" a="1"/>
  <c r="L73" i="218" s="1"/>
  <c r="E73" i="218" a="1"/>
  <c r="E73" i="218" s="1"/>
  <c r="M73" i="218" s="1" a="1"/>
  <c r="L72" i="218" a="1"/>
  <c r="L72" i="218"/>
  <c r="E72" i="218" a="1"/>
  <c r="E72" i="218" s="1"/>
  <c r="E71" i="218" a="1"/>
  <c r="E71" i="218"/>
  <c r="F71" i="218" s="1" a="1"/>
  <c r="F71" i="218" s="1"/>
  <c r="E70" i="218" a="1"/>
  <c r="E70" i="218" s="1"/>
  <c r="F70" i="218" s="1" a="1"/>
  <c r="F70" i="218" s="1"/>
  <c r="L69" i="218" a="1"/>
  <c r="L69" i="218"/>
  <c r="E69" i="218" a="1"/>
  <c r="E69" i="218"/>
  <c r="M69" i="218" s="1" a="1"/>
  <c r="M69" i="218" s="1"/>
  <c r="L68" i="218" a="1"/>
  <c r="L68" i="218"/>
  <c r="E68" i="218" a="1"/>
  <c r="E68" i="218" s="1"/>
  <c r="F67" i="218"/>
  <c r="E67" i="218" a="1"/>
  <c r="E67" i="218" s="1"/>
  <c r="F67" i="218" s="1" a="1"/>
  <c r="L66" i="218" a="1"/>
  <c r="L66" i="218" s="1"/>
  <c r="E66" i="218" a="1"/>
  <c r="E66" i="218"/>
  <c r="M65" i="218" a="1"/>
  <c r="M65" i="218" s="1"/>
  <c r="L65" i="218" a="1"/>
  <c r="L65" i="218" s="1"/>
  <c r="F65" i="218" a="1"/>
  <c r="F65" i="218"/>
  <c r="N65" i="218" s="1" a="1"/>
  <c r="N65" i="218" s="1"/>
  <c r="E65" i="218" a="1"/>
  <c r="E65" i="218"/>
  <c r="L64" i="218" a="1"/>
  <c r="L64" i="218"/>
  <c r="E64" i="218" a="1"/>
  <c r="E64" i="218"/>
  <c r="L63" i="218" a="1"/>
  <c r="L63" i="218"/>
  <c r="E63" i="218" a="1"/>
  <c r="E63" i="218" s="1"/>
  <c r="F63" i="218" s="1" a="1"/>
  <c r="F63" i="218" s="1"/>
  <c r="N63" i="218" s="1" a="1"/>
  <c r="N63" i="218" s="1"/>
  <c r="L62" i="218" a="1"/>
  <c r="L62" i="218" s="1"/>
  <c r="E62" i="218" a="1"/>
  <c r="E62" i="218" s="1"/>
  <c r="E61" i="218" a="1"/>
  <c r="E61" i="218" s="1"/>
  <c r="F61" i="218" s="1" a="1"/>
  <c r="F61" i="218" s="1"/>
  <c r="N60" i="218"/>
  <c r="M60" i="218" a="1"/>
  <c r="M60" i="218" s="1"/>
  <c r="L60" i="218" a="1"/>
  <c r="L60" i="218"/>
  <c r="F60" i="218" a="1"/>
  <c r="F60" i="218"/>
  <c r="N60" i="218" s="1" a="1"/>
  <c r="E60" i="218" a="1"/>
  <c r="E60" i="218"/>
  <c r="L59" i="218" a="1"/>
  <c r="L59" i="218"/>
  <c r="F59" i="218" a="1"/>
  <c r="F59" i="218" s="1"/>
  <c r="N59" i="218" s="1" a="1"/>
  <c r="N59" i="218" s="1"/>
  <c r="E59" i="218" a="1"/>
  <c r="E59" i="218"/>
  <c r="M59" i="218" s="1" a="1"/>
  <c r="M59" i="218" s="1"/>
  <c r="L58" i="218" a="1"/>
  <c r="L58" i="218" s="1"/>
  <c r="F58" i="218" a="1"/>
  <c r="F58" i="218" s="1"/>
  <c r="N58" i="218" s="1" a="1"/>
  <c r="N58" i="218" s="1"/>
  <c r="E58" i="218" a="1"/>
  <c r="E58" i="218" s="1"/>
  <c r="M58" i="218" s="1" a="1"/>
  <c r="M58" i="218" s="1"/>
  <c r="F57" i="218" a="1"/>
  <c r="F57" i="218" s="1"/>
  <c r="E57" i="218" a="1"/>
  <c r="E57" i="218" s="1"/>
  <c r="L56" i="218" a="1"/>
  <c r="L56" i="218" s="1"/>
  <c r="E56" i="218" a="1"/>
  <c r="E56" i="218"/>
  <c r="M56" i="218" s="1" a="1"/>
  <c r="M56" i="218" s="1"/>
  <c r="L55" i="218" a="1"/>
  <c r="L55" i="218" s="1"/>
  <c r="E55" i="218" a="1"/>
  <c r="E55" i="218" s="1"/>
  <c r="M55" i="218" s="1" a="1"/>
  <c r="M55" i="218" s="1"/>
  <c r="L54" i="218" a="1"/>
  <c r="L54" i="218"/>
  <c r="E54" i="218" a="1"/>
  <c r="E54" i="218"/>
  <c r="L53" i="218" a="1"/>
  <c r="L53" i="218"/>
  <c r="E53" i="218" a="1"/>
  <c r="E53" i="218" s="1"/>
  <c r="E52" i="218" a="1"/>
  <c r="E52" i="218"/>
  <c r="F52" i="218" s="1" a="1"/>
  <c r="F52" i="218" s="1"/>
  <c r="L51" i="218" a="1"/>
  <c r="L51" i="218"/>
  <c r="E51" i="218" a="1"/>
  <c r="E51" i="218"/>
  <c r="M50" i="218" a="1"/>
  <c r="M50" i="218" s="1"/>
  <c r="L50" i="218" a="1"/>
  <c r="L50" i="218" s="1"/>
  <c r="F50" i="218" a="1"/>
  <c r="F50" i="218" s="1"/>
  <c r="N50" i="218" s="1" a="1"/>
  <c r="N50" i="218" s="1"/>
  <c r="E50" i="218" a="1"/>
  <c r="E50" i="218"/>
  <c r="M49" i="218" a="1"/>
  <c r="M49" i="218" s="1"/>
  <c r="L49" i="218" a="1"/>
  <c r="L49" i="218"/>
  <c r="E49" i="218" a="1"/>
  <c r="E49" i="218"/>
  <c r="F49" i="218" s="1" a="1"/>
  <c r="F49" i="218" s="1"/>
  <c r="N49" i="218" s="1" a="1"/>
  <c r="N49" i="218" s="1"/>
  <c r="F48" i="218"/>
  <c r="E48" i="218" a="1"/>
  <c r="E48" i="218" s="1"/>
  <c r="F48" i="218" s="1" a="1"/>
  <c r="F47" i="218" a="1"/>
  <c r="F47" i="218" s="1"/>
  <c r="E47" i="218" a="1"/>
  <c r="E47" i="218" s="1"/>
  <c r="L46" i="218" a="1"/>
  <c r="L46" i="218"/>
  <c r="E46" i="218" a="1"/>
  <c r="E46" i="218"/>
  <c r="M45" i="218" a="1"/>
  <c r="M45" i="218" s="1"/>
  <c r="L45" i="218" a="1"/>
  <c r="L45" i="218"/>
  <c r="E45" i="218" a="1"/>
  <c r="E45" i="218" s="1"/>
  <c r="F45" i="218" s="1" a="1"/>
  <c r="F45" i="218" s="1"/>
  <c r="N45" i="218" s="1" a="1"/>
  <c r="N45" i="218" s="1"/>
  <c r="E44" i="218" a="1"/>
  <c r="E44" i="218"/>
  <c r="F44" i="218" s="1" a="1"/>
  <c r="F44" i="218" s="1"/>
  <c r="L43" i="218" a="1"/>
  <c r="L43" i="218" s="1"/>
  <c r="F43" i="218" a="1"/>
  <c r="F43" i="218" s="1"/>
  <c r="N43" i="218" s="1" a="1"/>
  <c r="N43" i="218" s="1"/>
  <c r="E43" i="218" a="1"/>
  <c r="E43" i="218" s="1"/>
  <c r="M43" i="218" s="1" a="1"/>
  <c r="M43" i="218" s="1"/>
  <c r="N42" i="218" a="1"/>
  <c r="N42" i="218"/>
  <c r="M42" i="218" a="1"/>
  <c r="M42" i="218"/>
  <c r="L42" i="218" a="1"/>
  <c r="L42" i="218" s="1"/>
  <c r="E42" i="218" a="1"/>
  <c r="E42" i="218"/>
  <c r="F42" i="218" s="1" a="1"/>
  <c r="F42" i="218" s="1"/>
  <c r="L41" i="218" a="1"/>
  <c r="L41" i="218" s="1"/>
  <c r="E41" i="218" a="1"/>
  <c r="E41" i="218" s="1"/>
  <c r="L40" i="218" a="1"/>
  <c r="L40" i="218" s="1"/>
  <c r="E40" i="218" a="1"/>
  <c r="E40" i="218"/>
  <c r="E39" i="218" a="1"/>
  <c r="E39" i="218" s="1"/>
  <c r="F39" i="218" s="1" a="1"/>
  <c r="F39" i="218" s="1"/>
  <c r="L38" i="218" a="1"/>
  <c r="L38" i="218"/>
  <c r="E38" i="218" a="1"/>
  <c r="E38" i="218" s="1"/>
  <c r="L37" i="218" a="1"/>
  <c r="L37" i="218" s="1"/>
  <c r="F37" i="218" a="1"/>
  <c r="F37" i="218" s="1"/>
  <c r="N37" i="218" s="1" a="1"/>
  <c r="N37" i="218" s="1"/>
  <c r="E37" i="218" a="1"/>
  <c r="E37" i="218"/>
  <c r="M37" i="218" s="1" a="1"/>
  <c r="M37" i="218" s="1"/>
  <c r="N36" i="218" a="1"/>
  <c r="N36" i="218" s="1"/>
  <c r="M36" i="218" a="1"/>
  <c r="M36" i="218" s="1"/>
  <c r="L36" i="218" a="1"/>
  <c r="L36" i="218"/>
  <c r="E36" i="218" a="1"/>
  <c r="E36" i="218" s="1"/>
  <c r="F36" i="218" s="1" a="1"/>
  <c r="F36" i="218" s="1"/>
  <c r="E35" i="218" a="1"/>
  <c r="E35" i="218"/>
  <c r="F35" i="218" s="1" a="1"/>
  <c r="F35" i="218" s="1"/>
  <c r="L34" i="218" a="1"/>
  <c r="L34" i="218" s="1"/>
  <c r="F34" i="218" a="1"/>
  <c r="F34" i="218" s="1"/>
  <c r="N34" i="218" s="1" a="1"/>
  <c r="N34" i="218" s="1"/>
  <c r="E34" i="218" a="1"/>
  <c r="E34" i="218"/>
  <c r="M34" i="218" s="1" a="1"/>
  <c r="M34" i="218" s="1"/>
  <c r="N33" i="218" a="1"/>
  <c r="N33" i="218"/>
  <c r="L33" i="218" a="1"/>
  <c r="L33" i="218"/>
  <c r="E33" i="218" a="1"/>
  <c r="E33" i="218" s="1"/>
  <c r="F33" i="218" s="1" a="1"/>
  <c r="F33" i="218" s="1"/>
  <c r="M32" i="218" a="1"/>
  <c r="M32" i="218" s="1"/>
  <c r="L32" i="218" a="1"/>
  <c r="L32" i="218" s="1"/>
  <c r="E32" i="218" a="1"/>
  <c r="E32" i="218"/>
  <c r="F32" i="218" s="1" a="1"/>
  <c r="F32" i="218" s="1"/>
  <c r="N32" i="218" s="1" a="1"/>
  <c r="N32" i="218" s="1"/>
  <c r="L31" i="218" a="1"/>
  <c r="L31" i="218" s="1"/>
  <c r="E31" i="218" a="1"/>
  <c r="E31" i="218" s="1"/>
  <c r="F30" i="218" a="1"/>
  <c r="F30" i="218" s="1"/>
  <c r="E30" i="218" a="1"/>
  <c r="E30" i="218"/>
  <c r="M29" i="218" a="1"/>
  <c r="M29" i="218" s="1"/>
  <c r="L29" i="218" a="1"/>
  <c r="L29" i="218" s="1"/>
  <c r="F29" i="218" a="1"/>
  <c r="F29" i="218" s="1"/>
  <c r="N29" i="218" s="1" a="1"/>
  <c r="N29" i="218" s="1"/>
  <c r="E29" i="218" a="1"/>
  <c r="E29" i="218"/>
  <c r="M28" i="218"/>
  <c r="L28" i="218" a="1"/>
  <c r="L28" i="218"/>
  <c r="E28" i="218" a="1"/>
  <c r="E28" i="218" s="1"/>
  <c r="M28" i="218" s="1" a="1"/>
  <c r="M27" i="218" a="1"/>
  <c r="M27" i="218"/>
  <c r="L27" i="218" a="1"/>
  <c r="L27" i="218" s="1"/>
  <c r="E27" i="218" a="1"/>
  <c r="E27" i="218" s="1"/>
  <c r="F27" i="218" s="1" a="1"/>
  <c r="F27" i="218" s="1"/>
  <c r="N27" i="218" s="1" a="1"/>
  <c r="N27" i="218" s="1"/>
  <c r="E26" i="218" a="1"/>
  <c r="E26" i="218" s="1"/>
  <c r="F26" i="218" s="1" a="1"/>
  <c r="F26" i="218" s="1"/>
  <c r="E25" i="218" a="1"/>
  <c r="E25" i="218" s="1"/>
  <c r="F25" i="218" s="1" a="1"/>
  <c r="F25" i="218" s="1"/>
  <c r="N24" i="218" a="1"/>
  <c r="N24" i="218"/>
  <c r="M24" i="218" a="1"/>
  <c r="M24" i="218" s="1"/>
  <c r="L24" i="218" a="1"/>
  <c r="L24" i="218" s="1"/>
  <c r="F24" i="218" a="1"/>
  <c r="F24" i="218" s="1"/>
  <c r="E24" i="218" a="1"/>
  <c r="E24" i="218" s="1"/>
  <c r="L23" i="218" a="1"/>
  <c r="L23" i="218"/>
  <c r="E23" i="218" a="1"/>
  <c r="E23" i="218"/>
  <c r="M23" i="218" s="1" a="1"/>
  <c r="M23" i="218" s="1"/>
  <c r="F22" i="218" a="1"/>
  <c r="F22" i="218" s="1"/>
  <c r="E22" i="218" a="1"/>
  <c r="E22" i="218" s="1"/>
  <c r="L21" i="218" a="1"/>
  <c r="L21" i="218"/>
  <c r="E21" i="218" a="1"/>
  <c r="E21" i="218" s="1"/>
  <c r="L20" i="218" a="1"/>
  <c r="L20" i="218" s="1"/>
  <c r="E20" i="218" a="1"/>
  <c r="E20" i="218"/>
  <c r="M20" i="218" s="1" a="1"/>
  <c r="M20" i="218" s="1"/>
  <c r="L19" i="218" a="1"/>
  <c r="L19" i="218" s="1"/>
  <c r="E19" i="218" a="1"/>
  <c r="E19" i="218"/>
  <c r="L18" i="218" a="1"/>
  <c r="L18" i="218"/>
  <c r="E18" i="218" a="1"/>
  <c r="E18" i="218" s="1"/>
  <c r="L17" i="218" a="1"/>
  <c r="L17" i="218"/>
  <c r="E17" i="218" a="1"/>
  <c r="E17" i="218" s="1"/>
  <c r="M16" i="218" a="1"/>
  <c r="M16" i="218"/>
  <c r="L16" i="218" a="1"/>
  <c r="L16" i="218" s="1"/>
  <c r="E16" i="218" a="1"/>
  <c r="E16" i="218"/>
  <c r="F16" i="218" s="1" a="1"/>
  <c r="F16" i="218" s="1"/>
  <c r="N16" i="218" s="1" a="1"/>
  <c r="N16" i="218" s="1"/>
  <c r="L15" i="218" a="1"/>
  <c r="L15" i="218"/>
  <c r="E15" i="218" a="1"/>
  <c r="E15" i="218" s="1"/>
  <c r="M14" i="218" a="1"/>
  <c r="M14" i="218" s="1"/>
  <c r="L14" i="218" a="1"/>
  <c r="L14" i="218" s="1"/>
  <c r="F14" i="218"/>
  <c r="N14" i="218" s="1" a="1"/>
  <c r="N14" i="218" s="1"/>
  <c r="E14" i="218" a="1"/>
  <c r="E14" i="218" s="1"/>
  <c r="F14" i="218" s="1" a="1"/>
  <c r="E13" i="218" a="1"/>
  <c r="E13" i="218"/>
  <c r="F13" i="218" s="1" a="1"/>
  <c r="F13" i="218" s="1"/>
  <c r="L12" i="218" a="1"/>
  <c r="L12" i="218"/>
  <c r="F12" i="218" a="1"/>
  <c r="F12" i="218"/>
  <c r="N12" i="218" s="1" a="1"/>
  <c r="N12" i="218" s="1"/>
  <c r="E12" i="218" a="1"/>
  <c r="E12" i="218" s="1"/>
  <c r="M12" i="218" s="1" a="1"/>
  <c r="M12" i="218" s="1"/>
  <c r="L11" i="218" a="1"/>
  <c r="L11" i="218" s="1"/>
  <c r="E11" i="218" a="1"/>
  <c r="E11" i="218"/>
  <c r="F11" i="218" s="1" a="1"/>
  <c r="F11" i="218" s="1"/>
  <c r="N11" i="218" s="1" a="1"/>
  <c r="N11" i="218" s="1"/>
  <c r="N10" i="218"/>
  <c r="M10" i="218" a="1"/>
  <c r="M10" i="218" s="1"/>
  <c r="L10" i="218" a="1"/>
  <c r="L10" i="218"/>
  <c r="E10" i="218" a="1"/>
  <c r="E10" i="218"/>
  <c r="F10" i="218" s="1" a="1"/>
  <c r="F10" i="218" s="1"/>
  <c r="N10" i="218" s="1" a="1"/>
  <c r="N9" i="218" a="1"/>
  <c r="N9" i="218"/>
  <c r="M9" i="218" a="1"/>
  <c r="M9" i="218" s="1"/>
  <c r="L9" i="218" a="1"/>
  <c r="L9" i="218"/>
  <c r="E8" i="218" a="1"/>
  <c r="E8" i="218" s="1"/>
  <c r="F8" i="218" s="1" a="1"/>
  <c r="F8" i="218" s="1"/>
  <c r="M7" i="218" a="1"/>
  <c r="M7" i="218"/>
  <c r="L7" i="218" a="1"/>
  <c r="L7" i="218" s="1"/>
  <c r="F7" i="218" a="1"/>
  <c r="F7" i="218" s="1"/>
  <c r="N7" i="218" s="1" a="1"/>
  <c r="N7" i="218" s="1"/>
  <c r="E7" i="218" a="1"/>
  <c r="E7" i="218"/>
  <c r="L6" i="218" a="1"/>
  <c r="L6" i="218" s="1"/>
  <c r="E6" i="218" a="1"/>
  <c r="E6" i="218"/>
  <c r="L5" i="218" a="1"/>
  <c r="L5" i="218" s="1"/>
  <c r="E5" i="218" a="1"/>
  <c r="E5" i="218"/>
  <c r="F5" i="218" s="1" a="1"/>
  <c r="F5" i="218" s="1"/>
  <c r="N5" i="218" s="1" a="1"/>
  <c r="N5" i="218" s="1"/>
  <c r="N4" i="218" a="1"/>
  <c r="N4" i="218" s="1"/>
  <c r="M4" i="218" a="1"/>
  <c r="M4" i="218"/>
  <c r="L4" i="218" a="1"/>
  <c r="L4" i="218"/>
  <c r="N3" i="218" a="1"/>
  <c r="N3" i="218" s="1"/>
  <c r="M3" i="218" a="1"/>
  <c r="M3" i="218"/>
  <c r="L3" i="218" a="1"/>
  <c r="L3" i="218" s="1"/>
  <c r="K29" i="217" a="1"/>
  <c r="K29" i="217"/>
  <c r="K28" i="217" a="1"/>
  <c r="K28" i="217"/>
  <c r="A28" i="217" a="1"/>
  <c r="A28" i="217"/>
  <c r="L10" i="217" a="1"/>
  <c r="L10" i="217"/>
  <c r="F10" i="217" a="1"/>
  <c r="F10" i="217"/>
  <c r="N10" i="217" s="1" a="1"/>
  <c r="N10" i="217" s="1"/>
  <c r="E10" i="217" a="1"/>
  <c r="E10" i="217"/>
  <c r="M10" i="217" s="1" a="1"/>
  <c r="M10" i="217" s="1"/>
  <c r="H9" i="217" a="1"/>
  <c r="H9" i="217" s="1"/>
  <c r="L9" i="217" s="1" a="1"/>
  <c r="L9" i="217" s="1"/>
  <c r="F9" i="217" a="1"/>
  <c r="F9" i="217"/>
  <c r="N9" i="217" s="1" a="1"/>
  <c r="N9" i="217" s="1"/>
  <c r="E9" i="217" a="1"/>
  <c r="E9" i="217"/>
  <c r="M9" i="217" s="1" a="1"/>
  <c r="M9" i="217" s="1"/>
  <c r="M8" i="217" a="1"/>
  <c r="M8" i="217" s="1"/>
  <c r="H8" i="217" a="1"/>
  <c r="H8" i="217" s="1"/>
  <c r="L8" i="217" s="1" a="1"/>
  <c r="L8" i="217" s="1"/>
  <c r="F8" i="217" a="1"/>
  <c r="F8" i="217" s="1"/>
  <c r="N8" i="217" s="1" a="1"/>
  <c r="N8" i="217" s="1"/>
  <c r="E8" i="217" a="1"/>
  <c r="E8" i="217" s="1"/>
  <c r="L7" i="217"/>
  <c r="H7" i="217" a="1"/>
  <c r="H7" i="217"/>
  <c r="L7" i="217" s="1" a="1"/>
  <c r="F7" i="217" a="1"/>
  <c r="F7" i="217"/>
  <c r="N7" i="217" s="1" a="1"/>
  <c r="N7" i="217" s="1"/>
  <c r="E7" i="217" a="1"/>
  <c r="E7" i="217"/>
  <c r="M7" i="217" s="1" a="1"/>
  <c r="M7" i="217" s="1"/>
  <c r="N6" i="217" a="1"/>
  <c r="N6" i="217" s="1"/>
  <c r="M6" i="217"/>
  <c r="L6" i="217" a="1"/>
  <c r="L6" i="217" s="1"/>
  <c r="H6" i="217" a="1"/>
  <c r="H6" i="217" s="1"/>
  <c r="F6" i="217" a="1"/>
  <c r="F6" i="217"/>
  <c r="E6" i="217" a="1"/>
  <c r="E6" i="217"/>
  <c r="M6" i="217" s="1" a="1"/>
  <c r="H5" i="217" a="1"/>
  <c r="H5" i="217" s="1"/>
  <c r="L5" i="217" s="1" a="1"/>
  <c r="L5" i="217" s="1"/>
  <c r="F5" i="217" a="1"/>
  <c r="F5" i="217" s="1"/>
  <c r="N5" i="217" s="1" a="1"/>
  <c r="N5" i="217" s="1"/>
  <c r="N28" i="217" s="1" a="1"/>
  <c r="N28" i="217" s="1"/>
  <c r="E5" i="217" a="1"/>
  <c r="E5" i="217"/>
  <c r="M5" i="217" s="1" a="1"/>
  <c r="M5" i="217" s="1"/>
  <c r="M4" i="217"/>
  <c r="L4" i="217" a="1"/>
  <c r="L4" i="217" s="1"/>
  <c r="H4" i="217" a="1"/>
  <c r="H4" i="217"/>
  <c r="F4" i="217" a="1"/>
  <c r="F4" i="217"/>
  <c r="N4" i="217" s="1" a="1"/>
  <c r="N4" i="217" s="1"/>
  <c r="E4" i="217" a="1"/>
  <c r="E4" i="217"/>
  <c r="M4" i="217" s="1" a="1"/>
  <c r="N3" i="217" a="1"/>
  <c r="N3" i="217" s="1"/>
  <c r="M3" i="217" a="1"/>
  <c r="M3" i="217" s="1"/>
  <c r="L3" i="217" a="1"/>
  <c r="L3" i="217"/>
  <c r="K29" i="216" a="1"/>
  <c r="K29" i="216"/>
  <c r="K28" i="216" a="1"/>
  <c r="K28" i="216"/>
  <c r="A28" i="216" a="1"/>
  <c r="A28" i="216"/>
  <c r="L10" i="216" a="1"/>
  <c r="L10" i="216" s="1"/>
  <c r="F10" i="216" a="1"/>
  <c r="F10" i="216" s="1"/>
  <c r="N10" i="216" s="1" a="1"/>
  <c r="N10" i="216" s="1"/>
  <c r="E10" i="216" a="1"/>
  <c r="E10" i="216" s="1"/>
  <c r="M10" i="216" s="1" a="1"/>
  <c r="M10" i="216" s="1"/>
  <c r="M9" i="216" a="1"/>
  <c r="M9" i="216"/>
  <c r="L9" i="216" a="1"/>
  <c r="L9" i="216"/>
  <c r="F9" i="216" a="1"/>
  <c r="F9" i="216"/>
  <c r="N9" i="216" s="1" a="1"/>
  <c r="N9" i="216" s="1"/>
  <c r="E9" i="216" a="1"/>
  <c r="E9" i="216"/>
  <c r="M8" i="216" a="1"/>
  <c r="M8" i="216"/>
  <c r="L8" i="216" a="1"/>
  <c r="L8" i="216" s="1"/>
  <c r="F8" i="216" a="1"/>
  <c r="F8" i="216" s="1"/>
  <c r="N8" i="216" s="1" a="1"/>
  <c r="N8" i="216" s="1"/>
  <c r="E8" i="216" a="1"/>
  <c r="E8" i="216"/>
  <c r="N7" i="216" a="1"/>
  <c r="N7" i="216" s="1"/>
  <c r="M7" i="216"/>
  <c r="L7" i="216" a="1"/>
  <c r="L7" i="216"/>
  <c r="F7" i="216" a="1"/>
  <c r="F7" i="216"/>
  <c r="E7" i="216" a="1"/>
  <c r="E7" i="216" s="1"/>
  <c r="M7" i="216" s="1" a="1"/>
  <c r="N6" i="216" a="1"/>
  <c r="N6" i="216"/>
  <c r="M6" i="216" a="1"/>
  <c r="M6" i="216" s="1"/>
  <c r="L6" i="216" a="1"/>
  <c r="L6" i="216"/>
  <c r="F6" i="216" a="1"/>
  <c r="F6" i="216"/>
  <c r="E6" i="216" a="1"/>
  <c r="E6" i="216"/>
  <c r="M5" i="216" a="1"/>
  <c r="M5" i="216" s="1"/>
  <c r="L5" i="216" a="1"/>
  <c r="L5" i="216"/>
  <c r="L27" i="216" s="1" a="1"/>
  <c r="L27" i="216" s="1"/>
  <c r="F5" i="216" a="1"/>
  <c r="F5" i="216"/>
  <c r="N5" i="216" s="1" a="1"/>
  <c r="N5" i="216" s="1"/>
  <c r="E5" i="216" a="1"/>
  <c r="E5" i="216"/>
  <c r="N4" i="216" a="1"/>
  <c r="N4" i="216"/>
  <c r="M4" i="216" a="1"/>
  <c r="M4" i="216" s="1"/>
  <c r="L4" i="216" a="1"/>
  <c r="L4" i="216" s="1"/>
  <c r="F4" i="216" a="1"/>
  <c r="F4" i="216"/>
  <c r="E4" i="216" a="1"/>
  <c r="E4" i="216"/>
  <c r="N3" i="216" a="1"/>
  <c r="N3" i="216" s="1"/>
  <c r="M3" i="216" a="1"/>
  <c r="M3" i="216"/>
  <c r="L3" i="216" a="1"/>
  <c r="L3" i="216"/>
  <c r="K40" i="215" a="1"/>
  <c r="K40" i="215"/>
  <c r="K39" i="215" a="1"/>
  <c r="K39" i="215" s="1"/>
  <c r="N17" i="215" a="1"/>
  <c r="N17" i="215"/>
  <c r="M17" i="215" a="1"/>
  <c r="M17" i="215"/>
  <c r="L17" i="215" a="1"/>
  <c r="L17" i="215" s="1"/>
  <c r="F17" i="215" a="1"/>
  <c r="F17" i="215"/>
  <c r="E17" i="215" a="1"/>
  <c r="E17" i="215"/>
  <c r="L16" i="215" a="1"/>
  <c r="L16" i="215"/>
  <c r="N15" i="215" a="1"/>
  <c r="N15" i="215" s="1"/>
  <c r="M15" i="215" a="1"/>
  <c r="M15" i="215" s="1"/>
  <c r="L15" i="215" a="1"/>
  <c r="L15" i="215"/>
  <c r="F15" i="215" a="1"/>
  <c r="F15" i="215"/>
  <c r="E15" i="215" a="1"/>
  <c r="E15" i="215"/>
  <c r="L14" i="215" a="1"/>
  <c r="L14" i="215"/>
  <c r="F14" i="215" a="1"/>
  <c r="F14" i="215"/>
  <c r="N14" i="215" s="1" a="1"/>
  <c r="N14" i="215" s="1"/>
  <c r="E14" i="215" a="1"/>
  <c r="E14" i="215" s="1"/>
  <c r="M14" i="215" s="1" a="1"/>
  <c r="M14" i="215" s="1"/>
  <c r="N13" i="215" a="1"/>
  <c r="N13" i="215"/>
  <c r="M13" i="215" a="1"/>
  <c r="M13" i="215"/>
  <c r="L13" i="215" a="1"/>
  <c r="L13" i="215" s="1"/>
  <c r="N12" i="215" a="1"/>
  <c r="N12" i="215"/>
  <c r="M12" i="215" a="1"/>
  <c r="M12" i="215"/>
  <c r="L12" i="215" a="1"/>
  <c r="L12" i="215"/>
  <c r="F12" i="215" a="1"/>
  <c r="F12" i="215"/>
  <c r="E12" i="215" a="1"/>
  <c r="E12" i="215"/>
  <c r="M11" i="215"/>
  <c r="L11" i="215" a="1"/>
  <c r="L11" i="215" s="1"/>
  <c r="L39" i="215" s="1" a="1"/>
  <c r="L39" i="215" s="1"/>
  <c r="F11" i="215" a="1"/>
  <c r="F11" i="215" s="1"/>
  <c r="N11" i="215" s="1" a="1"/>
  <c r="N11" i="215" s="1"/>
  <c r="E11" i="215" a="1"/>
  <c r="E11" i="215"/>
  <c r="M11" i="215" s="1" a="1"/>
  <c r="N10" i="215" a="1"/>
  <c r="N10" i="215"/>
  <c r="L10" i="215" a="1"/>
  <c r="L10" i="215" s="1"/>
  <c r="F10" i="215" a="1"/>
  <c r="F10" i="215"/>
  <c r="E10" i="215" a="1"/>
  <c r="E10" i="215"/>
  <c r="M10" i="215" s="1" a="1"/>
  <c r="M10" i="215" s="1"/>
  <c r="N9" i="215" a="1"/>
  <c r="N9" i="215" s="1"/>
  <c r="M9" i="215" a="1"/>
  <c r="M9" i="215" s="1"/>
  <c r="L9" i="215" a="1"/>
  <c r="L9" i="215"/>
  <c r="F9" i="215" a="1"/>
  <c r="F9" i="215"/>
  <c r="E9" i="215" a="1"/>
  <c r="E9" i="215"/>
  <c r="N8" i="215"/>
  <c r="L8" i="215" a="1"/>
  <c r="L8" i="215"/>
  <c r="F8" i="215" a="1"/>
  <c r="F8" i="215"/>
  <c r="N8" i="215" s="1" a="1"/>
  <c r="E8" i="215" a="1"/>
  <c r="E8" i="215" s="1"/>
  <c r="M8" i="215" s="1" a="1"/>
  <c r="M8" i="215" s="1"/>
  <c r="N7" i="215" a="1"/>
  <c r="N7" i="215"/>
  <c r="M7" i="215" a="1"/>
  <c r="M7" i="215"/>
  <c r="N6" i="215" a="1"/>
  <c r="N6" i="215" s="1"/>
  <c r="M6" i="215" a="1"/>
  <c r="M6" i="215"/>
  <c r="L6" i="215" a="1"/>
  <c r="L6" i="215"/>
  <c r="N5" i="215" a="1"/>
  <c r="N5" i="215"/>
  <c r="M5" i="215" a="1"/>
  <c r="M5" i="215"/>
  <c r="L5" i="215" a="1"/>
  <c r="L5" i="215"/>
  <c r="L38" i="215" s="1" a="1"/>
  <c r="L38" i="215" s="1"/>
  <c r="N4" i="215" a="1"/>
  <c r="N4" i="215"/>
  <c r="L4" i="215" a="1"/>
  <c r="L4" i="215"/>
  <c r="F4" i="215" a="1"/>
  <c r="F4" i="215" s="1"/>
  <c r="E4" i="215" a="1"/>
  <c r="E4" i="215"/>
  <c r="M4" i="215" s="1" a="1"/>
  <c r="M4" i="215" s="1"/>
  <c r="N3" i="215" a="1"/>
  <c r="N3" i="215"/>
  <c r="N38" i="215" s="1" a="1"/>
  <c r="N38" i="215" s="1"/>
  <c r="M3" i="215" a="1"/>
  <c r="M3" i="215"/>
  <c r="L3" i="215" a="1"/>
  <c r="L3" i="215"/>
  <c r="K29" i="214" a="1"/>
  <c r="K29" i="214"/>
  <c r="K28" i="214" a="1"/>
  <c r="K28" i="214"/>
  <c r="A28" i="214" a="1"/>
  <c r="A28" i="214"/>
  <c r="N10" i="214" a="1"/>
  <c r="N10" i="214" s="1"/>
  <c r="L10" i="214" a="1"/>
  <c r="L10" i="214" s="1"/>
  <c r="F10" i="214" a="1"/>
  <c r="F10" i="214"/>
  <c r="E10" i="214" a="1"/>
  <c r="E10" i="214"/>
  <c r="M10" i="214" s="1" a="1"/>
  <c r="M10" i="214" s="1"/>
  <c r="M9" i="214" a="1"/>
  <c r="M9" i="214"/>
  <c r="H9" i="214" a="1"/>
  <c r="H9" i="214"/>
  <c r="L9" i="214" s="1" a="1"/>
  <c r="L9" i="214" s="1"/>
  <c r="F9" i="214" a="1"/>
  <c r="F9" i="214"/>
  <c r="N9" i="214" s="1" a="1"/>
  <c r="N9" i="214" s="1"/>
  <c r="E9" i="214" a="1"/>
  <c r="E9" i="214"/>
  <c r="N8" i="214" a="1"/>
  <c r="N8" i="214" s="1"/>
  <c r="N27" i="214" s="1" a="1"/>
  <c r="N27" i="214" s="1"/>
  <c r="L8" i="214" a="1"/>
  <c r="L8" i="214" s="1"/>
  <c r="H8" i="214" a="1"/>
  <c r="H8" i="214" s="1"/>
  <c r="F8" i="214" a="1"/>
  <c r="F8" i="214"/>
  <c r="E8" i="214" a="1"/>
  <c r="E8" i="214"/>
  <c r="M8" i="214" s="1" a="1"/>
  <c r="M8" i="214" s="1"/>
  <c r="N7" i="214" a="1"/>
  <c r="N7" i="214" s="1"/>
  <c r="H7" i="214" a="1"/>
  <c r="H7" i="214" s="1"/>
  <c r="L7" i="214" s="1" a="1"/>
  <c r="L7" i="214" s="1"/>
  <c r="F7" i="214" a="1"/>
  <c r="F7" i="214"/>
  <c r="E7" i="214" a="1"/>
  <c r="E7" i="214"/>
  <c r="M7" i="214" s="1" a="1"/>
  <c r="M7" i="214" s="1"/>
  <c r="L6" i="214"/>
  <c r="H6" i="214" a="1"/>
  <c r="H6" i="214"/>
  <c r="L6" i="214" s="1" a="1"/>
  <c r="F6" i="214" a="1"/>
  <c r="F6" i="214"/>
  <c r="N6" i="214" s="1" a="1"/>
  <c r="N6" i="214" s="1"/>
  <c r="E6" i="214" a="1"/>
  <c r="E6" i="214"/>
  <c r="M6" i="214" s="1" a="1"/>
  <c r="M6" i="214" s="1"/>
  <c r="N5" i="214" a="1"/>
  <c r="N5" i="214" s="1"/>
  <c r="M5" i="214"/>
  <c r="H5" i="214" a="1"/>
  <c r="H5" i="214" s="1"/>
  <c r="L5" i="214" s="1" a="1"/>
  <c r="L5" i="214" s="1"/>
  <c r="F5" i="214" a="1"/>
  <c r="F5" i="214" s="1"/>
  <c r="E5" i="214" a="1"/>
  <c r="E5" i="214"/>
  <c r="M5" i="214" s="1" a="1"/>
  <c r="N4" i="214" a="1"/>
  <c r="N4" i="214"/>
  <c r="L4" i="214"/>
  <c r="H4" i="214" a="1"/>
  <c r="H4" i="214"/>
  <c r="L4" i="214" s="1" a="1"/>
  <c r="F4" i="214" a="1"/>
  <c r="F4" i="214"/>
  <c r="E4" i="214" a="1"/>
  <c r="E4" i="214" s="1"/>
  <c r="M4" i="214" s="1" a="1"/>
  <c r="M4" i="214" s="1"/>
  <c r="N3" i="214" a="1"/>
  <c r="N3" i="214"/>
  <c r="M3" i="214" a="1"/>
  <c r="M3" i="214"/>
  <c r="L3" i="214" a="1"/>
  <c r="L3" i="214"/>
  <c r="K37" i="213" a="1"/>
  <c r="K37" i="213"/>
  <c r="K36" i="213" a="1"/>
  <c r="K36" i="213"/>
  <c r="L17" i="213" a="1"/>
  <c r="L17" i="213"/>
  <c r="F17" i="213" a="1"/>
  <c r="F17" i="213"/>
  <c r="N17" i="213" s="1" a="1"/>
  <c r="N17" i="213" s="1"/>
  <c r="E17" i="213" a="1"/>
  <c r="E17" i="213" s="1"/>
  <c r="M17" i="213" s="1" a="1"/>
  <c r="M17" i="213" s="1"/>
  <c r="L16" i="213" a="1"/>
  <c r="L16" i="213"/>
  <c r="N15" i="213" a="1"/>
  <c r="N15" i="213" s="1"/>
  <c r="L15" i="213" a="1"/>
  <c r="L15" i="213"/>
  <c r="F15" i="213" a="1"/>
  <c r="F15" i="213"/>
  <c r="E15" i="213" a="1"/>
  <c r="E15" i="213"/>
  <c r="M15" i="213" s="1" a="1"/>
  <c r="M15" i="213" s="1"/>
  <c r="L14" i="213" a="1"/>
  <c r="L14" i="213" s="1"/>
  <c r="F14" i="213" a="1"/>
  <c r="F14" i="213"/>
  <c r="N14" i="213" s="1" a="1"/>
  <c r="N14" i="213" s="1"/>
  <c r="E14" i="213" a="1"/>
  <c r="E14" i="213"/>
  <c r="M14" i="213" s="1" a="1"/>
  <c r="M14" i="213" s="1"/>
  <c r="N13" i="213" a="1"/>
  <c r="N13" i="213" s="1"/>
  <c r="M13" i="213" a="1"/>
  <c r="M13" i="213" s="1"/>
  <c r="L13" i="213" a="1"/>
  <c r="L13" i="213"/>
  <c r="L12" i="213" a="1"/>
  <c r="L12" i="213"/>
  <c r="F12" i="213" a="1"/>
  <c r="F12" i="213" s="1"/>
  <c r="N12" i="213" s="1" a="1"/>
  <c r="N12" i="213" s="1"/>
  <c r="E12" i="213" a="1"/>
  <c r="E12" i="213" s="1"/>
  <c r="M12" i="213" s="1" a="1"/>
  <c r="M12" i="213" s="1"/>
  <c r="N11" i="213" a="1"/>
  <c r="N11" i="213" s="1"/>
  <c r="M11" i="213" a="1"/>
  <c r="M11" i="213" s="1"/>
  <c r="L11" i="213" a="1"/>
  <c r="L11" i="213"/>
  <c r="F11" i="213" a="1"/>
  <c r="F11" i="213"/>
  <c r="E11" i="213" a="1"/>
  <c r="E11" i="213"/>
  <c r="L10" i="213" a="1"/>
  <c r="L10" i="213"/>
  <c r="F10" i="213" a="1"/>
  <c r="F10" i="213"/>
  <c r="N10" i="213" s="1" a="1"/>
  <c r="N10" i="213" s="1"/>
  <c r="E10" i="213" a="1"/>
  <c r="E10" i="213"/>
  <c r="M10" i="213" s="1" a="1"/>
  <c r="M10" i="213" s="1"/>
  <c r="N9" i="213" a="1"/>
  <c r="N9" i="213" s="1"/>
  <c r="M9" i="213" a="1"/>
  <c r="M9" i="213" s="1"/>
  <c r="L9" i="213" a="1"/>
  <c r="L9" i="213" s="1"/>
  <c r="F9" i="213" a="1"/>
  <c r="F9" i="213"/>
  <c r="E9" i="213" a="1"/>
  <c r="E9" i="213"/>
  <c r="N8" i="213" a="1"/>
  <c r="N8" i="213" s="1"/>
  <c r="N35" i="213" s="1" a="1"/>
  <c r="N35" i="213" s="1"/>
  <c r="L8" i="213" a="1"/>
  <c r="L8" i="213"/>
  <c r="F8" i="213" a="1"/>
  <c r="F8" i="213"/>
  <c r="E8" i="213" a="1"/>
  <c r="E8" i="213" s="1"/>
  <c r="M8" i="213" s="1" a="1"/>
  <c r="M8" i="213" s="1"/>
  <c r="N7" i="213" a="1"/>
  <c r="N7" i="213" s="1"/>
  <c r="M7" i="213" a="1"/>
  <c r="M7" i="213" s="1"/>
  <c r="N6" i="213" a="1"/>
  <c r="N6" i="213"/>
  <c r="M6" i="213" a="1"/>
  <c r="M6" i="213"/>
  <c r="L6" i="213" a="1"/>
  <c r="L6" i="213" s="1"/>
  <c r="N5" i="213" a="1"/>
  <c r="N5" i="213"/>
  <c r="M5" i="213" a="1"/>
  <c r="M5" i="213" s="1"/>
  <c r="L5" i="213" a="1"/>
  <c r="L5" i="213"/>
  <c r="N4" i="213" a="1"/>
  <c r="N4" i="213"/>
  <c r="M4" i="213" a="1"/>
  <c r="M4" i="213" s="1"/>
  <c r="L4" i="213" a="1"/>
  <c r="L4" i="213" s="1"/>
  <c r="L36" i="213" s="1" a="1"/>
  <c r="L36" i="213" s="1"/>
  <c r="F4" i="213" a="1"/>
  <c r="F4" i="213"/>
  <c r="E4" i="213" a="1"/>
  <c r="E4" i="213"/>
  <c r="N3" i="213" a="1"/>
  <c r="N3" i="213" s="1"/>
  <c r="M3" i="213" a="1"/>
  <c r="M3" i="213"/>
  <c r="L3" i="213" a="1"/>
  <c r="L3" i="213" s="1"/>
  <c r="L35" i="213" s="1" a="1"/>
  <c r="L35" i="213" s="1"/>
  <c r="K29" i="212" a="1"/>
  <c r="K29" i="212" s="1"/>
  <c r="K28" i="212" a="1"/>
  <c r="K28" i="212"/>
  <c r="A28" i="212" a="1"/>
  <c r="A28" i="212"/>
  <c r="N10" i="212"/>
  <c r="L10" i="212" a="1"/>
  <c r="L10" i="212"/>
  <c r="F10" i="212" a="1"/>
  <c r="F10" i="212"/>
  <c r="N10" i="212" s="1" a="1"/>
  <c r="E10" i="212" a="1"/>
  <c r="E10" i="212" s="1"/>
  <c r="M10" i="212" s="1" a="1"/>
  <c r="M10" i="212" s="1"/>
  <c r="N9" i="212" a="1"/>
  <c r="N9" i="212" s="1"/>
  <c r="L9" i="212" a="1"/>
  <c r="L9" i="212"/>
  <c r="H9" i="212" a="1"/>
  <c r="H9" i="212"/>
  <c r="F9" i="212" a="1"/>
  <c r="F9" i="212"/>
  <c r="E9" i="212" a="1"/>
  <c r="E9" i="212"/>
  <c r="M9" i="212" s="1" a="1"/>
  <c r="M9" i="212" s="1"/>
  <c r="M8" i="212"/>
  <c r="H8" i="212" a="1"/>
  <c r="H8" i="212" s="1"/>
  <c r="L8" i="212" s="1" a="1"/>
  <c r="L8" i="212" s="1"/>
  <c r="F8" i="212" a="1"/>
  <c r="F8" i="212"/>
  <c r="N8" i="212" s="1" a="1"/>
  <c r="N8" i="212" s="1"/>
  <c r="E8" i="212" a="1"/>
  <c r="E8" i="212"/>
  <c r="M8" i="212" s="1" a="1"/>
  <c r="M7" i="212"/>
  <c r="L7" i="212" a="1"/>
  <c r="L7" i="212" s="1"/>
  <c r="H7" i="212" a="1"/>
  <c r="H7" i="212"/>
  <c r="F7" i="212" a="1"/>
  <c r="F7" i="212"/>
  <c r="N7" i="212" s="1" a="1"/>
  <c r="N7" i="212" s="1"/>
  <c r="E7" i="212" a="1"/>
  <c r="E7" i="212"/>
  <c r="M7" i="212" s="1" a="1"/>
  <c r="N6" i="212" a="1"/>
  <c r="N6" i="212" s="1"/>
  <c r="L6" i="212" a="1"/>
  <c r="L6" i="212" s="1"/>
  <c r="H6" i="212" a="1"/>
  <c r="H6" i="212"/>
  <c r="F6" i="212" a="1"/>
  <c r="F6" i="212"/>
  <c r="E6" i="212" a="1"/>
  <c r="E6" i="212"/>
  <c r="M6" i="212" s="1" a="1"/>
  <c r="M6" i="212" s="1"/>
  <c r="M5" i="212"/>
  <c r="L5" i="212" a="1"/>
  <c r="L5" i="212"/>
  <c r="H5" i="212" a="1"/>
  <c r="H5" i="212" s="1"/>
  <c r="F5" i="212" a="1"/>
  <c r="F5" i="212"/>
  <c r="N5" i="212" s="1" a="1"/>
  <c r="N5" i="212" s="1"/>
  <c r="E5" i="212" a="1"/>
  <c r="E5" i="212"/>
  <c r="M5" i="212" s="1" a="1"/>
  <c r="M4" i="212"/>
  <c r="L4" i="212" a="1"/>
  <c r="L4" i="212" s="1"/>
  <c r="L28" i="212" s="1" a="1"/>
  <c r="L28" i="212" s="1"/>
  <c r="H4" i="212" a="1"/>
  <c r="H4" i="212"/>
  <c r="F4" i="212" a="1"/>
  <c r="F4" i="212"/>
  <c r="N4" i="212" s="1" a="1"/>
  <c r="N4" i="212" s="1"/>
  <c r="E4" i="212" a="1"/>
  <c r="E4" i="212"/>
  <c r="M4" i="212" s="1" a="1"/>
  <c r="N3" i="212" a="1"/>
  <c r="N3" i="212" s="1"/>
  <c r="M3" i="212" a="1"/>
  <c r="M3" i="212"/>
  <c r="L3" i="212" a="1"/>
  <c r="L3" i="212"/>
  <c r="K30" i="211" a="1"/>
  <c r="K30" i="211"/>
  <c r="K29" i="211" a="1"/>
  <c r="K29" i="211"/>
  <c r="L9" i="211" a="1"/>
  <c r="L9" i="211"/>
  <c r="F9" i="211" a="1"/>
  <c r="F9" i="211"/>
  <c r="N9" i="211" s="1" a="1"/>
  <c r="N9" i="211" s="1"/>
  <c r="E9" i="211" a="1"/>
  <c r="E9" i="211" s="1"/>
  <c r="M9" i="211" s="1" a="1"/>
  <c r="M9" i="211" s="1"/>
  <c r="N8" i="211" a="1"/>
  <c r="N8" i="211" s="1"/>
  <c r="M8" i="211" a="1"/>
  <c r="M8" i="211"/>
  <c r="L8" i="211" a="1"/>
  <c r="L8" i="211"/>
  <c r="L7" i="211" a="1"/>
  <c r="L7" i="211"/>
  <c r="F7" i="211" a="1"/>
  <c r="F7" i="211"/>
  <c r="N7" i="211" s="1" a="1"/>
  <c r="N7" i="211" s="1"/>
  <c r="E7" i="211" a="1"/>
  <c r="E7" i="211" s="1"/>
  <c r="M7" i="211" s="1" a="1"/>
  <c r="M7" i="211" s="1"/>
  <c r="N6" i="211" a="1"/>
  <c r="N6" i="211" s="1"/>
  <c r="M6" i="211" a="1"/>
  <c r="M6" i="211"/>
  <c r="L6" i="211" a="1"/>
  <c r="L6" i="211" s="1"/>
  <c r="L5" i="211" a="1"/>
  <c r="L5" i="211" s="1"/>
  <c r="F5" i="211" a="1"/>
  <c r="F5" i="211"/>
  <c r="N5" i="211" s="1" a="1"/>
  <c r="N5" i="211" s="1"/>
  <c r="E5" i="211" a="1"/>
  <c r="E5" i="211"/>
  <c r="M5" i="211" s="1" a="1"/>
  <c r="M5" i="211" s="1"/>
  <c r="N4" i="211" a="1"/>
  <c r="N4" i="211" s="1"/>
  <c r="L4" i="211" a="1"/>
  <c r="L4" i="211" s="1"/>
  <c r="F4" i="211" a="1"/>
  <c r="F4" i="211"/>
  <c r="E4" i="211" a="1"/>
  <c r="E4" i="211"/>
  <c r="M4" i="211" s="1" a="1"/>
  <c r="M4" i="211" s="1"/>
  <c r="N3" i="211" a="1"/>
  <c r="N3" i="211"/>
  <c r="M3" i="211" a="1"/>
  <c r="M3" i="211"/>
  <c r="L3" i="211" a="1"/>
  <c r="L3" i="211" s="1"/>
  <c r="K30" i="210" a="1"/>
  <c r="K30" i="210"/>
  <c r="K29" i="210" a="1"/>
  <c r="K29" i="210" s="1"/>
  <c r="M9" i="210" a="1"/>
  <c r="M9" i="210"/>
  <c r="L9" i="210" a="1"/>
  <c r="L9" i="210"/>
  <c r="F9" i="210" a="1"/>
  <c r="F9" i="210"/>
  <c r="N9" i="210" s="1" a="1"/>
  <c r="N9" i="210" s="1"/>
  <c r="E9" i="210" a="1"/>
  <c r="E9" i="210"/>
  <c r="N8" i="210" a="1"/>
  <c r="N8" i="210" s="1"/>
  <c r="M8" i="210" a="1"/>
  <c r="M8" i="210" s="1"/>
  <c r="L8" i="210" a="1"/>
  <c r="L8" i="210"/>
  <c r="N7" i="210" a="1"/>
  <c r="N7" i="210" s="1"/>
  <c r="L7" i="210" a="1"/>
  <c r="L7" i="210"/>
  <c r="F7" i="210" a="1"/>
  <c r="F7" i="210" s="1"/>
  <c r="E7" i="210" a="1"/>
  <c r="E7" i="210"/>
  <c r="M7" i="210" s="1" a="1"/>
  <c r="M7" i="210" s="1"/>
  <c r="N6" i="210" a="1"/>
  <c r="N6" i="210"/>
  <c r="M6" i="210" a="1"/>
  <c r="M6" i="210"/>
  <c r="L6" i="210" a="1"/>
  <c r="L6" i="210"/>
  <c r="N5" i="210"/>
  <c r="L5" i="210" a="1"/>
  <c r="L5" i="210" s="1"/>
  <c r="F5" i="210" a="1"/>
  <c r="F5" i="210"/>
  <c r="N5" i="210" s="1" a="1"/>
  <c r="E5" i="210" a="1"/>
  <c r="E5" i="210"/>
  <c r="M5" i="210" s="1" a="1"/>
  <c r="M5" i="210" s="1"/>
  <c r="N4" i="210"/>
  <c r="N29" i="210" s="1" a="1"/>
  <c r="N29" i="210" s="1"/>
  <c r="L4" i="210" a="1"/>
  <c r="L4" i="210"/>
  <c r="L29" i="210" s="1" a="1"/>
  <c r="L29" i="210" s="1"/>
  <c r="F4" i="210" a="1"/>
  <c r="F4" i="210"/>
  <c r="N4" i="210" s="1" a="1"/>
  <c r="E4" i="210" a="1"/>
  <c r="E4" i="210"/>
  <c r="M4" i="210" s="1" a="1"/>
  <c r="M4" i="210" s="1"/>
  <c r="N3" i="210" a="1"/>
  <c r="N3" i="210"/>
  <c r="M3" i="210" a="1"/>
  <c r="M3" i="210" s="1"/>
  <c r="L3" i="210" a="1"/>
  <c r="L3" i="210" s="1"/>
  <c r="K29" i="208" a="1"/>
  <c r="K29" i="208" s="1"/>
  <c r="K28" i="208" a="1"/>
  <c r="K28" i="208" s="1"/>
  <c r="A28" i="208" a="1"/>
  <c r="A28" i="208" s="1"/>
  <c r="M9" i="208" a="1"/>
  <c r="M9" i="208" s="1"/>
  <c r="L9" i="208" a="1"/>
  <c r="L9" i="208"/>
  <c r="F9" i="208" a="1"/>
  <c r="F9" i="208"/>
  <c r="N9" i="208" s="1" a="1"/>
  <c r="N9" i="208" s="1"/>
  <c r="E9" i="208" a="1"/>
  <c r="E9" i="208"/>
  <c r="N8" i="208" a="1"/>
  <c r="N8" i="208" s="1"/>
  <c r="M8" i="208" a="1"/>
  <c r="M8" i="208" s="1"/>
  <c r="H8" i="208" a="1"/>
  <c r="H8" i="208"/>
  <c r="L8" i="208" s="1" a="1"/>
  <c r="L8" i="208" s="1"/>
  <c r="F8" i="208" a="1"/>
  <c r="F8" i="208" s="1"/>
  <c r="E8" i="208" a="1"/>
  <c r="E8" i="208" s="1"/>
  <c r="N7" i="208"/>
  <c r="L7" i="208"/>
  <c r="H7" i="208" a="1"/>
  <c r="H7" i="208"/>
  <c r="L7" i="208" s="1" a="1"/>
  <c r="F7" i="208" a="1"/>
  <c r="F7" i="208"/>
  <c r="N7" i="208" s="1" a="1"/>
  <c r="E7" i="208" a="1"/>
  <c r="E7" i="208"/>
  <c r="M7" i="208" s="1" a="1"/>
  <c r="M7" i="208" s="1"/>
  <c r="M6" i="208" a="1"/>
  <c r="M6" i="208" s="1"/>
  <c r="L6" i="208" a="1"/>
  <c r="L6" i="208" s="1"/>
  <c r="H6" i="208" a="1"/>
  <c r="H6" i="208" s="1"/>
  <c r="F6" i="208" a="1"/>
  <c r="F6" i="208"/>
  <c r="N6" i="208" s="1" a="1"/>
  <c r="N6" i="208" s="1"/>
  <c r="E6" i="208" a="1"/>
  <c r="E6" i="208"/>
  <c r="N5" i="208" a="1"/>
  <c r="N5" i="208" s="1"/>
  <c r="H5" i="208" a="1"/>
  <c r="H5" i="208"/>
  <c r="L5" i="208" s="1" a="1"/>
  <c r="L5" i="208" s="1"/>
  <c r="F5" i="208" a="1"/>
  <c r="F5" i="208" s="1"/>
  <c r="E5" i="208" a="1"/>
  <c r="E5" i="208"/>
  <c r="M5" i="208" s="1" a="1"/>
  <c r="M5" i="208" s="1"/>
  <c r="M4" i="208" a="1"/>
  <c r="M4" i="208" s="1"/>
  <c r="M28" i="208" s="1" a="1"/>
  <c r="M28" i="208" s="1"/>
  <c r="L4" i="208"/>
  <c r="H4" i="208" a="1"/>
  <c r="H4" i="208" s="1"/>
  <c r="L4" i="208" s="1" a="1"/>
  <c r="F4" i="208" a="1"/>
  <c r="F4" i="208"/>
  <c r="N4" i="208" s="1" a="1"/>
  <c r="N4" i="208" s="1"/>
  <c r="E4" i="208" a="1"/>
  <c r="E4" i="208"/>
  <c r="N3" i="208" a="1"/>
  <c r="N3" i="208"/>
  <c r="M3" i="208" a="1"/>
  <c r="M3" i="208" s="1"/>
  <c r="L3" i="208" a="1"/>
  <c r="L3" i="208" s="1"/>
  <c r="K29" i="206" a="1"/>
  <c r="K29" i="206" s="1"/>
  <c r="K28" i="206" a="1"/>
  <c r="K28" i="206" s="1"/>
  <c r="A28" i="206" a="1"/>
  <c r="A28" i="206"/>
  <c r="L9" i="206" a="1"/>
  <c r="L9" i="206"/>
  <c r="F9" i="206" a="1"/>
  <c r="F9" i="206"/>
  <c r="N9" i="206" s="1" a="1"/>
  <c r="N9" i="206" s="1"/>
  <c r="E9" i="206" a="1"/>
  <c r="E9" i="206"/>
  <c r="M9" i="206" s="1" a="1"/>
  <c r="M9" i="206" s="1"/>
  <c r="M8" i="206"/>
  <c r="H8" i="206" a="1"/>
  <c r="H8" i="206" s="1"/>
  <c r="L8" i="206" s="1" a="1"/>
  <c r="L8" i="206" s="1"/>
  <c r="F8" i="206" a="1"/>
  <c r="F8" i="206" s="1"/>
  <c r="N8" i="206" s="1" a="1"/>
  <c r="N8" i="206" s="1"/>
  <c r="E8" i="206" a="1"/>
  <c r="E8" i="206"/>
  <c r="M8" i="206" s="1" a="1"/>
  <c r="N7" i="206" a="1"/>
  <c r="N7" i="206" s="1"/>
  <c r="H7" i="206" a="1"/>
  <c r="H7" i="206" s="1"/>
  <c r="L7" i="206" s="1" a="1"/>
  <c r="L7" i="206" s="1"/>
  <c r="F7" i="206" a="1"/>
  <c r="F7" i="206" s="1"/>
  <c r="E7" i="206" a="1"/>
  <c r="E7" i="206"/>
  <c r="M7" i="206" s="1" a="1"/>
  <c r="M7" i="206" s="1"/>
  <c r="H6" i="206" a="1"/>
  <c r="H6" i="206"/>
  <c r="L6" i="206" s="1" a="1"/>
  <c r="L6" i="206" s="1"/>
  <c r="F6" i="206" a="1"/>
  <c r="F6" i="206" s="1"/>
  <c r="N6" i="206" s="1" a="1"/>
  <c r="N6" i="206" s="1"/>
  <c r="E6" i="206" a="1"/>
  <c r="E6" i="206"/>
  <c r="M6" i="206" s="1" a="1"/>
  <c r="M6" i="206" s="1"/>
  <c r="M5" i="206"/>
  <c r="H5" i="206" a="1"/>
  <c r="H5" i="206" s="1"/>
  <c r="L5" i="206" s="1" a="1"/>
  <c r="L5" i="206" s="1"/>
  <c r="F5" i="206" a="1"/>
  <c r="F5" i="206" s="1"/>
  <c r="N5" i="206" s="1" a="1"/>
  <c r="N5" i="206" s="1"/>
  <c r="E5" i="206" a="1"/>
  <c r="E5" i="206" s="1"/>
  <c r="M5" i="206" s="1" a="1"/>
  <c r="N4" i="206"/>
  <c r="M4" i="206"/>
  <c r="L4" i="206"/>
  <c r="H4" i="206" a="1"/>
  <c r="H4" i="206"/>
  <c r="L4" i="206" s="1" a="1"/>
  <c r="F4" i="206" a="1"/>
  <c r="F4" i="206" s="1"/>
  <c r="N4" i="206" s="1" a="1"/>
  <c r="E4" i="206" a="1"/>
  <c r="E4" i="206"/>
  <c r="M4" i="206" s="1" a="1"/>
  <c r="N3" i="206" a="1"/>
  <c r="N3" i="206" s="1"/>
  <c r="N27" i="206" s="1" a="1"/>
  <c r="N27" i="206" s="1"/>
  <c r="M3" i="206" a="1"/>
  <c r="M3" i="206" s="1"/>
  <c r="L3" i="206" a="1"/>
  <c r="L3" i="206"/>
  <c r="K29" i="205" a="1"/>
  <c r="K29" i="205" s="1"/>
  <c r="K28" i="205" a="1"/>
  <c r="K28" i="205"/>
  <c r="N26" i="205" a="1"/>
  <c r="N26" i="205"/>
  <c r="M26" i="205" a="1"/>
  <c r="M26" i="205" s="1"/>
  <c r="L26" i="205" a="1"/>
  <c r="L26" i="205" s="1"/>
  <c r="M25" i="205" a="1"/>
  <c r="M25" i="205" s="1"/>
  <c r="L25" i="205" a="1"/>
  <c r="L25" i="205"/>
  <c r="J25" i="205" a="1"/>
  <c r="J25" i="205"/>
  <c r="F25" i="205" a="1"/>
  <c r="F25" i="205" s="1"/>
  <c r="N25" i="205" s="1" a="1"/>
  <c r="N25" i="205" s="1"/>
  <c r="E25" i="205" a="1"/>
  <c r="E25" i="205"/>
  <c r="N24" i="205" a="1"/>
  <c r="N24" i="205"/>
  <c r="M24" i="205" a="1"/>
  <c r="M24" i="205" s="1"/>
  <c r="L24" i="205" a="1"/>
  <c r="L24" i="205"/>
  <c r="L23" i="205" a="1"/>
  <c r="L23" i="205"/>
  <c r="J23" i="205" a="1"/>
  <c r="J23" i="205" s="1"/>
  <c r="F23" i="205" a="1"/>
  <c r="F23" i="205"/>
  <c r="N23" i="205" s="1" a="1"/>
  <c r="N23" i="205" s="1"/>
  <c r="E23" i="205" a="1"/>
  <c r="E23" i="205" s="1"/>
  <c r="M23" i="205" s="1" a="1"/>
  <c r="M23" i="205" s="1"/>
  <c r="L22" i="205" a="1"/>
  <c r="L22" i="205"/>
  <c r="J22" i="205" a="1"/>
  <c r="J22" i="205"/>
  <c r="F22" i="205" a="1"/>
  <c r="F22" i="205"/>
  <c r="E22" i="205" a="1"/>
  <c r="E22" i="205" s="1"/>
  <c r="M22" i="205" s="1" a="1"/>
  <c r="M22" i="205" s="1"/>
  <c r="L21" i="205" a="1"/>
  <c r="L21" i="205"/>
  <c r="J21" i="205" a="1"/>
  <c r="J21" i="205"/>
  <c r="F21" i="205" a="1"/>
  <c r="F21" i="205"/>
  <c r="N21" i="205" s="1" a="1"/>
  <c r="N21" i="205" s="1"/>
  <c r="E21" i="205" a="1"/>
  <c r="E21" i="205" s="1"/>
  <c r="M21" i="205" s="1" a="1"/>
  <c r="M21" i="205" s="1"/>
  <c r="L20" i="205" a="1"/>
  <c r="L20" i="205"/>
  <c r="J20" i="205" a="1"/>
  <c r="J20" i="205"/>
  <c r="F20" i="205" a="1"/>
  <c r="F20" i="205" s="1"/>
  <c r="N20" i="205" s="1" a="1"/>
  <c r="N20" i="205" s="1"/>
  <c r="E20" i="205" a="1"/>
  <c r="E20" i="205"/>
  <c r="M20" i="205" s="1" a="1"/>
  <c r="M20" i="205" s="1"/>
  <c r="N19" i="205" a="1"/>
  <c r="N19" i="205"/>
  <c r="M19" i="205" a="1"/>
  <c r="M19" i="205"/>
  <c r="L19" i="205" a="1"/>
  <c r="L19" i="205" s="1"/>
  <c r="J18" i="205" a="1"/>
  <c r="J18" i="205" s="1"/>
  <c r="D18" i="205" a="1"/>
  <c r="D18" i="205"/>
  <c r="B18" i="205" a="1"/>
  <c r="B18" i="205"/>
  <c r="N17" i="205" a="1"/>
  <c r="N17" i="205"/>
  <c r="M17" i="205" a="1"/>
  <c r="M17" i="205"/>
  <c r="L17" i="205" a="1"/>
  <c r="L17" i="205"/>
  <c r="L16" i="205" a="1"/>
  <c r="L16" i="205"/>
  <c r="J16" i="205" a="1"/>
  <c r="J16" i="205"/>
  <c r="F16" i="205" a="1"/>
  <c r="F16" i="205"/>
  <c r="E16" i="205" a="1"/>
  <c r="E16" i="205"/>
  <c r="M16" i="205" s="1" a="1"/>
  <c r="M16" i="205" s="1"/>
  <c r="N15" i="205" a="1"/>
  <c r="N15" i="205" s="1"/>
  <c r="M15" i="205"/>
  <c r="L15" i="205" a="1"/>
  <c r="L15" i="205" s="1"/>
  <c r="J15" i="205" a="1"/>
  <c r="J15" i="205" s="1"/>
  <c r="F15" i="205" a="1"/>
  <c r="F15" i="205" s="1"/>
  <c r="E15" i="205" a="1"/>
  <c r="E15" i="205"/>
  <c r="M15" i="205" s="1" a="1"/>
  <c r="N14" i="205" a="1"/>
  <c r="N14" i="205" s="1"/>
  <c r="M14" i="205" a="1"/>
  <c r="M14" i="205"/>
  <c r="L14" i="205" a="1"/>
  <c r="L14" i="205" s="1"/>
  <c r="N13" i="205" a="1"/>
  <c r="N13" i="205" s="1"/>
  <c r="L13" i="205" a="1"/>
  <c r="L13" i="205" s="1"/>
  <c r="J13" i="205" a="1"/>
  <c r="J13" i="205"/>
  <c r="F13" i="205" a="1"/>
  <c r="F13" i="205"/>
  <c r="E13" i="205" a="1"/>
  <c r="E13" i="205" s="1"/>
  <c r="M13" i="205" s="1" a="1"/>
  <c r="M13" i="205" s="1"/>
  <c r="L12" i="205" a="1"/>
  <c r="L12" i="205"/>
  <c r="J12" i="205" a="1"/>
  <c r="J12" i="205" s="1"/>
  <c r="F12" i="205" a="1"/>
  <c r="F12" i="205"/>
  <c r="N12" i="205" s="1" a="1"/>
  <c r="N12" i="205" s="1"/>
  <c r="E12" i="205" a="1"/>
  <c r="E12" i="205"/>
  <c r="M12" i="205" s="1" a="1"/>
  <c r="M12" i="205" s="1"/>
  <c r="J11" i="205" a="1"/>
  <c r="J11" i="205"/>
  <c r="D11" i="205" a="1"/>
  <c r="D11" i="205" s="1"/>
  <c r="L10" i="205" a="1"/>
  <c r="L10" i="205" s="1"/>
  <c r="J10" i="205" a="1"/>
  <c r="J10" i="205" s="1"/>
  <c r="F10" i="205" a="1"/>
  <c r="F10" i="205" s="1"/>
  <c r="N10" i="205" s="1" a="1"/>
  <c r="N10" i="205" s="1"/>
  <c r="E10" i="205" a="1"/>
  <c r="E10" i="205"/>
  <c r="M10" i="205" s="1" a="1"/>
  <c r="M10" i="205" s="1"/>
  <c r="D10" i="205" a="1"/>
  <c r="D10" i="205"/>
  <c r="N9" i="205" a="1"/>
  <c r="N9" i="205" s="1"/>
  <c r="M9" i="205" a="1"/>
  <c r="M9" i="205" s="1"/>
  <c r="L9" i="205" a="1"/>
  <c r="L9" i="205"/>
  <c r="N8" i="205" a="1"/>
  <c r="N8" i="205"/>
  <c r="M8" i="205" a="1"/>
  <c r="M8" i="205" s="1"/>
  <c r="L8" i="205" a="1"/>
  <c r="L8" i="205" s="1"/>
  <c r="J7" i="205" a="1"/>
  <c r="J7" i="205"/>
  <c r="D7" i="205" a="1"/>
  <c r="D7" i="205" s="1"/>
  <c r="M6" i="205"/>
  <c r="J6" i="205" a="1"/>
  <c r="J6" i="205" s="1"/>
  <c r="E6" i="205" a="1"/>
  <c r="E6" i="205" s="1"/>
  <c r="M6" i="205" s="1" a="1"/>
  <c r="D6" i="205" a="1"/>
  <c r="D6" i="205"/>
  <c r="M5" i="205" a="1"/>
  <c r="M5" i="205" s="1"/>
  <c r="L5" i="205" a="1"/>
  <c r="L5" i="205"/>
  <c r="J5" i="205" a="1"/>
  <c r="J5" i="205" s="1"/>
  <c r="N5" i="205" s="1" a="1"/>
  <c r="N5" i="205" s="1"/>
  <c r="F5" i="205" a="1"/>
  <c r="F5" i="205" s="1"/>
  <c r="E5" i="205" a="1"/>
  <c r="E5" i="205"/>
  <c r="N4" i="205" a="1"/>
  <c r="N4" i="205"/>
  <c r="M4" i="205" a="1"/>
  <c r="M4" i="205"/>
  <c r="L4" i="205" a="1"/>
  <c r="L4" i="205"/>
  <c r="N3" i="205" a="1"/>
  <c r="N3" i="205" s="1"/>
  <c r="M3" i="205" a="1"/>
  <c r="M3" i="205" s="1"/>
  <c r="L3" i="205" a="1"/>
  <c r="L3" i="205" s="1"/>
  <c r="K30" i="204" a="1"/>
  <c r="K30" i="204"/>
  <c r="K29" i="204" a="1"/>
  <c r="K29" i="204"/>
  <c r="N9" i="204"/>
  <c r="L9" i="204" a="1"/>
  <c r="L9" i="204"/>
  <c r="F9" i="204" a="1"/>
  <c r="F9" i="204"/>
  <c r="N9" i="204" s="1" a="1"/>
  <c r="E9" i="204" a="1"/>
  <c r="E9" i="204" s="1"/>
  <c r="M9" i="204" s="1" a="1"/>
  <c r="M9" i="204" s="1"/>
  <c r="N8" i="204" a="1"/>
  <c r="N8" i="204" s="1"/>
  <c r="M8" i="204" a="1"/>
  <c r="M8" i="204"/>
  <c r="L8" i="204" a="1"/>
  <c r="L8" i="204" s="1"/>
  <c r="M7" i="204"/>
  <c r="L7" i="204" a="1"/>
  <c r="L7" i="204" s="1"/>
  <c r="F7" i="204" a="1"/>
  <c r="F7" i="204" s="1"/>
  <c r="N7" i="204" s="1" a="1"/>
  <c r="N7" i="204" s="1"/>
  <c r="E7" i="204" a="1"/>
  <c r="E7" i="204"/>
  <c r="M7" i="204" s="1" a="1"/>
  <c r="N6" i="204" a="1"/>
  <c r="N6" i="204" s="1"/>
  <c r="N28" i="204" s="1" a="1"/>
  <c r="N28" i="204" s="1"/>
  <c r="M6" i="204" a="1"/>
  <c r="M6" i="204"/>
  <c r="L6" i="204" a="1"/>
  <c r="L6" i="204" s="1"/>
  <c r="L28" i="204" s="1" a="1"/>
  <c r="L28" i="204" s="1"/>
  <c r="M5" i="204" a="1"/>
  <c r="M5" i="204" s="1"/>
  <c r="L5" i="204" a="1"/>
  <c r="L5" i="204"/>
  <c r="F5" i="204" a="1"/>
  <c r="F5" i="204" s="1"/>
  <c r="N5" i="204" s="1" a="1"/>
  <c r="N5" i="204" s="1"/>
  <c r="E5" i="204" a="1"/>
  <c r="E5" i="204" s="1"/>
  <c r="N4" i="204"/>
  <c r="N29" i="204" s="1" a="1"/>
  <c r="N29" i="204" s="1"/>
  <c r="L4" i="204" a="1"/>
  <c r="L4" i="204" s="1"/>
  <c r="F4" i="204" a="1"/>
  <c r="F4" i="204"/>
  <c r="N4" i="204" s="1" a="1"/>
  <c r="E4" i="204" a="1"/>
  <c r="E4" i="204"/>
  <c r="M4" i="204" s="1" a="1"/>
  <c r="M4" i="204" s="1"/>
  <c r="N3" i="204" a="1"/>
  <c r="N3" i="204" s="1"/>
  <c r="M3" i="204" a="1"/>
  <c r="M3" i="204"/>
  <c r="L3" i="204" a="1"/>
  <c r="L3" i="204"/>
  <c r="K30" i="203" a="1"/>
  <c r="K30" i="203" s="1"/>
  <c r="K29" i="203" a="1"/>
  <c r="K29" i="203" s="1"/>
  <c r="M9" i="203" a="1"/>
  <c r="M9" i="203" s="1"/>
  <c r="L9" i="203" a="1"/>
  <c r="L9" i="203" s="1"/>
  <c r="F9" i="203" a="1"/>
  <c r="F9" i="203"/>
  <c r="N9" i="203" s="1" a="1"/>
  <c r="N9" i="203" s="1"/>
  <c r="E9" i="203" a="1"/>
  <c r="E9" i="203" s="1"/>
  <c r="N8" i="203" a="1"/>
  <c r="N8" i="203"/>
  <c r="M8" i="203" a="1"/>
  <c r="M8" i="203" s="1"/>
  <c r="L8" i="203" a="1"/>
  <c r="L8" i="203" s="1"/>
  <c r="M7" i="203" a="1"/>
  <c r="M7" i="203" s="1"/>
  <c r="L7" i="203" a="1"/>
  <c r="L7" i="203" s="1"/>
  <c r="F7" i="203" a="1"/>
  <c r="F7" i="203" s="1"/>
  <c r="N7" i="203" s="1" a="1"/>
  <c r="N7" i="203" s="1"/>
  <c r="E7" i="203" a="1"/>
  <c r="E7" i="203"/>
  <c r="N6" i="203" a="1"/>
  <c r="N6" i="203" s="1"/>
  <c r="M6" i="203" a="1"/>
  <c r="M6" i="203"/>
  <c r="L6" i="203" a="1"/>
  <c r="L6" i="203" s="1"/>
  <c r="M5" i="203" a="1"/>
  <c r="M5" i="203"/>
  <c r="L5" i="203" a="1"/>
  <c r="L5" i="203" s="1"/>
  <c r="F5" i="203" a="1"/>
  <c r="F5" i="203" s="1"/>
  <c r="N5" i="203" s="1" a="1"/>
  <c r="N5" i="203" s="1"/>
  <c r="E5" i="203" a="1"/>
  <c r="E5" i="203"/>
  <c r="N4" i="203"/>
  <c r="N29" i="203" s="1" a="1"/>
  <c r="N29" i="203" s="1"/>
  <c r="L4" i="203" a="1"/>
  <c r="L4" i="203"/>
  <c r="F4" i="203" a="1"/>
  <c r="F4" i="203" s="1"/>
  <c r="N4" i="203" s="1" a="1"/>
  <c r="E4" i="203" a="1"/>
  <c r="E4" i="203"/>
  <c r="M4" i="203" s="1" a="1"/>
  <c r="M4" i="203" s="1"/>
  <c r="N3" i="203" a="1"/>
  <c r="N3" i="203" s="1"/>
  <c r="M3" i="203" a="1"/>
  <c r="M3" i="203" s="1"/>
  <c r="L3" i="203" a="1"/>
  <c r="L3" i="203" s="1"/>
  <c r="K30" i="202" a="1"/>
  <c r="K30" i="202"/>
  <c r="K29" i="202" a="1"/>
  <c r="K29" i="202" s="1"/>
  <c r="L9" i="202" a="1"/>
  <c r="L9" i="202"/>
  <c r="F9" i="202" a="1"/>
  <c r="F9" i="202" s="1"/>
  <c r="N9" i="202" s="1" a="1"/>
  <c r="N9" i="202" s="1"/>
  <c r="E9" i="202" a="1"/>
  <c r="E9" i="202"/>
  <c r="M9" i="202" s="1" a="1"/>
  <c r="M9" i="202" s="1"/>
  <c r="N8" i="202" a="1"/>
  <c r="N8" i="202"/>
  <c r="M8" i="202" a="1"/>
  <c r="M8" i="202"/>
  <c r="L8" i="202" a="1"/>
  <c r="L8" i="202" s="1"/>
  <c r="N7" i="202"/>
  <c r="L7" i="202" a="1"/>
  <c r="L7" i="202"/>
  <c r="F7" i="202" a="1"/>
  <c r="F7" i="202" s="1"/>
  <c r="N7" i="202" s="1" a="1"/>
  <c r="E7" i="202" a="1"/>
  <c r="E7" i="202"/>
  <c r="M7" i="202" s="1" a="1"/>
  <c r="M7" i="202" s="1"/>
  <c r="N6" i="202" a="1"/>
  <c r="N6" i="202"/>
  <c r="M6" i="202" a="1"/>
  <c r="M6" i="202"/>
  <c r="L6" i="202" a="1"/>
  <c r="L6" i="202" s="1"/>
  <c r="L5" i="202" a="1"/>
  <c r="L5" i="202" s="1"/>
  <c r="F5" i="202" a="1"/>
  <c r="F5" i="202"/>
  <c r="N5" i="202" s="1" a="1"/>
  <c r="N5" i="202" s="1"/>
  <c r="E5" i="202" a="1"/>
  <c r="E5" i="202"/>
  <c r="M5" i="202" s="1" a="1"/>
  <c r="M5" i="202" s="1"/>
  <c r="N4" i="202" a="1"/>
  <c r="N4" i="202" s="1"/>
  <c r="L4" i="202" a="1"/>
  <c r="L4" i="202" s="1"/>
  <c r="F4" i="202" a="1"/>
  <c r="F4" i="202"/>
  <c r="E4" i="202" a="1"/>
  <c r="E4" i="202" s="1"/>
  <c r="M4" i="202" s="1" a="1"/>
  <c r="M4" i="202" s="1"/>
  <c r="M29" i="202" s="1" a="1"/>
  <c r="M29" i="202" s="1"/>
  <c r="N3" i="202" a="1"/>
  <c r="N3" i="202"/>
  <c r="M3" i="202" a="1"/>
  <c r="M3" i="202" s="1"/>
  <c r="L3" i="202" a="1"/>
  <c r="L3" i="202"/>
  <c r="K27" i="201" a="1"/>
  <c r="K27" i="201"/>
  <c r="K26" i="201" a="1"/>
  <c r="K26" i="201"/>
  <c r="N24" i="201" a="1"/>
  <c r="N24" i="201" s="1"/>
  <c r="M24" i="201" a="1"/>
  <c r="M24" i="201"/>
  <c r="L24" i="201" a="1"/>
  <c r="L24" i="201" s="1"/>
  <c r="N23" i="201" a="1"/>
  <c r="N23" i="201" s="1"/>
  <c r="L23" i="201" a="1"/>
  <c r="L23" i="201" s="1"/>
  <c r="F23" i="201" a="1"/>
  <c r="F23" i="201"/>
  <c r="E23" i="201" a="1"/>
  <c r="E23" i="201"/>
  <c r="M23" i="201" s="1" a="1"/>
  <c r="M23" i="201" s="1"/>
  <c r="N22" i="201" a="1"/>
  <c r="N22" i="201" s="1"/>
  <c r="M22" i="201" a="1"/>
  <c r="M22" i="201" s="1"/>
  <c r="L22" i="201" a="1"/>
  <c r="L22" i="201" s="1"/>
  <c r="N21" i="201" a="1"/>
  <c r="N21" i="201" s="1"/>
  <c r="M21" i="201"/>
  <c r="L21" i="201" a="1"/>
  <c r="L21" i="201" s="1"/>
  <c r="F21" i="201" a="1"/>
  <c r="F21" i="201"/>
  <c r="E21" i="201" a="1"/>
  <c r="E21" i="201"/>
  <c r="M21" i="201" s="1" a="1"/>
  <c r="L20" i="201" a="1"/>
  <c r="L20" i="201" s="1"/>
  <c r="F20" i="201" a="1"/>
  <c r="F20" i="201"/>
  <c r="N20" i="201" s="1" a="1"/>
  <c r="N20" i="201" s="1"/>
  <c r="E20" i="201" a="1"/>
  <c r="E20" i="201"/>
  <c r="M20" i="201" s="1" a="1"/>
  <c r="M20" i="201" s="1"/>
  <c r="D19" i="201" a="1"/>
  <c r="D19" i="201"/>
  <c r="N18" i="201" a="1"/>
  <c r="N18" i="201" s="1"/>
  <c r="L18" i="201" a="1"/>
  <c r="L18" i="201" s="1"/>
  <c r="F18" i="201" a="1"/>
  <c r="F18" i="201"/>
  <c r="E18" i="201" a="1"/>
  <c r="E18" i="201" s="1"/>
  <c r="M18" i="201" s="1" a="1"/>
  <c r="M18" i="201" s="1"/>
  <c r="N17" i="201" a="1"/>
  <c r="N17" i="201"/>
  <c r="M17" i="201" a="1"/>
  <c r="M17" i="201"/>
  <c r="L17" i="201" a="1"/>
  <c r="L17" i="201" s="1"/>
  <c r="E16" i="201" a="1"/>
  <c r="E16" i="201" s="1"/>
  <c r="M16" i="201" s="1" a="1"/>
  <c r="M16" i="201" s="1"/>
  <c r="D16" i="201" a="1"/>
  <c r="D16" i="201" s="1"/>
  <c r="N15" i="201" a="1"/>
  <c r="N15" i="201"/>
  <c r="M15" i="201" a="1"/>
  <c r="M15" i="201"/>
  <c r="L15" i="201" a="1"/>
  <c r="L15" i="201"/>
  <c r="L14" i="201" a="1"/>
  <c r="L14" i="201" s="1"/>
  <c r="F14" i="201" a="1"/>
  <c r="F14" i="201" s="1"/>
  <c r="N14" i="201" s="1" a="1"/>
  <c r="N14" i="201" s="1"/>
  <c r="E14" i="201" a="1"/>
  <c r="E14" i="201"/>
  <c r="M14" i="201" s="1" a="1"/>
  <c r="M14" i="201" s="1"/>
  <c r="L13" i="201" a="1"/>
  <c r="L13" i="201"/>
  <c r="F13" i="201" a="1"/>
  <c r="F13" i="201" s="1"/>
  <c r="N13" i="201" s="1" a="1"/>
  <c r="N13" i="201" s="1"/>
  <c r="E13" i="201" a="1"/>
  <c r="E13" i="201" s="1"/>
  <c r="M13" i="201" s="1" a="1"/>
  <c r="M13" i="201" s="1"/>
  <c r="N12" i="201" a="1"/>
  <c r="N12" i="201" s="1"/>
  <c r="M12" i="201" a="1"/>
  <c r="M12" i="201"/>
  <c r="L12" i="201" a="1"/>
  <c r="L12" i="201"/>
  <c r="N11" i="201"/>
  <c r="L11" i="201" a="1"/>
  <c r="L11" i="201" s="1"/>
  <c r="F11" i="201" a="1"/>
  <c r="F11" i="201"/>
  <c r="N11" i="201" s="1" a="1"/>
  <c r="E11" i="201" a="1"/>
  <c r="E11" i="201" s="1"/>
  <c r="M11" i="201" s="1" a="1"/>
  <c r="M11" i="201" s="1"/>
  <c r="N10" i="201"/>
  <c r="L10" i="201" a="1"/>
  <c r="L10" i="201"/>
  <c r="F10" i="201" a="1"/>
  <c r="F10" i="201"/>
  <c r="N10" i="201" s="1" a="1"/>
  <c r="E10" i="201" a="1"/>
  <c r="E10" i="201" s="1"/>
  <c r="M10" i="201" s="1" a="1"/>
  <c r="M10" i="201" s="1"/>
  <c r="L9" i="201" a="1"/>
  <c r="L9" i="201"/>
  <c r="F9" i="201" a="1"/>
  <c r="F9" i="201" s="1"/>
  <c r="N9" i="201" s="1" a="1"/>
  <c r="N9" i="201" s="1"/>
  <c r="E9" i="201" a="1"/>
  <c r="E9" i="201" s="1"/>
  <c r="M9" i="201" s="1" a="1"/>
  <c r="M9" i="201" s="1"/>
  <c r="N8" i="201" a="1"/>
  <c r="N8" i="201" s="1"/>
  <c r="M8" i="201" a="1"/>
  <c r="M8" i="201" s="1"/>
  <c r="L8" i="201" a="1"/>
  <c r="L8" i="201"/>
  <c r="N7" i="201" a="1"/>
  <c r="N7" i="201"/>
  <c r="M7" i="201" a="1"/>
  <c r="M7" i="201"/>
  <c r="L7" i="201" a="1"/>
  <c r="L7" i="201" s="1"/>
  <c r="N6" i="201"/>
  <c r="L6" i="201" a="1"/>
  <c r="L6" i="201" s="1"/>
  <c r="F6" i="201" a="1"/>
  <c r="F6" i="201" s="1"/>
  <c r="N6" i="201" s="1" a="1"/>
  <c r="E6" i="201" a="1"/>
  <c r="E6" i="201"/>
  <c r="M6" i="201" s="1" a="1"/>
  <c r="M6" i="201" s="1"/>
  <c r="M5" i="201" a="1"/>
  <c r="M5" i="201" s="1"/>
  <c r="L5" i="201" a="1"/>
  <c r="L5" i="201" s="1"/>
  <c r="F5" i="201" a="1"/>
  <c r="F5" i="201"/>
  <c r="N5" i="201" s="1" a="1"/>
  <c r="N5" i="201" s="1"/>
  <c r="E5" i="201" a="1"/>
  <c r="E5" i="201"/>
  <c r="N4" i="201" a="1"/>
  <c r="N4" i="201" s="1"/>
  <c r="M4" i="201" a="1"/>
  <c r="M4" i="201"/>
  <c r="L4" i="201" a="1"/>
  <c r="L4" i="201" s="1"/>
  <c r="N3" i="201" a="1"/>
  <c r="N3" i="201" s="1"/>
  <c r="M3" i="201" a="1"/>
  <c r="M3" i="201" s="1"/>
  <c r="L3" i="201" a="1"/>
  <c r="L3" i="201"/>
  <c r="K26" i="200" a="1"/>
  <c r="K26" i="200"/>
  <c r="K25" i="200" a="1"/>
  <c r="K25" i="200" s="1"/>
  <c r="N23" i="200" a="1"/>
  <c r="N23" i="200" s="1"/>
  <c r="M23" i="200" a="1"/>
  <c r="M23" i="200" s="1"/>
  <c r="L23" i="200" a="1"/>
  <c r="L23" i="200"/>
  <c r="L22" i="200" a="1"/>
  <c r="L22" i="200"/>
  <c r="F22" i="200" a="1"/>
  <c r="F22" i="200"/>
  <c r="N22" i="200" s="1" a="1"/>
  <c r="N22" i="200" s="1"/>
  <c r="E22" i="200" a="1"/>
  <c r="E22" i="200"/>
  <c r="M22" i="200" s="1" a="1"/>
  <c r="M22" i="200" s="1"/>
  <c r="N21" i="200" a="1"/>
  <c r="N21" i="200" s="1"/>
  <c r="M21" i="200" a="1"/>
  <c r="M21" i="200"/>
  <c r="L21" i="200" a="1"/>
  <c r="L21" i="200" s="1"/>
  <c r="N20" i="200"/>
  <c r="L20" i="200" a="1"/>
  <c r="L20" i="200"/>
  <c r="F20" i="200" a="1"/>
  <c r="F20" i="200" s="1"/>
  <c r="N20" i="200" s="1" a="1"/>
  <c r="E20" i="200" a="1"/>
  <c r="E20" i="200" s="1"/>
  <c r="M20" i="200" s="1" a="1"/>
  <c r="M20" i="200" s="1"/>
  <c r="N19" i="200" a="1"/>
  <c r="N19" i="200" s="1"/>
  <c r="L19" i="200" a="1"/>
  <c r="L19" i="200"/>
  <c r="F19" i="200" a="1"/>
  <c r="F19" i="200"/>
  <c r="E19" i="200" a="1"/>
  <c r="E19" i="200" s="1"/>
  <c r="M19" i="200" s="1" a="1"/>
  <c r="M19" i="200" s="1"/>
  <c r="D18" i="200" a="1"/>
  <c r="D18" i="200"/>
  <c r="N17" i="200" a="1"/>
  <c r="N17" i="200" s="1"/>
  <c r="L17" i="200" a="1"/>
  <c r="L17" i="200" s="1"/>
  <c r="F17" i="200" a="1"/>
  <c r="F17" i="200" s="1"/>
  <c r="E17" i="200" a="1"/>
  <c r="E17" i="200"/>
  <c r="M17" i="200" s="1" a="1"/>
  <c r="M17" i="200" s="1"/>
  <c r="N16" i="200" a="1"/>
  <c r="N16" i="200"/>
  <c r="M16" i="200" a="1"/>
  <c r="M16" i="200" s="1"/>
  <c r="L16" i="200" a="1"/>
  <c r="L16" i="200"/>
  <c r="N15" i="200" a="1"/>
  <c r="N15" i="200" s="1"/>
  <c r="L15" i="200" a="1"/>
  <c r="L15" i="200"/>
  <c r="F15" i="200" a="1"/>
  <c r="F15" i="200" s="1"/>
  <c r="E15" i="200" a="1"/>
  <c r="E15" i="200" s="1"/>
  <c r="M15" i="200" s="1" a="1"/>
  <c r="M15" i="200" s="1"/>
  <c r="N14" i="200" a="1"/>
  <c r="N14" i="200"/>
  <c r="M14" i="200" a="1"/>
  <c r="M14" i="200" s="1"/>
  <c r="L14" i="200" a="1"/>
  <c r="L14" i="200" s="1"/>
  <c r="M13" i="200" a="1"/>
  <c r="M13" i="200"/>
  <c r="L13" i="200" a="1"/>
  <c r="L13" i="200"/>
  <c r="F13" i="200" a="1"/>
  <c r="F13" i="200" s="1"/>
  <c r="N13" i="200" s="1" a="1"/>
  <c r="N13" i="200" s="1"/>
  <c r="E13" i="200" a="1"/>
  <c r="E13" i="200"/>
  <c r="M12" i="200" a="1"/>
  <c r="M12" i="200" s="1"/>
  <c r="L12" i="200" a="1"/>
  <c r="L12" i="200"/>
  <c r="F12" i="200" a="1"/>
  <c r="F12" i="200"/>
  <c r="N12" i="200" s="1" a="1"/>
  <c r="N12" i="200" s="1"/>
  <c r="E12" i="200" a="1"/>
  <c r="E12" i="200" s="1"/>
  <c r="N11" i="200" a="1"/>
  <c r="N11" i="200" s="1"/>
  <c r="M11" i="200" a="1"/>
  <c r="M11" i="200" s="1"/>
  <c r="L11" i="200" a="1"/>
  <c r="L11" i="200" s="1"/>
  <c r="N10" i="200"/>
  <c r="M10" i="200" a="1"/>
  <c r="M10" i="200" s="1"/>
  <c r="L10" i="200" a="1"/>
  <c r="L10" i="200" s="1"/>
  <c r="F10" i="200" a="1"/>
  <c r="F10" i="200"/>
  <c r="N10" i="200" s="1" a="1"/>
  <c r="E10" i="200" a="1"/>
  <c r="E10" i="200"/>
  <c r="N9" i="200" a="1"/>
  <c r="N9" i="200" s="1"/>
  <c r="L9" i="200" a="1"/>
  <c r="L9" i="200" s="1"/>
  <c r="F9" i="200" a="1"/>
  <c r="F9" i="200"/>
  <c r="E9" i="200" a="1"/>
  <c r="E9" i="200" s="1"/>
  <c r="M9" i="200" s="1" a="1"/>
  <c r="M9" i="200" s="1"/>
  <c r="L8" i="200" a="1"/>
  <c r="L8" i="200" s="1"/>
  <c r="F8" i="200" a="1"/>
  <c r="F8" i="200"/>
  <c r="N8" i="200" s="1" a="1"/>
  <c r="N8" i="200" s="1"/>
  <c r="E8" i="200" a="1"/>
  <c r="E8" i="200"/>
  <c r="M8" i="200" s="1" a="1"/>
  <c r="M8" i="200" s="1"/>
  <c r="N7" i="200" a="1"/>
  <c r="N7" i="200" s="1"/>
  <c r="M7" i="200" a="1"/>
  <c r="M7" i="200"/>
  <c r="L7" i="200" a="1"/>
  <c r="L7" i="200" s="1"/>
  <c r="N6" i="200" a="1"/>
  <c r="N6" i="200" s="1"/>
  <c r="M6" i="200" a="1"/>
  <c r="M6" i="200" s="1"/>
  <c r="L6" i="200" a="1"/>
  <c r="L6" i="200"/>
  <c r="N5" i="200" a="1"/>
  <c r="N5" i="200"/>
  <c r="L5" i="200" a="1"/>
  <c r="L5" i="200"/>
  <c r="F5" i="200" a="1"/>
  <c r="F5" i="200" s="1"/>
  <c r="E5" i="200" a="1"/>
  <c r="E5" i="200"/>
  <c r="M5" i="200" s="1" a="1"/>
  <c r="M5" i="200" s="1"/>
  <c r="N4" i="200" a="1"/>
  <c r="N4" i="200"/>
  <c r="M4" i="200" a="1"/>
  <c r="M4" i="200"/>
  <c r="L4" i="200" a="1"/>
  <c r="L4" i="200" s="1"/>
  <c r="N3" i="200" a="1"/>
  <c r="N3" i="200"/>
  <c r="M3" i="200" a="1"/>
  <c r="M3" i="200" s="1"/>
  <c r="L3" i="200" a="1"/>
  <c r="L3" i="200" s="1"/>
  <c r="K29" i="199" a="1"/>
  <c r="K29" i="199" s="1"/>
  <c r="K28" i="199" a="1"/>
  <c r="K28" i="199" s="1"/>
  <c r="A28" i="199" a="1"/>
  <c r="A28" i="199" s="1"/>
  <c r="L10" i="199" a="1"/>
  <c r="L10" i="199" s="1"/>
  <c r="F10" i="199" a="1"/>
  <c r="F10" i="199"/>
  <c r="N10" i="199" s="1" a="1"/>
  <c r="N10" i="199" s="1"/>
  <c r="E10" i="199" a="1"/>
  <c r="E10" i="199" s="1"/>
  <c r="M10" i="199" s="1" a="1"/>
  <c r="M10" i="199" s="1"/>
  <c r="H9" i="199" a="1"/>
  <c r="H9" i="199"/>
  <c r="L9" i="199" s="1" a="1"/>
  <c r="L9" i="199" s="1"/>
  <c r="F9" i="199" a="1"/>
  <c r="F9" i="199" s="1"/>
  <c r="N9" i="199" s="1" a="1"/>
  <c r="N9" i="199" s="1"/>
  <c r="E9" i="199" a="1"/>
  <c r="E9" i="199" s="1"/>
  <c r="M9" i="199" s="1" a="1"/>
  <c r="M9" i="199" s="1"/>
  <c r="L8" i="199" a="1"/>
  <c r="L8" i="199"/>
  <c r="H8" i="199" a="1"/>
  <c r="H8" i="199" s="1"/>
  <c r="F8" i="199" a="1"/>
  <c r="F8" i="199" s="1"/>
  <c r="N8" i="199" s="1" a="1"/>
  <c r="N8" i="199" s="1"/>
  <c r="E8" i="199" a="1"/>
  <c r="E8" i="199" s="1"/>
  <c r="M8" i="199" s="1" a="1"/>
  <c r="M8" i="199" s="1"/>
  <c r="L7" i="199" a="1"/>
  <c r="L7" i="199"/>
  <c r="H7" i="199" a="1"/>
  <c r="H7" i="199"/>
  <c r="F7" i="199" a="1"/>
  <c r="F7" i="199" s="1"/>
  <c r="N7" i="199" s="1" a="1"/>
  <c r="N7" i="199" s="1"/>
  <c r="E7" i="199" a="1"/>
  <c r="E7" i="199"/>
  <c r="M7" i="199" s="1" a="1"/>
  <c r="M7" i="199" s="1"/>
  <c r="N6" i="199" a="1"/>
  <c r="N6" i="199" s="1"/>
  <c r="L6" i="199" a="1"/>
  <c r="L6" i="199" s="1"/>
  <c r="H6" i="199" a="1"/>
  <c r="H6" i="199" s="1"/>
  <c r="F6" i="199" a="1"/>
  <c r="F6" i="199" s="1"/>
  <c r="E6" i="199" a="1"/>
  <c r="E6" i="199" s="1"/>
  <c r="M6" i="199" s="1" a="1"/>
  <c r="M6" i="199" s="1"/>
  <c r="M5" i="199" a="1"/>
  <c r="M5" i="199" s="1"/>
  <c r="M28" i="199" s="1" a="1"/>
  <c r="M28" i="199" s="1"/>
  <c r="L5" i="199"/>
  <c r="H5" i="199" a="1"/>
  <c r="H5" i="199" s="1"/>
  <c r="L5" i="199" s="1" a="1"/>
  <c r="F5" i="199" a="1"/>
  <c r="F5" i="199" s="1"/>
  <c r="N5" i="199" s="1" a="1"/>
  <c r="N5" i="199" s="1"/>
  <c r="E5" i="199" a="1"/>
  <c r="E5" i="199"/>
  <c r="M4" i="199" a="1"/>
  <c r="M4" i="199" s="1"/>
  <c r="H4" i="199" a="1"/>
  <c r="H4" i="199" s="1"/>
  <c r="L4" i="199" s="1" a="1"/>
  <c r="L4" i="199" s="1"/>
  <c r="F4" i="199" a="1"/>
  <c r="F4" i="199" s="1"/>
  <c r="N4" i="199" s="1" a="1"/>
  <c r="N4" i="199" s="1"/>
  <c r="E4" i="199" a="1"/>
  <c r="E4" i="199"/>
  <c r="N3" i="199" a="1"/>
  <c r="N3" i="199"/>
  <c r="M3" i="199" a="1"/>
  <c r="M3" i="199" s="1"/>
  <c r="L3" i="199" a="1"/>
  <c r="L3" i="199" s="1"/>
  <c r="K29" i="198" a="1"/>
  <c r="K29" i="198"/>
  <c r="K28" i="198" a="1"/>
  <c r="K28" i="198"/>
  <c r="A28" i="198" a="1"/>
  <c r="A28" i="198" s="1"/>
  <c r="L10" i="198" a="1"/>
  <c r="L10" i="198" s="1"/>
  <c r="F10" i="198" a="1"/>
  <c r="F10" i="198" s="1"/>
  <c r="N10" i="198" s="1" a="1"/>
  <c r="N10" i="198" s="1"/>
  <c r="E10" i="198" a="1"/>
  <c r="E10" i="198"/>
  <c r="M10" i="198" s="1" a="1"/>
  <c r="M10" i="198" s="1"/>
  <c r="N9" i="198" a="1"/>
  <c r="N9" i="198" s="1"/>
  <c r="M9" i="198"/>
  <c r="H9" i="198" a="1"/>
  <c r="H9" i="198" s="1"/>
  <c r="L9" i="198" s="1" a="1"/>
  <c r="L9" i="198" s="1"/>
  <c r="F9" i="198" a="1"/>
  <c r="F9" i="198"/>
  <c r="E9" i="198" a="1"/>
  <c r="E9" i="198" s="1"/>
  <c r="M9" i="198" s="1" a="1"/>
  <c r="H8" i="198" a="1"/>
  <c r="H8" i="198" s="1"/>
  <c r="L8" i="198" s="1" a="1"/>
  <c r="L8" i="198" s="1"/>
  <c r="F8" i="198" a="1"/>
  <c r="F8" i="198"/>
  <c r="N8" i="198" s="1" a="1"/>
  <c r="N8" i="198" s="1"/>
  <c r="E8" i="198" a="1"/>
  <c r="E8" i="198" s="1"/>
  <c r="M8" i="198" s="1" a="1"/>
  <c r="M8" i="198" s="1"/>
  <c r="L7" i="198" a="1"/>
  <c r="L7" i="198" s="1"/>
  <c r="H7" i="198" a="1"/>
  <c r="H7" i="198" s="1"/>
  <c r="F7" i="198" a="1"/>
  <c r="F7" i="198"/>
  <c r="N7" i="198" s="1" a="1"/>
  <c r="N7" i="198" s="1"/>
  <c r="E7" i="198" a="1"/>
  <c r="E7" i="198" s="1"/>
  <c r="M7" i="198" s="1" a="1"/>
  <c r="M7" i="198" s="1"/>
  <c r="L6" i="198" a="1"/>
  <c r="L6" i="198" s="1"/>
  <c r="H6" i="198" a="1"/>
  <c r="H6" i="198" s="1"/>
  <c r="F6" i="198" a="1"/>
  <c r="F6" i="198"/>
  <c r="N6" i="198" s="1" a="1"/>
  <c r="N6" i="198" s="1"/>
  <c r="E6" i="198" a="1"/>
  <c r="E6" i="198"/>
  <c r="M6" i="198" s="1" a="1"/>
  <c r="M6" i="198" s="1"/>
  <c r="N5" i="198" a="1"/>
  <c r="N5" i="198" s="1"/>
  <c r="M5" i="198" a="1"/>
  <c r="M5" i="198"/>
  <c r="L5" i="198"/>
  <c r="H5" i="198" a="1"/>
  <c r="H5" i="198" s="1"/>
  <c r="L5" i="198" s="1" a="1"/>
  <c r="F5" i="198" a="1"/>
  <c r="F5" i="198" s="1"/>
  <c r="E5" i="198" a="1"/>
  <c r="E5" i="198" s="1"/>
  <c r="L4" i="198" a="1"/>
  <c r="L4" i="198"/>
  <c r="H4" i="198" a="1"/>
  <c r="H4" i="198" s="1"/>
  <c r="F4" i="198" a="1"/>
  <c r="F4" i="198" s="1"/>
  <c r="N4" i="198" s="1" a="1"/>
  <c r="N4" i="198" s="1"/>
  <c r="E4" i="198" a="1"/>
  <c r="E4" i="198"/>
  <c r="M4" i="198" s="1" a="1"/>
  <c r="M4" i="198" s="1"/>
  <c r="N3" i="198" a="1"/>
  <c r="N3" i="198" s="1"/>
  <c r="N27" i="198" s="1" a="1"/>
  <c r="N27" i="198" s="1"/>
  <c r="M3" i="198" a="1"/>
  <c r="M3" i="198"/>
  <c r="L3" i="198" a="1"/>
  <c r="L3" i="198" s="1"/>
  <c r="K24" i="197" a="1"/>
  <c r="K24" i="197"/>
  <c r="K23" i="197" a="1"/>
  <c r="K23" i="197"/>
  <c r="N21" i="197" a="1"/>
  <c r="N21" i="197" s="1"/>
  <c r="M21" i="197" a="1"/>
  <c r="M21" i="197" s="1"/>
  <c r="L21" i="197" a="1"/>
  <c r="L21" i="197" s="1"/>
  <c r="L20" i="197" a="1"/>
  <c r="L20" i="197" s="1"/>
  <c r="F20" i="197" a="1"/>
  <c r="F20" i="197" s="1"/>
  <c r="N20" i="197" s="1" a="1"/>
  <c r="N20" i="197" s="1"/>
  <c r="E20" i="197" a="1"/>
  <c r="E20" i="197"/>
  <c r="M20" i="197" s="1" a="1"/>
  <c r="M20" i="197" s="1"/>
  <c r="N19" i="197" a="1"/>
  <c r="N19" i="197"/>
  <c r="M19" i="197" a="1"/>
  <c r="M19" i="197"/>
  <c r="L19" i="197" a="1"/>
  <c r="L19" i="197"/>
  <c r="L18" i="197" a="1"/>
  <c r="L18" i="197"/>
  <c r="F18" i="197" a="1"/>
  <c r="F18" i="197" s="1"/>
  <c r="N18" i="197" s="1" a="1"/>
  <c r="N18" i="197" s="1"/>
  <c r="E18" i="197" a="1"/>
  <c r="E18" i="197" s="1"/>
  <c r="M18" i="197" s="1" a="1"/>
  <c r="M18" i="197" s="1"/>
  <c r="L17" i="197" a="1"/>
  <c r="L17" i="197" s="1"/>
  <c r="F17" i="197" a="1"/>
  <c r="F17" i="197"/>
  <c r="N17" i="197" s="1" a="1"/>
  <c r="N17" i="197" s="1"/>
  <c r="E17" i="197" a="1"/>
  <c r="E17" i="197" s="1"/>
  <c r="M17" i="197" s="1" a="1"/>
  <c r="M17" i="197" s="1"/>
  <c r="D16" i="197" a="1"/>
  <c r="D16" i="197"/>
  <c r="L15" i="197" a="1"/>
  <c r="L15" i="197"/>
  <c r="F15" i="197" a="1"/>
  <c r="F15" i="197" s="1"/>
  <c r="N15" i="197" s="1" a="1"/>
  <c r="N15" i="197" s="1"/>
  <c r="E15" i="197" a="1"/>
  <c r="E15" i="197"/>
  <c r="M15" i="197" s="1" a="1"/>
  <c r="M15" i="197" s="1"/>
  <c r="N14" i="197" a="1"/>
  <c r="N14" i="197" s="1"/>
  <c r="M14" i="197" a="1"/>
  <c r="M14" i="197" s="1"/>
  <c r="L14" i="197" a="1"/>
  <c r="L14" i="197"/>
  <c r="N13" i="197" a="1"/>
  <c r="N13" i="197" s="1"/>
  <c r="M13" i="197" a="1"/>
  <c r="M13" i="197"/>
  <c r="L13" i="197" a="1"/>
  <c r="L13" i="197" s="1"/>
  <c r="F13" i="197" a="1"/>
  <c r="F13" i="197"/>
  <c r="E13" i="197" a="1"/>
  <c r="E13" i="197" s="1"/>
  <c r="N12" i="197" a="1"/>
  <c r="N12" i="197" s="1"/>
  <c r="M12" i="197" a="1"/>
  <c r="M12" i="197" s="1"/>
  <c r="L12" i="197" a="1"/>
  <c r="L12" i="197" s="1"/>
  <c r="N11" i="197"/>
  <c r="M11" i="197" a="1"/>
  <c r="M11" i="197"/>
  <c r="L11" i="197" a="1"/>
  <c r="L11" i="197" s="1"/>
  <c r="F11" i="197" a="1"/>
  <c r="F11" i="197" s="1"/>
  <c r="N11" i="197" s="1" a="1"/>
  <c r="E11" i="197" a="1"/>
  <c r="E11" i="197"/>
  <c r="L10" i="197" a="1"/>
  <c r="L10" i="197" s="1"/>
  <c r="F10" i="197" a="1"/>
  <c r="F10" i="197" s="1"/>
  <c r="N10" i="197" s="1" a="1"/>
  <c r="N10" i="197" s="1"/>
  <c r="E10" i="197" a="1"/>
  <c r="E10" i="197"/>
  <c r="M10" i="197" s="1" a="1"/>
  <c r="M10" i="197" s="1"/>
  <c r="N9" i="197" a="1"/>
  <c r="N9" i="197"/>
  <c r="M9" i="197" a="1"/>
  <c r="M9" i="197" s="1"/>
  <c r="L9" i="197" a="1"/>
  <c r="L9" i="197"/>
  <c r="N8" i="197"/>
  <c r="L8" i="197" a="1"/>
  <c r="L8" i="197"/>
  <c r="F8" i="197" a="1"/>
  <c r="F8" i="197" s="1"/>
  <c r="N8" i="197" s="1" a="1"/>
  <c r="E8" i="197" a="1"/>
  <c r="E8" i="197" s="1"/>
  <c r="M8" i="197" s="1" a="1"/>
  <c r="M8" i="197" s="1"/>
  <c r="N7" i="197" a="1"/>
  <c r="N7" i="197"/>
  <c r="M7" i="197" a="1"/>
  <c r="M7" i="197" s="1"/>
  <c r="L7" i="197" a="1"/>
  <c r="L7" i="197" s="1"/>
  <c r="N6" i="197" a="1"/>
  <c r="N6" i="197" s="1"/>
  <c r="M6" i="197" a="1"/>
  <c r="M6" i="197" s="1"/>
  <c r="L6" i="197" a="1"/>
  <c r="L6" i="197" s="1"/>
  <c r="L5" i="197" a="1"/>
  <c r="L5" i="197" s="1"/>
  <c r="F5" i="197" a="1"/>
  <c r="F5" i="197"/>
  <c r="N5" i="197" s="1" a="1"/>
  <c r="N5" i="197" s="1"/>
  <c r="E5" i="197" a="1"/>
  <c r="E5" i="197" s="1"/>
  <c r="M5" i="197" s="1" a="1"/>
  <c r="M5" i="197" s="1"/>
  <c r="N4" i="197" a="1"/>
  <c r="N4" i="197"/>
  <c r="M4" i="197" a="1"/>
  <c r="M4" i="197"/>
  <c r="L4" i="197" a="1"/>
  <c r="L4" i="197"/>
  <c r="N3" i="197" a="1"/>
  <c r="N3" i="197" s="1"/>
  <c r="M3" i="197" a="1"/>
  <c r="M3" i="197" s="1"/>
  <c r="L3" i="197" a="1"/>
  <c r="L3" i="197" s="1"/>
  <c r="K30" i="196" a="1"/>
  <c r="K30" i="196" s="1"/>
  <c r="K29" i="196" a="1"/>
  <c r="K29" i="196"/>
  <c r="M9" i="196" a="1"/>
  <c r="M9" i="196"/>
  <c r="L9" i="196" a="1"/>
  <c r="L9" i="196"/>
  <c r="F9" i="196" a="1"/>
  <c r="F9" i="196"/>
  <c r="N9" i="196" s="1" a="1"/>
  <c r="N9" i="196" s="1"/>
  <c r="E9" i="196" a="1"/>
  <c r="E9" i="196" s="1"/>
  <c r="N8" i="196" a="1"/>
  <c r="N8" i="196"/>
  <c r="M8" i="196" a="1"/>
  <c r="M8" i="196" s="1"/>
  <c r="L8" i="196" a="1"/>
  <c r="L8" i="196" s="1"/>
  <c r="M7" i="196" a="1"/>
  <c r="M7" i="196" s="1"/>
  <c r="L7" i="196" a="1"/>
  <c r="L7" i="196"/>
  <c r="F7" i="196" a="1"/>
  <c r="F7" i="196"/>
  <c r="N7" i="196" s="1" a="1"/>
  <c r="N7" i="196" s="1"/>
  <c r="E7" i="196" a="1"/>
  <c r="E7" i="196"/>
  <c r="N6" i="196" a="1"/>
  <c r="N6" i="196" s="1"/>
  <c r="M6" i="196" a="1"/>
  <c r="M6" i="196" s="1"/>
  <c r="L6" i="196" a="1"/>
  <c r="L6" i="196" s="1"/>
  <c r="M5" i="196"/>
  <c r="L5" i="196" a="1"/>
  <c r="L5" i="196"/>
  <c r="F5" i="196" a="1"/>
  <c r="F5" i="196" s="1"/>
  <c r="N5" i="196" s="1" a="1"/>
  <c r="N5" i="196" s="1"/>
  <c r="E5" i="196" a="1"/>
  <c r="E5" i="196"/>
  <c r="M5" i="196" s="1" a="1"/>
  <c r="N4" i="196" a="1"/>
  <c r="N4" i="196"/>
  <c r="L4" i="196" a="1"/>
  <c r="L4" i="196" s="1"/>
  <c r="F4" i="196" a="1"/>
  <c r="F4" i="196" s="1"/>
  <c r="E4" i="196" a="1"/>
  <c r="E4" i="196" s="1"/>
  <c r="M4" i="196" s="1" a="1"/>
  <c r="M4" i="196" s="1"/>
  <c r="N3" i="196" a="1"/>
  <c r="N3" i="196"/>
  <c r="M3" i="196" a="1"/>
  <c r="M3" i="196" s="1"/>
  <c r="L3" i="196" a="1"/>
  <c r="L3" i="196" s="1"/>
  <c r="L30" i="195" a="1"/>
  <c r="L30" i="195" s="1"/>
  <c r="K30" i="195" a="1"/>
  <c r="K30" i="195" s="1"/>
  <c r="K29" i="195" a="1"/>
  <c r="K29" i="195" s="1"/>
  <c r="L28" i="195" a="1"/>
  <c r="L28" i="195" s="1"/>
  <c r="L31" i="195" s="1" a="1"/>
  <c r="L31" i="195" s="1"/>
  <c r="L32" i="195" s="1" a="1"/>
  <c r="L32" i="195" s="1"/>
  <c r="M9" i="195" a="1"/>
  <c r="M9" i="195"/>
  <c r="L9" i="195" a="1"/>
  <c r="L9" i="195" s="1"/>
  <c r="F9" i="195" a="1"/>
  <c r="F9" i="195" s="1"/>
  <c r="N9" i="195" s="1" a="1"/>
  <c r="N9" i="195" s="1"/>
  <c r="E9" i="195" a="1"/>
  <c r="E9" i="195"/>
  <c r="N8" i="195" a="1"/>
  <c r="N8" i="195"/>
  <c r="M8" i="195" a="1"/>
  <c r="M8" i="195"/>
  <c r="L8" i="195" a="1"/>
  <c r="L8" i="195" s="1"/>
  <c r="N7" i="195"/>
  <c r="M7" i="195" a="1"/>
  <c r="M7" i="195" s="1"/>
  <c r="L7" i="195" a="1"/>
  <c r="L7" i="195" s="1"/>
  <c r="F7" i="195" a="1"/>
  <c r="F7" i="195" s="1"/>
  <c r="N7" i="195" s="1" a="1"/>
  <c r="E7" i="195" a="1"/>
  <c r="E7" i="195" s="1"/>
  <c r="N6" i="195" a="1"/>
  <c r="N6" i="195"/>
  <c r="M6" i="195" a="1"/>
  <c r="M6" i="195"/>
  <c r="L6" i="195" a="1"/>
  <c r="L6" i="195"/>
  <c r="M5" i="195" a="1"/>
  <c r="M5" i="195"/>
  <c r="L5" i="195" a="1"/>
  <c r="L5" i="195" s="1"/>
  <c r="F5" i="195" a="1"/>
  <c r="F5" i="195"/>
  <c r="N5" i="195" s="1" a="1"/>
  <c r="N5" i="195" s="1"/>
  <c r="E5" i="195" a="1"/>
  <c r="E5" i="195" s="1"/>
  <c r="L4" i="195" a="1"/>
  <c r="L4" i="195" s="1"/>
  <c r="L29" i="195" s="1" a="1"/>
  <c r="L29" i="195" s="1"/>
  <c r="D29" i="195" s="1" a="1"/>
  <c r="D29" i="195" s="1"/>
  <c r="F4" i="195" a="1"/>
  <c r="F4" i="195" s="1"/>
  <c r="N4" i="195" s="1" a="1"/>
  <c r="N4" i="195" s="1"/>
  <c r="N29" i="195" s="1" a="1"/>
  <c r="N29" i="195" s="1"/>
  <c r="E4" i="195" a="1"/>
  <c r="E4" i="195" s="1"/>
  <c r="M4" i="195" s="1" a="1"/>
  <c r="M4" i="195" s="1"/>
  <c r="M29" i="195" s="1" a="1"/>
  <c r="M29" i="195" s="1"/>
  <c r="N3" i="195" a="1"/>
  <c r="N3" i="195"/>
  <c r="M3" i="195" a="1"/>
  <c r="M3" i="195" s="1"/>
  <c r="L3" i="195" a="1"/>
  <c r="L3" i="195" s="1"/>
  <c r="K30" i="194" a="1"/>
  <c r="K30" i="194" s="1"/>
  <c r="K29" i="194" a="1"/>
  <c r="K29" i="194" s="1"/>
  <c r="N9" i="194"/>
  <c r="L9" i="194" a="1"/>
  <c r="L9" i="194"/>
  <c r="F9" i="194" a="1"/>
  <c r="F9" i="194"/>
  <c r="N9" i="194" s="1" a="1"/>
  <c r="E9" i="194" a="1"/>
  <c r="E9" i="194"/>
  <c r="M9" i="194" s="1" a="1"/>
  <c r="M9" i="194" s="1"/>
  <c r="N8" i="194" a="1"/>
  <c r="N8" i="194" s="1"/>
  <c r="M8" i="194" a="1"/>
  <c r="M8" i="194" s="1"/>
  <c r="L8" i="194" a="1"/>
  <c r="L8" i="194" s="1"/>
  <c r="L7" i="194" a="1"/>
  <c r="L7" i="194"/>
  <c r="L29" i="194" s="1" a="1"/>
  <c r="L29" i="194" s="1"/>
  <c r="F7" i="194" a="1"/>
  <c r="F7" i="194" s="1"/>
  <c r="N7" i="194" s="1" a="1"/>
  <c r="N7" i="194" s="1"/>
  <c r="E7" i="194" a="1"/>
  <c r="E7" i="194"/>
  <c r="M7" i="194" s="1" a="1"/>
  <c r="M7" i="194" s="1"/>
  <c r="N6" i="194" a="1"/>
  <c r="N6" i="194" s="1"/>
  <c r="M6" i="194" a="1"/>
  <c r="M6" i="194" s="1"/>
  <c r="L6" i="194" a="1"/>
  <c r="L6" i="194" s="1"/>
  <c r="L5" i="194" a="1"/>
  <c r="L5" i="194"/>
  <c r="F5" i="194" a="1"/>
  <c r="F5" i="194"/>
  <c r="N5" i="194" s="1" a="1"/>
  <c r="N5" i="194" s="1"/>
  <c r="E5" i="194" a="1"/>
  <c r="E5" i="194"/>
  <c r="M5" i="194" s="1" a="1"/>
  <c r="M5" i="194" s="1"/>
  <c r="N4" i="194"/>
  <c r="L4" i="194" a="1"/>
  <c r="L4" i="194" s="1"/>
  <c r="F4" i="194" a="1"/>
  <c r="F4" i="194"/>
  <c r="N4" i="194" s="1" a="1"/>
  <c r="E4" i="194" a="1"/>
  <c r="E4" i="194" s="1"/>
  <c r="M4" i="194" s="1" a="1"/>
  <c r="M4" i="194" s="1"/>
  <c r="N3" i="194" a="1"/>
  <c r="N3" i="194" s="1"/>
  <c r="M3" i="194" a="1"/>
  <c r="M3" i="194"/>
  <c r="L3" i="194" a="1"/>
  <c r="L3" i="194"/>
  <c r="K30" i="193" a="1"/>
  <c r="K30" i="193"/>
  <c r="K29" i="193" a="1"/>
  <c r="K29" i="193"/>
  <c r="N10" i="193" a="1"/>
  <c r="N10" i="193" s="1"/>
  <c r="M10" i="193" a="1"/>
  <c r="M10" i="193" s="1"/>
  <c r="L10" i="193" a="1"/>
  <c r="L10" i="193" s="1"/>
  <c r="F10" i="193" a="1"/>
  <c r="F10" i="193" s="1"/>
  <c r="E10" i="193" a="1"/>
  <c r="E10" i="193" s="1"/>
  <c r="M9" i="193"/>
  <c r="L9" i="193" a="1"/>
  <c r="L9" i="193" s="1"/>
  <c r="F9" i="193" a="1"/>
  <c r="F9" i="193"/>
  <c r="N9" i="193" s="1" a="1"/>
  <c r="N9" i="193" s="1"/>
  <c r="E9" i="193" a="1"/>
  <c r="E9" i="193"/>
  <c r="M9" i="193" s="1" a="1"/>
  <c r="N8" i="193" a="1"/>
  <c r="N8" i="193" s="1"/>
  <c r="M8" i="193" a="1"/>
  <c r="M8" i="193" s="1"/>
  <c r="L8" i="193" a="1"/>
  <c r="L8" i="193" s="1"/>
  <c r="L7" i="193" a="1"/>
  <c r="L7" i="193" s="1"/>
  <c r="F7" i="193" a="1"/>
  <c r="F7" i="193" s="1"/>
  <c r="N7" i="193" s="1" a="1"/>
  <c r="N7" i="193" s="1"/>
  <c r="E7" i="193" a="1"/>
  <c r="E7" i="193" s="1"/>
  <c r="M7" i="193" s="1" a="1"/>
  <c r="M7" i="193" s="1"/>
  <c r="N6" i="193" a="1"/>
  <c r="N6" i="193"/>
  <c r="M6" i="193" a="1"/>
  <c r="M6" i="193" s="1"/>
  <c r="L6" i="193" a="1"/>
  <c r="L6" i="193" s="1"/>
  <c r="L5" i="193" a="1"/>
  <c r="L5" i="193"/>
  <c r="F5" i="193" a="1"/>
  <c r="F5" i="193"/>
  <c r="N5" i="193" s="1" a="1"/>
  <c r="N5" i="193" s="1"/>
  <c r="E5" i="193" a="1"/>
  <c r="E5" i="193" s="1"/>
  <c r="M5" i="193" s="1" a="1"/>
  <c r="M5" i="193" s="1"/>
  <c r="M28" i="193" s="1" a="1"/>
  <c r="M28" i="193" s="1"/>
  <c r="N3" i="193" a="1"/>
  <c r="N3" i="193"/>
  <c r="M3" i="193" a="1"/>
  <c r="M3" i="193"/>
  <c r="L3" i="193" a="1"/>
  <c r="L3" i="193" s="1"/>
  <c r="K30" i="192" a="1"/>
  <c r="K30" i="192" s="1"/>
  <c r="K29" i="192" a="1"/>
  <c r="K29" i="192" s="1"/>
  <c r="M10" i="192"/>
  <c r="L10" i="192" a="1"/>
  <c r="L10" i="192"/>
  <c r="F10" i="192" a="1"/>
  <c r="F10" i="192" s="1"/>
  <c r="N10" i="192" s="1" a="1"/>
  <c r="N10" i="192" s="1"/>
  <c r="E10" i="192" a="1"/>
  <c r="E10" i="192" s="1"/>
  <c r="M10" i="192" s="1" a="1"/>
  <c r="N9" i="192" a="1"/>
  <c r="N9" i="192" s="1"/>
  <c r="L9" i="192" a="1"/>
  <c r="L9" i="192"/>
  <c r="F9" i="192" a="1"/>
  <c r="F9" i="192" s="1"/>
  <c r="E9" i="192" a="1"/>
  <c r="E9" i="192" s="1"/>
  <c r="M9" i="192" s="1" a="1"/>
  <c r="M9" i="192" s="1"/>
  <c r="N8" i="192" a="1"/>
  <c r="N8" i="192"/>
  <c r="M8" i="192" a="1"/>
  <c r="M8" i="192" s="1"/>
  <c r="L8" i="192" a="1"/>
  <c r="L8" i="192" s="1"/>
  <c r="N7" i="192" a="1"/>
  <c r="N7" i="192"/>
  <c r="L7" i="192" a="1"/>
  <c r="L7" i="192" s="1"/>
  <c r="F7" i="192" a="1"/>
  <c r="F7" i="192"/>
  <c r="E7" i="192" a="1"/>
  <c r="E7" i="192" s="1"/>
  <c r="M7" i="192" s="1" a="1"/>
  <c r="M7" i="192" s="1"/>
  <c r="N6" i="192" a="1"/>
  <c r="N6" i="192" s="1"/>
  <c r="M6" i="192" a="1"/>
  <c r="M6" i="192"/>
  <c r="L6" i="192" a="1"/>
  <c r="L6" i="192" s="1"/>
  <c r="L5" i="192" a="1"/>
  <c r="L5" i="192"/>
  <c r="F5" i="192" a="1"/>
  <c r="F5" i="192" s="1"/>
  <c r="N5" i="192" s="1" a="1"/>
  <c r="N5" i="192" s="1"/>
  <c r="N29" i="192" s="1" a="1"/>
  <c r="N29" i="192" s="1"/>
  <c r="E5" i="192" a="1"/>
  <c r="E5" i="192"/>
  <c r="M5" i="192" s="1" a="1"/>
  <c r="M5" i="192" s="1"/>
  <c r="N3" i="192" a="1"/>
  <c r="N3" i="192" s="1"/>
  <c r="M3" i="192" a="1"/>
  <c r="M3" i="192" s="1"/>
  <c r="L3" i="192" a="1"/>
  <c r="L3" i="192"/>
  <c r="L30" i="191"/>
  <c r="K30" i="191" a="1"/>
  <c r="K30" i="191"/>
  <c r="K29" i="191" a="1"/>
  <c r="K29" i="191" s="1"/>
  <c r="D29" i="191" a="1"/>
  <c r="D29" i="191" s="1"/>
  <c r="M9" i="191" a="1"/>
  <c r="M9" i="191"/>
  <c r="L9" i="191" a="1"/>
  <c r="L9" i="191" s="1"/>
  <c r="F9" i="191" a="1"/>
  <c r="F9" i="191" s="1"/>
  <c r="N9" i="191" s="1" a="1"/>
  <c r="N9" i="191" s="1"/>
  <c r="E9" i="191" a="1"/>
  <c r="E9" i="191" s="1"/>
  <c r="N8" i="191" a="1"/>
  <c r="N8" i="191" s="1"/>
  <c r="M8" i="191" a="1"/>
  <c r="M8" i="191" s="1"/>
  <c r="L8" i="191" a="1"/>
  <c r="L8" i="191" s="1"/>
  <c r="M7" i="191"/>
  <c r="L7" i="191" a="1"/>
  <c r="L7" i="191"/>
  <c r="F7" i="191" a="1"/>
  <c r="F7" i="191" s="1"/>
  <c r="N7" i="191" s="1" a="1"/>
  <c r="N7" i="191" s="1"/>
  <c r="E7" i="191" a="1"/>
  <c r="E7" i="191" s="1"/>
  <c r="M7" i="191" s="1" a="1"/>
  <c r="N6" i="191" a="1"/>
  <c r="N6" i="191" s="1"/>
  <c r="M6" i="191" a="1"/>
  <c r="M6" i="191" s="1"/>
  <c r="L6" i="191" a="1"/>
  <c r="L6" i="191" s="1"/>
  <c r="L28" i="191" s="1" a="1"/>
  <c r="L28" i="191" s="1"/>
  <c r="L31" i="191" s="1" a="1"/>
  <c r="L31" i="191" s="1"/>
  <c r="L32" i="191" s="1" a="1"/>
  <c r="L32" i="191" s="1"/>
  <c r="M5" i="191" a="1"/>
  <c r="M5" i="191" s="1"/>
  <c r="L5" i="191" a="1"/>
  <c r="L5" i="191"/>
  <c r="F5" i="191" a="1"/>
  <c r="F5" i="191"/>
  <c r="N5" i="191" s="1" a="1"/>
  <c r="N5" i="191" s="1"/>
  <c r="E5" i="191" a="1"/>
  <c r="E5" i="191" s="1"/>
  <c r="M4" i="191" a="1"/>
  <c r="M4" i="191" s="1"/>
  <c r="M29" i="191" s="1" a="1"/>
  <c r="M29" i="191" s="1"/>
  <c r="E29" i="191" s="1" a="1"/>
  <c r="E29" i="191" s="1"/>
  <c r="L4" i="191" a="1"/>
  <c r="L4" i="191" s="1"/>
  <c r="L29" i="191" s="1" a="1"/>
  <c r="L29" i="191" s="1"/>
  <c r="L30" i="191" s="1" a="1"/>
  <c r="F4" i="191" a="1"/>
  <c r="F4" i="191"/>
  <c r="N4" i="191" s="1" a="1"/>
  <c r="N4" i="191" s="1"/>
  <c r="E4" i="191" a="1"/>
  <c r="E4" i="191" s="1"/>
  <c r="N3" i="191" a="1"/>
  <c r="N3" i="191" s="1"/>
  <c r="M3" i="191" a="1"/>
  <c r="M3" i="191" s="1"/>
  <c r="M28" i="191" s="1" a="1"/>
  <c r="M28" i="191" s="1"/>
  <c r="L3" i="191" a="1"/>
  <c r="L3" i="191" s="1"/>
  <c r="K30" i="190" a="1"/>
  <c r="K30" i="190" s="1"/>
  <c r="K29" i="190" a="1"/>
  <c r="K29" i="190"/>
  <c r="L9" i="190" a="1"/>
  <c r="L9" i="190" s="1"/>
  <c r="F9" i="190" a="1"/>
  <c r="F9" i="190"/>
  <c r="N9" i="190" s="1" a="1"/>
  <c r="N9" i="190" s="1"/>
  <c r="E9" i="190" a="1"/>
  <c r="E9" i="190"/>
  <c r="M9" i="190" s="1" a="1"/>
  <c r="M9" i="190" s="1"/>
  <c r="N8" i="190" a="1"/>
  <c r="N8" i="190" s="1"/>
  <c r="M8" i="190" a="1"/>
  <c r="M8" i="190"/>
  <c r="L8" i="190" a="1"/>
  <c r="L8" i="190" s="1"/>
  <c r="L7" i="190" a="1"/>
  <c r="L7" i="190" s="1"/>
  <c r="F7" i="190" a="1"/>
  <c r="F7" i="190"/>
  <c r="N7" i="190" s="1" a="1"/>
  <c r="N7" i="190" s="1"/>
  <c r="E7" i="190" a="1"/>
  <c r="E7" i="190" s="1"/>
  <c r="M7" i="190" s="1" a="1"/>
  <c r="M7" i="190" s="1"/>
  <c r="N6" i="190" a="1"/>
  <c r="N6" i="190"/>
  <c r="M6" i="190" a="1"/>
  <c r="M6" i="190"/>
  <c r="L6" i="190" a="1"/>
  <c r="L6" i="190"/>
  <c r="N5" i="190" a="1"/>
  <c r="N5" i="190" s="1"/>
  <c r="M5" i="190" a="1"/>
  <c r="M5" i="190"/>
  <c r="L5" i="190" a="1"/>
  <c r="L5" i="190" s="1"/>
  <c r="L28" i="190" s="1" a="1"/>
  <c r="L28" i="190" s="1"/>
  <c r="F5" i="190" a="1"/>
  <c r="F5" i="190"/>
  <c r="E5" i="190" a="1"/>
  <c r="E5" i="190" s="1"/>
  <c r="M4" i="190" a="1"/>
  <c r="M4" i="190"/>
  <c r="L4" i="190" a="1"/>
  <c r="L4" i="190"/>
  <c r="F4" i="190" a="1"/>
  <c r="F4" i="190"/>
  <c r="N4" i="190" s="1" a="1"/>
  <c r="N4" i="190" s="1"/>
  <c r="E4" i="190" a="1"/>
  <c r="E4" i="190" s="1"/>
  <c r="N3" i="190" a="1"/>
  <c r="N3" i="190"/>
  <c r="M3" i="190" a="1"/>
  <c r="M3" i="190" s="1"/>
  <c r="L3" i="190" a="1"/>
  <c r="L3" i="190"/>
  <c r="K30" i="189" a="1"/>
  <c r="K30" i="189" s="1"/>
  <c r="K29" i="189" a="1"/>
  <c r="K29" i="189"/>
  <c r="N9" i="189" a="1"/>
  <c r="N9" i="189"/>
  <c r="L9" i="189" a="1"/>
  <c r="L9" i="189" s="1"/>
  <c r="F9" i="189" a="1"/>
  <c r="F9" i="189" s="1"/>
  <c r="E9" i="189" a="1"/>
  <c r="E9" i="189" s="1"/>
  <c r="M9" i="189" s="1" a="1"/>
  <c r="M9" i="189" s="1"/>
  <c r="N8" i="189" a="1"/>
  <c r="N8" i="189" s="1"/>
  <c r="M8" i="189" a="1"/>
  <c r="M8" i="189" s="1"/>
  <c r="L8" i="189" a="1"/>
  <c r="L8" i="189" s="1"/>
  <c r="N7" i="189" a="1"/>
  <c r="N7" i="189" s="1"/>
  <c r="L7" i="189" a="1"/>
  <c r="L7" i="189"/>
  <c r="F7" i="189" a="1"/>
  <c r="F7" i="189" s="1"/>
  <c r="E7" i="189" a="1"/>
  <c r="E7" i="189" s="1"/>
  <c r="M7" i="189" s="1" a="1"/>
  <c r="M7" i="189" s="1"/>
  <c r="N6" i="189" a="1"/>
  <c r="N6" i="189"/>
  <c r="M6" i="189" a="1"/>
  <c r="M6" i="189" s="1"/>
  <c r="L6" i="189" a="1"/>
  <c r="L6" i="189"/>
  <c r="N5" i="189" a="1"/>
  <c r="N5" i="189"/>
  <c r="L5" i="189" a="1"/>
  <c r="L5" i="189" s="1"/>
  <c r="F5" i="189" a="1"/>
  <c r="F5" i="189"/>
  <c r="E5" i="189" a="1"/>
  <c r="E5" i="189" s="1"/>
  <c r="M5" i="189" s="1" a="1"/>
  <c r="M5" i="189" s="1"/>
  <c r="L4" i="189" a="1"/>
  <c r="L4" i="189" s="1"/>
  <c r="F4" i="189" a="1"/>
  <c r="F4" i="189"/>
  <c r="N4" i="189" s="1" a="1"/>
  <c r="N4" i="189" s="1"/>
  <c r="E4" i="189" a="1"/>
  <c r="E4" i="189"/>
  <c r="M4" i="189" s="1" a="1"/>
  <c r="M4" i="189" s="1"/>
  <c r="N3" i="189" a="1"/>
  <c r="N3" i="189" s="1"/>
  <c r="N28" i="189" s="1" a="1"/>
  <c r="N28" i="189" s="1"/>
  <c r="M3" i="189" a="1"/>
  <c r="M3" i="189" s="1"/>
  <c r="L3" i="189" a="1"/>
  <c r="L3" i="189"/>
  <c r="K66" i="188" a="1"/>
  <c r="K66" i="188" s="1"/>
  <c r="K65" i="188" a="1"/>
  <c r="K65" i="188"/>
  <c r="L63" i="188" a="1"/>
  <c r="L63" i="188" s="1"/>
  <c r="F63" i="188" a="1"/>
  <c r="F63" i="188"/>
  <c r="N63" i="188" s="1" a="1"/>
  <c r="N63" i="188" s="1"/>
  <c r="E63" i="188" a="1"/>
  <c r="E63" i="188" s="1"/>
  <c r="M63" i="188" s="1" a="1"/>
  <c r="M63" i="188" s="1"/>
  <c r="L62" i="188" a="1"/>
  <c r="L62" i="188"/>
  <c r="F62" i="188" a="1"/>
  <c r="F62" i="188"/>
  <c r="N62" i="188" s="1" a="1"/>
  <c r="N62" i="188" s="1"/>
  <c r="E62" i="188" a="1"/>
  <c r="E62" i="188"/>
  <c r="M62" i="188" s="1" a="1"/>
  <c r="M62" i="188" s="1"/>
  <c r="N61" i="188" a="1"/>
  <c r="N61" i="188"/>
  <c r="L61" i="188" a="1"/>
  <c r="L61" i="188"/>
  <c r="F61" i="188" a="1"/>
  <c r="F61" i="188"/>
  <c r="E61" i="188" a="1"/>
  <c r="E61" i="188" s="1"/>
  <c r="M61" i="188" s="1" a="1"/>
  <c r="M61" i="188" s="1"/>
  <c r="M60" i="188"/>
  <c r="L60" i="188" a="1"/>
  <c r="L60" i="188" s="1"/>
  <c r="F60" i="188" a="1"/>
  <c r="F60" i="188" s="1"/>
  <c r="N60" i="188" s="1" a="1"/>
  <c r="N60" i="188" s="1"/>
  <c r="E60" i="188" a="1"/>
  <c r="E60" i="188"/>
  <c r="M60" i="188" s="1" a="1"/>
  <c r="N58" i="188" a="1"/>
  <c r="N58" i="188" s="1"/>
  <c r="M58" i="188" a="1"/>
  <c r="M58" i="188"/>
  <c r="L58" i="188" a="1"/>
  <c r="L58" i="188"/>
  <c r="F58" i="188" a="1"/>
  <c r="F58" i="188" s="1"/>
  <c r="E58" i="188" a="1"/>
  <c r="E58" i="188" s="1"/>
  <c r="L57" i="188" a="1"/>
  <c r="L57" i="188"/>
  <c r="F57" i="188" a="1"/>
  <c r="F57" i="188"/>
  <c r="N57" i="188" s="1" a="1"/>
  <c r="N57" i="188" s="1"/>
  <c r="E57" i="188" a="1"/>
  <c r="E57" i="188" s="1"/>
  <c r="M57" i="188" s="1" a="1"/>
  <c r="M57" i="188" s="1"/>
  <c r="N56" i="188" a="1"/>
  <c r="N56" i="188" s="1"/>
  <c r="M56" i="188"/>
  <c r="L56" i="188" a="1"/>
  <c r="L56" i="188" s="1"/>
  <c r="F56" i="188" a="1"/>
  <c r="F56" i="188" s="1"/>
  <c r="E56" i="188" a="1"/>
  <c r="E56" i="188"/>
  <c r="M56" i="188" s="1" a="1"/>
  <c r="N55" i="188" a="1"/>
  <c r="N55" i="188" s="1"/>
  <c r="L55" i="188" a="1"/>
  <c r="L55" i="188"/>
  <c r="F55" i="188" a="1"/>
  <c r="F55" i="188" s="1"/>
  <c r="E55" i="188" a="1"/>
  <c r="E55" i="188"/>
  <c r="M55" i="188" s="1" a="1"/>
  <c r="M55" i="188" s="1"/>
  <c r="N54" i="188" a="1"/>
  <c r="N54" i="188" s="1"/>
  <c r="M54" i="188" a="1"/>
  <c r="M54" i="188"/>
  <c r="L54" i="188" a="1"/>
  <c r="L54" i="188"/>
  <c r="F54" i="188" a="1"/>
  <c r="F54" i="188" s="1"/>
  <c r="E54" i="188" a="1"/>
  <c r="E54" i="188"/>
  <c r="N53" i="188" a="1"/>
  <c r="N53" i="188" s="1"/>
  <c r="L53" i="188" a="1"/>
  <c r="L53" i="188" s="1"/>
  <c r="F53" i="188" a="1"/>
  <c r="F53" i="188"/>
  <c r="E53" i="188" a="1"/>
  <c r="E53" i="188" s="1"/>
  <c r="M53" i="188" s="1" a="1"/>
  <c r="M53" i="188" s="1"/>
  <c r="N51" i="188" a="1"/>
  <c r="N51" i="188"/>
  <c r="L51" i="188" a="1"/>
  <c r="L51" i="188" s="1"/>
  <c r="F51" i="188" a="1"/>
  <c r="F51" i="188"/>
  <c r="E51" i="188" a="1"/>
  <c r="E51" i="188"/>
  <c r="M51" i="188" s="1" a="1"/>
  <c r="M51" i="188" s="1"/>
  <c r="N50" i="188" a="1"/>
  <c r="N50" i="188" s="1"/>
  <c r="M50" i="188" a="1"/>
  <c r="M50" i="188" s="1"/>
  <c r="L50" i="188" a="1"/>
  <c r="L50" i="188"/>
  <c r="F50" i="188" a="1"/>
  <c r="F50" i="188"/>
  <c r="E50" i="188" a="1"/>
  <c r="E50" i="188" s="1"/>
  <c r="M49" i="188" a="1"/>
  <c r="M49" i="188"/>
  <c r="L49" i="188" a="1"/>
  <c r="L49" i="188" s="1"/>
  <c r="F49" i="188" a="1"/>
  <c r="F49" i="188" s="1"/>
  <c r="N49" i="188" s="1" a="1"/>
  <c r="N49" i="188" s="1"/>
  <c r="E49" i="188" a="1"/>
  <c r="E49" i="188" s="1"/>
  <c r="M48" i="188" a="1"/>
  <c r="M48" i="188" s="1"/>
  <c r="L48" i="188" a="1"/>
  <c r="L48" i="188" s="1"/>
  <c r="F48" i="188" a="1"/>
  <c r="F48" i="188"/>
  <c r="N48" i="188" s="1" a="1"/>
  <c r="N48" i="188" s="1"/>
  <c r="E48" i="188" a="1"/>
  <c r="E48" i="188" s="1"/>
  <c r="L47" i="188" a="1"/>
  <c r="L47" i="188"/>
  <c r="F47" i="188" a="1"/>
  <c r="F47" i="188" s="1"/>
  <c r="N47" i="188" s="1" a="1"/>
  <c r="N47" i="188" s="1"/>
  <c r="E47" i="188" a="1"/>
  <c r="E47" i="188" s="1"/>
  <c r="M47" i="188" s="1" a="1"/>
  <c r="M47" i="188" s="1"/>
  <c r="L46" i="188" a="1"/>
  <c r="L46" i="188" s="1"/>
  <c r="F46" i="188" a="1"/>
  <c r="F46" i="188"/>
  <c r="N46" i="188" s="1" a="1"/>
  <c r="N46" i="188" s="1"/>
  <c r="E46" i="188" a="1"/>
  <c r="E46" i="188" s="1"/>
  <c r="M46" i="188" s="1" a="1"/>
  <c r="M46" i="188" s="1"/>
  <c r="N43" i="188" a="1"/>
  <c r="N43" i="188" s="1"/>
  <c r="L43" i="188" a="1"/>
  <c r="L43" i="188" s="1"/>
  <c r="F43" i="188" a="1"/>
  <c r="F43" i="188" s="1"/>
  <c r="E43" i="188" a="1"/>
  <c r="E43" i="188" s="1"/>
  <c r="M43" i="188" s="1" a="1"/>
  <c r="M43" i="188" s="1"/>
  <c r="N42" i="188" a="1"/>
  <c r="N42" i="188"/>
  <c r="L42" i="188" a="1"/>
  <c r="L42" i="188" s="1"/>
  <c r="F42" i="188" a="1"/>
  <c r="F42" i="188"/>
  <c r="E42" i="188" a="1"/>
  <c r="E42" i="188" s="1"/>
  <c r="M42" i="188" s="1" a="1"/>
  <c r="M42" i="188" s="1"/>
  <c r="N41" i="188" a="1"/>
  <c r="N41" i="188" s="1"/>
  <c r="M41" i="188"/>
  <c r="L41" i="188" a="1"/>
  <c r="L41" i="188" s="1"/>
  <c r="F41" i="188" a="1"/>
  <c r="F41" i="188"/>
  <c r="E41" i="188" a="1"/>
  <c r="E41" i="188"/>
  <c r="M41" i="188" s="1" a="1"/>
  <c r="N40" i="188" a="1"/>
  <c r="N40" i="188"/>
  <c r="L40" i="188" a="1"/>
  <c r="L40" i="188" s="1"/>
  <c r="F40" i="188" a="1"/>
  <c r="F40" i="188"/>
  <c r="E40" i="188" a="1"/>
  <c r="E40" i="188" s="1"/>
  <c r="M40" i="188" s="1" a="1"/>
  <c r="M40" i="188" s="1"/>
  <c r="N39" i="188" a="1"/>
  <c r="N39" i="188" s="1"/>
  <c r="M39" i="188" a="1"/>
  <c r="M39" i="188" s="1"/>
  <c r="L39" i="188" a="1"/>
  <c r="L39" i="188"/>
  <c r="F39" i="188" a="1"/>
  <c r="F39" i="188" s="1"/>
  <c r="E39" i="188" a="1"/>
  <c r="E39" i="188"/>
  <c r="M38" i="188" a="1"/>
  <c r="M38" i="188" s="1"/>
  <c r="L38" i="188" a="1"/>
  <c r="L38" i="188" s="1"/>
  <c r="F38" i="188" a="1"/>
  <c r="F38" i="188" s="1"/>
  <c r="N38" i="188" s="1" a="1"/>
  <c r="N38" i="188" s="1"/>
  <c r="E38" i="188" a="1"/>
  <c r="E38" i="188"/>
  <c r="L37" i="188" a="1"/>
  <c r="L37" i="188" s="1"/>
  <c r="F37" i="188" a="1"/>
  <c r="F37" i="188"/>
  <c r="N37" i="188" s="1" a="1"/>
  <c r="N37" i="188" s="1"/>
  <c r="E37" i="188" a="1"/>
  <c r="E37" i="188" s="1"/>
  <c r="M37" i="188" s="1" a="1"/>
  <c r="M37" i="188" s="1"/>
  <c r="M36" i="188" a="1"/>
  <c r="M36" i="188" s="1"/>
  <c r="L36" i="188" a="1"/>
  <c r="L36" i="188"/>
  <c r="F36" i="188" a="1"/>
  <c r="F36" i="188" s="1"/>
  <c r="N36" i="188" s="1" a="1"/>
  <c r="N36" i="188" s="1"/>
  <c r="E36" i="188" a="1"/>
  <c r="E36" i="188" s="1"/>
  <c r="L35" i="188" a="1"/>
  <c r="L35" i="188" s="1"/>
  <c r="F35" i="188" a="1"/>
  <c r="F35" i="188" s="1"/>
  <c r="N35" i="188" s="1" a="1"/>
  <c r="N35" i="188" s="1"/>
  <c r="E35" i="188" a="1"/>
  <c r="E35" i="188"/>
  <c r="M35" i="188" s="1" a="1"/>
  <c r="M35" i="188" s="1"/>
  <c r="N33" i="188" a="1"/>
  <c r="N33" i="188"/>
  <c r="L33" i="188" a="1"/>
  <c r="L33" i="188"/>
  <c r="F33" i="188" a="1"/>
  <c r="F33" i="188" s="1"/>
  <c r="E33" i="188" a="1"/>
  <c r="E33" i="188" s="1"/>
  <c r="M33" i="188" s="1" a="1"/>
  <c r="M33" i="188" s="1"/>
  <c r="L32" i="188" a="1"/>
  <c r="L32" i="188"/>
  <c r="F32" i="188" a="1"/>
  <c r="F32" i="188"/>
  <c r="N32" i="188" s="1" a="1"/>
  <c r="N32" i="188" s="1"/>
  <c r="E32" i="188" a="1"/>
  <c r="E32" i="188" s="1"/>
  <c r="M32" i="188" s="1" a="1"/>
  <c r="M32" i="188" s="1"/>
  <c r="N31" i="188"/>
  <c r="M31" i="188" a="1"/>
  <c r="M31" i="188"/>
  <c r="L31" i="188" a="1"/>
  <c r="L31" i="188" s="1"/>
  <c r="F31" i="188" a="1"/>
  <c r="F31" i="188"/>
  <c r="N31" i="188" s="1" a="1"/>
  <c r="E31" i="188" a="1"/>
  <c r="E31" i="188"/>
  <c r="N30" i="188"/>
  <c r="M30" i="188" a="1"/>
  <c r="M30" i="188" s="1"/>
  <c r="L30" i="188" a="1"/>
  <c r="L30" i="188" s="1"/>
  <c r="F30" i="188" a="1"/>
  <c r="F30" i="188" s="1"/>
  <c r="N30" i="188" s="1" a="1"/>
  <c r="E30" i="188" a="1"/>
  <c r="E30" i="188"/>
  <c r="M29" i="188" a="1"/>
  <c r="M29" i="188" s="1"/>
  <c r="L29" i="188" a="1"/>
  <c r="L29" i="188" s="1"/>
  <c r="F29" i="188" a="1"/>
  <c r="F29" i="188" s="1"/>
  <c r="N29" i="188" s="1" a="1"/>
  <c r="N29" i="188" s="1"/>
  <c r="E29" i="188" a="1"/>
  <c r="E29" i="188"/>
  <c r="L28" i="188" a="1"/>
  <c r="L28" i="188"/>
  <c r="F28" i="188" a="1"/>
  <c r="F28" i="188"/>
  <c r="N28" i="188" s="1" a="1"/>
  <c r="N28" i="188" s="1"/>
  <c r="E28" i="188" a="1"/>
  <c r="E28" i="188"/>
  <c r="M28" i="188" s="1" a="1"/>
  <c r="M28" i="188" s="1"/>
  <c r="N27" i="188" a="1"/>
  <c r="N27" i="188" s="1"/>
  <c r="L27" i="188" a="1"/>
  <c r="L27" i="188" s="1"/>
  <c r="F27" i="188" a="1"/>
  <c r="F27" i="188"/>
  <c r="E27" i="188" a="1"/>
  <c r="E27" i="188"/>
  <c r="M27" i="188" s="1" a="1"/>
  <c r="M27" i="188" s="1"/>
  <c r="L26" i="188" a="1"/>
  <c r="L26" i="188"/>
  <c r="F26" i="188" a="1"/>
  <c r="F26" i="188"/>
  <c r="N26" i="188" s="1" a="1"/>
  <c r="N26" i="188" s="1"/>
  <c r="E26" i="188" a="1"/>
  <c r="E26" i="188" s="1"/>
  <c r="M26" i="188" s="1" a="1"/>
  <c r="M26" i="188" s="1"/>
  <c r="N25" i="188" a="1"/>
  <c r="N25" i="188" s="1"/>
  <c r="L25" i="188" a="1"/>
  <c r="L25" i="188" s="1"/>
  <c r="F25" i="188" a="1"/>
  <c r="F25" i="188" s="1"/>
  <c r="E25" i="188" a="1"/>
  <c r="E25" i="188"/>
  <c r="M25" i="188" s="1" a="1"/>
  <c r="M25" i="188" s="1"/>
  <c r="L22" i="188" a="1"/>
  <c r="L22" i="188" s="1"/>
  <c r="F22" i="188" a="1"/>
  <c r="F22" i="188" s="1"/>
  <c r="N22" i="188" s="1" a="1"/>
  <c r="N22" i="188" s="1"/>
  <c r="E22" i="188" a="1"/>
  <c r="E22" i="188"/>
  <c r="M22" i="188" s="1" a="1"/>
  <c r="M22" i="188" s="1"/>
  <c r="M21" i="188"/>
  <c r="L21" i="188" a="1"/>
  <c r="L21" i="188"/>
  <c r="F21" i="188" a="1"/>
  <c r="F21" i="188" s="1"/>
  <c r="N21" i="188" s="1" a="1"/>
  <c r="N21" i="188" s="1"/>
  <c r="E21" i="188" a="1"/>
  <c r="E21" i="188" s="1"/>
  <c r="M21" i="188" s="1" a="1"/>
  <c r="L20" i="188" a="1"/>
  <c r="L20" i="188" s="1"/>
  <c r="F20" i="188" a="1"/>
  <c r="F20" i="188" s="1"/>
  <c r="N20" i="188" s="1" a="1"/>
  <c r="N20" i="188" s="1"/>
  <c r="E20" i="188" a="1"/>
  <c r="E20" i="188" s="1"/>
  <c r="M20" i="188" s="1" a="1"/>
  <c r="M20" i="188" s="1"/>
  <c r="L19" i="188" a="1"/>
  <c r="L19" i="188" s="1"/>
  <c r="F19" i="188" a="1"/>
  <c r="F19" i="188"/>
  <c r="N19" i="188" s="1" a="1"/>
  <c r="N19" i="188" s="1"/>
  <c r="E19" i="188" a="1"/>
  <c r="E19" i="188"/>
  <c r="M19" i="188" s="1" a="1"/>
  <c r="M19" i="188" s="1"/>
  <c r="L18" i="188" a="1"/>
  <c r="L18" i="188"/>
  <c r="F18" i="188" a="1"/>
  <c r="F18" i="188" s="1"/>
  <c r="N18" i="188" s="1" a="1"/>
  <c r="N18" i="188" s="1"/>
  <c r="E18" i="188" a="1"/>
  <c r="E18" i="188"/>
  <c r="M18" i="188" s="1" a="1"/>
  <c r="M18" i="188" s="1"/>
  <c r="N17" i="188" a="1"/>
  <c r="N17" i="188"/>
  <c r="L17" i="188" a="1"/>
  <c r="L17" i="188"/>
  <c r="F17" i="188" a="1"/>
  <c r="F17" i="188" s="1"/>
  <c r="E17" i="188" a="1"/>
  <c r="E17" i="188" s="1"/>
  <c r="M17" i="188" s="1" a="1"/>
  <c r="M17" i="188" s="1"/>
  <c r="N13" i="188" a="1"/>
  <c r="N13" i="188" s="1"/>
  <c r="M13" i="188" a="1"/>
  <c r="M13" i="188" s="1"/>
  <c r="L13" i="188" a="1"/>
  <c r="L13" i="188"/>
  <c r="F13" i="188" a="1"/>
  <c r="F13" i="188"/>
  <c r="E13" i="188" a="1"/>
  <c r="E13" i="188"/>
  <c r="M12" i="188" a="1"/>
  <c r="M12" i="188" s="1"/>
  <c r="L12" i="188" a="1"/>
  <c r="L12" i="188" s="1"/>
  <c r="F12" i="188" a="1"/>
  <c r="F12" i="188"/>
  <c r="N12" i="188" s="1" a="1"/>
  <c r="N12" i="188" s="1"/>
  <c r="E12" i="188" a="1"/>
  <c r="E12" i="188" s="1"/>
  <c r="M10" i="188" a="1"/>
  <c r="M10" i="188" s="1"/>
  <c r="L10" i="188" a="1"/>
  <c r="L10" i="188"/>
  <c r="F10" i="188" a="1"/>
  <c r="F10" i="188" s="1"/>
  <c r="N10" i="188" s="1" a="1"/>
  <c r="N10" i="188" s="1"/>
  <c r="E10" i="188" a="1"/>
  <c r="E10" i="188"/>
  <c r="N9" i="188"/>
  <c r="M9" i="188" a="1"/>
  <c r="M9" i="188"/>
  <c r="L9" i="188" a="1"/>
  <c r="L9" i="188" s="1"/>
  <c r="F9" i="188" a="1"/>
  <c r="F9" i="188" s="1"/>
  <c r="N9" i="188" s="1" a="1"/>
  <c r="E9" i="188" a="1"/>
  <c r="E9" i="188"/>
  <c r="L7" i="188" a="1"/>
  <c r="L7" i="188" s="1"/>
  <c r="F7" i="188" a="1"/>
  <c r="F7" i="188"/>
  <c r="N7" i="188" s="1" a="1"/>
  <c r="N7" i="188" s="1"/>
  <c r="E7" i="188" a="1"/>
  <c r="E7" i="188" s="1"/>
  <c r="M7" i="188" s="1" a="1"/>
  <c r="M7" i="188" s="1"/>
  <c r="N6" i="188" a="1"/>
  <c r="N6" i="188" s="1"/>
  <c r="M6" i="188"/>
  <c r="L6" i="188" a="1"/>
  <c r="L6" i="188" s="1"/>
  <c r="F6" i="188" a="1"/>
  <c r="F6" i="188"/>
  <c r="E6" i="188" a="1"/>
  <c r="E6" i="188"/>
  <c r="M6" i="188" s="1" a="1"/>
  <c r="L5" i="188" a="1"/>
  <c r="L5" i="188" s="1"/>
  <c r="F5" i="188" a="1"/>
  <c r="F5" i="188"/>
  <c r="N5" i="188" s="1" a="1"/>
  <c r="N5" i="188" s="1"/>
  <c r="E5" i="188" a="1"/>
  <c r="E5" i="188"/>
  <c r="M5" i="188" s="1" a="1"/>
  <c r="M5" i="188" s="1"/>
  <c r="N3" i="188" a="1"/>
  <c r="N3" i="188" s="1"/>
  <c r="M3" i="188" a="1"/>
  <c r="M3" i="188" s="1"/>
  <c r="L3" i="188" a="1"/>
  <c r="L3" i="188"/>
  <c r="K30" i="186" a="1"/>
  <c r="K30" i="186" s="1"/>
  <c r="K29" i="186" a="1"/>
  <c r="K29" i="186" s="1"/>
  <c r="A29" i="186" a="1"/>
  <c r="A29" i="186" s="1"/>
  <c r="N10" i="186"/>
  <c r="L10" i="186" a="1"/>
  <c r="L10" i="186" s="1"/>
  <c r="F10" i="186" a="1"/>
  <c r="F10" i="186"/>
  <c r="N10" i="186" s="1" a="1"/>
  <c r="E10" i="186" a="1"/>
  <c r="E10" i="186" s="1"/>
  <c r="M10" i="186" s="1" a="1"/>
  <c r="M10" i="186" s="1"/>
  <c r="L9" i="186" a="1"/>
  <c r="L9" i="186" s="1"/>
  <c r="F9" i="186" a="1"/>
  <c r="F9" i="186" s="1"/>
  <c r="N9" i="186" s="1" a="1"/>
  <c r="N9" i="186" s="1"/>
  <c r="E9" i="186" a="1"/>
  <c r="E9" i="186"/>
  <c r="M9" i="186" s="1" a="1"/>
  <c r="M9" i="186" s="1"/>
  <c r="L8" i="186" a="1"/>
  <c r="L8" i="186"/>
  <c r="F8" i="186" a="1"/>
  <c r="F8" i="186" s="1"/>
  <c r="N8" i="186" s="1" a="1"/>
  <c r="N8" i="186" s="1"/>
  <c r="E8" i="186" a="1"/>
  <c r="E8" i="186" s="1"/>
  <c r="M8" i="186" s="1" a="1"/>
  <c r="M8" i="186" s="1"/>
  <c r="N7" i="186" a="1"/>
  <c r="N7" i="186" s="1"/>
  <c r="L7" i="186" a="1"/>
  <c r="L7" i="186"/>
  <c r="F7" i="186" a="1"/>
  <c r="F7" i="186"/>
  <c r="E7" i="186" a="1"/>
  <c r="E7" i="186"/>
  <c r="M7" i="186" s="1" a="1"/>
  <c r="M7" i="186" s="1"/>
  <c r="M6" i="186"/>
  <c r="L6" i="186" a="1"/>
  <c r="L6" i="186"/>
  <c r="F6" i="186" a="1"/>
  <c r="F6" i="186" s="1"/>
  <c r="N6" i="186" s="1" a="1"/>
  <c r="N6" i="186" s="1"/>
  <c r="E6" i="186" a="1"/>
  <c r="E6" i="186"/>
  <c r="M6" i="186" s="1" a="1"/>
  <c r="L5" i="186" a="1"/>
  <c r="L5" i="186"/>
  <c r="F5" i="186" a="1"/>
  <c r="F5" i="186"/>
  <c r="N5" i="186" s="1" a="1"/>
  <c r="N5" i="186" s="1"/>
  <c r="E5" i="186" a="1"/>
  <c r="E5" i="186" s="1"/>
  <c r="M5" i="186" s="1" a="1"/>
  <c r="M5" i="186" s="1"/>
  <c r="L4" i="186" a="1"/>
  <c r="L4" i="186" s="1"/>
  <c r="F4" i="186" a="1"/>
  <c r="F4" i="186"/>
  <c r="N4" i="186" s="1" a="1"/>
  <c r="N4" i="186" s="1"/>
  <c r="E4" i="186" a="1"/>
  <c r="E4" i="186" s="1"/>
  <c r="M4" i="186" s="1" a="1"/>
  <c r="M4" i="186" s="1"/>
  <c r="N3" i="186" a="1"/>
  <c r="N3" i="186"/>
  <c r="M3" i="186" a="1"/>
  <c r="M3" i="186"/>
  <c r="L3" i="186" a="1"/>
  <c r="L3" i="186"/>
  <c r="K30" i="185" a="1"/>
  <c r="K30" i="185" s="1"/>
  <c r="K29" i="185" a="1"/>
  <c r="K29" i="185"/>
  <c r="L9" i="185" a="1"/>
  <c r="L9" i="185"/>
  <c r="F9" i="185" a="1"/>
  <c r="F9" i="185" s="1"/>
  <c r="N9" i="185" s="1" a="1"/>
  <c r="N9" i="185" s="1"/>
  <c r="E9" i="185" a="1"/>
  <c r="E9" i="185"/>
  <c r="M9" i="185" s="1" a="1"/>
  <c r="M9" i="185" s="1"/>
  <c r="N8" i="185" a="1"/>
  <c r="N8" i="185"/>
  <c r="M8" i="185" a="1"/>
  <c r="M8" i="185"/>
  <c r="L8" i="185" a="1"/>
  <c r="L8" i="185" s="1"/>
  <c r="M7" i="185" a="1"/>
  <c r="M7" i="185" s="1"/>
  <c r="L7" i="185" a="1"/>
  <c r="L7" i="185" s="1"/>
  <c r="F7" i="185" a="1"/>
  <c r="F7" i="185"/>
  <c r="N7" i="185" s="1" a="1"/>
  <c r="N7" i="185" s="1"/>
  <c r="E7" i="185" a="1"/>
  <c r="E7" i="185" s="1"/>
  <c r="N6" i="185" a="1"/>
  <c r="N6" i="185"/>
  <c r="M6" i="185" a="1"/>
  <c r="M6" i="185"/>
  <c r="L6" i="185" a="1"/>
  <c r="L6" i="185"/>
  <c r="M5" i="185" a="1"/>
  <c r="M5" i="185"/>
  <c r="L5" i="185" a="1"/>
  <c r="L5" i="185"/>
  <c r="F5" i="185" a="1"/>
  <c r="F5" i="185"/>
  <c r="N5" i="185" s="1" a="1"/>
  <c r="N5" i="185" s="1"/>
  <c r="E5" i="185" a="1"/>
  <c r="E5" i="185"/>
  <c r="L4" i="185" a="1"/>
  <c r="L4" i="185" s="1"/>
  <c r="L29" i="185" s="1" a="1"/>
  <c r="L29" i="185" s="1"/>
  <c r="D29" i="185" s="1" a="1"/>
  <c r="D29" i="185" s="1"/>
  <c r="F4" i="185" a="1"/>
  <c r="F4" i="185"/>
  <c r="N4" i="185" s="1" a="1"/>
  <c r="N4" i="185" s="1"/>
  <c r="N29" i="185" s="1" a="1"/>
  <c r="N29" i="185" s="1"/>
  <c r="E4" i="185" a="1"/>
  <c r="E4" i="185" s="1"/>
  <c r="M4" i="185" s="1" a="1"/>
  <c r="M4" i="185" s="1"/>
  <c r="N3" i="185" a="1"/>
  <c r="N3" i="185"/>
  <c r="M3" i="185" a="1"/>
  <c r="M3" i="185" s="1"/>
  <c r="L3" i="185" a="1"/>
  <c r="L3" i="185"/>
  <c r="K30" i="184" a="1"/>
  <c r="K30" i="184"/>
  <c r="K29" i="184" a="1"/>
  <c r="K29" i="184"/>
  <c r="M9" i="184" a="1"/>
  <c r="M9" i="184"/>
  <c r="L9" i="184" a="1"/>
  <c r="L9" i="184" s="1"/>
  <c r="F9" i="184" a="1"/>
  <c r="F9" i="184" s="1"/>
  <c r="N9" i="184" s="1" a="1"/>
  <c r="N9" i="184" s="1"/>
  <c r="E9" i="184" a="1"/>
  <c r="E9" i="184" s="1"/>
  <c r="N8" i="184" a="1"/>
  <c r="N8" i="184"/>
  <c r="M8" i="184" a="1"/>
  <c r="M8" i="184" s="1"/>
  <c r="L8" i="184" a="1"/>
  <c r="L8" i="184"/>
  <c r="L7" i="184" a="1"/>
  <c r="L7" i="184" s="1"/>
  <c r="F7" i="184" a="1"/>
  <c r="F7" i="184"/>
  <c r="N7" i="184" s="1" a="1"/>
  <c r="N7" i="184" s="1"/>
  <c r="E7" i="184" a="1"/>
  <c r="E7" i="184" s="1"/>
  <c r="M7" i="184" s="1" a="1"/>
  <c r="M7" i="184" s="1"/>
  <c r="N6" i="184" a="1"/>
  <c r="N6" i="184"/>
  <c r="M6" i="184" a="1"/>
  <c r="M6" i="184"/>
  <c r="L6" i="184" a="1"/>
  <c r="L6" i="184"/>
  <c r="N5" i="184" a="1"/>
  <c r="N5" i="184" s="1"/>
  <c r="M5" i="184" a="1"/>
  <c r="M5" i="184" s="1"/>
  <c r="L5" i="184" a="1"/>
  <c r="L5" i="184" s="1"/>
  <c r="F5" i="184" a="1"/>
  <c r="F5" i="184"/>
  <c r="E5" i="184" a="1"/>
  <c r="E5" i="184"/>
  <c r="N4" i="184" a="1"/>
  <c r="N4" i="184" s="1"/>
  <c r="L4" i="184" a="1"/>
  <c r="L4" i="184" s="1"/>
  <c r="F4" i="184" a="1"/>
  <c r="F4" i="184"/>
  <c r="E4" i="184" a="1"/>
  <c r="E4" i="184" s="1"/>
  <c r="M4" i="184" s="1" a="1"/>
  <c r="M4" i="184" s="1"/>
  <c r="M29" i="184" s="1" a="1"/>
  <c r="M29" i="184" s="1"/>
  <c r="N3" i="184" a="1"/>
  <c r="N3" i="184"/>
  <c r="M3" i="184" a="1"/>
  <c r="M3" i="184" s="1"/>
  <c r="L3" i="184" a="1"/>
  <c r="L3" i="184"/>
  <c r="K30" i="183" a="1"/>
  <c r="K30" i="183"/>
  <c r="K29" i="183" a="1"/>
  <c r="K29" i="183" s="1"/>
  <c r="L28" i="183" a="1"/>
  <c r="L28" i="183" s="1"/>
  <c r="L9" i="183" a="1"/>
  <c r="L9" i="183" s="1"/>
  <c r="F9" i="183" a="1"/>
  <c r="F9" i="183"/>
  <c r="N9" i="183" s="1" a="1"/>
  <c r="N9" i="183" s="1"/>
  <c r="E9" i="183" a="1"/>
  <c r="E9" i="183" s="1"/>
  <c r="M9" i="183" s="1" a="1"/>
  <c r="M9" i="183" s="1"/>
  <c r="N8" i="183" a="1"/>
  <c r="N8" i="183" s="1"/>
  <c r="M8" i="183" a="1"/>
  <c r="M8" i="183"/>
  <c r="L8" i="183" a="1"/>
  <c r="L8" i="183" s="1"/>
  <c r="N7" i="183" a="1"/>
  <c r="N7" i="183" s="1"/>
  <c r="L7" i="183" a="1"/>
  <c r="L7" i="183" s="1"/>
  <c r="F7" i="183" a="1"/>
  <c r="F7" i="183"/>
  <c r="E7" i="183" a="1"/>
  <c r="E7" i="183"/>
  <c r="M7" i="183" s="1" a="1"/>
  <c r="M7" i="183" s="1"/>
  <c r="N6" i="183" a="1"/>
  <c r="N6" i="183" s="1"/>
  <c r="M6" i="183" a="1"/>
  <c r="M6" i="183"/>
  <c r="L6" i="183" a="1"/>
  <c r="L6" i="183"/>
  <c r="N5" i="183" a="1"/>
  <c r="N5" i="183" s="1"/>
  <c r="L5" i="183" a="1"/>
  <c r="L5" i="183" s="1"/>
  <c r="L29" i="183" s="1" a="1"/>
  <c r="L29" i="183" s="1"/>
  <c r="F5" i="183" a="1"/>
  <c r="F5" i="183"/>
  <c r="E5" i="183" a="1"/>
  <c r="E5" i="183" s="1"/>
  <c r="M5" i="183" s="1" a="1"/>
  <c r="M5" i="183" s="1"/>
  <c r="L4" i="183" a="1"/>
  <c r="L4" i="183"/>
  <c r="F4" i="183" a="1"/>
  <c r="F4" i="183" s="1"/>
  <c r="N4" i="183" s="1" a="1"/>
  <c r="N4" i="183" s="1"/>
  <c r="E4" i="183" a="1"/>
  <c r="E4" i="183"/>
  <c r="M4" i="183" s="1" a="1"/>
  <c r="M4" i="183" s="1"/>
  <c r="N3" i="183" a="1"/>
  <c r="N3" i="183" s="1"/>
  <c r="M3" i="183" a="1"/>
  <c r="M3" i="183"/>
  <c r="L3" i="183" a="1"/>
  <c r="L3" i="183" s="1"/>
  <c r="K30" i="182" a="1"/>
  <c r="K30" i="182" s="1"/>
  <c r="K29" i="182" a="1"/>
  <c r="K29" i="182" s="1"/>
  <c r="N9" i="182" a="1"/>
  <c r="N9" i="182"/>
  <c r="L9" i="182" a="1"/>
  <c r="L9" i="182"/>
  <c r="F9" i="182" a="1"/>
  <c r="F9" i="182" s="1"/>
  <c r="E9" i="182" a="1"/>
  <c r="E9" i="182"/>
  <c r="M9" i="182" s="1" a="1"/>
  <c r="M9" i="182" s="1"/>
  <c r="N8" i="182" a="1"/>
  <c r="N8" i="182" s="1"/>
  <c r="M8" i="182" a="1"/>
  <c r="M8" i="182" s="1"/>
  <c r="L8" i="182" a="1"/>
  <c r="L8" i="182"/>
  <c r="M7" i="182" a="1"/>
  <c r="M7" i="182" s="1"/>
  <c r="L7" i="182" a="1"/>
  <c r="L7" i="182"/>
  <c r="F7" i="182" a="1"/>
  <c r="F7" i="182" s="1"/>
  <c r="N7" i="182" s="1" a="1"/>
  <c r="N7" i="182" s="1"/>
  <c r="E7" i="182" a="1"/>
  <c r="E7" i="182" s="1"/>
  <c r="N6" i="182" a="1"/>
  <c r="N6" i="182"/>
  <c r="M6" i="182" a="1"/>
  <c r="M6" i="182" s="1"/>
  <c r="L6" i="182" a="1"/>
  <c r="L6" i="182"/>
  <c r="L5" i="182" a="1"/>
  <c r="L5" i="182"/>
  <c r="F5" i="182" a="1"/>
  <c r="F5" i="182" s="1"/>
  <c r="N5" i="182" s="1" a="1"/>
  <c r="N5" i="182" s="1"/>
  <c r="E5" i="182" a="1"/>
  <c r="E5" i="182"/>
  <c r="M5" i="182" s="1" a="1"/>
  <c r="M5" i="182" s="1"/>
  <c r="L4" i="182" a="1"/>
  <c r="L4" i="182" s="1"/>
  <c r="L29" i="182" s="1" a="1"/>
  <c r="L29" i="182" s="1"/>
  <c r="F4" i="182" a="1"/>
  <c r="F4" i="182" s="1"/>
  <c r="N4" i="182" s="1" a="1"/>
  <c r="N4" i="182" s="1"/>
  <c r="E4" i="182" a="1"/>
  <c r="E4" i="182"/>
  <c r="M4" i="182" s="1" a="1"/>
  <c r="M4" i="182" s="1"/>
  <c r="N3" i="182" a="1"/>
  <c r="N3" i="182" s="1"/>
  <c r="N28" i="182" s="1" a="1"/>
  <c r="N28" i="182" s="1"/>
  <c r="M3" i="182" a="1"/>
  <c r="M3" i="182" s="1"/>
  <c r="M28" i="182" s="1" a="1"/>
  <c r="M28" i="182" s="1"/>
  <c r="L3" i="182" a="1"/>
  <c r="L3" i="182"/>
  <c r="K30" i="181" a="1"/>
  <c r="K30" i="181" s="1"/>
  <c r="K29" i="181" a="1"/>
  <c r="K29" i="181"/>
  <c r="M9" i="181" a="1"/>
  <c r="M9" i="181"/>
  <c r="L9" i="181" a="1"/>
  <c r="L9" i="181" s="1"/>
  <c r="F9" i="181" a="1"/>
  <c r="F9" i="181" s="1"/>
  <c r="N9" i="181" s="1" a="1"/>
  <c r="N9" i="181" s="1"/>
  <c r="E9" i="181" a="1"/>
  <c r="E9" i="181"/>
  <c r="N8" i="181" a="1"/>
  <c r="N8" i="181"/>
  <c r="M8" i="181" a="1"/>
  <c r="M8" i="181" s="1"/>
  <c r="L8" i="181" a="1"/>
  <c r="L8" i="181"/>
  <c r="M7" i="181"/>
  <c r="L7" i="181" a="1"/>
  <c r="L7" i="181" s="1"/>
  <c r="F7" i="181" a="1"/>
  <c r="F7" i="181"/>
  <c r="N7" i="181" s="1" a="1"/>
  <c r="N7" i="181" s="1"/>
  <c r="E7" i="181" a="1"/>
  <c r="E7" i="181" s="1"/>
  <c r="M7" i="181" s="1" a="1"/>
  <c r="N6" i="181" a="1"/>
  <c r="N6" i="181"/>
  <c r="M6" i="181" a="1"/>
  <c r="M6" i="181" s="1"/>
  <c r="L6" i="181" a="1"/>
  <c r="L6" i="181"/>
  <c r="L5" i="181" a="1"/>
  <c r="L5" i="181" s="1"/>
  <c r="F5" i="181" a="1"/>
  <c r="F5" i="181"/>
  <c r="N5" i="181" s="1" a="1"/>
  <c r="N5" i="181" s="1"/>
  <c r="E5" i="181" a="1"/>
  <c r="E5" i="181" s="1"/>
  <c r="M5" i="181" s="1" a="1"/>
  <c r="M5" i="181" s="1"/>
  <c r="N4" i="181"/>
  <c r="M4" i="181" a="1"/>
  <c r="M4" i="181" s="1"/>
  <c r="L4" i="181" a="1"/>
  <c r="L4" i="181"/>
  <c r="F4" i="181" a="1"/>
  <c r="F4" i="181"/>
  <c r="N4" i="181" s="1" a="1"/>
  <c r="E4" i="181" a="1"/>
  <c r="E4" i="181"/>
  <c r="N3" i="181" a="1"/>
  <c r="N3" i="181" s="1"/>
  <c r="M3" i="181" a="1"/>
  <c r="M3" i="181"/>
  <c r="L3" i="181" a="1"/>
  <c r="L3" i="181" s="1"/>
  <c r="K32" i="180" a="1"/>
  <c r="K32" i="180" s="1"/>
  <c r="K31" i="180" a="1"/>
  <c r="K31" i="180"/>
  <c r="M11" i="180" a="1"/>
  <c r="M11" i="180" s="1"/>
  <c r="L11" i="180" a="1"/>
  <c r="L11" i="180"/>
  <c r="F11" i="180" a="1"/>
  <c r="F11" i="180" s="1"/>
  <c r="N11" i="180" s="1" a="1"/>
  <c r="N11" i="180" s="1"/>
  <c r="E11" i="180" a="1"/>
  <c r="E11" i="180" s="1"/>
  <c r="N10" i="180" a="1"/>
  <c r="N10" i="180"/>
  <c r="M10" i="180" a="1"/>
  <c r="M10" i="180" s="1"/>
  <c r="L10" i="180" a="1"/>
  <c r="L10" i="180" s="1"/>
  <c r="N9" i="180" a="1"/>
  <c r="N9" i="180" s="1"/>
  <c r="M9" i="180" a="1"/>
  <c r="M9" i="180"/>
  <c r="L9" i="180" a="1"/>
  <c r="L9" i="180"/>
  <c r="F9" i="180" a="1"/>
  <c r="F9" i="180" s="1"/>
  <c r="E9" i="180" a="1"/>
  <c r="E9" i="180"/>
  <c r="M8" i="180" a="1"/>
  <c r="M8" i="180" s="1"/>
  <c r="L8" i="180" a="1"/>
  <c r="L8" i="180"/>
  <c r="F8" i="180" a="1"/>
  <c r="F8" i="180" s="1"/>
  <c r="N8" i="180" s="1" a="1"/>
  <c r="N8" i="180" s="1"/>
  <c r="E8" i="180" a="1"/>
  <c r="E8" i="180" s="1"/>
  <c r="N7" i="180" a="1"/>
  <c r="N7" i="180"/>
  <c r="M7" i="180" a="1"/>
  <c r="M7" i="180"/>
  <c r="L7" i="180" a="1"/>
  <c r="L7" i="180" s="1"/>
  <c r="F7" i="180" a="1"/>
  <c r="F7" i="180"/>
  <c r="E7" i="180" a="1"/>
  <c r="E7" i="180" s="1"/>
  <c r="N6" i="180" a="1"/>
  <c r="N6" i="180"/>
  <c r="M6" i="180" a="1"/>
  <c r="M6" i="180" s="1"/>
  <c r="L6" i="180" a="1"/>
  <c r="L6" i="180"/>
  <c r="N5" i="180" a="1"/>
  <c r="N5" i="180" s="1"/>
  <c r="M5" i="180" a="1"/>
  <c r="M5" i="180" s="1"/>
  <c r="L5" i="180" a="1"/>
  <c r="L5" i="180" s="1"/>
  <c r="L31" i="180" s="1" a="1"/>
  <c r="L31" i="180" s="1"/>
  <c r="F5" i="180" a="1"/>
  <c r="F5" i="180"/>
  <c r="E5" i="180" a="1"/>
  <c r="E5" i="180" s="1"/>
  <c r="L4" i="180" a="1"/>
  <c r="L4" i="180"/>
  <c r="F4" i="180" a="1"/>
  <c r="F4" i="180" s="1"/>
  <c r="N4" i="180" s="1" a="1"/>
  <c r="N4" i="180" s="1"/>
  <c r="E4" i="180" a="1"/>
  <c r="E4" i="180" s="1"/>
  <c r="M4" i="180" s="1" a="1"/>
  <c r="M4" i="180" s="1"/>
  <c r="N3" i="180" a="1"/>
  <c r="N3" i="180"/>
  <c r="M3" i="180" a="1"/>
  <c r="M3" i="180" s="1"/>
  <c r="L3" i="180" a="1"/>
  <c r="L3" i="180" s="1"/>
  <c r="K30" i="179" a="1"/>
  <c r="K30" i="179"/>
  <c r="K29" i="179" a="1"/>
  <c r="K29" i="179" s="1"/>
  <c r="L9" i="179" a="1"/>
  <c r="L9" i="179"/>
  <c r="F9" i="179" a="1"/>
  <c r="F9" i="179" s="1"/>
  <c r="N9" i="179" s="1" a="1"/>
  <c r="N9" i="179" s="1"/>
  <c r="E9" i="179" a="1"/>
  <c r="E9" i="179" s="1"/>
  <c r="M9" i="179" s="1" a="1"/>
  <c r="M9" i="179" s="1"/>
  <c r="N8" i="179" a="1"/>
  <c r="N8" i="179"/>
  <c r="M8" i="179" a="1"/>
  <c r="M8" i="179"/>
  <c r="L8" i="179" a="1"/>
  <c r="L8" i="179" s="1"/>
  <c r="M7" i="179" a="1"/>
  <c r="M7" i="179" s="1"/>
  <c r="L7" i="179" a="1"/>
  <c r="L7" i="179"/>
  <c r="F7" i="179" a="1"/>
  <c r="F7" i="179" s="1"/>
  <c r="N7" i="179" s="1" a="1"/>
  <c r="N7" i="179" s="1"/>
  <c r="E7" i="179" a="1"/>
  <c r="E7" i="179"/>
  <c r="N6" i="179" a="1"/>
  <c r="N6" i="179"/>
  <c r="M6" i="179" a="1"/>
  <c r="M6" i="179" s="1"/>
  <c r="L6" i="179" a="1"/>
  <c r="L6" i="179"/>
  <c r="N5" i="179" a="1"/>
  <c r="N5" i="179"/>
  <c r="L5" i="179" a="1"/>
  <c r="L5" i="179"/>
  <c r="F5" i="179" a="1"/>
  <c r="F5" i="179"/>
  <c r="E5" i="179" a="1"/>
  <c r="E5" i="179" s="1"/>
  <c r="M5" i="179" s="1" a="1"/>
  <c r="M5" i="179" s="1"/>
  <c r="N4" i="179" a="1"/>
  <c r="N4" i="179" s="1"/>
  <c r="M4" i="179"/>
  <c r="L4" i="179" a="1"/>
  <c r="L4" i="179"/>
  <c r="L29" i="179" s="1" a="1"/>
  <c r="L29" i="179" s="1"/>
  <c r="L30" i="179" s="1" a="1"/>
  <c r="L30" i="179" s="1"/>
  <c r="F4" i="179" a="1"/>
  <c r="F4" i="179" s="1"/>
  <c r="E4" i="179" a="1"/>
  <c r="E4" i="179" s="1"/>
  <c r="M4" i="179" s="1" a="1"/>
  <c r="N3" i="179" a="1"/>
  <c r="N3" i="179"/>
  <c r="M3" i="179" a="1"/>
  <c r="M3" i="179"/>
  <c r="L3" i="179" a="1"/>
  <c r="L3" i="179"/>
  <c r="K30" i="178" a="1"/>
  <c r="K30" i="178" s="1"/>
  <c r="L29" i="178" a="1"/>
  <c r="L29" i="178" s="1"/>
  <c r="K29" i="178" a="1"/>
  <c r="K29" i="178"/>
  <c r="L9" i="178" a="1"/>
  <c r="L9" i="178"/>
  <c r="F9" i="178" a="1"/>
  <c r="F9" i="178" s="1"/>
  <c r="N9" i="178" s="1" a="1"/>
  <c r="N9" i="178" s="1"/>
  <c r="E9" i="178" a="1"/>
  <c r="E9" i="178"/>
  <c r="M9" i="178" s="1" a="1"/>
  <c r="M9" i="178" s="1"/>
  <c r="N8" i="178" a="1"/>
  <c r="N8" i="178"/>
  <c r="M8" i="178" a="1"/>
  <c r="M8" i="178"/>
  <c r="L8" i="178" a="1"/>
  <c r="L8" i="178" s="1"/>
  <c r="L7" i="178" a="1"/>
  <c r="L7" i="178"/>
  <c r="F7" i="178" a="1"/>
  <c r="F7" i="178" s="1"/>
  <c r="N7" i="178" s="1" a="1"/>
  <c r="N7" i="178" s="1"/>
  <c r="E7" i="178" a="1"/>
  <c r="E7" i="178" s="1"/>
  <c r="M7" i="178" s="1" a="1"/>
  <c r="M7" i="178" s="1"/>
  <c r="N6" i="178" a="1"/>
  <c r="N6" i="178"/>
  <c r="M6" i="178" a="1"/>
  <c r="M6" i="178"/>
  <c r="L6" i="178" a="1"/>
  <c r="L6" i="178"/>
  <c r="N5" i="178" a="1"/>
  <c r="N5" i="178" s="1"/>
  <c r="M5" i="178" a="1"/>
  <c r="M5" i="178" s="1"/>
  <c r="L5" i="178" a="1"/>
  <c r="L5" i="178"/>
  <c r="F5" i="178" a="1"/>
  <c r="F5" i="178"/>
  <c r="E5" i="178" a="1"/>
  <c r="E5" i="178"/>
  <c r="N4" i="178" a="1"/>
  <c r="N4" i="178"/>
  <c r="M4" i="178" a="1"/>
  <c r="M4" i="178" s="1"/>
  <c r="L4" i="178" a="1"/>
  <c r="L4" i="178"/>
  <c r="F4" i="178" a="1"/>
  <c r="F4" i="178"/>
  <c r="E4" i="178" a="1"/>
  <c r="E4" i="178" s="1"/>
  <c r="N3" i="178" a="1"/>
  <c r="N3" i="178" s="1"/>
  <c r="N28" i="178" s="1" a="1"/>
  <c r="N28" i="178" s="1"/>
  <c r="M3" i="178" a="1"/>
  <c r="M3" i="178"/>
  <c r="L3" i="178" a="1"/>
  <c r="L3" i="178" s="1"/>
  <c r="K30" i="177" a="1"/>
  <c r="K30" i="177"/>
  <c r="K29" i="177" a="1"/>
  <c r="K29" i="177"/>
  <c r="L9" i="177" a="1"/>
  <c r="L9" i="177"/>
  <c r="F9" i="177" a="1"/>
  <c r="F9" i="177" s="1"/>
  <c r="N9" i="177" s="1" a="1"/>
  <c r="N9" i="177" s="1"/>
  <c r="E9" i="177" a="1"/>
  <c r="E9" i="177"/>
  <c r="M9" i="177" s="1" a="1"/>
  <c r="M9" i="177" s="1"/>
  <c r="N8" i="177" a="1"/>
  <c r="N8" i="177"/>
  <c r="M8" i="177" a="1"/>
  <c r="M8" i="177"/>
  <c r="L8" i="177" a="1"/>
  <c r="L8" i="177" s="1"/>
  <c r="N7" i="177" a="1"/>
  <c r="N7" i="177"/>
  <c r="L7" i="177" a="1"/>
  <c r="L7" i="177"/>
  <c r="F7" i="177" a="1"/>
  <c r="F7" i="177"/>
  <c r="E7" i="177" a="1"/>
  <c r="E7" i="177" s="1"/>
  <c r="M7" i="177" s="1" a="1"/>
  <c r="M7" i="177" s="1"/>
  <c r="N6" i="177" a="1"/>
  <c r="N6" i="177"/>
  <c r="M6" i="177" a="1"/>
  <c r="M6" i="177"/>
  <c r="L6" i="177" a="1"/>
  <c r="L6" i="177" s="1"/>
  <c r="L28" i="177" s="1" a="1"/>
  <c r="L28" i="177" s="1"/>
  <c r="N5" i="177" a="1"/>
  <c r="N5" i="177" s="1"/>
  <c r="M5" i="177" a="1"/>
  <c r="M5" i="177"/>
  <c r="L5" i="177" a="1"/>
  <c r="L5" i="177" s="1"/>
  <c r="F5" i="177" a="1"/>
  <c r="F5" i="177"/>
  <c r="E5" i="177" a="1"/>
  <c r="E5" i="177"/>
  <c r="L4" i="177" a="1"/>
  <c r="L4" i="177"/>
  <c r="L29" i="177" s="1" a="1"/>
  <c r="L29" i="177" s="1"/>
  <c r="F4" i="177" a="1"/>
  <c r="F4" i="177" s="1"/>
  <c r="N4" i="177" s="1" a="1"/>
  <c r="N4" i="177" s="1"/>
  <c r="E4" i="177" a="1"/>
  <c r="E4" i="177"/>
  <c r="M4" i="177" s="1" a="1"/>
  <c r="M4" i="177" s="1"/>
  <c r="M29" i="177" s="1" a="1"/>
  <c r="M29" i="177" s="1"/>
  <c r="N3" i="177" a="1"/>
  <c r="N3" i="177" s="1"/>
  <c r="M3" i="177" a="1"/>
  <c r="M3" i="177"/>
  <c r="L3" i="177" a="1"/>
  <c r="L3" i="177"/>
  <c r="K30" i="176" a="1"/>
  <c r="K30" i="176"/>
  <c r="K29" i="176" a="1"/>
  <c r="K29" i="176" s="1"/>
  <c r="M9" i="176"/>
  <c r="L9" i="176" a="1"/>
  <c r="L9" i="176" s="1"/>
  <c r="F9" i="176" a="1"/>
  <c r="F9" i="176" s="1"/>
  <c r="N9" i="176" s="1" a="1"/>
  <c r="N9" i="176" s="1"/>
  <c r="E9" i="176" a="1"/>
  <c r="E9" i="176"/>
  <c r="M9" i="176" s="1" a="1"/>
  <c r="N8" i="176" a="1"/>
  <c r="N8" i="176"/>
  <c r="M8" i="176" a="1"/>
  <c r="M8" i="176" s="1"/>
  <c r="L8" i="176" a="1"/>
  <c r="L8" i="176"/>
  <c r="M7" i="176"/>
  <c r="L7" i="176" a="1"/>
  <c r="L7" i="176" s="1"/>
  <c r="F7" i="176" a="1"/>
  <c r="F7" i="176" s="1"/>
  <c r="N7" i="176" s="1" a="1"/>
  <c r="N7" i="176" s="1"/>
  <c r="E7" i="176" a="1"/>
  <c r="E7" i="176"/>
  <c r="M7" i="176" s="1" a="1"/>
  <c r="N6" i="176" a="1"/>
  <c r="N6" i="176" s="1"/>
  <c r="M6" i="176" a="1"/>
  <c r="M6" i="176"/>
  <c r="L6" i="176" a="1"/>
  <c r="L6" i="176" s="1"/>
  <c r="L5" i="176" a="1"/>
  <c r="L5" i="176"/>
  <c r="F5" i="176" a="1"/>
  <c r="F5" i="176"/>
  <c r="N5" i="176" s="1" a="1"/>
  <c r="N5" i="176" s="1"/>
  <c r="E5" i="176" a="1"/>
  <c r="E5" i="176" s="1"/>
  <c r="M5" i="176" s="1" a="1"/>
  <c r="M5" i="176" s="1"/>
  <c r="M4" i="176" a="1"/>
  <c r="M4" i="176" s="1"/>
  <c r="M29" i="176" s="1" a="1"/>
  <c r="M29" i="176" s="1"/>
  <c r="L4" i="176" a="1"/>
  <c r="L4" i="176"/>
  <c r="F4" i="176" a="1"/>
  <c r="F4" i="176"/>
  <c r="N4" i="176" s="1" a="1"/>
  <c r="N4" i="176" s="1"/>
  <c r="E4" i="176" a="1"/>
  <c r="E4" i="176"/>
  <c r="N3" i="176" a="1"/>
  <c r="N3" i="176" s="1"/>
  <c r="N28" i="176" s="1" a="1"/>
  <c r="N28" i="176" s="1"/>
  <c r="M3" i="176" a="1"/>
  <c r="M3" i="176"/>
  <c r="L3" i="176" a="1"/>
  <c r="L3" i="176" s="1"/>
  <c r="K30" i="175" a="1"/>
  <c r="K30" i="175" s="1"/>
  <c r="K29" i="175" a="1"/>
  <c r="K29" i="175" s="1"/>
  <c r="N9" i="175" a="1"/>
  <c r="N9" i="175" s="1"/>
  <c r="L9" i="175" a="1"/>
  <c r="L9" i="175"/>
  <c r="F9" i="175" a="1"/>
  <c r="F9" i="175"/>
  <c r="E9" i="175" a="1"/>
  <c r="E9" i="175" s="1"/>
  <c r="M9" i="175" s="1" a="1"/>
  <c r="M9" i="175" s="1"/>
  <c r="N8" i="175" a="1"/>
  <c r="N8" i="175" s="1"/>
  <c r="M8" i="175" a="1"/>
  <c r="M8" i="175"/>
  <c r="L8" i="175" a="1"/>
  <c r="L8" i="175" s="1"/>
  <c r="N7" i="175" a="1"/>
  <c r="N7" i="175" s="1"/>
  <c r="M7" i="175" a="1"/>
  <c r="M7" i="175"/>
  <c r="L7" i="175" a="1"/>
  <c r="L7" i="175"/>
  <c r="F7" i="175" a="1"/>
  <c r="F7" i="175" s="1"/>
  <c r="E7" i="175" a="1"/>
  <c r="E7" i="175"/>
  <c r="N6" i="175" a="1"/>
  <c r="N6" i="175" s="1"/>
  <c r="M6" i="175" a="1"/>
  <c r="M6" i="175"/>
  <c r="L6" i="175" a="1"/>
  <c r="L6" i="175" s="1"/>
  <c r="N5" i="175"/>
  <c r="M5" i="175" a="1"/>
  <c r="M5" i="175"/>
  <c r="L5" i="175" a="1"/>
  <c r="L5" i="175"/>
  <c r="F5" i="175" a="1"/>
  <c r="F5" i="175" s="1"/>
  <c r="N5" i="175" s="1" a="1"/>
  <c r="E5" i="175" a="1"/>
  <c r="E5" i="175"/>
  <c r="L4" i="175" a="1"/>
  <c r="L4" i="175"/>
  <c r="F4" i="175" a="1"/>
  <c r="F4" i="175" s="1"/>
  <c r="N4" i="175" s="1" a="1"/>
  <c r="N4" i="175" s="1"/>
  <c r="E4" i="175" a="1"/>
  <c r="E4" i="175" s="1"/>
  <c r="M4" i="175" s="1" a="1"/>
  <c r="M4" i="175" s="1"/>
  <c r="M29" i="175" s="1" a="1"/>
  <c r="M29" i="175" s="1"/>
  <c r="N3" i="175" a="1"/>
  <c r="N3" i="175"/>
  <c r="M3" i="175" a="1"/>
  <c r="M3" i="175"/>
  <c r="L3" i="175" a="1"/>
  <c r="L3" i="175" s="1"/>
  <c r="K30" i="174" a="1"/>
  <c r="K30" i="174"/>
  <c r="K29" i="174" a="1"/>
  <c r="K29" i="174"/>
  <c r="N9" i="174" a="1"/>
  <c r="N9" i="174" s="1"/>
  <c r="M9" i="174" a="1"/>
  <c r="M9" i="174" s="1"/>
  <c r="L9" i="174" a="1"/>
  <c r="L9" i="174"/>
  <c r="F9" i="174" a="1"/>
  <c r="F9" i="174" s="1"/>
  <c r="E9" i="174" a="1"/>
  <c r="E9" i="174"/>
  <c r="N8" i="174" a="1"/>
  <c r="N8" i="174"/>
  <c r="M8" i="174" a="1"/>
  <c r="M8" i="174"/>
  <c r="L8" i="174" a="1"/>
  <c r="L8" i="174" s="1"/>
  <c r="L7" i="174" a="1"/>
  <c r="L7" i="174"/>
  <c r="L29" i="174" s="1" a="1"/>
  <c r="L29" i="174" s="1"/>
  <c r="F7" i="174" a="1"/>
  <c r="F7" i="174"/>
  <c r="N7" i="174" s="1" a="1"/>
  <c r="N7" i="174" s="1"/>
  <c r="E7" i="174" a="1"/>
  <c r="E7" i="174" s="1"/>
  <c r="M7" i="174" s="1" a="1"/>
  <c r="M7" i="174" s="1"/>
  <c r="N6" i="174" a="1"/>
  <c r="N6" i="174" s="1"/>
  <c r="M6" i="174" a="1"/>
  <c r="M6" i="174"/>
  <c r="L6" i="174" a="1"/>
  <c r="L6" i="174" s="1"/>
  <c r="L5" i="174" a="1"/>
  <c r="L5" i="174" s="1"/>
  <c r="F5" i="174" a="1"/>
  <c r="F5" i="174" s="1"/>
  <c r="N5" i="174" s="1" a="1"/>
  <c r="N5" i="174" s="1"/>
  <c r="E5" i="174" a="1"/>
  <c r="E5" i="174" s="1"/>
  <c r="M5" i="174" s="1" a="1"/>
  <c r="M5" i="174" s="1"/>
  <c r="M4" i="174" a="1"/>
  <c r="M4" i="174" s="1"/>
  <c r="L4" i="174" a="1"/>
  <c r="L4" i="174"/>
  <c r="F4" i="174" a="1"/>
  <c r="F4" i="174" s="1"/>
  <c r="N4" i="174" s="1" a="1"/>
  <c r="N4" i="174" s="1"/>
  <c r="E4" i="174" a="1"/>
  <c r="E4" i="174"/>
  <c r="N3" i="174" a="1"/>
  <c r="N3" i="174"/>
  <c r="M3" i="174" a="1"/>
  <c r="M3" i="174" s="1"/>
  <c r="L3" i="174" a="1"/>
  <c r="L3" i="174" s="1"/>
  <c r="L28" i="174" s="1" a="1"/>
  <c r="L28" i="174" s="1"/>
  <c r="K30" i="173" a="1"/>
  <c r="K30" i="173"/>
  <c r="K29" i="173" a="1"/>
  <c r="K29" i="173" s="1"/>
  <c r="M9" i="173" a="1"/>
  <c r="M9" i="173" s="1"/>
  <c r="L9" i="173" a="1"/>
  <c r="L9" i="173"/>
  <c r="F9" i="173" a="1"/>
  <c r="F9" i="173" s="1"/>
  <c r="N9" i="173" s="1" a="1"/>
  <c r="N9" i="173" s="1"/>
  <c r="N29" i="173" s="1" a="1"/>
  <c r="N29" i="173" s="1"/>
  <c r="E9" i="173" a="1"/>
  <c r="E9" i="173" s="1"/>
  <c r="N8" i="173" a="1"/>
  <c r="N8" i="173" s="1"/>
  <c r="M8" i="173" a="1"/>
  <c r="M8" i="173"/>
  <c r="L8" i="173" a="1"/>
  <c r="L8" i="173"/>
  <c r="L7" i="173" a="1"/>
  <c r="L7" i="173"/>
  <c r="F7" i="173" a="1"/>
  <c r="F7" i="173" s="1"/>
  <c r="N7" i="173" s="1" a="1"/>
  <c r="N7" i="173" s="1"/>
  <c r="E7" i="173" a="1"/>
  <c r="E7" i="173"/>
  <c r="M7" i="173" s="1" a="1"/>
  <c r="M7" i="173" s="1"/>
  <c r="N6" i="173" a="1"/>
  <c r="N6" i="173" s="1"/>
  <c r="M6" i="173" a="1"/>
  <c r="M6" i="173" s="1"/>
  <c r="L6" i="173" a="1"/>
  <c r="L6" i="173" s="1"/>
  <c r="N5" i="173" a="1"/>
  <c r="N5" i="173" s="1"/>
  <c r="L5" i="173" a="1"/>
  <c r="L5" i="173" s="1"/>
  <c r="L29" i="173" s="1" a="1"/>
  <c r="L29" i="173" s="1"/>
  <c r="F5" i="173" a="1"/>
  <c r="F5" i="173"/>
  <c r="E5" i="173" a="1"/>
  <c r="E5" i="173" s="1"/>
  <c r="M5" i="173" s="1" a="1"/>
  <c r="M5" i="173" s="1"/>
  <c r="L4" i="173" a="1"/>
  <c r="L4" i="173" s="1"/>
  <c r="F4" i="173" a="1"/>
  <c r="F4" i="173"/>
  <c r="N4" i="173" s="1" a="1"/>
  <c r="N4" i="173" s="1"/>
  <c r="E4" i="173" a="1"/>
  <c r="E4" i="173"/>
  <c r="M4" i="173" s="1" a="1"/>
  <c r="M4" i="173" s="1"/>
  <c r="N3" i="173" a="1"/>
  <c r="N3" i="173"/>
  <c r="M3" i="173" a="1"/>
  <c r="M3" i="173" s="1"/>
  <c r="M28" i="173" s="1" a="1"/>
  <c r="M28" i="173" s="1"/>
  <c r="L3" i="173" a="1"/>
  <c r="L3" i="173"/>
  <c r="L28" i="173" s="1" a="1"/>
  <c r="L28" i="173" s="1"/>
  <c r="K30" i="172" a="1"/>
  <c r="K30" i="172"/>
  <c r="K29" i="172" a="1"/>
  <c r="K29" i="172"/>
  <c r="L9" i="172" a="1"/>
  <c r="L9" i="172" s="1"/>
  <c r="F9" i="172" a="1"/>
  <c r="F9" i="172"/>
  <c r="N9" i="172" s="1" a="1"/>
  <c r="N9" i="172" s="1"/>
  <c r="E9" i="172" a="1"/>
  <c r="E9" i="172" s="1"/>
  <c r="M9" i="172" s="1" a="1"/>
  <c r="M9" i="172" s="1"/>
  <c r="N8" i="172" a="1"/>
  <c r="N8" i="172" s="1"/>
  <c r="M8" i="172" a="1"/>
  <c r="M8" i="172"/>
  <c r="L8" i="172" a="1"/>
  <c r="L8" i="172" s="1"/>
  <c r="L7" i="172" a="1"/>
  <c r="L7" i="172" s="1"/>
  <c r="F7" i="172" a="1"/>
  <c r="F7" i="172" s="1"/>
  <c r="N7" i="172" s="1" a="1"/>
  <c r="N7" i="172" s="1"/>
  <c r="E7" i="172" a="1"/>
  <c r="E7" i="172"/>
  <c r="M7" i="172" s="1" a="1"/>
  <c r="M7" i="172" s="1"/>
  <c r="N6" i="172" a="1"/>
  <c r="N6" i="172"/>
  <c r="M6" i="172" a="1"/>
  <c r="M6" i="172" s="1"/>
  <c r="L6" i="172" a="1"/>
  <c r="L6" i="172" s="1"/>
  <c r="N5" i="172" a="1"/>
  <c r="N5" i="172" s="1"/>
  <c r="M5" i="172" a="1"/>
  <c r="M5" i="172"/>
  <c r="L5" i="172" a="1"/>
  <c r="L5" i="172"/>
  <c r="F5" i="172" a="1"/>
  <c r="F5" i="172" s="1"/>
  <c r="E5" i="172" a="1"/>
  <c r="E5" i="172"/>
  <c r="M4" i="172" a="1"/>
  <c r="M4" i="172" s="1"/>
  <c r="L4" i="172" a="1"/>
  <c r="L4" i="172"/>
  <c r="F4" i="172" a="1"/>
  <c r="F4" i="172" s="1"/>
  <c r="N4" i="172" s="1" a="1"/>
  <c r="N4" i="172" s="1"/>
  <c r="N29" i="172" s="1" a="1"/>
  <c r="N29" i="172" s="1"/>
  <c r="N30" i="172" s="1" a="1"/>
  <c r="N30" i="172" s="1"/>
  <c r="E4" i="172" a="1"/>
  <c r="E4" i="172"/>
  <c r="N3" i="172" a="1"/>
  <c r="N3" i="172"/>
  <c r="N28" i="172" s="1" a="1"/>
  <c r="N28" i="172" s="1"/>
  <c r="N31" i="172" s="1" a="1"/>
  <c r="N31" i="172" s="1"/>
  <c r="N32" i="172" s="1" a="1"/>
  <c r="N32" i="172" s="1"/>
  <c r="M3" i="172" a="1"/>
  <c r="M3" i="172"/>
  <c r="L3" i="172" a="1"/>
  <c r="L3" i="172" s="1"/>
  <c r="L28" i="172" s="1" a="1"/>
  <c r="L28" i="172" s="1"/>
  <c r="K30" i="171" a="1"/>
  <c r="K30" i="171"/>
  <c r="K29" i="171" a="1"/>
  <c r="K29" i="171" s="1"/>
  <c r="N9" i="171" a="1"/>
  <c r="N9" i="171" s="1"/>
  <c r="M9" i="171" a="1"/>
  <c r="M9" i="171" s="1"/>
  <c r="L9" i="171" a="1"/>
  <c r="L9" i="171" s="1"/>
  <c r="F9" i="171" a="1"/>
  <c r="F9" i="171"/>
  <c r="E9" i="171" a="1"/>
  <c r="E9" i="171"/>
  <c r="N8" i="171" a="1"/>
  <c r="N8" i="171"/>
  <c r="M8" i="171" a="1"/>
  <c r="M8" i="171" s="1"/>
  <c r="L8" i="171" a="1"/>
  <c r="L8" i="171"/>
  <c r="M7" i="171" a="1"/>
  <c r="M7" i="171" s="1"/>
  <c r="L7" i="171" a="1"/>
  <c r="L7" i="171"/>
  <c r="F7" i="171" a="1"/>
  <c r="F7" i="171" s="1"/>
  <c r="N7" i="171" s="1" a="1"/>
  <c r="N7" i="171" s="1"/>
  <c r="E7" i="171" a="1"/>
  <c r="E7" i="171"/>
  <c r="N6" i="171" a="1"/>
  <c r="N6" i="171" s="1"/>
  <c r="M6" i="171" a="1"/>
  <c r="M6" i="171"/>
  <c r="L6" i="171" a="1"/>
  <c r="L6" i="171" s="1"/>
  <c r="M5" i="171" a="1"/>
  <c r="M5" i="171" s="1"/>
  <c r="M29" i="171" s="1" a="1"/>
  <c r="M29" i="171" s="1"/>
  <c r="L5" i="171" a="1"/>
  <c r="L5" i="171"/>
  <c r="L29" i="171" s="1" a="1"/>
  <c r="L29" i="171" s="1"/>
  <c r="F5" i="171" a="1"/>
  <c r="F5" i="171" s="1"/>
  <c r="N5" i="171" s="1" a="1"/>
  <c r="N5" i="171" s="1"/>
  <c r="E5" i="171" a="1"/>
  <c r="E5" i="171"/>
  <c r="N4" i="171" a="1"/>
  <c r="N4" i="171" s="1"/>
  <c r="M4" i="171"/>
  <c r="L4" i="171" a="1"/>
  <c r="L4" i="171"/>
  <c r="F4" i="171" a="1"/>
  <c r="F4" i="171" s="1"/>
  <c r="E4" i="171" a="1"/>
  <c r="E4" i="171"/>
  <c r="M4" i="171" s="1" a="1"/>
  <c r="N3" i="171" a="1"/>
  <c r="N3" i="171"/>
  <c r="M3" i="171" a="1"/>
  <c r="M3" i="171"/>
  <c r="L3" i="171" a="1"/>
  <c r="L3" i="171" s="1"/>
  <c r="L28" i="171" s="1" a="1"/>
  <c r="L28" i="171" s="1"/>
  <c r="K30" i="170" a="1"/>
  <c r="K30" i="170"/>
  <c r="L29" i="170" a="1"/>
  <c r="L29" i="170" s="1"/>
  <c r="K29" i="170" a="1"/>
  <c r="K29" i="170" s="1"/>
  <c r="M9" i="170" a="1"/>
  <c r="M9" i="170" s="1"/>
  <c r="L9" i="170" a="1"/>
  <c r="L9" i="170" s="1"/>
  <c r="F9" i="170" a="1"/>
  <c r="F9" i="170" s="1"/>
  <c r="N9" i="170" s="1" a="1"/>
  <c r="N9" i="170" s="1"/>
  <c r="E9" i="170" a="1"/>
  <c r="E9" i="170"/>
  <c r="N8" i="170" a="1"/>
  <c r="N8" i="170"/>
  <c r="M8" i="170" a="1"/>
  <c r="M8" i="170" s="1"/>
  <c r="L8" i="170" a="1"/>
  <c r="L8" i="170" s="1"/>
  <c r="M7" i="170" a="1"/>
  <c r="M7" i="170" s="1"/>
  <c r="L7" i="170" a="1"/>
  <c r="L7" i="170" s="1"/>
  <c r="F7" i="170" a="1"/>
  <c r="F7" i="170" s="1"/>
  <c r="N7" i="170" s="1" a="1"/>
  <c r="N7" i="170" s="1"/>
  <c r="E7" i="170" a="1"/>
  <c r="E7" i="170"/>
  <c r="N6" i="170" a="1"/>
  <c r="N6" i="170" s="1"/>
  <c r="M6" i="170" a="1"/>
  <c r="M6" i="170"/>
  <c r="L6" i="170" a="1"/>
  <c r="L6" i="170"/>
  <c r="N5" i="170" a="1"/>
  <c r="N5" i="170"/>
  <c r="M5" i="170" a="1"/>
  <c r="M5" i="170" s="1"/>
  <c r="L5" i="170" a="1"/>
  <c r="L5" i="170" s="1"/>
  <c r="F5" i="170" a="1"/>
  <c r="F5" i="170" s="1"/>
  <c r="E5" i="170" a="1"/>
  <c r="E5" i="170" s="1"/>
  <c r="M4" i="170" a="1"/>
  <c r="M4" i="170"/>
  <c r="L4" i="170" a="1"/>
  <c r="L4" i="170" s="1"/>
  <c r="F4" i="170" a="1"/>
  <c r="F4" i="170"/>
  <c r="N4" i="170" s="1" a="1"/>
  <c r="N4" i="170" s="1"/>
  <c r="E4" i="170" a="1"/>
  <c r="E4" i="170"/>
  <c r="N3" i="170" a="1"/>
  <c r="N3" i="170"/>
  <c r="M3" i="170" a="1"/>
  <c r="M3" i="170" s="1"/>
  <c r="M28" i="170" s="1" a="1"/>
  <c r="M28" i="170" s="1"/>
  <c r="L3" i="170" a="1"/>
  <c r="L3" i="170" s="1"/>
  <c r="K30" i="169" a="1"/>
  <c r="K30" i="169" s="1"/>
  <c r="L29" i="169" a="1"/>
  <c r="L29" i="169"/>
  <c r="K29" i="169" a="1"/>
  <c r="K29" i="169" s="1"/>
  <c r="M9" i="169"/>
  <c r="L9" i="169" a="1"/>
  <c r="L9" i="169"/>
  <c r="F9" i="169" a="1"/>
  <c r="F9" i="169"/>
  <c r="N9" i="169" s="1" a="1"/>
  <c r="N9" i="169" s="1"/>
  <c r="E9" i="169" a="1"/>
  <c r="E9" i="169"/>
  <c r="M9" i="169" s="1" a="1"/>
  <c r="N8" i="169" a="1"/>
  <c r="N8" i="169" s="1"/>
  <c r="M8" i="169" a="1"/>
  <c r="M8" i="169"/>
  <c r="L8" i="169" a="1"/>
  <c r="L8" i="169" s="1"/>
  <c r="L7" i="169" a="1"/>
  <c r="L7" i="169"/>
  <c r="F7" i="169" a="1"/>
  <c r="F7" i="169" s="1"/>
  <c r="N7" i="169" s="1" a="1"/>
  <c r="N7" i="169" s="1"/>
  <c r="E7" i="169" a="1"/>
  <c r="E7" i="169" s="1"/>
  <c r="M7" i="169" s="1" a="1"/>
  <c r="M7" i="169" s="1"/>
  <c r="N6" i="169" a="1"/>
  <c r="N6" i="169" s="1"/>
  <c r="M6" i="169" a="1"/>
  <c r="M6" i="169"/>
  <c r="L6" i="169" a="1"/>
  <c r="L6" i="169" s="1"/>
  <c r="N5" i="169" a="1"/>
  <c r="N5" i="169" s="1"/>
  <c r="L5" i="169" a="1"/>
  <c r="L5" i="169"/>
  <c r="F5" i="169" a="1"/>
  <c r="F5" i="169"/>
  <c r="E5" i="169" a="1"/>
  <c r="E5" i="169" s="1"/>
  <c r="M5" i="169" s="1" a="1"/>
  <c r="M5" i="169" s="1"/>
  <c r="M4" i="169" a="1"/>
  <c r="M4" i="169"/>
  <c r="L4" i="169" a="1"/>
  <c r="L4" i="169"/>
  <c r="F4" i="169" a="1"/>
  <c r="F4" i="169" s="1"/>
  <c r="N4" i="169" s="1" a="1"/>
  <c r="N4" i="169" s="1"/>
  <c r="N29" i="169" s="1" a="1"/>
  <c r="N29" i="169" s="1"/>
  <c r="E4" i="169" a="1"/>
  <c r="E4" i="169" s="1"/>
  <c r="N3" i="169" a="1"/>
  <c r="N3" i="169" s="1"/>
  <c r="M3" i="169" a="1"/>
  <c r="M3" i="169" s="1"/>
  <c r="L3" i="169" a="1"/>
  <c r="L3" i="169" s="1"/>
  <c r="K30" i="168" a="1"/>
  <c r="K30" i="168"/>
  <c r="K29" i="168" a="1"/>
  <c r="K29" i="168"/>
  <c r="M9" i="168" a="1"/>
  <c r="M9" i="168"/>
  <c r="L9" i="168" a="1"/>
  <c r="L9" i="168" s="1"/>
  <c r="F9" i="168" a="1"/>
  <c r="F9" i="168" s="1"/>
  <c r="N9" i="168" s="1" a="1"/>
  <c r="N9" i="168" s="1"/>
  <c r="E9" i="168" a="1"/>
  <c r="E9" i="168" s="1"/>
  <c r="N8" i="168" a="1"/>
  <c r="N8" i="168"/>
  <c r="M8" i="168" a="1"/>
  <c r="M8" i="168"/>
  <c r="L8" i="168" a="1"/>
  <c r="L8" i="168"/>
  <c r="M7" i="168" a="1"/>
  <c r="M7" i="168"/>
  <c r="L7" i="168" a="1"/>
  <c r="L7" i="168"/>
  <c r="F7" i="168" a="1"/>
  <c r="F7" i="168" s="1"/>
  <c r="N7" i="168" s="1" a="1"/>
  <c r="N7" i="168" s="1"/>
  <c r="E7" i="168" a="1"/>
  <c r="E7" i="168" s="1"/>
  <c r="N6" i="168" a="1"/>
  <c r="N6" i="168"/>
  <c r="M6" i="168" a="1"/>
  <c r="M6" i="168" s="1"/>
  <c r="L6" i="168" a="1"/>
  <c r="L6" i="168"/>
  <c r="L5" i="168" a="1"/>
  <c r="L5" i="168"/>
  <c r="L28" i="168" s="1" a="1"/>
  <c r="L28" i="168" s="1"/>
  <c r="F5" i="168" a="1"/>
  <c r="F5" i="168"/>
  <c r="N5" i="168" s="1" a="1"/>
  <c r="N5" i="168" s="1"/>
  <c r="E5" i="168" a="1"/>
  <c r="E5" i="168" s="1"/>
  <c r="M5" i="168" s="1" a="1"/>
  <c r="M5" i="168" s="1"/>
  <c r="N4" i="168" a="1"/>
  <c r="N4" i="168" s="1"/>
  <c r="L4" i="168" a="1"/>
  <c r="L4" i="168" s="1"/>
  <c r="L29" i="168" s="1" a="1"/>
  <c r="L29" i="168" s="1"/>
  <c r="D29" i="168" s="1" a="1"/>
  <c r="D29" i="168" s="1"/>
  <c r="F4" i="168" a="1"/>
  <c r="F4" i="168"/>
  <c r="E4" i="168" a="1"/>
  <c r="E4" i="168" s="1"/>
  <c r="M4" i="168" s="1" a="1"/>
  <c r="M4" i="168" s="1"/>
  <c r="N3" i="168" a="1"/>
  <c r="N3" i="168"/>
  <c r="M3" i="168" a="1"/>
  <c r="M3" i="168"/>
  <c r="L3" i="168" a="1"/>
  <c r="L3" i="168" s="1"/>
  <c r="K29" i="167" a="1"/>
  <c r="K29" i="167" s="1"/>
  <c r="K28" i="167" a="1"/>
  <c r="K28" i="167"/>
  <c r="A28" i="167" a="1"/>
  <c r="A28" i="167" s="1"/>
  <c r="L10" i="167" a="1"/>
  <c r="L10" i="167"/>
  <c r="F10" i="167" a="1"/>
  <c r="F10" i="167" s="1"/>
  <c r="N10" i="167" s="1" a="1"/>
  <c r="N10" i="167" s="1"/>
  <c r="E10" i="167" a="1"/>
  <c r="E10" i="167" s="1"/>
  <c r="M10" i="167" s="1" a="1"/>
  <c r="M10" i="167" s="1"/>
  <c r="N9" i="167" a="1"/>
  <c r="N9" i="167" s="1"/>
  <c r="L9" i="167" a="1"/>
  <c r="L9" i="167" s="1"/>
  <c r="H9" i="167" a="1"/>
  <c r="H9" i="167"/>
  <c r="F9" i="167" a="1"/>
  <c r="F9" i="167" s="1"/>
  <c r="E9" i="167" a="1"/>
  <c r="E9" i="167"/>
  <c r="M9" i="167" s="1" a="1"/>
  <c r="M9" i="167" s="1"/>
  <c r="N8" i="167"/>
  <c r="M8" i="167" a="1"/>
  <c r="M8" i="167" s="1"/>
  <c r="L8" i="167" a="1"/>
  <c r="L8" i="167"/>
  <c r="H8" i="167" a="1"/>
  <c r="H8" i="167" s="1"/>
  <c r="F8" i="167" a="1"/>
  <c r="F8" i="167" s="1"/>
  <c r="N8" i="167" s="1" a="1"/>
  <c r="E8" i="167" a="1"/>
  <c r="E8" i="167"/>
  <c r="H7" i="167" a="1"/>
  <c r="H7" i="167" s="1"/>
  <c r="L7" i="167" s="1" a="1"/>
  <c r="L7" i="167" s="1"/>
  <c r="F7" i="167" a="1"/>
  <c r="F7" i="167"/>
  <c r="N7" i="167" s="1" a="1"/>
  <c r="N7" i="167" s="1"/>
  <c r="E7" i="167" a="1"/>
  <c r="E7" i="167"/>
  <c r="M7" i="167" s="1" a="1"/>
  <c r="M7" i="167" s="1"/>
  <c r="N6" i="167" a="1"/>
  <c r="N6" i="167" s="1"/>
  <c r="M6" i="167" a="1"/>
  <c r="M6" i="167" s="1"/>
  <c r="L6" i="167" a="1"/>
  <c r="L6" i="167"/>
  <c r="H6" i="167" a="1"/>
  <c r="H6" i="167" s="1"/>
  <c r="F6" i="167" a="1"/>
  <c r="F6" i="167"/>
  <c r="E6" i="167" a="1"/>
  <c r="E6" i="167" s="1"/>
  <c r="H5" i="167" a="1"/>
  <c r="H5" i="167" s="1"/>
  <c r="L5" i="167" s="1" a="1"/>
  <c r="L5" i="167" s="1"/>
  <c r="F5" i="167" a="1"/>
  <c r="F5" i="167"/>
  <c r="N5" i="167" s="1" a="1"/>
  <c r="N5" i="167" s="1"/>
  <c r="E5" i="167" a="1"/>
  <c r="E5" i="167" s="1"/>
  <c r="M5" i="167" s="1" a="1"/>
  <c r="M5" i="167" s="1"/>
  <c r="N4" i="167" a="1"/>
  <c r="N4" i="167" s="1"/>
  <c r="M4" i="167" a="1"/>
  <c r="M4" i="167" s="1"/>
  <c r="L4" i="167" a="1"/>
  <c r="L4" i="167" s="1"/>
  <c r="H4" i="167" a="1"/>
  <c r="H4" i="167" s="1"/>
  <c r="F4" i="167" a="1"/>
  <c r="F4" i="167"/>
  <c r="E4" i="167" a="1"/>
  <c r="E4" i="167" s="1"/>
  <c r="N3" i="167" a="1"/>
  <c r="N3" i="167" s="1"/>
  <c r="M3" i="167" a="1"/>
  <c r="M3" i="167"/>
  <c r="L3" i="167" a="1"/>
  <c r="L3" i="167" s="1"/>
  <c r="K29" i="166" a="1"/>
  <c r="K29" i="166" s="1"/>
  <c r="K28" i="166" a="1"/>
  <c r="K28" i="166" s="1"/>
  <c r="A28" i="166" a="1"/>
  <c r="A28" i="166"/>
  <c r="L10" i="166" a="1"/>
  <c r="L10" i="166"/>
  <c r="F10" i="166" a="1"/>
  <c r="F10" i="166"/>
  <c r="N10" i="166" s="1" a="1"/>
  <c r="N10" i="166" s="1"/>
  <c r="E10" i="166" a="1"/>
  <c r="E10" i="166" s="1"/>
  <c r="M10" i="166" s="1" a="1"/>
  <c r="M10" i="166" s="1"/>
  <c r="M9" i="166" a="1"/>
  <c r="M9" i="166" s="1"/>
  <c r="H9" i="166" a="1"/>
  <c r="H9" i="166" s="1"/>
  <c r="L9" i="166" s="1" a="1"/>
  <c r="L9" i="166" s="1"/>
  <c r="F9" i="166" a="1"/>
  <c r="F9" i="166" s="1"/>
  <c r="N9" i="166" s="1" a="1"/>
  <c r="N9" i="166" s="1"/>
  <c r="E9" i="166" a="1"/>
  <c r="E9" i="166" s="1"/>
  <c r="N8" i="166"/>
  <c r="M8" i="166" a="1"/>
  <c r="M8" i="166" s="1"/>
  <c r="L8" i="166" a="1"/>
  <c r="L8" i="166" s="1"/>
  <c r="H8" i="166" a="1"/>
  <c r="H8" i="166" s="1"/>
  <c r="F8" i="166" a="1"/>
  <c r="F8" i="166" s="1"/>
  <c r="N8" i="166" s="1" a="1"/>
  <c r="E8" i="166" a="1"/>
  <c r="E8" i="166"/>
  <c r="H7" i="166" a="1"/>
  <c r="H7" i="166" s="1"/>
  <c r="L7" i="166" s="1" a="1"/>
  <c r="L7" i="166" s="1"/>
  <c r="F7" i="166" a="1"/>
  <c r="F7" i="166"/>
  <c r="N7" i="166" s="1" a="1"/>
  <c r="N7" i="166" s="1"/>
  <c r="E7" i="166" a="1"/>
  <c r="E7" i="166"/>
  <c r="M7" i="166" s="1" a="1"/>
  <c r="M7" i="166" s="1"/>
  <c r="N6" i="166" a="1"/>
  <c r="N6" i="166"/>
  <c r="M6" i="166" a="1"/>
  <c r="M6" i="166"/>
  <c r="L6" i="166" a="1"/>
  <c r="L6" i="166" s="1"/>
  <c r="H6" i="166" a="1"/>
  <c r="H6" i="166" s="1"/>
  <c r="F6" i="166" a="1"/>
  <c r="F6" i="166"/>
  <c r="E6" i="166" a="1"/>
  <c r="E6" i="166" s="1"/>
  <c r="H5" i="166" a="1"/>
  <c r="H5" i="166" s="1"/>
  <c r="L5" i="166" s="1" a="1"/>
  <c r="L5" i="166" s="1"/>
  <c r="F5" i="166" a="1"/>
  <c r="F5" i="166" s="1"/>
  <c r="N5" i="166" s="1" a="1"/>
  <c r="N5" i="166" s="1"/>
  <c r="E5" i="166" a="1"/>
  <c r="E5" i="166"/>
  <c r="M5" i="166" s="1" a="1"/>
  <c r="M5" i="166" s="1"/>
  <c r="L4" i="166" a="1"/>
  <c r="L4" i="166" s="1"/>
  <c r="H4" i="166" a="1"/>
  <c r="H4" i="166" s="1"/>
  <c r="F4" i="166" a="1"/>
  <c r="F4" i="166"/>
  <c r="N4" i="166" s="1" a="1"/>
  <c r="N4" i="166" s="1"/>
  <c r="E4" i="166" a="1"/>
  <c r="E4" i="166" s="1"/>
  <c r="M4" i="166" s="1" a="1"/>
  <c r="M4" i="166" s="1"/>
  <c r="N3" i="166" a="1"/>
  <c r="N3" i="166" s="1"/>
  <c r="M3" i="166" a="1"/>
  <c r="M3" i="166"/>
  <c r="L3" i="166" a="1"/>
  <c r="L3" i="166"/>
  <c r="K36" i="165" a="1"/>
  <c r="K36" i="165"/>
  <c r="K35" i="165" a="1"/>
  <c r="K35" i="165" s="1"/>
  <c r="N33" i="165" a="1"/>
  <c r="N33" i="165" s="1"/>
  <c r="L33" i="165" a="1"/>
  <c r="L33" i="165" s="1"/>
  <c r="F33" i="165" a="1"/>
  <c r="F33" i="165"/>
  <c r="E33" i="165" a="1"/>
  <c r="E33" i="165" s="1"/>
  <c r="M33" i="165" s="1" a="1"/>
  <c r="M33" i="165" s="1"/>
  <c r="N31" i="165" a="1"/>
  <c r="N31" i="165" s="1"/>
  <c r="M31" i="165" a="1"/>
  <c r="M31" i="165"/>
  <c r="L31" i="165" a="1"/>
  <c r="L31" i="165"/>
  <c r="F31" i="165" a="1"/>
  <c r="F31" i="165"/>
  <c r="E31" i="165" a="1"/>
  <c r="E31" i="165" s="1"/>
  <c r="L29" i="165" a="1"/>
  <c r="L29" i="165" s="1"/>
  <c r="F29" i="165" a="1"/>
  <c r="F29" i="165" s="1"/>
  <c r="N29" i="165" s="1" a="1"/>
  <c r="N29" i="165" s="1"/>
  <c r="E29" i="165" a="1"/>
  <c r="E29" i="165" s="1"/>
  <c r="M29" i="165" s="1" a="1"/>
  <c r="M29" i="165" s="1"/>
  <c r="M28" i="165" a="1"/>
  <c r="M28" i="165" s="1"/>
  <c r="L28" i="165" a="1"/>
  <c r="L28" i="165"/>
  <c r="F28" i="165" a="1"/>
  <c r="F28" i="165" s="1"/>
  <c r="N28" i="165" s="1" a="1"/>
  <c r="N28" i="165" s="1"/>
  <c r="E28" i="165" a="1"/>
  <c r="E28" i="165"/>
  <c r="M26" i="165"/>
  <c r="L26" i="165" a="1"/>
  <c r="L26" i="165"/>
  <c r="F26" i="165" a="1"/>
  <c r="F26" i="165" s="1"/>
  <c r="N26" i="165" s="1" a="1"/>
  <c r="N26" i="165" s="1"/>
  <c r="E26" i="165" a="1"/>
  <c r="E26" i="165"/>
  <c r="M26" i="165" s="1" a="1"/>
  <c r="N25" i="165" a="1"/>
  <c r="N25" i="165" s="1"/>
  <c r="M25" i="165" a="1"/>
  <c r="M25" i="165" s="1"/>
  <c r="L25" i="165" a="1"/>
  <c r="L25" i="165" s="1"/>
  <c r="F25" i="165" a="1"/>
  <c r="F25" i="165"/>
  <c r="E25" i="165" a="1"/>
  <c r="E25" i="165" s="1"/>
  <c r="L22" i="165" a="1"/>
  <c r="L22" i="165" s="1"/>
  <c r="F22" i="165" a="1"/>
  <c r="F22" i="165"/>
  <c r="N22" i="165" s="1" a="1"/>
  <c r="N22" i="165" s="1"/>
  <c r="E22" i="165" a="1"/>
  <c r="E22" i="165" s="1"/>
  <c r="M22" i="165" s="1" a="1"/>
  <c r="M22" i="165" s="1"/>
  <c r="N21" i="165" a="1"/>
  <c r="N21" i="165"/>
  <c r="M21" i="165" a="1"/>
  <c r="M21" i="165" s="1"/>
  <c r="L21" i="165" a="1"/>
  <c r="L21" i="165" s="1"/>
  <c r="L35" i="165" s="1" a="1"/>
  <c r="L35" i="165" s="1"/>
  <c r="F21" i="165" a="1"/>
  <c r="F21" i="165"/>
  <c r="E21" i="165" a="1"/>
  <c r="E21" i="165"/>
  <c r="L20" i="165" a="1"/>
  <c r="L20" i="165" s="1"/>
  <c r="F20" i="165" a="1"/>
  <c r="F20" i="165" s="1"/>
  <c r="N20" i="165" s="1" a="1"/>
  <c r="N20" i="165" s="1"/>
  <c r="E20" i="165" a="1"/>
  <c r="E20" i="165"/>
  <c r="M20" i="165" s="1" a="1"/>
  <c r="M20" i="165" s="1"/>
  <c r="N19" i="165" a="1"/>
  <c r="N19" i="165" s="1"/>
  <c r="L19" i="165" a="1"/>
  <c r="L19" i="165" s="1"/>
  <c r="F19" i="165" a="1"/>
  <c r="F19" i="165" s="1"/>
  <c r="E19" i="165" a="1"/>
  <c r="E19" i="165"/>
  <c r="M19" i="165" s="1" a="1"/>
  <c r="M19" i="165" s="1"/>
  <c r="L18" i="165" a="1"/>
  <c r="L18" i="165"/>
  <c r="F18" i="165" a="1"/>
  <c r="F18" i="165"/>
  <c r="N18" i="165" s="1" a="1"/>
  <c r="N18" i="165" s="1"/>
  <c r="E18" i="165" a="1"/>
  <c r="E18" i="165" s="1"/>
  <c r="M18" i="165" s="1" a="1"/>
  <c r="M18" i="165" s="1"/>
  <c r="N16" i="165" a="1"/>
  <c r="N16" i="165" s="1"/>
  <c r="L16" i="165" a="1"/>
  <c r="L16" i="165" s="1"/>
  <c r="F16" i="165" a="1"/>
  <c r="F16" i="165"/>
  <c r="E16" i="165" a="1"/>
  <c r="E16" i="165" s="1"/>
  <c r="M16" i="165" s="1" a="1"/>
  <c r="M16" i="165" s="1"/>
  <c r="N15" i="165"/>
  <c r="L15" i="165" a="1"/>
  <c r="L15" i="165"/>
  <c r="F15" i="165" a="1"/>
  <c r="F15" i="165" s="1"/>
  <c r="N15" i="165" s="1" a="1"/>
  <c r="E15" i="165" a="1"/>
  <c r="E15" i="165" s="1"/>
  <c r="M15" i="165" s="1" a="1"/>
  <c r="M15" i="165" s="1"/>
  <c r="N14" i="165" a="1"/>
  <c r="N14" i="165" s="1"/>
  <c r="M14" i="165" a="1"/>
  <c r="M14" i="165"/>
  <c r="L14" i="165" a="1"/>
  <c r="L14" i="165" s="1"/>
  <c r="F14" i="165" a="1"/>
  <c r="F14" i="165" s="1"/>
  <c r="E14" i="165" a="1"/>
  <c r="E14" i="165" s="1"/>
  <c r="N13" i="165" a="1"/>
  <c r="N13" i="165"/>
  <c r="L13" i="165" a="1"/>
  <c r="L13" i="165" s="1"/>
  <c r="F13" i="165" a="1"/>
  <c r="F13" i="165"/>
  <c r="E13" i="165" a="1"/>
  <c r="E13" i="165"/>
  <c r="M13" i="165" s="1" a="1"/>
  <c r="M13" i="165" s="1"/>
  <c r="N12" i="165" a="1"/>
  <c r="N12" i="165"/>
  <c r="M12" i="165" a="1"/>
  <c r="M12" i="165" s="1"/>
  <c r="L12" i="165" a="1"/>
  <c r="L12" i="165"/>
  <c r="F12" i="165" a="1"/>
  <c r="F12" i="165" s="1"/>
  <c r="E12" i="165" a="1"/>
  <c r="E12" i="165"/>
  <c r="N9" i="165" a="1"/>
  <c r="N9" i="165" s="1"/>
  <c r="L9" i="165" a="1"/>
  <c r="L9" i="165"/>
  <c r="F9" i="165" a="1"/>
  <c r="F9" i="165" s="1"/>
  <c r="E9" i="165" a="1"/>
  <c r="E9" i="165" s="1"/>
  <c r="M9" i="165" s="1" a="1"/>
  <c r="M9" i="165" s="1"/>
  <c r="N8" i="165" a="1"/>
  <c r="N8" i="165"/>
  <c r="M8" i="165" a="1"/>
  <c r="M8" i="165" s="1"/>
  <c r="L8" i="165" a="1"/>
  <c r="L8" i="165" s="1"/>
  <c r="F8" i="165" a="1"/>
  <c r="F8" i="165" s="1"/>
  <c r="E8" i="165" a="1"/>
  <c r="E8" i="165"/>
  <c r="N7" i="165" a="1"/>
  <c r="N7" i="165" s="1"/>
  <c r="L7" i="165" a="1"/>
  <c r="L7" i="165" s="1"/>
  <c r="F7" i="165" a="1"/>
  <c r="F7" i="165"/>
  <c r="E7" i="165" a="1"/>
  <c r="E7" i="165"/>
  <c r="M7" i="165" s="1" a="1"/>
  <c r="M7" i="165" s="1"/>
  <c r="N5" i="165" a="1"/>
  <c r="N5" i="165"/>
  <c r="M5" i="165" a="1"/>
  <c r="M5" i="165"/>
  <c r="L4" i="165" a="1"/>
  <c r="L4" i="165" s="1"/>
  <c r="F4" i="165" a="1"/>
  <c r="F4" i="165"/>
  <c r="N4" i="165" s="1" a="1"/>
  <c r="N4" i="165" s="1"/>
  <c r="E4" i="165" a="1"/>
  <c r="E4" i="165" s="1"/>
  <c r="M4" i="165" s="1" a="1"/>
  <c r="M4" i="165" s="1"/>
  <c r="K31" i="164" a="1"/>
  <c r="K31" i="164"/>
  <c r="K30" i="164" a="1"/>
  <c r="K30" i="164"/>
  <c r="L12" i="164" a="1"/>
  <c r="L12" i="164" s="1"/>
  <c r="F12" i="164" a="1"/>
  <c r="F12" i="164"/>
  <c r="N12" i="164" s="1" a="1"/>
  <c r="N12" i="164" s="1"/>
  <c r="E12" i="164" a="1"/>
  <c r="E12" i="164" s="1"/>
  <c r="M12" i="164" s="1" a="1"/>
  <c r="M12" i="164" s="1"/>
  <c r="L11" i="164" a="1"/>
  <c r="L11" i="164"/>
  <c r="M10" i="164" a="1"/>
  <c r="M10" i="164" s="1"/>
  <c r="L10" i="164" a="1"/>
  <c r="L10" i="164"/>
  <c r="F10" i="164" a="1"/>
  <c r="F10" i="164" s="1"/>
  <c r="N10" i="164" s="1" a="1"/>
  <c r="N10" i="164" s="1"/>
  <c r="E10" i="164" a="1"/>
  <c r="E10" i="164"/>
  <c r="L9" i="164" a="1"/>
  <c r="L9" i="164" s="1"/>
  <c r="F9" i="164" a="1"/>
  <c r="F9" i="164" s="1"/>
  <c r="N9" i="164" s="1" a="1"/>
  <c r="N9" i="164" s="1"/>
  <c r="E9" i="164" a="1"/>
  <c r="E9" i="164" s="1"/>
  <c r="M9" i="164" s="1" a="1"/>
  <c r="M9" i="164" s="1"/>
  <c r="N8" i="164" a="1"/>
  <c r="N8" i="164" s="1"/>
  <c r="M8" i="164" a="1"/>
  <c r="M8" i="164" s="1"/>
  <c r="L8" i="164" a="1"/>
  <c r="L8" i="164" s="1"/>
  <c r="F8" i="164" a="1"/>
  <c r="F8" i="164"/>
  <c r="E8" i="164" a="1"/>
  <c r="E8" i="164" s="1"/>
  <c r="N7" i="164" a="1"/>
  <c r="N7" i="164" s="1"/>
  <c r="M7" i="164" a="1"/>
  <c r="M7" i="164" s="1"/>
  <c r="L7" i="164" a="1"/>
  <c r="L7" i="164"/>
  <c r="N6" i="164" a="1"/>
  <c r="N6" i="164"/>
  <c r="M6" i="164" a="1"/>
  <c r="M6" i="164" s="1"/>
  <c r="L6" i="164" a="1"/>
  <c r="L6" i="164"/>
  <c r="M5" i="164" a="1"/>
  <c r="M5" i="164" s="1"/>
  <c r="L5" i="164" a="1"/>
  <c r="L5" i="164"/>
  <c r="F5" i="164" a="1"/>
  <c r="F5" i="164" s="1"/>
  <c r="N5" i="164" s="1" a="1"/>
  <c r="N5" i="164" s="1"/>
  <c r="E5" i="164" a="1"/>
  <c r="E5" i="164" s="1"/>
  <c r="L4" i="164" a="1"/>
  <c r="L4" i="164"/>
  <c r="L30" i="164" s="1" a="1"/>
  <c r="L30" i="164" s="1"/>
  <c r="F4" i="164" a="1"/>
  <c r="F4" i="164"/>
  <c r="N4" i="164" s="1" a="1"/>
  <c r="N4" i="164" s="1"/>
  <c r="E4" i="164" a="1"/>
  <c r="E4" i="164" s="1"/>
  <c r="M4" i="164" s="1" a="1"/>
  <c r="M4" i="164" s="1"/>
  <c r="N3" i="164" a="1"/>
  <c r="N3" i="164" s="1"/>
  <c r="M3" i="164" a="1"/>
  <c r="M3" i="164" s="1"/>
  <c r="L3" i="164" a="1"/>
  <c r="L3" i="164"/>
  <c r="L29" i="164" s="1" a="1"/>
  <c r="L29" i="164" s="1"/>
  <c r="K29" i="163" a="1"/>
  <c r="K29" i="163" s="1"/>
  <c r="K28" i="163" a="1"/>
  <c r="K28" i="163"/>
  <c r="A28" i="163" a="1"/>
  <c r="A28" i="163" s="1"/>
  <c r="L10" i="163" a="1"/>
  <c r="L10" i="163" s="1"/>
  <c r="F10" i="163" a="1"/>
  <c r="F10" i="163" s="1"/>
  <c r="N10" i="163" s="1" a="1"/>
  <c r="N10" i="163" s="1"/>
  <c r="E10" i="163" a="1"/>
  <c r="E10" i="163" s="1"/>
  <c r="M10" i="163" s="1" a="1"/>
  <c r="M10" i="163" s="1"/>
  <c r="N9" i="163" a="1"/>
  <c r="N9" i="163"/>
  <c r="L9" i="163" a="1"/>
  <c r="L9" i="163" s="1"/>
  <c r="H9" i="163" a="1"/>
  <c r="H9" i="163" s="1"/>
  <c r="F9" i="163" a="1"/>
  <c r="F9" i="163"/>
  <c r="E9" i="163" a="1"/>
  <c r="E9" i="163" s="1"/>
  <c r="M9" i="163" s="1" a="1"/>
  <c r="M9" i="163" s="1"/>
  <c r="M8" i="163"/>
  <c r="H8" i="163" a="1"/>
  <c r="H8" i="163"/>
  <c r="L8" i="163" s="1" a="1"/>
  <c r="L8" i="163" s="1"/>
  <c r="F8" i="163" a="1"/>
  <c r="F8" i="163" s="1"/>
  <c r="N8" i="163" s="1" a="1"/>
  <c r="N8" i="163" s="1"/>
  <c r="E8" i="163" a="1"/>
  <c r="E8" i="163"/>
  <c r="M8" i="163" s="1" a="1"/>
  <c r="N7" i="163" a="1"/>
  <c r="N7" i="163" s="1"/>
  <c r="L7" i="163" a="1"/>
  <c r="L7" i="163" s="1"/>
  <c r="H7" i="163" a="1"/>
  <c r="H7" i="163" s="1"/>
  <c r="F7" i="163" a="1"/>
  <c r="F7" i="163"/>
  <c r="E7" i="163" a="1"/>
  <c r="E7" i="163" s="1"/>
  <c r="M7" i="163" s="1" a="1"/>
  <c r="M7" i="163" s="1"/>
  <c r="M6" i="163" a="1"/>
  <c r="M6" i="163" s="1"/>
  <c r="H6" i="163" a="1"/>
  <c r="H6" i="163" s="1"/>
  <c r="L6" i="163" s="1" a="1"/>
  <c r="L6" i="163" s="1"/>
  <c r="F6" i="163" a="1"/>
  <c r="F6" i="163" s="1"/>
  <c r="N6" i="163" s="1" a="1"/>
  <c r="N6" i="163" s="1"/>
  <c r="E6" i="163" a="1"/>
  <c r="E6" i="163"/>
  <c r="N5" i="163" a="1"/>
  <c r="N5" i="163" s="1"/>
  <c r="H5" i="163" a="1"/>
  <c r="H5" i="163"/>
  <c r="L5" i="163" s="1" a="1"/>
  <c r="L5" i="163" s="1"/>
  <c r="F5" i="163" a="1"/>
  <c r="F5" i="163"/>
  <c r="E5" i="163" a="1"/>
  <c r="E5" i="163" s="1"/>
  <c r="M5" i="163" s="1" a="1"/>
  <c r="M5" i="163" s="1"/>
  <c r="M4" i="163" a="1"/>
  <c r="M4" i="163" s="1"/>
  <c r="L4" i="163" a="1"/>
  <c r="L4" i="163" s="1"/>
  <c r="H4" i="163" a="1"/>
  <c r="H4" i="163"/>
  <c r="F4" i="163" a="1"/>
  <c r="F4" i="163"/>
  <c r="N4" i="163" s="1" a="1"/>
  <c r="N4" i="163" s="1"/>
  <c r="E4" i="163" a="1"/>
  <c r="E4" i="163" s="1"/>
  <c r="N3" i="163" a="1"/>
  <c r="N3" i="163" s="1"/>
  <c r="M3" i="163" a="1"/>
  <c r="M3" i="163"/>
  <c r="L3" i="163" a="1"/>
  <c r="L3" i="163"/>
  <c r="K29" i="162" a="1"/>
  <c r="K29" i="162"/>
  <c r="K28" i="162" a="1"/>
  <c r="K28" i="162" s="1"/>
  <c r="A28" i="162" a="1"/>
  <c r="A28" i="162" s="1"/>
  <c r="M10" i="162"/>
  <c r="L10" i="162" a="1"/>
  <c r="L10" i="162" s="1"/>
  <c r="F10" i="162" a="1"/>
  <c r="F10" i="162" s="1"/>
  <c r="N10" i="162" s="1" a="1"/>
  <c r="N10" i="162" s="1"/>
  <c r="E10" i="162" a="1"/>
  <c r="E10" i="162"/>
  <c r="M10" i="162" s="1" a="1"/>
  <c r="N9" i="162" a="1"/>
  <c r="N9" i="162" s="1"/>
  <c r="M9" i="162"/>
  <c r="L9" i="162" a="1"/>
  <c r="L9" i="162" s="1"/>
  <c r="H9" i="162" a="1"/>
  <c r="H9" i="162"/>
  <c r="F9" i="162" a="1"/>
  <c r="F9" i="162" s="1"/>
  <c r="E9" i="162" a="1"/>
  <c r="E9" i="162" s="1"/>
  <c r="M9" i="162" s="1" a="1"/>
  <c r="H8" i="162" a="1"/>
  <c r="H8" i="162" s="1"/>
  <c r="L8" i="162" s="1" a="1"/>
  <c r="L8" i="162" s="1"/>
  <c r="F8" i="162" a="1"/>
  <c r="F8" i="162" s="1"/>
  <c r="N8" i="162" s="1" a="1"/>
  <c r="N8" i="162" s="1"/>
  <c r="E8" i="162" a="1"/>
  <c r="E8" i="162"/>
  <c r="M8" i="162" s="1" a="1"/>
  <c r="M8" i="162" s="1"/>
  <c r="N7" i="162" a="1"/>
  <c r="N7" i="162" s="1"/>
  <c r="M7" i="162" a="1"/>
  <c r="M7" i="162" s="1"/>
  <c r="L7" i="162" a="1"/>
  <c r="L7" i="162" s="1"/>
  <c r="H7" i="162" a="1"/>
  <c r="H7" i="162"/>
  <c r="F7" i="162" a="1"/>
  <c r="F7" i="162"/>
  <c r="E7" i="162" a="1"/>
  <c r="E7" i="162" s="1"/>
  <c r="L6" i="162"/>
  <c r="H6" i="162" a="1"/>
  <c r="H6" i="162"/>
  <c r="L6" i="162" s="1" a="1"/>
  <c r="F6" i="162" a="1"/>
  <c r="F6" i="162"/>
  <c r="N6" i="162" s="1" a="1"/>
  <c r="N6" i="162" s="1"/>
  <c r="E6" i="162" a="1"/>
  <c r="E6" i="162"/>
  <c r="M6" i="162" s="1" a="1"/>
  <c r="M6" i="162" s="1"/>
  <c r="N5" i="162" a="1"/>
  <c r="N5" i="162" s="1"/>
  <c r="M5" i="162" a="1"/>
  <c r="M5" i="162"/>
  <c r="L5" i="162" a="1"/>
  <c r="L5" i="162" s="1"/>
  <c r="H5" i="162" a="1"/>
  <c r="H5" i="162" s="1"/>
  <c r="F5" i="162" a="1"/>
  <c r="F5" i="162"/>
  <c r="E5" i="162" a="1"/>
  <c r="E5" i="162" s="1"/>
  <c r="N4" i="162" a="1"/>
  <c r="N4" i="162" s="1"/>
  <c r="H4" i="162" a="1"/>
  <c r="H4" i="162" s="1"/>
  <c r="L4" i="162" s="1" a="1"/>
  <c r="L4" i="162" s="1"/>
  <c r="F4" i="162" a="1"/>
  <c r="F4" i="162"/>
  <c r="E4" i="162" a="1"/>
  <c r="E4" i="162"/>
  <c r="M4" i="162" s="1" a="1"/>
  <c r="M4" i="162" s="1"/>
  <c r="N3" i="162" a="1"/>
  <c r="N3" i="162" s="1"/>
  <c r="M3" i="162" a="1"/>
  <c r="M3" i="162" s="1"/>
  <c r="L3" i="162" a="1"/>
  <c r="L3" i="162"/>
  <c r="L27" i="162" s="1" a="1"/>
  <c r="L27" i="162" s="1"/>
  <c r="K29" i="161" a="1"/>
  <c r="K29" i="161" s="1"/>
  <c r="K28" i="161" a="1"/>
  <c r="K28" i="161"/>
  <c r="A28" i="161" a="1"/>
  <c r="A28" i="161"/>
  <c r="M10" i="161" a="1"/>
  <c r="M10" i="161"/>
  <c r="L10" i="161" a="1"/>
  <c r="L10" i="161"/>
  <c r="F10" i="161" a="1"/>
  <c r="F10" i="161"/>
  <c r="N10" i="161" s="1" a="1"/>
  <c r="N10" i="161" s="1"/>
  <c r="E10" i="161" a="1"/>
  <c r="E10" i="161" s="1"/>
  <c r="L9" i="161" a="1"/>
  <c r="L9" i="161"/>
  <c r="H9" i="161" a="1"/>
  <c r="H9" i="161" s="1"/>
  <c r="F9" i="161" a="1"/>
  <c r="F9" i="161"/>
  <c r="N9" i="161" s="1" a="1"/>
  <c r="N9" i="161" s="1"/>
  <c r="E9" i="161" a="1"/>
  <c r="E9" i="161" s="1"/>
  <c r="M9" i="161" s="1" a="1"/>
  <c r="M9" i="161" s="1"/>
  <c r="H8" i="161" a="1"/>
  <c r="H8" i="161" s="1"/>
  <c r="L8" i="161" s="1" a="1"/>
  <c r="L8" i="161" s="1"/>
  <c r="F8" i="161" a="1"/>
  <c r="F8" i="161" s="1"/>
  <c r="N8" i="161" s="1" a="1"/>
  <c r="N8" i="161" s="1"/>
  <c r="E8" i="161" a="1"/>
  <c r="E8" i="161" s="1"/>
  <c r="M8" i="161" s="1" a="1"/>
  <c r="M8" i="161" s="1"/>
  <c r="N7" i="161" a="1"/>
  <c r="N7" i="161" s="1"/>
  <c r="L7" i="161" a="1"/>
  <c r="L7" i="161" s="1"/>
  <c r="L27" i="161" s="1" a="1"/>
  <c r="L27" i="161" s="1"/>
  <c r="H7" i="161" a="1"/>
  <c r="H7" i="161"/>
  <c r="F7" i="161" a="1"/>
  <c r="F7" i="161"/>
  <c r="E7" i="161" a="1"/>
  <c r="E7" i="161" s="1"/>
  <c r="M7" i="161" s="1" a="1"/>
  <c r="M7" i="161" s="1"/>
  <c r="N6" i="161" a="1"/>
  <c r="N6" i="161" s="1"/>
  <c r="M6" i="161" a="1"/>
  <c r="M6" i="161"/>
  <c r="L6" i="161" a="1"/>
  <c r="L6" i="161"/>
  <c r="H6" i="161" a="1"/>
  <c r="H6" i="161" s="1"/>
  <c r="F6" i="161" a="1"/>
  <c r="F6" i="161"/>
  <c r="E6" i="161" a="1"/>
  <c r="E6" i="161"/>
  <c r="L5" i="161" a="1"/>
  <c r="L5" i="161" s="1"/>
  <c r="H5" i="161" a="1"/>
  <c r="H5" i="161"/>
  <c r="F5" i="161" a="1"/>
  <c r="F5" i="161" s="1"/>
  <c r="N5" i="161" s="1" a="1"/>
  <c r="N5" i="161" s="1"/>
  <c r="E5" i="161" a="1"/>
  <c r="E5" i="161"/>
  <c r="M5" i="161" s="1" a="1"/>
  <c r="M5" i="161" s="1"/>
  <c r="N4" i="161" a="1"/>
  <c r="N4" i="161" s="1"/>
  <c r="L4" i="161" a="1"/>
  <c r="L4" i="161"/>
  <c r="H4" i="161" a="1"/>
  <c r="H4" i="161"/>
  <c r="F4" i="161" a="1"/>
  <c r="F4" i="161"/>
  <c r="E4" i="161" a="1"/>
  <c r="E4" i="161" s="1"/>
  <c r="M4" i="161" s="1" a="1"/>
  <c r="M4" i="161" s="1"/>
  <c r="N3" i="161" a="1"/>
  <c r="N3" i="161"/>
  <c r="M3" i="161" a="1"/>
  <c r="M3" i="161" s="1"/>
  <c r="L3" i="161" a="1"/>
  <c r="L3" i="161"/>
  <c r="K29" i="160" a="1"/>
  <c r="K29" i="160"/>
  <c r="K28" i="160" a="1"/>
  <c r="K28" i="160"/>
  <c r="A28" i="160" a="1"/>
  <c r="A28" i="160"/>
  <c r="M10" i="160" a="1"/>
  <c r="M10" i="160" s="1"/>
  <c r="L10" i="160" a="1"/>
  <c r="L10" i="160"/>
  <c r="F10" i="160" a="1"/>
  <c r="F10" i="160" s="1"/>
  <c r="N10" i="160" s="1" a="1"/>
  <c r="N10" i="160" s="1"/>
  <c r="E10" i="160" a="1"/>
  <c r="E10" i="160" s="1"/>
  <c r="H9" i="160" a="1"/>
  <c r="H9" i="160"/>
  <c r="L9" i="160" s="1" a="1"/>
  <c r="L9" i="160" s="1"/>
  <c r="F9" i="160" a="1"/>
  <c r="F9" i="160" s="1"/>
  <c r="N9" i="160" s="1" a="1"/>
  <c r="N9" i="160" s="1"/>
  <c r="E9" i="160" a="1"/>
  <c r="E9" i="160"/>
  <c r="M9" i="160" s="1" a="1"/>
  <c r="M9" i="160" s="1"/>
  <c r="N8" i="160"/>
  <c r="M8" i="160" a="1"/>
  <c r="M8" i="160"/>
  <c r="L8" i="160" a="1"/>
  <c r="L8" i="160" s="1"/>
  <c r="H8" i="160" a="1"/>
  <c r="H8" i="160"/>
  <c r="F8" i="160" a="1"/>
  <c r="F8" i="160" s="1"/>
  <c r="N8" i="160" s="1" a="1"/>
  <c r="E8" i="160" a="1"/>
  <c r="E8" i="160"/>
  <c r="L7" i="160"/>
  <c r="H7" i="160" a="1"/>
  <c r="H7" i="160" s="1"/>
  <c r="L7" i="160" s="1" a="1"/>
  <c r="F7" i="160" a="1"/>
  <c r="F7" i="160"/>
  <c r="N7" i="160" s="1" a="1"/>
  <c r="N7" i="160" s="1"/>
  <c r="E7" i="160" a="1"/>
  <c r="E7" i="160" s="1"/>
  <c r="M7" i="160" s="1" a="1"/>
  <c r="M7" i="160" s="1"/>
  <c r="N6" i="160"/>
  <c r="M6" i="160"/>
  <c r="H6" i="160" a="1"/>
  <c r="H6" i="160"/>
  <c r="L6" i="160" s="1" a="1"/>
  <c r="L6" i="160" s="1"/>
  <c r="F6" i="160" a="1"/>
  <c r="F6" i="160" s="1"/>
  <c r="N6" i="160" s="1" a="1"/>
  <c r="E6" i="160" a="1"/>
  <c r="E6" i="160" s="1"/>
  <c r="M6" i="160" s="1" a="1"/>
  <c r="M5" i="160" a="1"/>
  <c r="M5" i="160"/>
  <c r="L5" i="160" a="1"/>
  <c r="L5" i="160" s="1"/>
  <c r="H5" i="160" a="1"/>
  <c r="H5" i="160"/>
  <c r="F5" i="160" a="1"/>
  <c r="F5" i="160"/>
  <c r="N5" i="160" s="1" a="1"/>
  <c r="N5" i="160" s="1"/>
  <c r="E5" i="160" a="1"/>
  <c r="E5" i="160"/>
  <c r="M4" i="160" a="1"/>
  <c r="M4" i="160" s="1"/>
  <c r="L4" i="160" a="1"/>
  <c r="L4" i="160" s="1"/>
  <c r="H4" i="160" a="1"/>
  <c r="H4" i="160"/>
  <c r="F4" i="160" a="1"/>
  <c r="F4" i="160" s="1"/>
  <c r="N4" i="160" s="1" a="1"/>
  <c r="N4" i="160" s="1"/>
  <c r="E4" i="160" a="1"/>
  <c r="E4" i="160" s="1"/>
  <c r="N3" i="160" a="1"/>
  <c r="N3" i="160"/>
  <c r="M3" i="160" a="1"/>
  <c r="M3" i="160"/>
  <c r="L3" i="160" a="1"/>
  <c r="L3" i="160"/>
  <c r="K29" i="159" a="1"/>
  <c r="K29" i="159" s="1"/>
  <c r="K28" i="159" a="1"/>
  <c r="K28" i="159" s="1"/>
  <c r="A28" i="159" a="1"/>
  <c r="A28" i="159" s="1"/>
  <c r="N10" i="159" a="1"/>
  <c r="N10" i="159" s="1"/>
  <c r="M10" i="159" a="1"/>
  <c r="M10" i="159"/>
  <c r="L10" i="159" a="1"/>
  <c r="L10" i="159" s="1"/>
  <c r="F10" i="159" a="1"/>
  <c r="F10" i="159"/>
  <c r="E10" i="159" a="1"/>
  <c r="E10" i="159"/>
  <c r="N9" i="159" a="1"/>
  <c r="N9" i="159" s="1"/>
  <c r="L9" i="159" a="1"/>
  <c r="L9" i="159"/>
  <c r="H9" i="159" a="1"/>
  <c r="H9" i="159"/>
  <c r="F9" i="159" a="1"/>
  <c r="F9" i="159" s="1"/>
  <c r="E9" i="159" a="1"/>
  <c r="E9" i="159"/>
  <c r="M9" i="159" s="1" a="1"/>
  <c r="M9" i="159" s="1"/>
  <c r="H8" i="159" a="1"/>
  <c r="H8" i="159" s="1"/>
  <c r="L8" i="159" s="1" a="1"/>
  <c r="L8" i="159" s="1"/>
  <c r="F8" i="159" a="1"/>
  <c r="F8" i="159" s="1"/>
  <c r="N8" i="159" s="1" a="1"/>
  <c r="N8" i="159" s="1"/>
  <c r="E8" i="159" a="1"/>
  <c r="E8" i="159"/>
  <c r="M8" i="159" s="1" a="1"/>
  <c r="M8" i="159" s="1"/>
  <c r="N7" i="159" a="1"/>
  <c r="N7" i="159"/>
  <c r="M7" i="159" a="1"/>
  <c r="M7" i="159" s="1"/>
  <c r="H7" i="159" a="1"/>
  <c r="H7" i="159" s="1"/>
  <c r="L7" i="159" s="1" a="1"/>
  <c r="L7" i="159" s="1"/>
  <c r="F7" i="159" a="1"/>
  <c r="F7" i="159"/>
  <c r="E7" i="159" a="1"/>
  <c r="E7" i="159"/>
  <c r="L6" i="159" a="1"/>
  <c r="L6" i="159" s="1"/>
  <c r="H6" i="159" a="1"/>
  <c r="H6" i="159"/>
  <c r="F6" i="159" a="1"/>
  <c r="F6" i="159" s="1"/>
  <c r="N6" i="159" s="1" a="1"/>
  <c r="N6" i="159" s="1"/>
  <c r="E6" i="159" a="1"/>
  <c r="E6" i="159" s="1"/>
  <c r="M6" i="159" s="1" a="1"/>
  <c r="M6" i="159" s="1"/>
  <c r="M28" i="159" s="1" a="1"/>
  <c r="M28" i="159" s="1"/>
  <c r="N5" i="159" a="1"/>
  <c r="N5" i="159" s="1"/>
  <c r="H5" i="159" a="1"/>
  <c r="H5" i="159" s="1"/>
  <c r="L5" i="159" s="1" a="1"/>
  <c r="L5" i="159" s="1"/>
  <c r="F5" i="159" a="1"/>
  <c r="F5" i="159"/>
  <c r="E5" i="159" a="1"/>
  <c r="E5" i="159"/>
  <c r="M5" i="159" s="1" a="1"/>
  <c r="M5" i="159" s="1"/>
  <c r="N4" i="159" a="1"/>
  <c r="N4" i="159" s="1"/>
  <c r="M4" i="159" a="1"/>
  <c r="M4" i="159" s="1"/>
  <c r="L4" i="159" a="1"/>
  <c r="L4" i="159" s="1"/>
  <c r="L28" i="159" s="1" a="1"/>
  <c r="L28" i="159" s="1"/>
  <c r="H4" i="159" a="1"/>
  <c r="H4" i="159"/>
  <c r="F4" i="159" a="1"/>
  <c r="F4" i="159"/>
  <c r="E4" i="159" a="1"/>
  <c r="E4" i="159"/>
  <c r="N3" i="159" a="1"/>
  <c r="N3" i="159" s="1"/>
  <c r="M3" i="159" a="1"/>
  <c r="M3" i="159"/>
  <c r="M27" i="159" s="1" a="1"/>
  <c r="M27" i="159" s="1"/>
  <c r="L3" i="159" a="1"/>
  <c r="L3" i="159"/>
  <c r="K29" i="158" a="1"/>
  <c r="K29" i="158"/>
  <c r="K28" i="158" a="1"/>
  <c r="K28" i="158" s="1"/>
  <c r="A28" i="158" a="1"/>
  <c r="A28" i="158"/>
  <c r="L10" i="158" a="1"/>
  <c r="L10" i="158"/>
  <c r="F10" i="158" a="1"/>
  <c r="F10" i="158" s="1"/>
  <c r="N10" i="158" s="1" a="1"/>
  <c r="N10" i="158" s="1"/>
  <c r="E10" i="158" a="1"/>
  <c r="E10" i="158"/>
  <c r="M10" i="158" s="1" a="1"/>
  <c r="M10" i="158" s="1"/>
  <c r="N9" i="158" a="1"/>
  <c r="N9" i="158" s="1"/>
  <c r="M9" i="158" a="1"/>
  <c r="M9" i="158" s="1"/>
  <c r="L9" i="158" a="1"/>
  <c r="L9" i="158"/>
  <c r="H9" i="158" a="1"/>
  <c r="H9" i="158"/>
  <c r="F9" i="158" a="1"/>
  <c r="F9" i="158"/>
  <c r="E9" i="158" a="1"/>
  <c r="E9" i="158" s="1"/>
  <c r="H8" i="158" a="1"/>
  <c r="H8" i="158"/>
  <c r="L8" i="158" s="1" a="1"/>
  <c r="L8" i="158" s="1"/>
  <c r="F8" i="158" a="1"/>
  <c r="F8" i="158"/>
  <c r="N8" i="158" s="1" a="1"/>
  <c r="N8" i="158" s="1"/>
  <c r="E8" i="158" a="1"/>
  <c r="E8" i="158" s="1"/>
  <c r="M8" i="158" s="1" a="1"/>
  <c r="M8" i="158" s="1"/>
  <c r="H7" i="158" a="1"/>
  <c r="H7" i="158" s="1"/>
  <c r="L7" i="158" s="1" a="1"/>
  <c r="L7" i="158" s="1"/>
  <c r="F7" i="158" a="1"/>
  <c r="F7" i="158" s="1"/>
  <c r="N7" i="158" s="1" a="1"/>
  <c r="N7" i="158" s="1"/>
  <c r="E7" i="158" a="1"/>
  <c r="E7" i="158" s="1"/>
  <c r="M7" i="158" s="1" a="1"/>
  <c r="M7" i="158" s="1"/>
  <c r="L6" i="158" a="1"/>
  <c r="L6" i="158"/>
  <c r="H6" i="158" a="1"/>
  <c r="H6" i="158"/>
  <c r="F6" i="158" a="1"/>
  <c r="F6" i="158"/>
  <c r="N6" i="158" s="1" a="1"/>
  <c r="N6" i="158" s="1"/>
  <c r="E6" i="158" a="1"/>
  <c r="E6" i="158" s="1"/>
  <c r="M6" i="158" s="1" a="1"/>
  <c r="M6" i="158" s="1"/>
  <c r="L5" i="158" a="1"/>
  <c r="L5" i="158"/>
  <c r="H5" i="158" a="1"/>
  <c r="H5" i="158"/>
  <c r="F5" i="158" a="1"/>
  <c r="F5" i="158" s="1"/>
  <c r="N5" i="158" s="1" a="1"/>
  <c r="N5" i="158" s="1"/>
  <c r="E5" i="158" a="1"/>
  <c r="E5" i="158"/>
  <c r="M5" i="158" s="1" a="1"/>
  <c r="M5" i="158" s="1"/>
  <c r="M4" i="158"/>
  <c r="H4" i="158" a="1"/>
  <c r="H4" i="158"/>
  <c r="L4" i="158" s="1" a="1"/>
  <c r="L4" i="158" s="1"/>
  <c r="F4" i="158" a="1"/>
  <c r="F4" i="158"/>
  <c r="N4" i="158" s="1" a="1"/>
  <c r="N4" i="158" s="1"/>
  <c r="E4" i="158" a="1"/>
  <c r="E4" i="158"/>
  <c r="M4" i="158" s="1" a="1"/>
  <c r="N3" i="158" a="1"/>
  <c r="N3" i="158"/>
  <c r="M3" i="158" a="1"/>
  <c r="M3" i="158"/>
  <c r="L3" i="158" a="1"/>
  <c r="L3" i="158"/>
  <c r="K29" i="157" a="1"/>
  <c r="K29" i="157" s="1"/>
  <c r="K28" i="157" a="1"/>
  <c r="K28" i="157"/>
  <c r="A28" i="157" a="1"/>
  <c r="A28" i="157"/>
  <c r="M10" i="157" a="1"/>
  <c r="M10" i="157" s="1"/>
  <c r="L10" i="157" a="1"/>
  <c r="L10" i="157"/>
  <c r="F10" i="157" a="1"/>
  <c r="F10" i="157" s="1"/>
  <c r="N10" i="157" s="1" a="1"/>
  <c r="N10" i="157" s="1"/>
  <c r="E10" i="157" a="1"/>
  <c r="E10" i="157" s="1"/>
  <c r="M9" i="157" a="1"/>
  <c r="M9" i="157" s="1"/>
  <c r="L9" i="157" a="1"/>
  <c r="L9" i="157"/>
  <c r="H9" i="157" a="1"/>
  <c r="H9" i="157"/>
  <c r="F9" i="157" a="1"/>
  <c r="F9" i="157"/>
  <c r="N9" i="157" s="1" a="1"/>
  <c r="N9" i="157" s="1"/>
  <c r="E9" i="157" a="1"/>
  <c r="E9" i="157" s="1"/>
  <c r="N8" i="157"/>
  <c r="M8" i="157" a="1"/>
  <c r="M8" i="157" s="1"/>
  <c r="H8" i="157" a="1"/>
  <c r="H8" i="157"/>
  <c r="L8" i="157" s="1" a="1"/>
  <c r="L8" i="157" s="1"/>
  <c r="L28" i="157" s="1" a="1"/>
  <c r="L28" i="157" s="1"/>
  <c r="F8" i="157" a="1"/>
  <c r="F8" i="157" s="1"/>
  <c r="N8" i="157" s="1" a="1"/>
  <c r="E8" i="157" a="1"/>
  <c r="E8" i="157"/>
  <c r="H7" i="157" a="1"/>
  <c r="H7" i="157" s="1"/>
  <c r="L7" i="157" s="1" a="1"/>
  <c r="L7" i="157" s="1"/>
  <c r="F7" i="157" a="1"/>
  <c r="F7" i="157"/>
  <c r="N7" i="157" s="1" a="1"/>
  <c r="N7" i="157" s="1"/>
  <c r="E7" i="157" a="1"/>
  <c r="E7" i="157" s="1"/>
  <c r="M7" i="157" s="1" a="1"/>
  <c r="M7" i="157" s="1"/>
  <c r="H6" i="157" a="1"/>
  <c r="H6" i="157" s="1"/>
  <c r="L6" i="157" s="1" a="1"/>
  <c r="L6" i="157" s="1"/>
  <c r="F6" i="157" a="1"/>
  <c r="F6" i="157" s="1"/>
  <c r="N6" i="157" s="1" a="1"/>
  <c r="N6" i="157" s="1"/>
  <c r="E6" i="157" a="1"/>
  <c r="E6" i="157" s="1"/>
  <c r="M6" i="157" s="1" a="1"/>
  <c r="M6" i="157" s="1"/>
  <c r="H5" i="157" a="1"/>
  <c r="H5" i="157"/>
  <c r="L5" i="157" s="1" a="1"/>
  <c r="L5" i="157" s="1"/>
  <c r="F5" i="157" a="1"/>
  <c r="F5" i="157" s="1"/>
  <c r="N5" i="157" s="1" a="1"/>
  <c r="N5" i="157" s="1"/>
  <c r="E5" i="157" a="1"/>
  <c r="E5" i="157"/>
  <c r="M5" i="157" s="1" a="1"/>
  <c r="M5" i="157" s="1"/>
  <c r="N4" i="157"/>
  <c r="M4" i="157" a="1"/>
  <c r="M4" i="157" s="1"/>
  <c r="H4" i="157" a="1"/>
  <c r="H4" i="157" s="1"/>
  <c r="L4" i="157" s="1" a="1"/>
  <c r="L4" i="157" s="1"/>
  <c r="F4" i="157" a="1"/>
  <c r="F4" i="157" s="1"/>
  <c r="N4" i="157" s="1" a="1"/>
  <c r="E4" i="157" a="1"/>
  <c r="E4" i="157" s="1"/>
  <c r="N3" i="157" a="1"/>
  <c r="N3" i="157"/>
  <c r="M3" i="157" a="1"/>
  <c r="M3" i="157" s="1"/>
  <c r="L3" i="157" a="1"/>
  <c r="L3" i="157" s="1"/>
  <c r="K29" i="156" a="1"/>
  <c r="K29" i="156"/>
  <c r="K28" i="156" a="1"/>
  <c r="K28" i="156"/>
  <c r="A28" i="156" a="1"/>
  <c r="A28" i="156"/>
  <c r="M10" i="156"/>
  <c r="L10" i="156" a="1"/>
  <c r="L10" i="156" s="1"/>
  <c r="F10" i="156" a="1"/>
  <c r="F10" i="156" s="1"/>
  <c r="N10" i="156" s="1" a="1"/>
  <c r="N10" i="156" s="1"/>
  <c r="E10" i="156" a="1"/>
  <c r="E10" i="156"/>
  <c r="M10" i="156" s="1" a="1"/>
  <c r="N9" i="156" a="1"/>
  <c r="N9" i="156" s="1"/>
  <c r="L9" i="156" a="1"/>
  <c r="L9" i="156" s="1"/>
  <c r="H9" i="156" a="1"/>
  <c r="H9" i="156"/>
  <c r="F9" i="156" a="1"/>
  <c r="F9" i="156" s="1"/>
  <c r="E9" i="156" a="1"/>
  <c r="E9" i="156"/>
  <c r="M9" i="156" s="1" a="1"/>
  <c r="M9" i="156" s="1"/>
  <c r="M8" i="156" a="1"/>
  <c r="M8" i="156" s="1"/>
  <c r="L8" i="156" a="1"/>
  <c r="L8" i="156" s="1"/>
  <c r="H8" i="156" a="1"/>
  <c r="H8" i="156"/>
  <c r="F8" i="156" a="1"/>
  <c r="F8" i="156" s="1"/>
  <c r="N8" i="156" s="1" a="1"/>
  <c r="N8" i="156" s="1"/>
  <c r="E8" i="156" a="1"/>
  <c r="E8" i="156"/>
  <c r="H7" i="156" a="1"/>
  <c r="H7" i="156" s="1"/>
  <c r="L7" i="156" s="1" a="1"/>
  <c r="L7" i="156" s="1"/>
  <c r="F7" i="156" a="1"/>
  <c r="F7" i="156" s="1"/>
  <c r="N7" i="156" s="1" a="1"/>
  <c r="N7" i="156" s="1"/>
  <c r="E7" i="156" a="1"/>
  <c r="E7" i="156"/>
  <c r="M7" i="156" s="1" a="1"/>
  <c r="M7" i="156" s="1"/>
  <c r="N6" i="156" a="1"/>
  <c r="N6" i="156"/>
  <c r="H6" i="156" a="1"/>
  <c r="H6" i="156" s="1"/>
  <c r="L6" i="156" s="1" a="1"/>
  <c r="L6" i="156" s="1"/>
  <c r="F6" i="156" a="1"/>
  <c r="F6" i="156" s="1"/>
  <c r="E6" i="156" a="1"/>
  <c r="E6" i="156"/>
  <c r="M6" i="156" s="1" a="1"/>
  <c r="M6" i="156" s="1"/>
  <c r="M5" i="156" a="1"/>
  <c r="M5" i="156" s="1"/>
  <c r="H5" i="156" a="1"/>
  <c r="H5" i="156"/>
  <c r="L5" i="156" s="1" a="1"/>
  <c r="L5" i="156" s="1"/>
  <c r="L27" i="156" s="1" a="1"/>
  <c r="L27" i="156" s="1"/>
  <c r="F5" i="156" a="1"/>
  <c r="F5" i="156"/>
  <c r="N5" i="156" s="1" a="1"/>
  <c r="N5" i="156" s="1"/>
  <c r="N27" i="156" s="1" a="1"/>
  <c r="N27" i="156" s="1"/>
  <c r="E5" i="156" a="1"/>
  <c r="E5" i="156"/>
  <c r="H4" i="156" a="1"/>
  <c r="H4" i="156" s="1"/>
  <c r="L4" i="156" s="1" a="1"/>
  <c r="L4" i="156" s="1"/>
  <c r="F4" i="156" a="1"/>
  <c r="F4" i="156" s="1"/>
  <c r="N4" i="156" s="1" a="1"/>
  <c r="N4" i="156" s="1"/>
  <c r="E4" i="156" a="1"/>
  <c r="E4" i="156"/>
  <c r="M4" i="156" s="1" a="1"/>
  <c r="M4" i="156" s="1"/>
  <c r="N3" i="156" a="1"/>
  <c r="N3" i="156"/>
  <c r="M3" i="156" a="1"/>
  <c r="M3" i="156" s="1"/>
  <c r="L3" i="156" a="1"/>
  <c r="L3" i="156" s="1"/>
  <c r="K28" i="155" a="1"/>
  <c r="K28" i="155"/>
  <c r="K27" i="155" a="1"/>
  <c r="K27" i="155" s="1"/>
  <c r="N25" i="155" a="1"/>
  <c r="N25" i="155" s="1"/>
  <c r="M25" i="155" a="1"/>
  <c r="M25" i="155"/>
  <c r="L25" i="155" a="1"/>
  <c r="L25" i="155" s="1"/>
  <c r="L24" i="155" a="1"/>
  <c r="L24" i="155" s="1"/>
  <c r="F24" i="155" a="1"/>
  <c r="F24" i="155"/>
  <c r="N24" i="155" s="1" a="1"/>
  <c r="N24" i="155" s="1"/>
  <c r="E24" i="155" a="1"/>
  <c r="E24" i="155"/>
  <c r="M24" i="155" s="1" a="1"/>
  <c r="M24" i="155" s="1"/>
  <c r="N23" i="155" a="1"/>
  <c r="N23" i="155"/>
  <c r="M23" i="155" a="1"/>
  <c r="M23" i="155" s="1"/>
  <c r="L23" i="155" a="1"/>
  <c r="L23" i="155"/>
  <c r="N22" i="155" a="1"/>
  <c r="N22" i="155" s="1"/>
  <c r="L22" i="155" a="1"/>
  <c r="L22" i="155" s="1"/>
  <c r="F22" i="155" a="1"/>
  <c r="F22" i="155"/>
  <c r="E22" i="155" a="1"/>
  <c r="E22" i="155" s="1"/>
  <c r="M22" i="155" s="1" a="1"/>
  <c r="M22" i="155" s="1"/>
  <c r="N21" i="155" a="1"/>
  <c r="N21" i="155" s="1"/>
  <c r="L21" i="155" a="1"/>
  <c r="L21" i="155" s="1"/>
  <c r="F21" i="155" a="1"/>
  <c r="F21" i="155"/>
  <c r="E21" i="155" a="1"/>
  <c r="E21" i="155"/>
  <c r="M21" i="155" s="1" a="1"/>
  <c r="M21" i="155" s="1"/>
  <c r="D20" i="155" a="1"/>
  <c r="D20" i="155"/>
  <c r="L19" i="155" a="1"/>
  <c r="L19" i="155"/>
  <c r="F19" i="155" a="1"/>
  <c r="F19" i="155" s="1"/>
  <c r="N19" i="155" s="1" a="1"/>
  <c r="N19" i="155" s="1"/>
  <c r="E19" i="155" a="1"/>
  <c r="E19" i="155" s="1"/>
  <c r="M19" i="155" s="1" a="1"/>
  <c r="M19" i="155" s="1"/>
  <c r="N18" i="155" a="1"/>
  <c r="N18" i="155"/>
  <c r="M18" i="155" a="1"/>
  <c r="M18" i="155"/>
  <c r="L18" i="155" a="1"/>
  <c r="L18" i="155" s="1"/>
  <c r="D17" i="155" a="1"/>
  <c r="D17" i="155" s="1"/>
  <c r="B17" i="155" a="1"/>
  <c r="B17" i="155"/>
  <c r="N16" i="155" a="1"/>
  <c r="N16" i="155" s="1"/>
  <c r="M16" i="155" a="1"/>
  <c r="M16" i="155"/>
  <c r="L16" i="155" a="1"/>
  <c r="L16" i="155"/>
  <c r="L15" i="155" a="1"/>
  <c r="L15" i="155" s="1"/>
  <c r="F15" i="155" a="1"/>
  <c r="F15" i="155"/>
  <c r="N15" i="155" s="1" a="1"/>
  <c r="N15" i="155" s="1"/>
  <c r="E15" i="155" a="1"/>
  <c r="E15" i="155" s="1"/>
  <c r="M15" i="155" s="1" a="1"/>
  <c r="M15" i="155" s="1"/>
  <c r="L14" i="155" a="1"/>
  <c r="L14" i="155"/>
  <c r="F14" i="155" a="1"/>
  <c r="F14" i="155"/>
  <c r="N14" i="155" s="1" a="1"/>
  <c r="N14" i="155" s="1"/>
  <c r="E14" i="155" a="1"/>
  <c r="E14" i="155" s="1"/>
  <c r="M14" i="155" s="1" a="1"/>
  <c r="M14" i="155" s="1"/>
  <c r="N13" i="155" a="1"/>
  <c r="N13" i="155"/>
  <c r="M13" i="155" a="1"/>
  <c r="M13" i="155"/>
  <c r="L13" i="155" a="1"/>
  <c r="L13" i="155"/>
  <c r="N12" i="155" a="1"/>
  <c r="N12" i="155" s="1"/>
  <c r="L12" i="155" a="1"/>
  <c r="L12" i="155"/>
  <c r="F12" i="155" a="1"/>
  <c r="F12" i="155" s="1"/>
  <c r="E12" i="155" a="1"/>
  <c r="E12" i="155"/>
  <c r="M12" i="155" s="1" a="1"/>
  <c r="M12" i="155" s="1"/>
  <c r="M11" i="155" a="1"/>
  <c r="M11" i="155" s="1"/>
  <c r="L11" i="155" a="1"/>
  <c r="L11" i="155" s="1"/>
  <c r="F11" i="155" a="1"/>
  <c r="F11" i="155" s="1"/>
  <c r="N11" i="155" s="1" a="1"/>
  <c r="N11" i="155" s="1"/>
  <c r="E11" i="155" a="1"/>
  <c r="E11" i="155"/>
  <c r="D10" i="155" a="1"/>
  <c r="D10" i="155"/>
  <c r="N9" i="155" a="1"/>
  <c r="N9" i="155"/>
  <c r="M9" i="155" a="1"/>
  <c r="M9" i="155"/>
  <c r="L9" i="155" a="1"/>
  <c r="L9" i="155"/>
  <c r="N8" i="155" a="1"/>
  <c r="N8" i="155"/>
  <c r="M8" i="155" a="1"/>
  <c r="M8" i="155" s="1"/>
  <c r="L8" i="155" a="1"/>
  <c r="L8" i="155"/>
  <c r="L7" i="155" a="1"/>
  <c r="L7" i="155" s="1"/>
  <c r="F7" i="155" a="1"/>
  <c r="F7" i="155" s="1"/>
  <c r="N7" i="155" s="1" a="1"/>
  <c r="N7" i="155" s="1"/>
  <c r="E7" i="155" a="1"/>
  <c r="E7" i="155" s="1"/>
  <c r="M7" i="155" s="1" a="1"/>
  <c r="M7" i="155" s="1"/>
  <c r="N6" i="155" a="1"/>
  <c r="N6" i="155" s="1"/>
  <c r="M6" i="155" a="1"/>
  <c r="M6" i="155"/>
  <c r="L6" i="155" a="1"/>
  <c r="L6" i="155" s="1"/>
  <c r="M5" i="155"/>
  <c r="L5" i="155" a="1"/>
  <c r="L5" i="155" s="1"/>
  <c r="F5" i="155" a="1"/>
  <c r="F5" i="155"/>
  <c r="N5" i="155" s="1" a="1"/>
  <c r="N5" i="155" s="1"/>
  <c r="E5" i="155" a="1"/>
  <c r="E5" i="155"/>
  <c r="M5" i="155" s="1" a="1"/>
  <c r="N4" i="155" a="1"/>
  <c r="N4" i="155"/>
  <c r="M4" i="155" a="1"/>
  <c r="M4" i="155"/>
  <c r="L4" i="155" a="1"/>
  <c r="L4" i="155"/>
  <c r="N3" i="155" a="1"/>
  <c r="N3" i="155"/>
  <c r="M3" i="155" a="1"/>
  <c r="M3" i="155" s="1"/>
  <c r="L3" i="155" a="1"/>
  <c r="L3" i="155"/>
  <c r="K29" i="154" a="1"/>
  <c r="K29" i="154"/>
  <c r="K28" i="154" a="1"/>
  <c r="K28" i="154"/>
  <c r="A28" i="154" a="1"/>
  <c r="A28" i="154" s="1"/>
  <c r="M10" i="154" a="1"/>
  <c r="M10" i="154" s="1"/>
  <c r="L10" i="154" a="1"/>
  <c r="L10" i="154"/>
  <c r="F10" i="154" a="1"/>
  <c r="F10" i="154" s="1"/>
  <c r="N10" i="154" s="1" a="1"/>
  <c r="N10" i="154" s="1"/>
  <c r="E10" i="154" a="1"/>
  <c r="E10" i="154" s="1"/>
  <c r="M9" i="154" a="1"/>
  <c r="M9" i="154" s="1"/>
  <c r="L9" i="154" a="1"/>
  <c r="L9" i="154" s="1"/>
  <c r="H9" i="154" a="1"/>
  <c r="H9" i="154" s="1"/>
  <c r="F9" i="154" a="1"/>
  <c r="F9" i="154"/>
  <c r="N9" i="154" s="1" a="1"/>
  <c r="N9" i="154" s="1"/>
  <c r="E9" i="154" a="1"/>
  <c r="E9" i="154"/>
  <c r="H8" i="154" a="1"/>
  <c r="H8" i="154" s="1"/>
  <c r="L8" i="154" s="1" a="1"/>
  <c r="L8" i="154" s="1"/>
  <c r="F8" i="154" a="1"/>
  <c r="F8" i="154" s="1"/>
  <c r="N8" i="154" s="1" a="1"/>
  <c r="N8" i="154" s="1"/>
  <c r="E8" i="154" a="1"/>
  <c r="E8" i="154"/>
  <c r="M8" i="154" s="1" a="1"/>
  <c r="M8" i="154" s="1"/>
  <c r="N7" i="154" a="1"/>
  <c r="N7" i="154"/>
  <c r="M7" i="154" a="1"/>
  <c r="M7" i="154" s="1"/>
  <c r="L7" i="154" a="1"/>
  <c r="L7" i="154" s="1"/>
  <c r="H7" i="154" a="1"/>
  <c r="H7" i="154" s="1"/>
  <c r="F7" i="154" a="1"/>
  <c r="F7" i="154"/>
  <c r="E7" i="154" a="1"/>
  <c r="E7" i="154" s="1"/>
  <c r="M6" i="154"/>
  <c r="H6" i="154" a="1"/>
  <c r="H6" i="154" s="1"/>
  <c r="L6" i="154" s="1" a="1"/>
  <c r="L6" i="154" s="1"/>
  <c r="F6" i="154" a="1"/>
  <c r="F6" i="154" s="1"/>
  <c r="N6" i="154" s="1" a="1"/>
  <c r="N6" i="154" s="1"/>
  <c r="E6" i="154" a="1"/>
  <c r="E6" i="154"/>
  <c r="M6" i="154" s="1" a="1"/>
  <c r="N5" i="154"/>
  <c r="L5" i="154" a="1"/>
  <c r="L5" i="154" s="1"/>
  <c r="H5" i="154" a="1"/>
  <c r="H5" i="154" s="1"/>
  <c r="F5" i="154" a="1"/>
  <c r="F5" i="154" s="1"/>
  <c r="N5" i="154" s="1" a="1"/>
  <c r="E5" i="154" a="1"/>
  <c r="E5" i="154"/>
  <c r="M5" i="154" s="1" a="1"/>
  <c r="M5" i="154" s="1"/>
  <c r="M4" i="154" a="1"/>
  <c r="M4" i="154" s="1"/>
  <c r="M28" i="154" s="1" a="1"/>
  <c r="M28" i="154" s="1"/>
  <c r="L4" i="154" a="1"/>
  <c r="L4" i="154" s="1"/>
  <c r="H4" i="154" a="1"/>
  <c r="H4" i="154" s="1"/>
  <c r="F4" i="154" a="1"/>
  <c r="F4" i="154" s="1"/>
  <c r="N4" i="154" s="1" a="1"/>
  <c r="N4" i="154" s="1"/>
  <c r="E4" i="154" a="1"/>
  <c r="E4" i="154" s="1"/>
  <c r="N3" i="154" a="1"/>
  <c r="N3" i="154" s="1"/>
  <c r="M3" i="154" a="1"/>
  <c r="M3" i="154" s="1"/>
  <c r="L3" i="154" a="1"/>
  <c r="L3" i="154"/>
  <c r="K29" i="153" a="1"/>
  <c r="K29" i="153" s="1"/>
  <c r="K28" i="153" a="1"/>
  <c r="K28" i="153" s="1"/>
  <c r="A28" i="153" a="1"/>
  <c r="A28" i="153" s="1"/>
  <c r="M10" i="153" a="1"/>
  <c r="M10" i="153" s="1"/>
  <c r="L10" i="153" a="1"/>
  <c r="L10" i="153"/>
  <c r="F10" i="153" a="1"/>
  <c r="F10" i="153" s="1"/>
  <c r="N10" i="153" s="1" a="1"/>
  <c r="N10" i="153" s="1"/>
  <c r="E10" i="153" a="1"/>
  <c r="E10" i="153" s="1"/>
  <c r="M9" i="153"/>
  <c r="H9" i="153" a="1"/>
  <c r="H9" i="153" s="1"/>
  <c r="L9" i="153" s="1" a="1"/>
  <c r="L9" i="153" s="1"/>
  <c r="F9" i="153" a="1"/>
  <c r="F9" i="153" s="1"/>
  <c r="N9" i="153" s="1" a="1"/>
  <c r="N9" i="153" s="1"/>
  <c r="E9" i="153" a="1"/>
  <c r="E9" i="153"/>
  <c r="M9" i="153" s="1" a="1"/>
  <c r="H8" i="153" a="1"/>
  <c r="H8" i="153"/>
  <c r="L8" i="153" s="1" a="1"/>
  <c r="L8" i="153" s="1"/>
  <c r="F8" i="153" a="1"/>
  <c r="F8" i="153" s="1"/>
  <c r="N8" i="153" s="1" a="1"/>
  <c r="N8" i="153" s="1"/>
  <c r="E8" i="153" a="1"/>
  <c r="E8" i="153" s="1"/>
  <c r="M8" i="153" s="1" a="1"/>
  <c r="M8" i="153" s="1"/>
  <c r="N7" i="153" a="1"/>
  <c r="N7" i="153" s="1"/>
  <c r="L7" i="153" a="1"/>
  <c r="L7" i="153" s="1"/>
  <c r="H7" i="153" a="1"/>
  <c r="H7" i="153" s="1"/>
  <c r="F7" i="153" a="1"/>
  <c r="F7" i="153"/>
  <c r="E7" i="153" a="1"/>
  <c r="E7" i="153" s="1"/>
  <c r="M7" i="153" s="1" a="1"/>
  <c r="M7" i="153" s="1"/>
  <c r="M6" i="153" a="1"/>
  <c r="M6" i="153"/>
  <c r="L6" i="153"/>
  <c r="H6" i="153" a="1"/>
  <c r="H6" i="153"/>
  <c r="L6" i="153" s="1" a="1"/>
  <c r="F6" i="153" a="1"/>
  <c r="F6" i="153" s="1"/>
  <c r="N6" i="153" s="1" a="1"/>
  <c r="N6" i="153" s="1"/>
  <c r="E6" i="153" a="1"/>
  <c r="E6" i="153"/>
  <c r="N5" i="153"/>
  <c r="L5" i="153" a="1"/>
  <c r="L5" i="153" s="1"/>
  <c r="H5" i="153" a="1"/>
  <c r="H5" i="153"/>
  <c r="F5" i="153" a="1"/>
  <c r="F5" i="153"/>
  <c r="N5" i="153" s="1" a="1"/>
  <c r="E5" i="153" a="1"/>
  <c r="E5" i="153" s="1"/>
  <c r="M5" i="153" s="1" a="1"/>
  <c r="M5" i="153" s="1"/>
  <c r="N4" i="153" a="1"/>
  <c r="N4" i="153"/>
  <c r="M4" i="153" a="1"/>
  <c r="M4" i="153" s="1"/>
  <c r="L4" i="153" a="1"/>
  <c r="L4" i="153" s="1"/>
  <c r="H4" i="153" a="1"/>
  <c r="H4" i="153" s="1"/>
  <c r="F4" i="153" a="1"/>
  <c r="F4" i="153" s="1"/>
  <c r="E4" i="153" a="1"/>
  <c r="E4" i="153"/>
  <c r="N3" i="153" a="1"/>
  <c r="N3" i="153" s="1"/>
  <c r="N27" i="153" s="1" a="1"/>
  <c r="N27" i="153" s="1"/>
  <c r="M3" i="153" a="1"/>
  <c r="M3" i="153" s="1"/>
  <c r="L3" i="153" a="1"/>
  <c r="L3" i="153"/>
  <c r="K29" i="152" a="1"/>
  <c r="K29" i="152"/>
  <c r="K28" i="152" a="1"/>
  <c r="K28" i="152"/>
  <c r="A28" i="152" a="1"/>
  <c r="A28" i="152" s="1"/>
  <c r="N10" i="152"/>
  <c r="L10" i="152" a="1"/>
  <c r="L10" i="152" s="1"/>
  <c r="F10" i="152" a="1"/>
  <c r="F10" i="152"/>
  <c r="N10" i="152" s="1" a="1"/>
  <c r="E10" i="152" a="1"/>
  <c r="E10" i="152"/>
  <c r="M10" i="152" s="1" a="1"/>
  <c r="M10" i="152" s="1"/>
  <c r="N9" i="152" a="1"/>
  <c r="N9" i="152" s="1"/>
  <c r="L9" i="152" a="1"/>
  <c r="L9" i="152" s="1"/>
  <c r="H9" i="152" a="1"/>
  <c r="H9" i="152" s="1"/>
  <c r="F9" i="152" a="1"/>
  <c r="F9" i="152" s="1"/>
  <c r="E9" i="152" a="1"/>
  <c r="E9" i="152"/>
  <c r="M9" i="152" s="1" a="1"/>
  <c r="M9" i="152" s="1"/>
  <c r="H8" i="152" a="1"/>
  <c r="H8" i="152" s="1"/>
  <c r="L8" i="152" s="1" a="1"/>
  <c r="L8" i="152" s="1"/>
  <c r="F8" i="152" a="1"/>
  <c r="F8" i="152" s="1"/>
  <c r="N8" i="152" s="1" a="1"/>
  <c r="N8" i="152" s="1"/>
  <c r="E8" i="152" a="1"/>
  <c r="E8" i="152" s="1"/>
  <c r="M8" i="152" s="1" a="1"/>
  <c r="M8" i="152" s="1"/>
  <c r="M7" i="152"/>
  <c r="H7" i="152" a="1"/>
  <c r="H7" i="152" s="1"/>
  <c r="L7" i="152" s="1" a="1"/>
  <c r="L7" i="152" s="1"/>
  <c r="F7" i="152" a="1"/>
  <c r="F7" i="152" s="1"/>
  <c r="N7" i="152" s="1" a="1"/>
  <c r="N7" i="152" s="1"/>
  <c r="E7" i="152" a="1"/>
  <c r="E7" i="152"/>
  <c r="M7" i="152" s="1" a="1"/>
  <c r="H6" i="152" a="1"/>
  <c r="H6" i="152" s="1"/>
  <c r="L6" i="152" s="1" a="1"/>
  <c r="L6" i="152" s="1"/>
  <c r="F6" i="152" a="1"/>
  <c r="F6" i="152" s="1"/>
  <c r="N6" i="152" s="1" a="1"/>
  <c r="N6" i="152" s="1"/>
  <c r="E6" i="152" a="1"/>
  <c r="E6" i="152" s="1"/>
  <c r="M6" i="152" s="1" a="1"/>
  <c r="M6" i="152" s="1"/>
  <c r="L5" i="152" a="1"/>
  <c r="L5" i="152" s="1"/>
  <c r="H5" i="152" a="1"/>
  <c r="H5" i="152" s="1"/>
  <c r="F5" i="152" a="1"/>
  <c r="F5" i="152"/>
  <c r="N5" i="152" s="1" a="1"/>
  <c r="N5" i="152" s="1"/>
  <c r="E5" i="152" a="1"/>
  <c r="E5" i="152" s="1"/>
  <c r="M5" i="152" s="1" a="1"/>
  <c r="M5" i="152" s="1"/>
  <c r="M28" i="152" s="1" a="1"/>
  <c r="M28" i="152" s="1"/>
  <c r="M4" i="152"/>
  <c r="M27" i="152" s="1" a="1"/>
  <c r="M27" i="152" s="1"/>
  <c r="H4" i="152" a="1"/>
  <c r="H4" i="152"/>
  <c r="L4" i="152" s="1" a="1"/>
  <c r="L4" i="152" s="1"/>
  <c r="F4" i="152" a="1"/>
  <c r="F4" i="152" s="1"/>
  <c r="N4" i="152" s="1" a="1"/>
  <c r="N4" i="152" s="1"/>
  <c r="E4" i="152" a="1"/>
  <c r="E4" i="152"/>
  <c r="M4" i="152" s="1" a="1"/>
  <c r="N3" i="152" a="1"/>
  <c r="N3" i="152" s="1"/>
  <c r="M3" i="152" a="1"/>
  <c r="M3" i="152" s="1"/>
  <c r="L3" i="152" a="1"/>
  <c r="L3" i="152" s="1"/>
  <c r="K29" i="151" a="1"/>
  <c r="K29" i="151" s="1"/>
  <c r="K28" i="151" a="1"/>
  <c r="K28" i="151" s="1"/>
  <c r="A28" i="151" a="1"/>
  <c r="A28" i="151"/>
  <c r="L10" i="151" a="1"/>
  <c r="L10" i="151" s="1"/>
  <c r="F10" i="151" a="1"/>
  <c r="F10" i="151"/>
  <c r="N10" i="151" s="1" a="1"/>
  <c r="N10" i="151" s="1"/>
  <c r="E10" i="151" a="1"/>
  <c r="E10" i="151"/>
  <c r="M10" i="151" s="1" a="1"/>
  <c r="M10" i="151" s="1"/>
  <c r="L9" i="151"/>
  <c r="H9" i="151" a="1"/>
  <c r="H9" i="151"/>
  <c r="L9" i="151" s="1" a="1"/>
  <c r="F9" i="151" a="1"/>
  <c r="F9" i="151"/>
  <c r="N9" i="151" s="1" a="1"/>
  <c r="N9" i="151" s="1"/>
  <c r="E9" i="151" a="1"/>
  <c r="E9" i="151" s="1"/>
  <c r="M9" i="151" s="1" a="1"/>
  <c r="M9" i="151" s="1"/>
  <c r="H8" i="151" a="1"/>
  <c r="H8" i="151" s="1"/>
  <c r="L8" i="151" s="1" a="1"/>
  <c r="L8" i="151" s="1"/>
  <c r="F8" i="151" a="1"/>
  <c r="F8" i="151"/>
  <c r="N8" i="151" s="1" a="1"/>
  <c r="N8" i="151" s="1"/>
  <c r="E8" i="151" a="1"/>
  <c r="E8" i="151"/>
  <c r="M8" i="151" s="1" a="1"/>
  <c r="M8" i="151" s="1"/>
  <c r="H7" i="151" a="1"/>
  <c r="H7" i="151" s="1"/>
  <c r="L7" i="151" s="1" a="1"/>
  <c r="L7" i="151" s="1"/>
  <c r="F7" i="151" a="1"/>
  <c r="F7" i="151" s="1"/>
  <c r="N7" i="151" s="1" a="1"/>
  <c r="N7" i="151" s="1"/>
  <c r="E7" i="151" a="1"/>
  <c r="E7" i="151"/>
  <c r="M7" i="151" s="1" a="1"/>
  <c r="M7" i="151" s="1"/>
  <c r="M6" i="151" a="1"/>
  <c r="M6" i="151" s="1"/>
  <c r="H6" i="151" a="1"/>
  <c r="H6" i="151" s="1"/>
  <c r="L6" i="151" s="1" a="1"/>
  <c r="L6" i="151" s="1"/>
  <c r="F6" i="151" a="1"/>
  <c r="F6" i="151"/>
  <c r="N6" i="151" s="1" a="1"/>
  <c r="N6" i="151" s="1"/>
  <c r="E6" i="151" a="1"/>
  <c r="E6" i="151" s="1"/>
  <c r="H5" i="151" a="1"/>
  <c r="H5" i="151" s="1"/>
  <c r="L5" i="151" s="1" a="1"/>
  <c r="L5" i="151" s="1"/>
  <c r="F5" i="151" a="1"/>
  <c r="F5" i="151"/>
  <c r="N5" i="151" s="1" a="1"/>
  <c r="N5" i="151" s="1"/>
  <c r="E5" i="151" a="1"/>
  <c r="E5" i="151" s="1"/>
  <c r="M5" i="151" s="1" a="1"/>
  <c r="M5" i="151" s="1"/>
  <c r="N4" i="151" a="1"/>
  <c r="N4" i="151" s="1"/>
  <c r="L4" i="151" a="1"/>
  <c r="L4" i="151" s="1"/>
  <c r="H4" i="151" a="1"/>
  <c r="H4" i="151"/>
  <c r="F4" i="151" a="1"/>
  <c r="F4" i="151" s="1"/>
  <c r="E4" i="151" a="1"/>
  <c r="E4" i="151" s="1"/>
  <c r="M4" i="151" s="1" a="1"/>
  <c r="M4" i="151" s="1"/>
  <c r="N3" i="151" a="1"/>
  <c r="N3" i="151"/>
  <c r="M3" i="151" a="1"/>
  <c r="M3" i="151"/>
  <c r="L3" i="151" a="1"/>
  <c r="L3" i="151"/>
  <c r="K29" i="150" a="1"/>
  <c r="K29" i="150" s="1"/>
  <c r="K28" i="150" a="1"/>
  <c r="K28" i="150"/>
  <c r="A28" i="150" a="1"/>
  <c r="A28" i="150"/>
  <c r="N10" i="150" a="1"/>
  <c r="N10" i="150" s="1"/>
  <c r="L10" i="150" a="1"/>
  <c r="L10" i="150" s="1"/>
  <c r="F10" i="150" a="1"/>
  <c r="F10" i="150" s="1"/>
  <c r="E10" i="150" a="1"/>
  <c r="E10" i="150"/>
  <c r="M10" i="150" s="1" a="1"/>
  <c r="M10" i="150" s="1"/>
  <c r="N9" i="150" a="1"/>
  <c r="N9" i="150" s="1"/>
  <c r="M9" i="150" a="1"/>
  <c r="M9" i="150" s="1"/>
  <c r="H9" i="150" a="1"/>
  <c r="H9" i="150"/>
  <c r="L9" i="150" s="1" a="1"/>
  <c r="L9" i="150" s="1"/>
  <c r="F9" i="150" a="1"/>
  <c r="F9" i="150" s="1"/>
  <c r="E9" i="150" a="1"/>
  <c r="E9" i="150" s="1"/>
  <c r="N8" i="150"/>
  <c r="H8" i="150" a="1"/>
  <c r="H8" i="150"/>
  <c r="L8" i="150" s="1" a="1"/>
  <c r="L8" i="150" s="1"/>
  <c r="F8" i="150" a="1"/>
  <c r="F8" i="150" s="1"/>
  <c r="N8" i="150" s="1" a="1"/>
  <c r="E8" i="150" a="1"/>
  <c r="E8" i="150"/>
  <c r="M8" i="150" s="1" a="1"/>
  <c r="M8" i="150" s="1"/>
  <c r="N7" i="150" a="1"/>
  <c r="N7" i="150" s="1"/>
  <c r="M7" i="150" a="1"/>
  <c r="M7" i="150" s="1"/>
  <c r="H7" i="150" a="1"/>
  <c r="H7" i="150"/>
  <c r="L7" i="150" s="1" a="1"/>
  <c r="L7" i="150" s="1"/>
  <c r="F7" i="150" a="1"/>
  <c r="F7" i="150" s="1"/>
  <c r="E7" i="150" a="1"/>
  <c r="E7" i="150" s="1"/>
  <c r="N6" i="150"/>
  <c r="L6" i="150" a="1"/>
  <c r="L6" i="150" s="1"/>
  <c r="H6" i="150" a="1"/>
  <c r="H6" i="150"/>
  <c r="F6" i="150" a="1"/>
  <c r="F6" i="150"/>
  <c r="N6" i="150" s="1" a="1"/>
  <c r="E6" i="150" a="1"/>
  <c r="E6" i="150"/>
  <c r="M6" i="150" s="1" a="1"/>
  <c r="M6" i="150" s="1"/>
  <c r="N5" i="150" a="1"/>
  <c r="N5" i="150" s="1"/>
  <c r="L5" i="150"/>
  <c r="H5" i="150" a="1"/>
  <c r="H5" i="150"/>
  <c r="L5" i="150" s="1" a="1"/>
  <c r="F5" i="150" a="1"/>
  <c r="F5" i="150" s="1"/>
  <c r="E5" i="150" a="1"/>
  <c r="E5" i="150"/>
  <c r="M5" i="150" s="1" a="1"/>
  <c r="M5" i="150" s="1"/>
  <c r="H4" i="150" a="1"/>
  <c r="H4" i="150" s="1"/>
  <c r="L4" i="150" s="1" a="1"/>
  <c r="L4" i="150" s="1"/>
  <c r="F4" i="150" a="1"/>
  <c r="F4" i="150"/>
  <c r="N4" i="150" s="1" a="1"/>
  <c r="N4" i="150" s="1"/>
  <c r="E4" i="150" a="1"/>
  <c r="E4" i="150" s="1"/>
  <c r="M4" i="150" s="1" a="1"/>
  <c r="M4" i="150" s="1"/>
  <c r="N3" i="150" a="1"/>
  <c r="N3" i="150" s="1"/>
  <c r="M3" i="150" a="1"/>
  <c r="M3" i="150" s="1"/>
  <c r="L3" i="150" a="1"/>
  <c r="L3" i="150"/>
  <c r="K27" i="149" a="1"/>
  <c r="K27" i="149" s="1"/>
  <c r="K26" i="149" a="1"/>
  <c r="K26" i="149"/>
  <c r="N24" i="149" a="1"/>
  <c r="N24" i="149"/>
  <c r="M24" i="149" a="1"/>
  <c r="M24" i="149" s="1"/>
  <c r="L24" i="149" a="1"/>
  <c r="L24" i="149" s="1"/>
  <c r="N23" i="149"/>
  <c r="L23" i="149" a="1"/>
  <c r="L23" i="149" s="1"/>
  <c r="F23" i="149" a="1"/>
  <c r="F23" i="149"/>
  <c r="N23" i="149" s="1" a="1"/>
  <c r="E23" i="149" a="1"/>
  <c r="E23" i="149"/>
  <c r="M23" i="149" s="1" a="1"/>
  <c r="M23" i="149" s="1"/>
  <c r="N22" i="149" a="1"/>
  <c r="N22" i="149" s="1"/>
  <c r="M22" i="149" a="1"/>
  <c r="M22" i="149" s="1"/>
  <c r="L22" i="149" a="1"/>
  <c r="L22" i="149"/>
  <c r="N21" i="149" a="1"/>
  <c r="N21" i="149" s="1"/>
  <c r="L21" i="149" a="1"/>
  <c r="L21" i="149" s="1"/>
  <c r="F21" i="149" a="1"/>
  <c r="F21" i="149"/>
  <c r="E21" i="149" a="1"/>
  <c r="E21" i="149"/>
  <c r="M21" i="149" s="1" a="1"/>
  <c r="M21" i="149" s="1"/>
  <c r="L20" i="149" a="1"/>
  <c r="L20" i="149" s="1"/>
  <c r="F20" i="149" a="1"/>
  <c r="F20" i="149"/>
  <c r="N20" i="149" s="1" a="1"/>
  <c r="N20" i="149" s="1"/>
  <c r="E20" i="149" a="1"/>
  <c r="E20" i="149"/>
  <c r="M20" i="149" s="1" a="1"/>
  <c r="M20" i="149" s="1"/>
  <c r="D19" i="149" a="1"/>
  <c r="D19" i="149"/>
  <c r="E19" i="149" s="1" a="1"/>
  <c r="E19" i="149" s="1"/>
  <c r="M19" i="149" s="1" a="1"/>
  <c r="M19" i="149" s="1"/>
  <c r="M18" i="149" a="1"/>
  <c r="M18" i="149" s="1"/>
  <c r="L18" i="149" a="1"/>
  <c r="L18" i="149"/>
  <c r="F18" i="149" a="1"/>
  <c r="F18" i="149"/>
  <c r="N18" i="149" s="1" a="1"/>
  <c r="N18" i="149" s="1"/>
  <c r="E18" i="149" a="1"/>
  <c r="E18" i="149" s="1"/>
  <c r="N17" i="149" a="1"/>
  <c r="N17" i="149" s="1"/>
  <c r="M17" i="149" a="1"/>
  <c r="M17" i="149"/>
  <c r="L17" i="149" a="1"/>
  <c r="L17" i="149"/>
  <c r="F16" i="149"/>
  <c r="N16" i="149" s="1" a="1"/>
  <c r="N16" i="149" s="1"/>
  <c r="E16" i="149" a="1"/>
  <c r="E16" i="149" s="1"/>
  <c r="M16" i="149" s="1" a="1"/>
  <c r="M16" i="149" s="1"/>
  <c r="D16" i="149" a="1"/>
  <c r="D16" i="149" s="1"/>
  <c r="F16" i="149" s="1" a="1"/>
  <c r="N15" i="149" a="1"/>
  <c r="N15" i="149"/>
  <c r="M15" i="149" a="1"/>
  <c r="M15" i="149" s="1"/>
  <c r="L15" i="149" a="1"/>
  <c r="L15" i="149" s="1"/>
  <c r="N14" i="149" a="1"/>
  <c r="N14" i="149" s="1"/>
  <c r="L14" i="149" a="1"/>
  <c r="L14" i="149" s="1"/>
  <c r="F14" i="149" a="1"/>
  <c r="F14" i="149" s="1"/>
  <c r="E14" i="149" a="1"/>
  <c r="E14" i="149"/>
  <c r="M14" i="149" s="1" a="1"/>
  <c r="M14" i="149" s="1"/>
  <c r="L13" i="149" a="1"/>
  <c r="L13" i="149"/>
  <c r="F13" i="149" a="1"/>
  <c r="F13" i="149"/>
  <c r="N13" i="149" s="1" a="1"/>
  <c r="N13" i="149" s="1"/>
  <c r="E13" i="149" a="1"/>
  <c r="E13" i="149"/>
  <c r="M13" i="149" s="1" a="1"/>
  <c r="M13" i="149" s="1"/>
  <c r="N12" i="149" a="1"/>
  <c r="N12" i="149"/>
  <c r="M12" i="149" a="1"/>
  <c r="M12" i="149" s="1"/>
  <c r="L12" i="149" a="1"/>
  <c r="L12" i="149" s="1"/>
  <c r="L11" i="149" a="1"/>
  <c r="L11" i="149"/>
  <c r="F11" i="149" a="1"/>
  <c r="F11" i="149"/>
  <c r="N11" i="149" s="1" a="1"/>
  <c r="N11" i="149" s="1"/>
  <c r="E11" i="149" a="1"/>
  <c r="E11" i="149" s="1"/>
  <c r="M11" i="149" s="1" a="1"/>
  <c r="M11" i="149" s="1"/>
  <c r="L10" i="149" a="1"/>
  <c r="L10" i="149" s="1"/>
  <c r="D10" i="149" a="1"/>
  <c r="D10" i="149" s="1"/>
  <c r="F10" i="149" s="1" a="1"/>
  <c r="F10" i="149" s="1"/>
  <c r="N10" i="149" s="1" a="1"/>
  <c r="N10" i="149" s="1"/>
  <c r="N9" i="149" a="1"/>
  <c r="N9" i="149" s="1"/>
  <c r="M9" i="149" a="1"/>
  <c r="M9" i="149" s="1"/>
  <c r="L9" i="149" a="1"/>
  <c r="L9" i="149"/>
  <c r="N8" i="149" a="1"/>
  <c r="N8" i="149"/>
  <c r="M8" i="149" a="1"/>
  <c r="M8" i="149"/>
  <c r="L8" i="149" a="1"/>
  <c r="L8" i="149" s="1"/>
  <c r="M7" i="149" a="1"/>
  <c r="M7" i="149" s="1"/>
  <c r="L7" i="149" a="1"/>
  <c r="L7" i="149" s="1"/>
  <c r="F7" i="149" a="1"/>
  <c r="F7" i="149"/>
  <c r="N7" i="149" s="1" a="1"/>
  <c r="N7" i="149" s="1"/>
  <c r="E7" i="149" a="1"/>
  <c r="E7" i="149" s="1"/>
  <c r="N6" i="149" a="1"/>
  <c r="N6" i="149"/>
  <c r="M6" i="149" a="1"/>
  <c r="M6" i="149" s="1"/>
  <c r="L6" i="149" a="1"/>
  <c r="L6" i="149" s="1"/>
  <c r="N5" i="149" a="1"/>
  <c r="N5" i="149"/>
  <c r="L5" i="149" a="1"/>
  <c r="L5" i="149" s="1"/>
  <c r="F5" i="149" a="1"/>
  <c r="F5" i="149" s="1"/>
  <c r="E5" i="149" a="1"/>
  <c r="E5" i="149"/>
  <c r="M5" i="149" s="1" a="1"/>
  <c r="M5" i="149" s="1"/>
  <c r="N4" i="149" a="1"/>
  <c r="N4" i="149" s="1"/>
  <c r="M4" i="149" a="1"/>
  <c r="M4" i="149" s="1"/>
  <c r="L4" i="149" a="1"/>
  <c r="L4" i="149" s="1"/>
  <c r="N3" i="149" a="1"/>
  <c r="N3" i="149"/>
  <c r="M3" i="149" a="1"/>
  <c r="M3" i="149"/>
  <c r="L3" i="149" a="1"/>
  <c r="L3" i="149"/>
  <c r="K29" i="148" a="1"/>
  <c r="K29" i="148" s="1"/>
  <c r="K28" i="148" a="1"/>
  <c r="K28" i="148"/>
  <c r="A28" i="148" a="1"/>
  <c r="A28" i="148" s="1"/>
  <c r="N10" i="148" a="1"/>
  <c r="N10" i="148" s="1"/>
  <c r="L10" i="148" a="1"/>
  <c r="L10" i="148" s="1"/>
  <c r="F10" i="148" a="1"/>
  <c r="F10" i="148"/>
  <c r="E10" i="148" a="1"/>
  <c r="E10" i="148"/>
  <c r="M10" i="148" s="1" a="1"/>
  <c r="M10" i="148" s="1"/>
  <c r="H9" i="148" a="1"/>
  <c r="H9" i="148"/>
  <c r="L9" i="148" s="1" a="1"/>
  <c r="L9" i="148" s="1"/>
  <c r="F9" i="148" a="1"/>
  <c r="F9" i="148" s="1"/>
  <c r="N9" i="148" s="1" a="1"/>
  <c r="N9" i="148" s="1"/>
  <c r="E9" i="148" a="1"/>
  <c r="E9" i="148"/>
  <c r="M9" i="148" s="1" a="1"/>
  <c r="M9" i="148" s="1"/>
  <c r="N8" i="148" a="1"/>
  <c r="N8" i="148"/>
  <c r="M8" i="148"/>
  <c r="H8" i="148" a="1"/>
  <c r="H8" i="148" s="1"/>
  <c r="L8" i="148" s="1" a="1"/>
  <c r="L8" i="148" s="1"/>
  <c r="F8" i="148" a="1"/>
  <c r="F8" i="148"/>
  <c r="E8" i="148" a="1"/>
  <c r="E8" i="148" s="1"/>
  <c r="M8" i="148" s="1" a="1"/>
  <c r="M7" i="148"/>
  <c r="H7" i="148" a="1"/>
  <c r="H7" i="148"/>
  <c r="L7" i="148" s="1" a="1"/>
  <c r="L7" i="148" s="1"/>
  <c r="F7" i="148" a="1"/>
  <c r="F7" i="148" s="1"/>
  <c r="N7" i="148" s="1" a="1"/>
  <c r="N7" i="148" s="1"/>
  <c r="E7" i="148" a="1"/>
  <c r="E7" i="148"/>
  <c r="M7" i="148" s="1" a="1"/>
  <c r="N6" i="148" a="1"/>
  <c r="N6" i="148" s="1"/>
  <c r="M6" i="148" a="1"/>
  <c r="M6" i="148"/>
  <c r="H6" i="148" a="1"/>
  <c r="H6" i="148" s="1"/>
  <c r="L6" i="148" s="1" a="1"/>
  <c r="L6" i="148" s="1"/>
  <c r="F6" i="148" a="1"/>
  <c r="F6" i="148"/>
  <c r="E6" i="148" a="1"/>
  <c r="E6" i="148"/>
  <c r="L5" i="148"/>
  <c r="H5" i="148" a="1"/>
  <c r="H5" i="148" s="1"/>
  <c r="L5" i="148" s="1" a="1"/>
  <c r="F5" i="148" a="1"/>
  <c r="F5" i="148"/>
  <c r="N5" i="148" s="1" a="1"/>
  <c r="N5" i="148" s="1"/>
  <c r="E5" i="148" a="1"/>
  <c r="E5" i="148"/>
  <c r="M5" i="148" s="1" a="1"/>
  <c r="M5" i="148" s="1"/>
  <c r="M4" i="148" a="1"/>
  <c r="M4" i="148" s="1"/>
  <c r="M28" i="148" s="1" a="1"/>
  <c r="M28" i="148" s="1"/>
  <c r="H4" i="148" a="1"/>
  <c r="H4" i="148" s="1"/>
  <c r="L4" i="148" s="1" a="1"/>
  <c r="L4" i="148" s="1"/>
  <c r="F4" i="148" a="1"/>
  <c r="F4" i="148" s="1"/>
  <c r="N4" i="148" s="1" a="1"/>
  <c r="N4" i="148" s="1"/>
  <c r="E4" i="148" a="1"/>
  <c r="E4" i="148" s="1"/>
  <c r="N3" i="148" a="1"/>
  <c r="N3" i="148" s="1"/>
  <c r="M3" i="148" a="1"/>
  <c r="M3" i="148"/>
  <c r="M27" i="148" s="1" a="1"/>
  <c r="M27" i="148" s="1"/>
  <c r="L3" i="148" a="1"/>
  <c r="L3" i="148" s="1"/>
  <c r="K29" i="147" a="1"/>
  <c r="K29" i="147" s="1"/>
  <c r="K28" i="147" a="1"/>
  <c r="K28" i="147" s="1"/>
  <c r="A28" i="147" a="1"/>
  <c r="A28" i="147"/>
  <c r="N10" i="147" a="1"/>
  <c r="N10" i="147"/>
  <c r="L10" i="147" a="1"/>
  <c r="L10" i="147" s="1"/>
  <c r="F10" i="147" a="1"/>
  <c r="F10" i="147"/>
  <c r="E10" i="147" a="1"/>
  <c r="E10" i="147" s="1"/>
  <c r="M10" i="147" s="1" a="1"/>
  <c r="M10" i="147" s="1"/>
  <c r="H9" i="147" a="1"/>
  <c r="H9" i="147"/>
  <c r="L9" i="147" s="1" a="1"/>
  <c r="L9" i="147" s="1"/>
  <c r="F9" i="147" a="1"/>
  <c r="F9" i="147" s="1"/>
  <c r="N9" i="147" s="1" a="1"/>
  <c r="N9" i="147" s="1"/>
  <c r="E9" i="147" a="1"/>
  <c r="E9" i="147" s="1"/>
  <c r="M9" i="147" s="1" a="1"/>
  <c r="M9" i="147" s="1"/>
  <c r="L8" i="147"/>
  <c r="H8" i="147" a="1"/>
  <c r="H8" i="147" s="1"/>
  <c r="L8" i="147" s="1" a="1"/>
  <c r="F8" i="147" a="1"/>
  <c r="F8" i="147" s="1"/>
  <c r="N8" i="147" s="1" a="1"/>
  <c r="N8" i="147" s="1"/>
  <c r="E8" i="147" a="1"/>
  <c r="E8" i="147"/>
  <c r="M8" i="147" s="1" a="1"/>
  <c r="M8" i="147" s="1"/>
  <c r="H7" i="147" a="1"/>
  <c r="H7" i="147" s="1"/>
  <c r="L7" i="147" s="1" a="1"/>
  <c r="L7" i="147" s="1"/>
  <c r="F7" i="147" a="1"/>
  <c r="F7" i="147" s="1"/>
  <c r="N7" i="147" s="1" a="1"/>
  <c r="N7" i="147" s="1"/>
  <c r="E7" i="147" a="1"/>
  <c r="E7" i="147"/>
  <c r="M7" i="147" s="1" a="1"/>
  <c r="M7" i="147" s="1"/>
  <c r="N6" i="147" a="1"/>
  <c r="N6" i="147" s="1"/>
  <c r="H6" i="147" a="1"/>
  <c r="H6" i="147" s="1"/>
  <c r="L6" i="147" s="1" a="1"/>
  <c r="L6" i="147" s="1"/>
  <c r="L28" i="147" s="1" a="1"/>
  <c r="L28" i="147" s="1"/>
  <c r="F6" i="147" a="1"/>
  <c r="F6" i="147" s="1"/>
  <c r="E6" i="147" a="1"/>
  <c r="E6" i="147"/>
  <c r="M6" i="147" s="1" a="1"/>
  <c r="M6" i="147" s="1"/>
  <c r="H5" i="147" a="1"/>
  <c r="H5" i="147"/>
  <c r="L5" i="147" s="1" a="1"/>
  <c r="L5" i="147" s="1"/>
  <c r="F5" i="147" a="1"/>
  <c r="F5" i="147" s="1"/>
  <c r="N5" i="147" s="1" a="1"/>
  <c r="N5" i="147" s="1"/>
  <c r="E5" i="147" a="1"/>
  <c r="E5" i="147"/>
  <c r="M5" i="147" s="1" a="1"/>
  <c r="M5" i="147" s="1"/>
  <c r="M4" i="147" a="1"/>
  <c r="M4" i="147" s="1"/>
  <c r="H4" i="147" a="1"/>
  <c r="H4" i="147"/>
  <c r="L4" i="147" s="1" a="1"/>
  <c r="L4" i="147" s="1"/>
  <c r="F4" i="147" a="1"/>
  <c r="F4" i="147" s="1"/>
  <c r="N4" i="147" s="1" a="1"/>
  <c r="N4" i="147" s="1"/>
  <c r="E4" i="147" a="1"/>
  <c r="E4" i="147"/>
  <c r="N3" i="147" a="1"/>
  <c r="N3" i="147"/>
  <c r="M3" i="147" a="1"/>
  <c r="M3" i="147"/>
  <c r="L3" i="147" a="1"/>
  <c r="L3" i="147" s="1"/>
  <c r="K29" i="146" a="1"/>
  <c r="K29" i="146"/>
  <c r="K28" i="146" a="1"/>
  <c r="K28" i="146"/>
  <c r="A28" i="146" a="1"/>
  <c r="A28" i="146" s="1"/>
  <c r="L10" i="146" a="1"/>
  <c r="L10" i="146"/>
  <c r="F10" i="146" a="1"/>
  <c r="F10" i="146" s="1"/>
  <c r="N10" i="146" s="1" a="1"/>
  <c r="N10" i="146" s="1"/>
  <c r="E10" i="146" a="1"/>
  <c r="E10" i="146"/>
  <c r="M10" i="146" s="1" a="1"/>
  <c r="M10" i="146" s="1"/>
  <c r="N9" i="146" a="1"/>
  <c r="N9" i="146"/>
  <c r="L9" i="146" a="1"/>
  <c r="L9" i="146" s="1"/>
  <c r="H9" i="146" a="1"/>
  <c r="H9" i="146" s="1"/>
  <c r="F9" i="146" a="1"/>
  <c r="F9" i="146"/>
  <c r="E9" i="146" a="1"/>
  <c r="E9" i="146" s="1"/>
  <c r="M9" i="146" s="1" a="1"/>
  <c r="M9" i="146" s="1"/>
  <c r="M8" i="146" a="1"/>
  <c r="M8" i="146" s="1"/>
  <c r="H8" i="146" a="1"/>
  <c r="H8" i="146"/>
  <c r="L8" i="146" s="1" a="1"/>
  <c r="L8" i="146" s="1"/>
  <c r="F8" i="146" a="1"/>
  <c r="F8" i="146" s="1"/>
  <c r="N8" i="146" s="1" a="1"/>
  <c r="N8" i="146" s="1"/>
  <c r="E8" i="146" a="1"/>
  <c r="E8" i="146"/>
  <c r="H7" i="146" a="1"/>
  <c r="H7" i="146" s="1"/>
  <c r="L7" i="146" s="1" a="1"/>
  <c r="L7" i="146" s="1"/>
  <c r="F7" i="146" a="1"/>
  <c r="F7" i="146"/>
  <c r="N7" i="146" s="1" a="1"/>
  <c r="N7" i="146" s="1"/>
  <c r="E7" i="146" a="1"/>
  <c r="E7" i="146" s="1"/>
  <c r="M7" i="146" s="1" a="1"/>
  <c r="M7" i="146" s="1"/>
  <c r="L6" i="146" a="1"/>
  <c r="L6" i="146" s="1"/>
  <c r="H6" i="146" a="1"/>
  <c r="H6" i="146" s="1"/>
  <c r="F6" i="146" a="1"/>
  <c r="F6" i="146"/>
  <c r="N6" i="146" s="1" a="1"/>
  <c r="N6" i="146" s="1"/>
  <c r="E6" i="146" a="1"/>
  <c r="E6" i="146"/>
  <c r="M6" i="146" s="1" a="1"/>
  <c r="M6" i="146" s="1"/>
  <c r="H5" i="146" a="1"/>
  <c r="H5" i="146" s="1"/>
  <c r="L5" i="146" s="1" a="1"/>
  <c r="L5" i="146" s="1"/>
  <c r="F5" i="146" a="1"/>
  <c r="F5" i="146"/>
  <c r="N5" i="146" s="1" a="1"/>
  <c r="N5" i="146" s="1"/>
  <c r="E5" i="146" a="1"/>
  <c r="E5" i="146"/>
  <c r="M5" i="146" s="1" a="1"/>
  <c r="M5" i="146" s="1"/>
  <c r="N4" i="146" a="1"/>
  <c r="N4" i="146" s="1"/>
  <c r="H4" i="146" a="1"/>
  <c r="H4" i="146"/>
  <c r="L4" i="146" s="1" a="1"/>
  <c r="L4" i="146" s="1"/>
  <c r="F4" i="146" a="1"/>
  <c r="F4" i="146"/>
  <c r="E4" i="146" a="1"/>
  <c r="E4" i="146" s="1"/>
  <c r="M4" i="146" s="1" a="1"/>
  <c r="M4" i="146" s="1"/>
  <c r="N3" i="146" a="1"/>
  <c r="N3" i="146"/>
  <c r="N27" i="146" s="1" a="1"/>
  <c r="N27" i="146" s="1"/>
  <c r="M3" i="146" a="1"/>
  <c r="M3" i="146" s="1"/>
  <c r="L3" i="146" a="1"/>
  <c r="L3" i="146"/>
  <c r="K35" i="145" a="1"/>
  <c r="K35" i="145" s="1"/>
  <c r="K34" i="145" a="1"/>
  <c r="K34" i="145" s="1"/>
  <c r="M14" i="145" a="1"/>
  <c r="M14" i="145"/>
  <c r="L14" i="145" a="1"/>
  <c r="L14" i="145" s="1"/>
  <c r="F14" i="145" a="1"/>
  <c r="F14" i="145" s="1"/>
  <c r="N14" i="145" s="1" a="1"/>
  <c r="N14" i="145" s="1"/>
  <c r="E14" i="145" a="1"/>
  <c r="E14" i="145"/>
  <c r="L13" i="145" a="1"/>
  <c r="L13" i="145" s="1"/>
  <c r="F13" i="145" a="1"/>
  <c r="F13" i="145"/>
  <c r="N13" i="145" s="1" a="1"/>
  <c r="N13" i="145" s="1"/>
  <c r="E13" i="145" a="1"/>
  <c r="E13" i="145"/>
  <c r="M13" i="145" s="1" a="1"/>
  <c r="M13" i="145" s="1"/>
  <c r="N12" i="145" a="1"/>
  <c r="N12" i="145"/>
  <c r="M12" i="145" a="1"/>
  <c r="M12" i="145" s="1"/>
  <c r="L12" i="145" a="1"/>
  <c r="L12" i="145" s="1"/>
  <c r="N11" i="145" a="1"/>
  <c r="N11" i="145"/>
  <c r="L11" i="145" a="1"/>
  <c r="L11" i="145" s="1"/>
  <c r="F11" i="145" a="1"/>
  <c r="F11" i="145" s="1"/>
  <c r="E11" i="145" a="1"/>
  <c r="E11" i="145"/>
  <c r="M11" i="145" s="1" a="1"/>
  <c r="M11" i="145" s="1"/>
  <c r="N10" i="145" a="1"/>
  <c r="N10" i="145" s="1"/>
  <c r="M10" i="145" a="1"/>
  <c r="M10" i="145"/>
  <c r="L10" i="145" a="1"/>
  <c r="L10" i="145"/>
  <c r="N9" i="145" a="1"/>
  <c r="N9" i="145" s="1"/>
  <c r="M9" i="145" a="1"/>
  <c r="M9" i="145" s="1"/>
  <c r="L9" i="145" a="1"/>
  <c r="L9" i="145"/>
  <c r="F9" i="145" a="1"/>
  <c r="F9" i="145"/>
  <c r="E9" i="145" a="1"/>
  <c r="E9" i="145" s="1"/>
  <c r="M8" i="145"/>
  <c r="L8" i="145" a="1"/>
  <c r="L8" i="145" s="1"/>
  <c r="F8" i="145" a="1"/>
  <c r="F8" i="145"/>
  <c r="N8" i="145" s="1" a="1"/>
  <c r="N8" i="145" s="1"/>
  <c r="E8" i="145" a="1"/>
  <c r="E8" i="145"/>
  <c r="M8" i="145" s="1" a="1"/>
  <c r="N7" i="145" a="1"/>
  <c r="N7" i="145" s="1"/>
  <c r="M7" i="145" a="1"/>
  <c r="M7" i="145" s="1"/>
  <c r="L7" i="145" a="1"/>
  <c r="L7" i="145"/>
  <c r="F7" i="145" a="1"/>
  <c r="F7" i="145" s="1"/>
  <c r="E7" i="145" a="1"/>
  <c r="E7" i="145"/>
  <c r="N6" i="145" a="1"/>
  <c r="N6" i="145"/>
  <c r="M6" i="145" a="1"/>
  <c r="M6" i="145" s="1"/>
  <c r="L6" i="145" a="1"/>
  <c r="L6" i="145"/>
  <c r="M5" i="145" a="1"/>
  <c r="M5" i="145" s="1"/>
  <c r="L5" i="145" a="1"/>
  <c r="L5" i="145" s="1"/>
  <c r="F5" i="145" a="1"/>
  <c r="F5" i="145"/>
  <c r="N5" i="145" s="1" a="1"/>
  <c r="N5" i="145" s="1"/>
  <c r="E5" i="145" a="1"/>
  <c r="E5" i="145" s="1"/>
  <c r="M4" i="145" a="1"/>
  <c r="M4" i="145" s="1"/>
  <c r="L4" i="145" a="1"/>
  <c r="L4" i="145"/>
  <c r="F4" i="145" a="1"/>
  <c r="F4" i="145" s="1"/>
  <c r="N4" i="145" s="1" a="1"/>
  <c r="N4" i="145" s="1"/>
  <c r="E4" i="145" a="1"/>
  <c r="E4" i="145"/>
  <c r="N3" i="145" a="1"/>
  <c r="N3" i="145"/>
  <c r="M3" i="145" a="1"/>
  <c r="M3" i="145" s="1"/>
  <c r="M33" i="145" s="1" a="1"/>
  <c r="M33" i="145" s="1"/>
  <c r="L3" i="145" a="1"/>
  <c r="L3" i="145" s="1"/>
  <c r="K37" i="144" a="1"/>
  <c r="K37" i="144" s="1"/>
  <c r="K36" i="144" a="1"/>
  <c r="K36" i="144" s="1"/>
  <c r="L18" i="144" a="1"/>
  <c r="L18" i="144"/>
  <c r="F18" i="144" a="1"/>
  <c r="F18" i="144" s="1"/>
  <c r="N18" i="144" s="1" a="1"/>
  <c r="N18" i="144" s="1"/>
  <c r="E18" i="144" a="1"/>
  <c r="E18" i="144"/>
  <c r="M18" i="144" s="1" a="1"/>
  <c r="M18" i="144" s="1"/>
  <c r="L17" i="144" a="1"/>
  <c r="L17" i="144"/>
  <c r="M16" i="144"/>
  <c r="L16" i="144" a="1"/>
  <c r="L16" i="144" s="1"/>
  <c r="F16" i="144" a="1"/>
  <c r="F16" i="144"/>
  <c r="N16" i="144" s="1" a="1"/>
  <c r="N16" i="144" s="1"/>
  <c r="E16" i="144" a="1"/>
  <c r="E16" i="144" s="1"/>
  <c r="M16" i="144" s="1" a="1"/>
  <c r="N15" i="144" a="1"/>
  <c r="N15" i="144"/>
  <c r="M15" i="144" a="1"/>
  <c r="M15" i="144" s="1"/>
  <c r="L15" i="144" a="1"/>
  <c r="L15" i="144"/>
  <c r="M14" i="144" a="1"/>
  <c r="M14" i="144" s="1"/>
  <c r="L14" i="144" a="1"/>
  <c r="L14" i="144"/>
  <c r="F14" i="144" a="1"/>
  <c r="F14" i="144" s="1"/>
  <c r="N14" i="144" s="1" a="1"/>
  <c r="N14" i="144" s="1"/>
  <c r="E14" i="144" a="1"/>
  <c r="E14" i="144"/>
  <c r="N13" i="144" a="1"/>
  <c r="N13" i="144" s="1"/>
  <c r="M13" i="144" a="1"/>
  <c r="M13" i="144"/>
  <c r="L13" i="144" a="1"/>
  <c r="L13" i="144" s="1"/>
  <c r="L12" i="144" a="1"/>
  <c r="L12" i="144"/>
  <c r="F12" i="144" a="1"/>
  <c r="F12" i="144" s="1"/>
  <c r="N12" i="144" s="1" a="1"/>
  <c r="N12" i="144" s="1"/>
  <c r="E12" i="144" a="1"/>
  <c r="E12" i="144"/>
  <c r="M12" i="144" s="1" a="1"/>
  <c r="M12" i="144" s="1"/>
  <c r="L11" i="144" a="1"/>
  <c r="L11" i="144"/>
  <c r="F11" i="144" a="1"/>
  <c r="F11" i="144"/>
  <c r="N11" i="144" s="1" a="1"/>
  <c r="N11" i="144" s="1"/>
  <c r="E11" i="144" a="1"/>
  <c r="E11" i="144" s="1"/>
  <c r="M11" i="144" s="1" a="1"/>
  <c r="M11" i="144" s="1"/>
  <c r="L10" i="144" a="1"/>
  <c r="L10" i="144" s="1"/>
  <c r="F10" i="144" a="1"/>
  <c r="F10" i="144"/>
  <c r="N10" i="144" s="1" a="1"/>
  <c r="N10" i="144" s="1"/>
  <c r="E10" i="144" a="1"/>
  <c r="E10" i="144" s="1"/>
  <c r="M10" i="144" s="1" a="1"/>
  <c r="M10" i="144" s="1"/>
  <c r="N9" i="144" a="1"/>
  <c r="N9" i="144" s="1"/>
  <c r="M9" i="144" a="1"/>
  <c r="M9" i="144"/>
  <c r="L9" i="144" a="1"/>
  <c r="L9" i="144"/>
  <c r="N8" i="144" a="1"/>
  <c r="N8" i="144" s="1"/>
  <c r="L8" i="144" a="1"/>
  <c r="L8" i="144"/>
  <c r="F8" i="144" a="1"/>
  <c r="F8" i="144"/>
  <c r="E8" i="144" a="1"/>
  <c r="E8" i="144" s="1"/>
  <c r="M8" i="144" s="1" a="1"/>
  <c r="M8" i="144" s="1"/>
  <c r="L7" i="144" a="1"/>
  <c r="L7" i="144"/>
  <c r="F7" i="144" a="1"/>
  <c r="F7" i="144"/>
  <c r="N7" i="144" s="1" a="1"/>
  <c r="N7" i="144" s="1"/>
  <c r="E7" i="144" a="1"/>
  <c r="E7" i="144" s="1"/>
  <c r="M7" i="144" s="1" a="1"/>
  <c r="M7" i="144" s="1"/>
  <c r="N6" i="144" a="1"/>
  <c r="N6" i="144" s="1"/>
  <c r="M6" i="144" a="1"/>
  <c r="M6" i="144"/>
  <c r="L6" i="144" a="1"/>
  <c r="L6" i="144" s="1"/>
  <c r="N5" i="144" a="1"/>
  <c r="N5" i="144" s="1"/>
  <c r="L5" i="144" a="1"/>
  <c r="L5" i="144" s="1"/>
  <c r="F5" i="144" a="1"/>
  <c r="F5" i="144"/>
  <c r="E5" i="144" a="1"/>
  <c r="E5" i="144"/>
  <c r="M5" i="144" s="1" a="1"/>
  <c r="M5" i="144" s="1"/>
  <c r="N4" i="144"/>
  <c r="M4" i="144" a="1"/>
  <c r="M4" i="144" s="1"/>
  <c r="L4" i="144" a="1"/>
  <c r="L4" i="144" s="1"/>
  <c r="L36" i="144" s="1" a="1"/>
  <c r="L36" i="144" s="1"/>
  <c r="L37" i="144" s="1" a="1"/>
  <c r="L37" i="144" s="1"/>
  <c r="F4" i="144" a="1"/>
  <c r="F4" i="144"/>
  <c r="N4" i="144" s="1" a="1"/>
  <c r="E4" i="144" a="1"/>
  <c r="E4" i="144"/>
  <c r="N3" i="144" a="1"/>
  <c r="N3" i="144" s="1"/>
  <c r="M3" i="144" a="1"/>
  <c r="M3" i="144" s="1"/>
  <c r="L3" i="144" a="1"/>
  <c r="L3" i="144"/>
  <c r="K30" i="143" a="1"/>
  <c r="K30" i="143"/>
  <c r="K29" i="143" a="1"/>
  <c r="K29" i="143" s="1"/>
  <c r="M8" i="143" a="1"/>
  <c r="M8" i="143"/>
  <c r="L8" i="143" a="1"/>
  <c r="L8" i="143" s="1"/>
  <c r="L29" i="143" s="1" a="1"/>
  <c r="L29" i="143" s="1"/>
  <c r="F8" i="143" a="1"/>
  <c r="F8" i="143" s="1"/>
  <c r="N8" i="143" s="1" a="1"/>
  <c r="N8" i="143" s="1"/>
  <c r="E8" i="143" a="1"/>
  <c r="E8" i="143"/>
  <c r="N7" i="143" a="1"/>
  <c r="N7" i="143" s="1"/>
  <c r="L7" i="143" a="1"/>
  <c r="L7" i="143"/>
  <c r="F7" i="143" a="1"/>
  <c r="F7" i="143"/>
  <c r="E7" i="143" a="1"/>
  <c r="E7" i="143"/>
  <c r="M7" i="143" s="1" a="1"/>
  <c r="M7" i="143" s="1"/>
  <c r="N6" i="143" a="1"/>
  <c r="N6" i="143" s="1"/>
  <c r="M6" i="143" a="1"/>
  <c r="M6" i="143"/>
  <c r="L6" i="143" a="1"/>
  <c r="L6" i="143" s="1"/>
  <c r="L28" i="143" s="1" a="1"/>
  <c r="L28" i="143" s="1"/>
  <c r="N5" i="143" a="1"/>
  <c r="N5" i="143" s="1"/>
  <c r="L5" i="143" a="1"/>
  <c r="L5" i="143"/>
  <c r="F5" i="143" a="1"/>
  <c r="F5" i="143"/>
  <c r="E5" i="143" a="1"/>
  <c r="E5" i="143" s="1"/>
  <c r="M5" i="143" s="1" a="1"/>
  <c r="M5" i="143" s="1"/>
  <c r="N4" i="143"/>
  <c r="L4" i="143" a="1"/>
  <c r="L4" i="143"/>
  <c r="F4" i="143" a="1"/>
  <c r="F4" i="143"/>
  <c r="N4" i="143" s="1" a="1"/>
  <c r="E4" i="143" a="1"/>
  <c r="E4" i="143" s="1"/>
  <c r="M4" i="143" s="1" a="1"/>
  <c r="M4" i="143" s="1"/>
  <c r="M29" i="143" s="1" a="1"/>
  <c r="M29" i="143" s="1"/>
  <c r="N3" i="143" a="1"/>
  <c r="N3" i="143" s="1"/>
  <c r="M3" i="143" a="1"/>
  <c r="M3" i="143"/>
  <c r="L3" i="143" a="1"/>
  <c r="L3" i="143" s="1"/>
  <c r="K30" i="142" a="1"/>
  <c r="K30" i="142" s="1"/>
  <c r="K29" i="142" a="1"/>
  <c r="K29" i="142"/>
  <c r="N8" i="142" a="1"/>
  <c r="N8" i="142"/>
  <c r="L8" i="142" a="1"/>
  <c r="L8" i="142"/>
  <c r="L29" i="142" s="1" a="1"/>
  <c r="L29" i="142" s="1"/>
  <c r="F8" i="142" a="1"/>
  <c r="F8" i="142"/>
  <c r="E8" i="142" a="1"/>
  <c r="E8" i="142" s="1"/>
  <c r="M8" i="142" s="1" a="1"/>
  <c r="M8" i="142" s="1"/>
  <c r="N7" i="142"/>
  <c r="M7" i="142" a="1"/>
  <c r="M7" i="142" s="1"/>
  <c r="L7" i="142" a="1"/>
  <c r="L7" i="142" s="1"/>
  <c r="F7" i="142" a="1"/>
  <c r="F7" i="142"/>
  <c r="N7" i="142" s="1" a="1"/>
  <c r="E7" i="142" a="1"/>
  <c r="E7" i="142" s="1"/>
  <c r="N6" i="142" a="1"/>
  <c r="N6" i="142"/>
  <c r="M6" i="142" a="1"/>
  <c r="M6" i="142"/>
  <c r="L6" i="142" a="1"/>
  <c r="L6" i="142"/>
  <c r="L28" i="142" s="1" a="1"/>
  <c r="L28" i="142" s="1"/>
  <c r="L5" i="142" a="1"/>
  <c r="L5" i="142"/>
  <c r="F5" i="142" a="1"/>
  <c r="F5" i="142" s="1"/>
  <c r="N5" i="142" s="1" a="1"/>
  <c r="N5" i="142" s="1"/>
  <c r="E5" i="142" a="1"/>
  <c r="E5" i="142" s="1"/>
  <c r="M5" i="142" s="1" a="1"/>
  <c r="M5" i="142" s="1"/>
  <c r="M4" i="142" a="1"/>
  <c r="M4" i="142" s="1"/>
  <c r="L4" i="142" a="1"/>
  <c r="L4" i="142"/>
  <c r="F4" i="142" a="1"/>
  <c r="F4" i="142"/>
  <c r="N4" i="142" s="1" a="1"/>
  <c r="N4" i="142" s="1"/>
  <c r="E4" i="142" a="1"/>
  <c r="E4" i="142" s="1"/>
  <c r="N3" i="142" a="1"/>
  <c r="N3" i="142"/>
  <c r="M3" i="142" a="1"/>
  <c r="M3" i="142"/>
  <c r="L3" i="142" a="1"/>
  <c r="L3" i="142"/>
  <c r="K32" i="141" a="1"/>
  <c r="K32" i="141"/>
  <c r="K31" i="141" a="1"/>
  <c r="K31" i="141"/>
  <c r="N11" i="141" a="1"/>
  <c r="N11" i="141" s="1"/>
  <c r="L11" i="141" a="1"/>
  <c r="L11" i="141"/>
  <c r="F11" i="141" a="1"/>
  <c r="F11" i="141" s="1"/>
  <c r="E11" i="141" a="1"/>
  <c r="E11" i="141"/>
  <c r="M11" i="141" s="1" a="1"/>
  <c r="M11" i="141" s="1"/>
  <c r="M10" i="141" a="1"/>
  <c r="M10" i="141" s="1"/>
  <c r="L10" i="141" a="1"/>
  <c r="L10" i="141"/>
  <c r="F10" i="141" a="1"/>
  <c r="F10" i="141" s="1"/>
  <c r="N10" i="141" s="1" a="1"/>
  <c r="N10" i="141" s="1"/>
  <c r="E10" i="141" a="1"/>
  <c r="E10" i="141"/>
  <c r="L9" i="141" a="1"/>
  <c r="L9" i="141" s="1"/>
  <c r="F9" i="141" a="1"/>
  <c r="F9" i="141"/>
  <c r="N9" i="141" s="1" a="1"/>
  <c r="N9" i="141" s="1"/>
  <c r="E9" i="141" a="1"/>
  <c r="E9" i="141" s="1"/>
  <c r="M9" i="141" s="1" a="1"/>
  <c r="M9" i="141" s="1"/>
  <c r="N8" i="141" a="1"/>
  <c r="N8" i="141"/>
  <c r="M8" i="141" a="1"/>
  <c r="M8" i="141" s="1"/>
  <c r="L8" i="141" a="1"/>
  <c r="L8" i="141"/>
  <c r="N7" i="141" a="1"/>
  <c r="N7" i="141" s="1"/>
  <c r="M7" i="141" a="1"/>
  <c r="M7" i="141" s="1"/>
  <c r="L7" i="141" a="1"/>
  <c r="L7" i="141" s="1"/>
  <c r="F7" i="141" a="1"/>
  <c r="F7" i="141" s="1"/>
  <c r="E7" i="141" a="1"/>
  <c r="E7" i="141"/>
  <c r="N6" i="141" a="1"/>
  <c r="N6" i="141" s="1"/>
  <c r="M6" i="141" a="1"/>
  <c r="M6" i="141"/>
  <c r="L6" i="141" a="1"/>
  <c r="L6" i="141"/>
  <c r="M5" i="141" a="1"/>
  <c r="M5" i="141" s="1"/>
  <c r="L5" i="141" a="1"/>
  <c r="L5" i="141" s="1"/>
  <c r="F5" i="141" a="1"/>
  <c r="F5" i="141" s="1"/>
  <c r="N5" i="141" s="1" a="1"/>
  <c r="N5" i="141" s="1"/>
  <c r="N31" i="141" s="1" a="1"/>
  <c r="N31" i="141" s="1"/>
  <c r="E5" i="141" a="1"/>
  <c r="E5" i="141" s="1"/>
  <c r="L4" i="141" a="1"/>
  <c r="L4" i="141" s="1"/>
  <c r="F4" i="141" a="1"/>
  <c r="F4" i="141"/>
  <c r="N4" i="141" s="1" a="1"/>
  <c r="N4" i="141" s="1"/>
  <c r="N30" i="141" s="1" a="1"/>
  <c r="N30" i="141" s="1"/>
  <c r="E4" i="141" a="1"/>
  <c r="E4" i="141" s="1"/>
  <c r="M4" i="141" s="1" a="1"/>
  <c r="M4" i="141" s="1"/>
  <c r="M31" i="141" s="1" a="1"/>
  <c r="M31" i="141" s="1"/>
  <c r="N3" i="141" a="1"/>
  <c r="N3" i="141"/>
  <c r="M3" i="141" a="1"/>
  <c r="M3" i="141" s="1"/>
  <c r="L3" i="141" a="1"/>
  <c r="L3" i="141"/>
  <c r="L30" i="141" s="1" a="1"/>
  <c r="L30" i="141" s="1"/>
  <c r="K37" i="140" a="1"/>
  <c r="K37" i="140"/>
  <c r="K36" i="140" a="1"/>
  <c r="K36" i="140"/>
  <c r="L17" i="140" a="1"/>
  <c r="L17" i="140" s="1"/>
  <c r="F17" i="140" a="1"/>
  <c r="F17" i="140" s="1"/>
  <c r="N17" i="140" s="1" a="1"/>
  <c r="N17" i="140" s="1"/>
  <c r="E17" i="140" a="1"/>
  <c r="E17" i="140"/>
  <c r="M17" i="140" s="1" a="1"/>
  <c r="M17" i="140" s="1"/>
  <c r="N15" i="140" a="1"/>
  <c r="N15" i="140" s="1"/>
  <c r="M15" i="140"/>
  <c r="L15" i="140" a="1"/>
  <c r="L15" i="140"/>
  <c r="F15" i="140" a="1"/>
  <c r="F15" i="140"/>
  <c r="E15" i="140" a="1"/>
  <c r="E15" i="140" s="1"/>
  <c r="M15" i="140" s="1" a="1"/>
  <c r="N14" i="140"/>
  <c r="L14" i="140" a="1"/>
  <c r="L14" i="140" s="1"/>
  <c r="F14" i="140" a="1"/>
  <c r="F14" i="140"/>
  <c r="N14" i="140" s="1" a="1"/>
  <c r="E14" i="140" a="1"/>
  <c r="E14" i="140"/>
  <c r="M14" i="140" s="1" a="1"/>
  <c r="M14" i="140" s="1"/>
  <c r="N13" i="140" a="1"/>
  <c r="N13" i="140"/>
  <c r="M13" i="140" a="1"/>
  <c r="M13" i="140"/>
  <c r="L13" i="140" a="1"/>
  <c r="L13" i="140"/>
  <c r="M12" i="140"/>
  <c r="L12" i="140" a="1"/>
  <c r="L12" i="140" s="1"/>
  <c r="F12" i="140" a="1"/>
  <c r="F12" i="140" s="1"/>
  <c r="N12" i="140" s="1" a="1"/>
  <c r="N12" i="140" s="1"/>
  <c r="E12" i="140" a="1"/>
  <c r="E12" i="140"/>
  <c r="M12" i="140" s="1" a="1"/>
  <c r="N11" i="140" a="1"/>
  <c r="N11" i="140" s="1"/>
  <c r="M11" i="140"/>
  <c r="L11" i="140" a="1"/>
  <c r="L11" i="140" s="1"/>
  <c r="F11" i="140" a="1"/>
  <c r="F11" i="140"/>
  <c r="E11" i="140" a="1"/>
  <c r="E11" i="140" s="1"/>
  <c r="M11" i="140" s="1" a="1"/>
  <c r="N10" i="140"/>
  <c r="L10" i="140" a="1"/>
  <c r="L10" i="140" s="1"/>
  <c r="F10" i="140" a="1"/>
  <c r="F10" i="140"/>
  <c r="N10" i="140" s="1" a="1"/>
  <c r="E10" i="140" a="1"/>
  <c r="E10" i="140"/>
  <c r="M10" i="140" s="1" a="1"/>
  <c r="M10" i="140" s="1"/>
  <c r="N9" i="140"/>
  <c r="L9" i="140" a="1"/>
  <c r="L9" i="140"/>
  <c r="F9" i="140" a="1"/>
  <c r="F9" i="140" s="1"/>
  <c r="N9" i="140" s="1" a="1"/>
  <c r="E9" i="140" a="1"/>
  <c r="E9" i="140"/>
  <c r="M9" i="140" s="1" a="1"/>
  <c r="M9" i="140" s="1"/>
  <c r="L8" i="140" a="1"/>
  <c r="L8" i="140"/>
  <c r="F8" i="140" a="1"/>
  <c r="F8" i="140" s="1"/>
  <c r="N8" i="140" s="1" a="1"/>
  <c r="N8" i="140" s="1"/>
  <c r="E8" i="140" a="1"/>
  <c r="E8" i="140"/>
  <c r="M8" i="140" s="1" a="1"/>
  <c r="M8" i="140" s="1"/>
  <c r="N7" i="140" a="1"/>
  <c r="N7" i="140" s="1"/>
  <c r="M7" i="140" a="1"/>
  <c r="M7" i="140"/>
  <c r="L7" i="140" a="1"/>
  <c r="L7" i="140" s="1"/>
  <c r="N6" i="140" a="1"/>
  <c r="N6" i="140"/>
  <c r="M6" i="140" a="1"/>
  <c r="M6" i="140" s="1"/>
  <c r="L6" i="140" a="1"/>
  <c r="L6" i="140" s="1"/>
  <c r="N5" i="140" a="1"/>
  <c r="N5" i="140"/>
  <c r="M5" i="140" a="1"/>
  <c r="M5" i="140"/>
  <c r="L5" i="140" a="1"/>
  <c r="L5" i="140"/>
  <c r="N4" i="140" a="1"/>
  <c r="N4" i="140"/>
  <c r="L4" i="140" a="1"/>
  <c r="L4" i="140" s="1"/>
  <c r="F4" i="140" a="1"/>
  <c r="F4" i="140" s="1"/>
  <c r="E4" i="140" a="1"/>
  <c r="E4" i="140" s="1"/>
  <c r="M4" i="140" s="1" a="1"/>
  <c r="M4" i="140" s="1"/>
  <c r="N3" i="140" a="1"/>
  <c r="N3" i="140"/>
  <c r="M3" i="140" a="1"/>
  <c r="M3" i="140" s="1"/>
  <c r="L3" i="140" a="1"/>
  <c r="L3" i="140"/>
  <c r="K30" i="139" a="1"/>
  <c r="K30" i="139" s="1"/>
  <c r="K29" i="139" a="1"/>
  <c r="K29" i="139" s="1"/>
  <c r="N8" i="139"/>
  <c r="L8" i="139" a="1"/>
  <c r="L8" i="139"/>
  <c r="F8" i="139" a="1"/>
  <c r="F8" i="139" s="1"/>
  <c r="N8" i="139" s="1" a="1"/>
  <c r="E8" i="139" a="1"/>
  <c r="E8" i="139"/>
  <c r="M8" i="139" s="1" a="1"/>
  <c r="M8" i="139" s="1"/>
  <c r="L7" i="139" a="1"/>
  <c r="L7" i="139"/>
  <c r="F7" i="139" a="1"/>
  <c r="F7" i="139"/>
  <c r="N7" i="139" s="1" a="1"/>
  <c r="N7" i="139" s="1"/>
  <c r="E7" i="139" a="1"/>
  <c r="E7" i="139"/>
  <c r="M7" i="139" s="1" a="1"/>
  <c r="M7" i="139" s="1"/>
  <c r="N6" i="139" a="1"/>
  <c r="N6" i="139" s="1"/>
  <c r="M6" i="139" a="1"/>
  <c r="M6" i="139" s="1"/>
  <c r="L6" i="139" a="1"/>
  <c r="L6" i="139" s="1"/>
  <c r="N5" i="139" a="1"/>
  <c r="N5" i="139"/>
  <c r="L5" i="139" a="1"/>
  <c r="L5" i="139" s="1"/>
  <c r="F5" i="139" a="1"/>
  <c r="F5" i="139"/>
  <c r="E5" i="139" a="1"/>
  <c r="E5" i="139"/>
  <c r="M5" i="139" s="1" a="1"/>
  <c r="M5" i="139" s="1"/>
  <c r="L4" i="139" a="1"/>
  <c r="L4" i="139" s="1"/>
  <c r="F4" i="139" a="1"/>
  <c r="F4" i="139" s="1"/>
  <c r="N4" i="139" s="1" a="1"/>
  <c r="N4" i="139" s="1"/>
  <c r="E4" i="139" a="1"/>
  <c r="E4" i="139"/>
  <c r="M4" i="139" s="1" a="1"/>
  <c r="M4" i="139" s="1"/>
  <c r="N3" i="139" a="1"/>
  <c r="N3" i="139" s="1"/>
  <c r="M3" i="139" a="1"/>
  <c r="M3" i="139"/>
  <c r="L3" i="139" a="1"/>
  <c r="L3" i="139" s="1"/>
  <c r="K28" i="138" a="1"/>
  <c r="K28" i="138"/>
  <c r="K27" i="138" a="1"/>
  <c r="K27" i="138" s="1"/>
  <c r="M7" i="138" a="1"/>
  <c r="M7" i="138" s="1"/>
  <c r="L7" i="138" a="1"/>
  <c r="L7" i="138" s="1"/>
  <c r="F7" i="138" a="1"/>
  <c r="F7" i="138" s="1"/>
  <c r="N7" i="138" s="1" a="1"/>
  <c r="N7" i="138" s="1"/>
  <c r="E7" i="138" a="1"/>
  <c r="E7" i="138"/>
  <c r="N6" i="138" a="1"/>
  <c r="N6" i="138" s="1"/>
  <c r="M6" i="138" a="1"/>
  <c r="M6" i="138"/>
  <c r="L6" i="138" a="1"/>
  <c r="L6" i="138"/>
  <c r="L5" i="138" a="1"/>
  <c r="L5" i="138" s="1"/>
  <c r="F5" i="138" a="1"/>
  <c r="F5" i="138" s="1"/>
  <c r="N5" i="138" s="1" a="1"/>
  <c r="N5" i="138" s="1"/>
  <c r="E5" i="138" a="1"/>
  <c r="E5" i="138" s="1"/>
  <c r="M5" i="138" s="1" a="1"/>
  <c r="M5" i="138" s="1"/>
  <c r="M4" i="138"/>
  <c r="M27" i="138" s="1" a="1"/>
  <c r="M27" i="138" s="1"/>
  <c r="L4" i="138" a="1"/>
  <c r="L4" i="138" s="1"/>
  <c r="L27" i="138" s="1" a="1"/>
  <c r="L27" i="138" s="1"/>
  <c r="F4" i="138" a="1"/>
  <c r="F4" i="138"/>
  <c r="N4" i="138" s="1" a="1"/>
  <c r="N4" i="138" s="1"/>
  <c r="E4" i="138" a="1"/>
  <c r="E4" i="138"/>
  <c r="M4" i="138" s="1" a="1"/>
  <c r="N3" i="138" a="1"/>
  <c r="N3" i="138"/>
  <c r="M3" i="138" a="1"/>
  <c r="M3" i="138"/>
  <c r="L3" i="138" a="1"/>
  <c r="L3" i="138"/>
  <c r="K30" i="137" a="1"/>
  <c r="K30" i="137" s="1"/>
  <c r="L29" i="137" a="1"/>
  <c r="L29" i="137" s="1"/>
  <c r="K29" i="137" a="1"/>
  <c r="K29" i="137"/>
  <c r="L11" i="137" a="1"/>
  <c r="L11" i="137"/>
  <c r="F11" i="137" a="1"/>
  <c r="F11" i="137"/>
  <c r="N11" i="137" s="1" a="1"/>
  <c r="N11" i="137" s="1"/>
  <c r="E11" i="137" a="1"/>
  <c r="E11" i="137"/>
  <c r="M11" i="137" s="1" a="1"/>
  <c r="M11" i="137" s="1"/>
  <c r="L10" i="137" a="1"/>
  <c r="L10" i="137" s="1"/>
  <c r="F10" i="137" a="1"/>
  <c r="F10" i="137"/>
  <c r="N10" i="137" s="1" a="1"/>
  <c r="N10" i="137" s="1"/>
  <c r="E10" i="137" a="1"/>
  <c r="E10" i="137" s="1"/>
  <c r="M10" i="137" s="1" a="1"/>
  <c r="M10" i="137" s="1"/>
  <c r="M9" i="137"/>
  <c r="L9" i="137" a="1"/>
  <c r="L9" i="137"/>
  <c r="F9" i="137" a="1"/>
  <c r="F9" i="137"/>
  <c r="N9" i="137" s="1" a="1"/>
  <c r="N9" i="137" s="1"/>
  <c r="E9" i="137" a="1"/>
  <c r="E9" i="137"/>
  <c r="M9" i="137" s="1" a="1"/>
  <c r="N8" i="137" a="1"/>
  <c r="N8" i="137" s="1"/>
  <c r="M8" i="137" a="1"/>
  <c r="M8" i="137" s="1"/>
  <c r="L8" i="137" a="1"/>
  <c r="L8" i="137" s="1"/>
  <c r="N7" i="137"/>
  <c r="L7" i="137" a="1"/>
  <c r="L7" i="137"/>
  <c r="F7" i="137" a="1"/>
  <c r="F7" i="137" s="1"/>
  <c r="N7" i="137" s="1" a="1"/>
  <c r="E7" i="137" a="1"/>
  <c r="E7" i="137"/>
  <c r="M7" i="137" s="1" a="1"/>
  <c r="M7" i="137" s="1"/>
  <c r="N6" i="137" a="1"/>
  <c r="N6" i="137" s="1"/>
  <c r="M6" i="137" a="1"/>
  <c r="M6" i="137" s="1"/>
  <c r="L6" i="137" a="1"/>
  <c r="L6" i="137" s="1"/>
  <c r="N5" i="137"/>
  <c r="L5" i="137" a="1"/>
  <c r="L5" i="137" s="1"/>
  <c r="L28" i="137" s="1" a="1"/>
  <c r="L28" i="137" s="1"/>
  <c r="F5" i="137" a="1"/>
  <c r="F5" i="137"/>
  <c r="N5" i="137" s="1" a="1"/>
  <c r="E5" i="137" a="1"/>
  <c r="E5" i="137"/>
  <c r="M5" i="137" s="1" a="1"/>
  <c r="M5" i="137" s="1"/>
  <c r="L4" i="137" a="1"/>
  <c r="L4" i="137" s="1"/>
  <c r="F4" i="137" a="1"/>
  <c r="F4" i="137" s="1"/>
  <c r="N4" i="137" s="1" a="1"/>
  <c r="N4" i="137" s="1"/>
  <c r="E4" i="137" a="1"/>
  <c r="E4" i="137" s="1"/>
  <c r="M4" i="137" s="1" a="1"/>
  <c r="M4" i="137" s="1"/>
  <c r="M29" i="137" s="1" a="1"/>
  <c r="M29" i="137" s="1"/>
  <c r="N3" i="137" a="1"/>
  <c r="N3" i="137"/>
  <c r="M3" i="137" a="1"/>
  <c r="M3" i="137"/>
  <c r="L3" i="137" a="1"/>
  <c r="L3" i="137"/>
  <c r="K50" i="136" a="1"/>
  <c r="K50" i="136"/>
  <c r="K49" i="136" a="1"/>
  <c r="K49" i="136" s="1"/>
  <c r="A49" i="136" a="1"/>
  <c r="A49" i="136"/>
  <c r="N46" i="136" a="1"/>
  <c r="N46" i="136" s="1"/>
  <c r="M46" i="136" a="1"/>
  <c r="M46" i="136" s="1"/>
  <c r="L46" i="136" a="1"/>
  <c r="L46" i="136" s="1"/>
  <c r="F46" i="136" a="1"/>
  <c r="F46" i="136"/>
  <c r="E46" i="136" a="1"/>
  <c r="E46" i="136"/>
  <c r="N45" i="136"/>
  <c r="L45" i="136" a="1"/>
  <c r="L45" i="136" s="1"/>
  <c r="F45" i="136" a="1"/>
  <c r="F45" i="136" s="1"/>
  <c r="N45" i="136" s="1" a="1"/>
  <c r="E45" i="136" a="1"/>
  <c r="E45" i="136" s="1"/>
  <c r="M45" i="136" s="1" a="1"/>
  <c r="M45" i="136" s="1"/>
  <c r="M44" i="136" a="1"/>
  <c r="M44" i="136" s="1"/>
  <c r="L44" i="136" a="1"/>
  <c r="L44" i="136"/>
  <c r="F44" i="136" a="1"/>
  <c r="F44" i="136"/>
  <c r="N44" i="136" s="1" a="1"/>
  <c r="N44" i="136" s="1"/>
  <c r="E44" i="136" a="1"/>
  <c r="E44" i="136"/>
  <c r="N43" i="136" a="1"/>
  <c r="N43" i="136" s="1"/>
  <c r="M43" i="136"/>
  <c r="L43" i="136" a="1"/>
  <c r="L43" i="136" s="1"/>
  <c r="F43" i="136" a="1"/>
  <c r="F43" i="136"/>
  <c r="E43" i="136" a="1"/>
  <c r="E43" i="136"/>
  <c r="M43" i="136" s="1" a="1"/>
  <c r="M42" i="136"/>
  <c r="L42" i="136" a="1"/>
  <c r="L42" i="136" s="1"/>
  <c r="F42" i="136" a="1"/>
  <c r="F42" i="136"/>
  <c r="N42" i="136" s="1" a="1"/>
  <c r="N42" i="136" s="1"/>
  <c r="E42" i="136" a="1"/>
  <c r="E42" i="136"/>
  <c r="M42" i="136" s="1" a="1"/>
  <c r="N41" i="136" a="1"/>
  <c r="N41" i="136" s="1"/>
  <c r="L41" i="136" a="1"/>
  <c r="L41" i="136" s="1"/>
  <c r="F41" i="136" a="1"/>
  <c r="F41" i="136"/>
  <c r="E41" i="136" a="1"/>
  <c r="E41" i="136"/>
  <c r="M41" i="136" s="1" a="1"/>
  <c r="M41" i="136" s="1"/>
  <c r="N40" i="136" a="1"/>
  <c r="N40" i="136"/>
  <c r="M40" i="136" a="1"/>
  <c r="M40" i="136"/>
  <c r="L40" i="136" a="1"/>
  <c r="L40" i="136"/>
  <c r="L39" i="136" a="1"/>
  <c r="L39" i="136" s="1"/>
  <c r="F39" i="136" a="1"/>
  <c r="F39" i="136"/>
  <c r="N39" i="136" s="1" a="1"/>
  <c r="N39" i="136" s="1"/>
  <c r="E39" i="136" a="1"/>
  <c r="E39" i="136" s="1"/>
  <c r="M39" i="136" s="1" a="1"/>
  <c r="M39" i="136" s="1"/>
  <c r="M38" i="136"/>
  <c r="L38" i="136" a="1"/>
  <c r="L38" i="136"/>
  <c r="F38" i="136" a="1"/>
  <c r="F38" i="136"/>
  <c r="N38" i="136" s="1" a="1"/>
  <c r="N38" i="136" s="1"/>
  <c r="E38" i="136" a="1"/>
  <c r="E38" i="136"/>
  <c r="M38" i="136" s="1" a="1"/>
  <c r="N37" i="136" a="1"/>
  <c r="N37" i="136" s="1"/>
  <c r="M37" i="136" a="1"/>
  <c r="M37" i="136" s="1"/>
  <c r="L37" i="136" a="1"/>
  <c r="L37" i="136" s="1"/>
  <c r="L36" i="136" a="1"/>
  <c r="L36" i="136"/>
  <c r="F36" i="136" a="1"/>
  <c r="F36" i="136" s="1"/>
  <c r="N36" i="136" s="1" a="1"/>
  <c r="N36" i="136" s="1"/>
  <c r="E36" i="136" a="1"/>
  <c r="E36" i="136"/>
  <c r="M36" i="136" s="1" a="1"/>
  <c r="M36" i="136" s="1"/>
  <c r="M35" i="136" a="1"/>
  <c r="M35" i="136"/>
  <c r="L35" i="136" a="1"/>
  <c r="L35" i="136" s="1"/>
  <c r="F35" i="136" a="1"/>
  <c r="F35" i="136"/>
  <c r="N35" i="136" s="1" a="1"/>
  <c r="N35" i="136" s="1"/>
  <c r="E35" i="136" a="1"/>
  <c r="E35" i="136"/>
  <c r="N34" i="136" a="1"/>
  <c r="N34" i="136" s="1"/>
  <c r="L34" i="136" a="1"/>
  <c r="L34" i="136" s="1"/>
  <c r="F34" i="136" a="1"/>
  <c r="F34" i="136"/>
  <c r="E34" i="136" a="1"/>
  <c r="E34" i="136" s="1"/>
  <c r="M34" i="136" s="1" a="1"/>
  <c r="M34" i="136" s="1"/>
  <c r="M33" i="136" a="1"/>
  <c r="M33" i="136" s="1"/>
  <c r="L33" i="136" a="1"/>
  <c r="L33" i="136" s="1"/>
  <c r="F33" i="136" a="1"/>
  <c r="F33" i="136"/>
  <c r="N33" i="136" s="1" a="1"/>
  <c r="N33" i="136" s="1"/>
  <c r="E33" i="136" a="1"/>
  <c r="E33" i="136"/>
  <c r="N32" i="136"/>
  <c r="L32" i="136" a="1"/>
  <c r="L32" i="136"/>
  <c r="F32" i="136" a="1"/>
  <c r="F32" i="136" s="1"/>
  <c r="N32" i="136" s="1" a="1"/>
  <c r="E32" i="136" a="1"/>
  <c r="E32" i="136" s="1"/>
  <c r="M32" i="136" s="1" a="1"/>
  <c r="M32" i="136" s="1"/>
  <c r="N31" i="136" a="1"/>
  <c r="N31" i="136" s="1"/>
  <c r="L31" i="136" a="1"/>
  <c r="L31" i="136" s="1"/>
  <c r="F31" i="136" a="1"/>
  <c r="F31" i="136"/>
  <c r="E31" i="136" a="1"/>
  <c r="E31" i="136"/>
  <c r="M31" i="136" s="1" a="1"/>
  <c r="M31" i="136" s="1"/>
  <c r="L30" i="136" a="1"/>
  <c r="L30" i="136" s="1"/>
  <c r="F30" i="136" a="1"/>
  <c r="F30" i="136" s="1"/>
  <c r="N30" i="136" s="1" a="1"/>
  <c r="N30" i="136" s="1"/>
  <c r="E30" i="136" a="1"/>
  <c r="E30" i="136" s="1"/>
  <c r="M30" i="136" s="1" a="1"/>
  <c r="M30" i="136" s="1"/>
  <c r="M29" i="136"/>
  <c r="L29" i="136" a="1"/>
  <c r="L29" i="136" s="1"/>
  <c r="F29" i="136" a="1"/>
  <c r="F29" i="136"/>
  <c r="N29" i="136" s="1" a="1"/>
  <c r="N29" i="136" s="1"/>
  <c r="E29" i="136" a="1"/>
  <c r="E29" i="136"/>
  <c r="M29" i="136" s="1" a="1"/>
  <c r="N28" i="136"/>
  <c r="L28" i="136" a="1"/>
  <c r="L28" i="136" s="1"/>
  <c r="F28" i="136" a="1"/>
  <c r="F28" i="136" s="1"/>
  <c r="N28" i="136" s="1" a="1"/>
  <c r="E28" i="136" a="1"/>
  <c r="E28" i="136"/>
  <c r="M28" i="136" s="1" a="1"/>
  <c r="M28" i="136" s="1"/>
  <c r="L27" i="136" a="1"/>
  <c r="L27" i="136"/>
  <c r="F27" i="136" a="1"/>
  <c r="F27" i="136"/>
  <c r="N27" i="136" s="1" a="1"/>
  <c r="N27" i="136" s="1"/>
  <c r="E27" i="136" a="1"/>
  <c r="E27" i="136"/>
  <c r="M27" i="136" s="1" a="1"/>
  <c r="M27" i="136" s="1"/>
  <c r="N26" i="136" a="1"/>
  <c r="N26" i="136" s="1"/>
  <c r="L26" i="136" a="1"/>
  <c r="L26" i="136" s="1"/>
  <c r="F26" i="136" a="1"/>
  <c r="F26" i="136" s="1"/>
  <c r="E26" i="136" a="1"/>
  <c r="E26" i="136" s="1"/>
  <c r="M26" i="136" s="1" a="1"/>
  <c r="M26" i="136" s="1"/>
  <c r="M25" i="136"/>
  <c r="L25" i="136" a="1"/>
  <c r="L25" i="136" s="1"/>
  <c r="F25" i="136" a="1"/>
  <c r="F25" i="136"/>
  <c r="N25" i="136" s="1" a="1"/>
  <c r="N25" i="136" s="1"/>
  <c r="E25" i="136" a="1"/>
  <c r="E25" i="136"/>
  <c r="M25" i="136" s="1" a="1"/>
  <c r="L24" i="136" a="1"/>
  <c r="L24" i="136" s="1"/>
  <c r="F24" i="136" a="1"/>
  <c r="F24" i="136" s="1"/>
  <c r="N24" i="136" s="1" a="1"/>
  <c r="N24" i="136" s="1"/>
  <c r="E24" i="136" a="1"/>
  <c r="E24" i="136" s="1"/>
  <c r="M24" i="136" s="1" a="1"/>
  <c r="M24" i="136" s="1"/>
  <c r="N23" i="136"/>
  <c r="M23" i="136"/>
  <c r="L23" i="136" a="1"/>
  <c r="L23" i="136"/>
  <c r="F23" i="136" a="1"/>
  <c r="F23" i="136"/>
  <c r="N23" i="136" s="1" a="1"/>
  <c r="E23" i="136" a="1"/>
  <c r="E23" i="136"/>
  <c r="M23" i="136" s="1" a="1"/>
  <c r="N22" i="136" a="1"/>
  <c r="N22" i="136" s="1"/>
  <c r="L22" i="136" a="1"/>
  <c r="L22" i="136" s="1"/>
  <c r="F22" i="136" a="1"/>
  <c r="F22" i="136" s="1"/>
  <c r="E22" i="136" a="1"/>
  <c r="E22" i="136"/>
  <c r="M22" i="136" s="1" a="1"/>
  <c r="M22" i="136" s="1"/>
  <c r="M21" i="136"/>
  <c r="L21" i="136" a="1"/>
  <c r="L21" i="136" s="1"/>
  <c r="F21" i="136" a="1"/>
  <c r="F21" i="136"/>
  <c r="N21" i="136" s="1" a="1"/>
  <c r="N21" i="136" s="1"/>
  <c r="E21" i="136" a="1"/>
  <c r="E21" i="136" s="1"/>
  <c r="M21" i="136" s="1" a="1"/>
  <c r="N20" i="136" a="1"/>
  <c r="N20" i="136"/>
  <c r="L20" i="136" a="1"/>
  <c r="L20" i="136" s="1"/>
  <c r="F20" i="136" a="1"/>
  <c r="F20" i="136"/>
  <c r="E20" i="136" a="1"/>
  <c r="E20" i="136" s="1"/>
  <c r="M20" i="136" s="1" a="1"/>
  <c r="M20" i="136" s="1"/>
  <c r="N19" i="136"/>
  <c r="L19" i="136" a="1"/>
  <c r="L19" i="136" s="1"/>
  <c r="F19" i="136" a="1"/>
  <c r="F19" i="136" s="1"/>
  <c r="N19" i="136" s="1" a="1"/>
  <c r="E19" i="136" a="1"/>
  <c r="E19" i="136" s="1"/>
  <c r="M19" i="136" s="1" a="1"/>
  <c r="M19" i="136" s="1"/>
  <c r="L18" i="136" a="1"/>
  <c r="L18" i="136"/>
  <c r="F18" i="136" a="1"/>
  <c r="F18" i="136" s="1"/>
  <c r="N18" i="136" s="1" a="1"/>
  <c r="N18" i="136" s="1"/>
  <c r="E18" i="136" a="1"/>
  <c r="E18" i="136"/>
  <c r="M18" i="136" s="1" a="1"/>
  <c r="M18" i="136" s="1"/>
  <c r="N17" i="136" a="1"/>
  <c r="N17" i="136" s="1"/>
  <c r="M17" i="136" a="1"/>
  <c r="M17" i="136"/>
  <c r="L17" i="136" a="1"/>
  <c r="L17" i="136" s="1"/>
  <c r="F17" i="136" a="1"/>
  <c r="F17" i="136"/>
  <c r="E17" i="136" a="1"/>
  <c r="E17" i="136"/>
  <c r="N16" i="136" a="1"/>
  <c r="N16" i="136" s="1"/>
  <c r="L16" i="136" a="1"/>
  <c r="L16" i="136" s="1"/>
  <c r="F16" i="136" a="1"/>
  <c r="F16" i="136"/>
  <c r="E16" i="136" a="1"/>
  <c r="E16" i="136" s="1"/>
  <c r="M16" i="136" s="1" a="1"/>
  <c r="M16" i="136" s="1"/>
  <c r="M15" i="136" a="1"/>
  <c r="M15" i="136" s="1"/>
  <c r="L15" i="136" a="1"/>
  <c r="L15" i="136" s="1"/>
  <c r="F15" i="136" a="1"/>
  <c r="F15" i="136"/>
  <c r="N15" i="136" s="1" a="1"/>
  <c r="N15" i="136" s="1"/>
  <c r="E15" i="136" a="1"/>
  <c r="E15" i="136"/>
  <c r="L14" i="136" a="1"/>
  <c r="L14" i="136"/>
  <c r="F14" i="136" a="1"/>
  <c r="F14" i="136" s="1"/>
  <c r="N14" i="136" s="1" a="1"/>
  <c r="N14" i="136" s="1"/>
  <c r="E14" i="136" a="1"/>
  <c r="E14" i="136" s="1"/>
  <c r="M14" i="136" s="1" a="1"/>
  <c r="M14" i="136" s="1"/>
  <c r="M13" i="136"/>
  <c r="L13" i="136" a="1"/>
  <c r="L13" i="136" s="1"/>
  <c r="F13" i="136" a="1"/>
  <c r="F13" i="136"/>
  <c r="N13" i="136" s="1" a="1"/>
  <c r="N13" i="136" s="1"/>
  <c r="E13" i="136" a="1"/>
  <c r="E13" i="136"/>
  <c r="M13" i="136" s="1" a="1"/>
  <c r="L12" i="136" a="1"/>
  <c r="L12" i="136" s="1"/>
  <c r="F12" i="136" a="1"/>
  <c r="F12" i="136" s="1"/>
  <c r="N12" i="136" s="1" a="1"/>
  <c r="N12" i="136" s="1"/>
  <c r="E12" i="136" a="1"/>
  <c r="E12" i="136" s="1"/>
  <c r="M12" i="136" s="1" a="1"/>
  <c r="M12" i="136" s="1"/>
  <c r="L11" i="136" a="1"/>
  <c r="L11" i="136" s="1"/>
  <c r="F11" i="136" a="1"/>
  <c r="F11" i="136"/>
  <c r="N11" i="136" s="1" a="1"/>
  <c r="N11" i="136" s="1"/>
  <c r="E11" i="136" a="1"/>
  <c r="E11" i="136"/>
  <c r="M11" i="136" s="1" a="1"/>
  <c r="M11" i="136" s="1"/>
  <c r="N10" i="136"/>
  <c r="L10" i="136" a="1"/>
  <c r="L10" i="136" s="1"/>
  <c r="F10" i="136" a="1"/>
  <c r="F10" i="136" s="1"/>
  <c r="N10" i="136" s="1" a="1"/>
  <c r="E10" i="136" a="1"/>
  <c r="E10" i="136"/>
  <c r="M10" i="136" s="1" a="1"/>
  <c r="M10" i="136" s="1"/>
  <c r="L9" i="136" a="1"/>
  <c r="L9" i="136"/>
  <c r="F9" i="136" a="1"/>
  <c r="F9" i="136"/>
  <c r="N9" i="136" s="1" a="1"/>
  <c r="N9" i="136" s="1"/>
  <c r="E9" i="136" a="1"/>
  <c r="E9" i="136"/>
  <c r="M9" i="136" s="1" a="1"/>
  <c r="M9" i="136" s="1"/>
  <c r="L8" i="136" a="1"/>
  <c r="L8" i="136" s="1"/>
  <c r="F8" i="136" a="1"/>
  <c r="F8" i="136" s="1"/>
  <c r="N8" i="136" s="1" a="1"/>
  <c r="N8" i="136" s="1"/>
  <c r="E8" i="136" a="1"/>
  <c r="E8" i="136" s="1"/>
  <c r="M8" i="136" s="1" a="1"/>
  <c r="M8" i="136" s="1"/>
  <c r="N7" i="136" a="1"/>
  <c r="N7" i="136" s="1"/>
  <c r="M7" i="136"/>
  <c r="L7" i="136" a="1"/>
  <c r="L7" i="136" s="1"/>
  <c r="F7" i="136" a="1"/>
  <c r="F7" i="136"/>
  <c r="E7" i="136" a="1"/>
  <c r="E7" i="136"/>
  <c r="M7" i="136" s="1" a="1"/>
  <c r="N6" i="136" a="1"/>
  <c r="N6" i="136" s="1"/>
  <c r="L6" i="136" a="1"/>
  <c r="L6" i="136" s="1"/>
  <c r="F6" i="136" a="1"/>
  <c r="F6" i="136" s="1"/>
  <c r="E6" i="136" a="1"/>
  <c r="E6" i="136" s="1"/>
  <c r="M6" i="136" s="1" a="1"/>
  <c r="M6" i="136" s="1"/>
  <c r="M5" i="136"/>
  <c r="L5" i="136" a="1"/>
  <c r="L5" i="136"/>
  <c r="F5" i="136" a="1"/>
  <c r="F5" i="136"/>
  <c r="N5" i="136" s="1" a="1"/>
  <c r="N5" i="136" s="1"/>
  <c r="E5" i="136" a="1"/>
  <c r="E5" i="136"/>
  <c r="M5" i="136" s="1" a="1"/>
  <c r="N4" i="136" a="1"/>
  <c r="N4" i="136" s="1"/>
  <c r="L4" i="136" a="1"/>
  <c r="L4" i="136" s="1"/>
  <c r="F4" i="136" a="1"/>
  <c r="F4" i="136" s="1"/>
  <c r="E4" i="136" a="1"/>
  <c r="E4" i="136"/>
  <c r="M4" i="136" s="1" a="1"/>
  <c r="M4" i="136" s="1"/>
  <c r="N3" i="136" a="1"/>
  <c r="N3" i="136" s="1"/>
  <c r="M3" i="136" a="1"/>
  <c r="M3" i="136"/>
  <c r="L3" i="136" a="1"/>
  <c r="L3" i="136"/>
  <c r="K29" i="135" a="1"/>
  <c r="K29" i="135" s="1"/>
  <c r="K28" i="135" a="1"/>
  <c r="K28" i="135"/>
  <c r="A28" i="135" a="1"/>
  <c r="A28" i="135" s="1"/>
  <c r="L10" i="135" a="1"/>
  <c r="L10" i="135"/>
  <c r="F10" i="135" a="1"/>
  <c r="F10" i="135" s="1"/>
  <c r="N10" i="135" s="1" a="1"/>
  <c r="N10" i="135" s="1"/>
  <c r="E10" i="135" a="1"/>
  <c r="E10" i="135" s="1"/>
  <c r="M10" i="135" s="1" a="1"/>
  <c r="M10" i="135" s="1"/>
  <c r="N9" i="135" a="1"/>
  <c r="N9" i="135" s="1"/>
  <c r="M9" i="135"/>
  <c r="L9" i="135" a="1"/>
  <c r="L9" i="135" s="1"/>
  <c r="H9" i="135" a="1"/>
  <c r="H9" i="135"/>
  <c r="F9" i="135" a="1"/>
  <c r="F9" i="135"/>
  <c r="E9" i="135" a="1"/>
  <c r="E9" i="135" s="1"/>
  <c r="M9" i="135" s="1" a="1"/>
  <c r="H8" i="135" a="1"/>
  <c r="H8" i="135" s="1"/>
  <c r="L8" i="135" s="1" a="1"/>
  <c r="L8" i="135" s="1"/>
  <c r="F8" i="135" a="1"/>
  <c r="F8" i="135"/>
  <c r="N8" i="135" s="1" a="1"/>
  <c r="N8" i="135" s="1"/>
  <c r="E8" i="135" a="1"/>
  <c r="E8" i="135"/>
  <c r="M8" i="135" s="1" a="1"/>
  <c r="M8" i="135" s="1"/>
  <c r="N7" i="135" a="1"/>
  <c r="N7" i="135" s="1"/>
  <c r="L7" i="135" a="1"/>
  <c r="L7" i="135" s="1"/>
  <c r="H7" i="135" a="1"/>
  <c r="H7" i="135"/>
  <c r="F7" i="135" a="1"/>
  <c r="F7" i="135" s="1"/>
  <c r="E7" i="135" a="1"/>
  <c r="E7" i="135" s="1"/>
  <c r="M7" i="135" s="1" a="1"/>
  <c r="M7" i="135" s="1"/>
  <c r="N6" i="135" a="1"/>
  <c r="N6" i="135" s="1"/>
  <c r="M6" i="135"/>
  <c r="L6" i="135"/>
  <c r="H6" i="135" a="1"/>
  <c r="H6" i="135"/>
  <c r="L6" i="135" s="1" a="1"/>
  <c r="F6" i="135" a="1"/>
  <c r="F6" i="135"/>
  <c r="E6" i="135" a="1"/>
  <c r="E6" i="135"/>
  <c r="M6" i="135" s="1" a="1"/>
  <c r="L5" i="135" a="1"/>
  <c r="L5" i="135" s="1"/>
  <c r="H5" i="135" a="1"/>
  <c r="H5" i="135" s="1"/>
  <c r="F5" i="135" a="1"/>
  <c r="F5" i="135"/>
  <c r="N5" i="135" s="1" a="1"/>
  <c r="N5" i="135" s="1"/>
  <c r="E5" i="135" a="1"/>
  <c r="E5" i="135"/>
  <c r="M5" i="135" s="1" a="1"/>
  <c r="M5" i="135" s="1"/>
  <c r="N4" i="135"/>
  <c r="L4" i="135" a="1"/>
  <c r="L4" i="135"/>
  <c r="H4" i="135" a="1"/>
  <c r="H4" i="135"/>
  <c r="F4" i="135" a="1"/>
  <c r="F4" i="135" s="1"/>
  <c r="N4" i="135" s="1" a="1"/>
  <c r="E4" i="135" a="1"/>
  <c r="E4" i="135"/>
  <c r="M4" i="135" s="1" a="1"/>
  <c r="M4" i="135" s="1"/>
  <c r="N3" i="135" a="1"/>
  <c r="N3" i="135" s="1"/>
  <c r="M3" i="135" a="1"/>
  <c r="M3" i="135"/>
  <c r="L3" i="135" a="1"/>
  <c r="L3" i="135"/>
  <c r="K29" i="134" a="1"/>
  <c r="K29" i="134"/>
  <c r="K28" i="134" a="1"/>
  <c r="K28" i="134" s="1"/>
  <c r="A28" i="134" a="1"/>
  <c r="A28" i="134"/>
  <c r="N10" i="134" a="1"/>
  <c r="N10" i="134" s="1"/>
  <c r="M10" i="134" a="1"/>
  <c r="M10" i="134" s="1"/>
  <c r="L10" i="134" a="1"/>
  <c r="L10" i="134" s="1"/>
  <c r="F10" i="134" a="1"/>
  <c r="F10" i="134"/>
  <c r="E10" i="134" a="1"/>
  <c r="E10" i="134"/>
  <c r="H9" i="134" a="1"/>
  <c r="H9" i="134"/>
  <c r="L9" i="134" s="1" a="1"/>
  <c r="L9" i="134" s="1"/>
  <c r="F9" i="134" a="1"/>
  <c r="F9" i="134"/>
  <c r="N9" i="134" s="1" a="1"/>
  <c r="N9" i="134" s="1"/>
  <c r="E9" i="134" a="1"/>
  <c r="E9" i="134" s="1"/>
  <c r="M9" i="134" s="1" a="1"/>
  <c r="M9" i="134" s="1"/>
  <c r="M8" i="134" a="1"/>
  <c r="M8" i="134" s="1"/>
  <c r="H8" i="134" a="1"/>
  <c r="H8" i="134"/>
  <c r="L8" i="134" s="1" a="1"/>
  <c r="L8" i="134" s="1"/>
  <c r="F8" i="134" a="1"/>
  <c r="F8" i="134" s="1"/>
  <c r="N8" i="134" s="1" a="1"/>
  <c r="N8" i="134" s="1"/>
  <c r="E8" i="134" a="1"/>
  <c r="E8" i="134"/>
  <c r="M7" i="134" a="1"/>
  <c r="M7" i="134" s="1"/>
  <c r="L7" i="134" a="1"/>
  <c r="L7" i="134" s="1"/>
  <c r="H7" i="134" a="1"/>
  <c r="H7" i="134"/>
  <c r="F7" i="134" a="1"/>
  <c r="F7" i="134"/>
  <c r="N7" i="134" s="1" a="1"/>
  <c r="N7" i="134" s="1"/>
  <c r="E7" i="134" a="1"/>
  <c r="E7" i="134" s="1"/>
  <c r="M6" i="134" a="1"/>
  <c r="M6" i="134" s="1"/>
  <c r="H6" i="134" a="1"/>
  <c r="H6" i="134" s="1"/>
  <c r="L6" i="134" s="1" a="1"/>
  <c r="L6" i="134" s="1"/>
  <c r="F6" i="134" a="1"/>
  <c r="F6" i="134"/>
  <c r="N6" i="134" s="1" a="1"/>
  <c r="N6" i="134" s="1"/>
  <c r="E6" i="134" a="1"/>
  <c r="E6" i="134" s="1"/>
  <c r="M5" i="134" a="1"/>
  <c r="M5" i="134" s="1"/>
  <c r="H5" i="134" a="1"/>
  <c r="H5" i="134"/>
  <c r="L5" i="134" s="1" a="1"/>
  <c r="L5" i="134" s="1"/>
  <c r="F5" i="134" a="1"/>
  <c r="F5" i="134" s="1"/>
  <c r="N5" i="134" s="1" a="1"/>
  <c r="N5" i="134" s="1"/>
  <c r="E5" i="134" a="1"/>
  <c r="E5" i="134"/>
  <c r="N4" i="134" a="1"/>
  <c r="N4" i="134" s="1"/>
  <c r="H4" i="134" a="1"/>
  <c r="H4" i="134"/>
  <c r="L4" i="134" s="1" a="1"/>
  <c r="L4" i="134" s="1"/>
  <c r="F4" i="134" a="1"/>
  <c r="F4" i="134"/>
  <c r="E4" i="134" a="1"/>
  <c r="E4" i="134"/>
  <c r="M4" i="134" s="1" a="1"/>
  <c r="M4" i="134" s="1"/>
  <c r="N3" i="134" a="1"/>
  <c r="N3" i="134"/>
  <c r="M3" i="134" a="1"/>
  <c r="M3" i="134" s="1"/>
  <c r="L3" i="134" a="1"/>
  <c r="L3" i="134"/>
  <c r="K29" i="133" a="1"/>
  <c r="K29" i="133" s="1"/>
  <c r="K28" i="133" a="1"/>
  <c r="K28" i="133"/>
  <c r="A28" i="133" a="1"/>
  <c r="A28" i="133" s="1"/>
  <c r="L10" i="133" a="1"/>
  <c r="L10" i="133" s="1"/>
  <c r="F10" i="133" a="1"/>
  <c r="F10" i="133"/>
  <c r="N10" i="133" s="1" a="1"/>
  <c r="N10" i="133" s="1"/>
  <c r="E10" i="133" a="1"/>
  <c r="E10" i="133" s="1"/>
  <c r="M10" i="133" s="1" a="1"/>
  <c r="M10" i="133" s="1"/>
  <c r="L9" i="133"/>
  <c r="H9" i="133" a="1"/>
  <c r="H9" i="133"/>
  <c r="L9" i="133" s="1" a="1"/>
  <c r="F9" i="133" a="1"/>
  <c r="F9" i="133" s="1"/>
  <c r="N9" i="133" s="1" a="1"/>
  <c r="N9" i="133" s="1"/>
  <c r="E9" i="133" a="1"/>
  <c r="E9" i="133"/>
  <c r="M9" i="133" s="1" a="1"/>
  <c r="M9" i="133" s="1"/>
  <c r="L8" i="133" a="1"/>
  <c r="L8" i="133" s="1"/>
  <c r="H8" i="133" a="1"/>
  <c r="H8" i="133" s="1"/>
  <c r="F8" i="133" a="1"/>
  <c r="F8" i="133" s="1"/>
  <c r="N8" i="133" s="1" a="1"/>
  <c r="N8" i="133" s="1"/>
  <c r="E8" i="133" a="1"/>
  <c r="E8" i="133" s="1"/>
  <c r="M8" i="133" s="1" a="1"/>
  <c r="M8" i="133" s="1"/>
  <c r="N7" i="133"/>
  <c r="H7" i="133" a="1"/>
  <c r="H7" i="133" s="1"/>
  <c r="L7" i="133" s="1" a="1"/>
  <c r="L7" i="133" s="1"/>
  <c r="F7" i="133" a="1"/>
  <c r="F7" i="133"/>
  <c r="N7" i="133" s="1" a="1"/>
  <c r="E7" i="133" a="1"/>
  <c r="E7" i="133" s="1"/>
  <c r="M7" i="133" s="1" a="1"/>
  <c r="M7" i="133" s="1"/>
  <c r="M6" i="133" a="1"/>
  <c r="M6" i="133" s="1"/>
  <c r="H6" i="133" a="1"/>
  <c r="H6" i="133" s="1"/>
  <c r="L6" i="133" s="1" a="1"/>
  <c r="L6" i="133" s="1"/>
  <c r="F6" i="133" a="1"/>
  <c r="F6" i="133"/>
  <c r="N6" i="133" s="1" a="1"/>
  <c r="N6" i="133" s="1"/>
  <c r="E6" i="133" a="1"/>
  <c r="E6" i="133"/>
  <c r="N5" i="133" a="1"/>
  <c r="N5" i="133" s="1"/>
  <c r="H5" i="133" a="1"/>
  <c r="H5" i="133" s="1"/>
  <c r="L5" i="133" s="1" a="1"/>
  <c r="L5" i="133" s="1"/>
  <c r="L27" i="133" s="1" a="1"/>
  <c r="L27" i="133" s="1"/>
  <c r="F5" i="133" a="1"/>
  <c r="F5" i="133" s="1"/>
  <c r="E5" i="133" a="1"/>
  <c r="E5" i="133" s="1"/>
  <c r="M5" i="133" s="1" a="1"/>
  <c r="M5" i="133" s="1"/>
  <c r="N4" i="133"/>
  <c r="M4" i="133" a="1"/>
  <c r="M4" i="133" s="1"/>
  <c r="H4" i="133" a="1"/>
  <c r="H4" i="133" s="1"/>
  <c r="L4" i="133" s="1" a="1"/>
  <c r="L4" i="133" s="1"/>
  <c r="F4" i="133" a="1"/>
  <c r="F4" i="133"/>
  <c r="N4" i="133" s="1" a="1"/>
  <c r="E4" i="133" a="1"/>
  <c r="E4" i="133" s="1"/>
  <c r="N3" i="133" a="1"/>
  <c r="N3" i="133" s="1"/>
  <c r="M3" i="133" a="1"/>
  <c r="M3" i="133" s="1"/>
  <c r="L3" i="133" a="1"/>
  <c r="L3" i="133"/>
  <c r="K29" i="132" a="1"/>
  <c r="K29" i="132"/>
  <c r="K28" i="132" a="1"/>
  <c r="K28" i="132"/>
  <c r="A28" i="132" a="1"/>
  <c r="A28" i="132" s="1"/>
  <c r="N10" i="132" a="1"/>
  <c r="N10" i="132" s="1"/>
  <c r="L10" i="132" a="1"/>
  <c r="L10" i="132" s="1"/>
  <c r="F10" i="132" a="1"/>
  <c r="F10" i="132"/>
  <c r="E10" i="132" a="1"/>
  <c r="E10" i="132" s="1"/>
  <c r="M10" i="132" s="1" a="1"/>
  <c r="M10" i="132" s="1"/>
  <c r="L9" i="132" a="1"/>
  <c r="L9" i="132" s="1"/>
  <c r="H9" i="132" a="1"/>
  <c r="H9" i="132"/>
  <c r="F9" i="132" a="1"/>
  <c r="F9" i="132" s="1"/>
  <c r="N9" i="132" s="1" a="1"/>
  <c r="N9" i="132" s="1"/>
  <c r="E9" i="132" a="1"/>
  <c r="E9" i="132" s="1"/>
  <c r="M9" i="132" s="1" a="1"/>
  <c r="M9" i="132" s="1"/>
  <c r="H8" i="132" a="1"/>
  <c r="H8" i="132" s="1"/>
  <c r="L8" i="132" s="1" a="1"/>
  <c r="L8" i="132" s="1"/>
  <c r="F8" i="132" a="1"/>
  <c r="F8" i="132"/>
  <c r="N8" i="132" s="1" a="1"/>
  <c r="N8" i="132" s="1"/>
  <c r="E8" i="132" a="1"/>
  <c r="E8" i="132"/>
  <c r="M8" i="132" s="1" a="1"/>
  <c r="M8" i="132" s="1"/>
  <c r="M7" i="132"/>
  <c r="L7" i="132" a="1"/>
  <c r="L7" i="132" s="1"/>
  <c r="H7" i="132" a="1"/>
  <c r="H7" i="132" s="1"/>
  <c r="F7" i="132" a="1"/>
  <c r="F7" i="132" s="1"/>
  <c r="N7" i="132" s="1" a="1"/>
  <c r="N7" i="132" s="1"/>
  <c r="E7" i="132" a="1"/>
  <c r="E7" i="132"/>
  <c r="M7" i="132" s="1" a="1"/>
  <c r="L6" i="132" a="1"/>
  <c r="L6" i="132" s="1"/>
  <c r="H6" i="132" a="1"/>
  <c r="H6" i="132"/>
  <c r="F6" i="132" a="1"/>
  <c r="F6" i="132" s="1"/>
  <c r="N6" i="132" s="1" a="1"/>
  <c r="N6" i="132" s="1"/>
  <c r="E6" i="132" a="1"/>
  <c r="E6" i="132" s="1"/>
  <c r="M6" i="132" s="1" a="1"/>
  <c r="M6" i="132" s="1"/>
  <c r="N5" i="132" a="1"/>
  <c r="N5" i="132" s="1"/>
  <c r="M5" i="132"/>
  <c r="H5" i="132" a="1"/>
  <c r="H5" i="132"/>
  <c r="L5" i="132" s="1" a="1"/>
  <c r="L5" i="132" s="1"/>
  <c r="F5" i="132" a="1"/>
  <c r="F5" i="132"/>
  <c r="E5" i="132" a="1"/>
  <c r="E5" i="132" s="1"/>
  <c r="M5" i="132" s="1" a="1"/>
  <c r="H4" i="132" a="1"/>
  <c r="H4" i="132" s="1"/>
  <c r="L4" i="132" s="1" a="1"/>
  <c r="L4" i="132" s="1"/>
  <c r="F4" i="132" a="1"/>
  <c r="F4" i="132"/>
  <c r="N4" i="132" s="1" a="1"/>
  <c r="N4" i="132" s="1"/>
  <c r="E4" i="132" a="1"/>
  <c r="E4" i="132"/>
  <c r="M4" i="132" s="1" a="1"/>
  <c r="M4" i="132" s="1"/>
  <c r="N3" i="132" a="1"/>
  <c r="N3" i="132" s="1"/>
  <c r="M3" i="132" a="1"/>
  <c r="M3" i="132"/>
  <c r="L3" i="132" a="1"/>
  <c r="L3" i="132"/>
  <c r="K30" i="131" a="1"/>
  <c r="K30" i="131"/>
  <c r="K29" i="131" a="1"/>
  <c r="K29" i="131"/>
  <c r="N8" i="131"/>
  <c r="M8" i="131" a="1"/>
  <c r="M8" i="131" s="1"/>
  <c r="L8" i="131" a="1"/>
  <c r="L8" i="131" s="1"/>
  <c r="F8" i="131" a="1"/>
  <c r="F8" i="131" s="1"/>
  <c r="N8" i="131" s="1" a="1"/>
  <c r="E8" i="131" a="1"/>
  <c r="E8" i="131" s="1"/>
  <c r="L7" i="131" a="1"/>
  <c r="L7" i="131"/>
  <c r="F7" i="131" a="1"/>
  <c r="F7" i="131"/>
  <c r="N7" i="131" s="1" a="1"/>
  <c r="N7" i="131" s="1"/>
  <c r="E7" i="131" a="1"/>
  <c r="E7" i="131"/>
  <c r="M7" i="131" s="1" a="1"/>
  <c r="M7" i="131" s="1"/>
  <c r="N6" i="131" a="1"/>
  <c r="N6" i="131" s="1"/>
  <c r="M6" i="131" a="1"/>
  <c r="M6" i="131"/>
  <c r="L6" i="131" a="1"/>
  <c r="L6" i="131" s="1"/>
  <c r="L5" i="131" a="1"/>
  <c r="L5" i="131"/>
  <c r="F5" i="131" a="1"/>
  <c r="F5" i="131"/>
  <c r="N5" i="131" s="1" a="1"/>
  <c r="N5" i="131" s="1"/>
  <c r="E5" i="131" a="1"/>
  <c r="E5" i="131"/>
  <c r="M5" i="131" s="1" a="1"/>
  <c r="M5" i="131" s="1"/>
  <c r="L4" i="131" a="1"/>
  <c r="L4" i="131" s="1"/>
  <c r="L29" i="131" s="1" a="1"/>
  <c r="L29" i="131" s="1"/>
  <c r="F4" i="131" a="1"/>
  <c r="F4" i="131"/>
  <c r="N4" i="131" s="1" a="1"/>
  <c r="N4" i="131" s="1"/>
  <c r="E4" i="131" a="1"/>
  <c r="E4" i="131" s="1"/>
  <c r="M4" i="131" s="1" a="1"/>
  <c r="M4" i="131" s="1"/>
  <c r="M29" i="131" s="1" a="1"/>
  <c r="M29" i="131" s="1"/>
  <c r="N3" i="131" a="1"/>
  <c r="N3" i="131"/>
  <c r="M3" i="131" a="1"/>
  <c r="M3" i="131" s="1"/>
  <c r="L3" i="131" a="1"/>
  <c r="L3" i="131"/>
  <c r="K30" i="130" a="1"/>
  <c r="K30" i="130"/>
  <c r="L29" i="130" a="1"/>
  <c r="L29" i="130" s="1"/>
  <c r="K29" i="130" a="1"/>
  <c r="K29" i="130" s="1"/>
  <c r="M8" i="130" a="1"/>
  <c r="M8" i="130" s="1"/>
  <c r="L8" i="130" a="1"/>
  <c r="L8" i="130"/>
  <c r="F8" i="130" a="1"/>
  <c r="F8" i="130" s="1"/>
  <c r="N8" i="130" s="1" a="1"/>
  <c r="N8" i="130" s="1"/>
  <c r="E8" i="130" a="1"/>
  <c r="E8" i="130"/>
  <c r="M7" i="130"/>
  <c r="L7" i="130" a="1"/>
  <c r="L7" i="130" s="1"/>
  <c r="F7" i="130" a="1"/>
  <c r="F7" i="130" s="1"/>
  <c r="N7" i="130" s="1" a="1"/>
  <c r="N7" i="130" s="1"/>
  <c r="E7" i="130" a="1"/>
  <c r="E7" i="130" s="1"/>
  <c r="M7" i="130" s="1" a="1"/>
  <c r="N6" i="130" a="1"/>
  <c r="N6" i="130"/>
  <c r="M6" i="130" a="1"/>
  <c r="M6" i="130" s="1"/>
  <c r="L6" i="130" a="1"/>
  <c r="L6" i="130"/>
  <c r="N5" i="130"/>
  <c r="L5" i="130" a="1"/>
  <c r="L5" i="130"/>
  <c r="F5" i="130" a="1"/>
  <c r="F5" i="130"/>
  <c r="N5" i="130" s="1" a="1"/>
  <c r="E5" i="130" a="1"/>
  <c r="E5" i="130" s="1"/>
  <c r="M5" i="130" s="1" a="1"/>
  <c r="M5" i="130" s="1"/>
  <c r="L4" i="130" a="1"/>
  <c r="L4" i="130"/>
  <c r="F4" i="130" a="1"/>
  <c r="F4" i="130" s="1"/>
  <c r="N4" i="130" s="1" a="1"/>
  <c r="N4" i="130" s="1"/>
  <c r="E4" i="130" a="1"/>
  <c r="E4" i="130"/>
  <c r="M4" i="130" s="1" a="1"/>
  <c r="M4" i="130" s="1"/>
  <c r="N3" i="130" a="1"/>
  <c r="N3" i="130" s="1"/>
  <c r="M3" i="130" a="1"/>
  <c r="M3" i="130"/>
  <c r="L3" i="130" a="1"/>
  <c r="L3" i="130"/>
  <c r="K30" i="129" a="1"/>
  <c r="K30" i="129" s="1"/>
  <c r="K29" i="129" a="1"/>
  <c r="K29" i="129"/>
  <c r="N8" i="129" a="1"/>
  <c r="N8" i="129" s="1"/>
  <c r="L8" i="129" a="1"/>
  <c r="L8" i="129" s="1"/>
  <c r="F8" i="129" a="1"/>
  <c r="F8" i="129"/>
  <c r="E8" i="129" a="1"/>
  <c r="E8" i="129" s="1"/>
  <c r="M8" i="129" s="1" a="1"/>
  <c r="M8" i="129" s="1"/>
  <c r="N7" i="129"/>
  <c r="L7" i="129" a="1"/>
  <c r="L7" i="129"/>
  <c r="F7" i="129" a="1"/>
  <c r="F7" i="129" s="1"/>
  <c r="N7" i="129" s="1" a="1"/>
  <c r="E7" i="129" a="1"/>
  <c r="E7" i="129" s="1"/>
  <c r="M7" i="129" s="1" a="1"/>
  <c r="M7" i="129" s="1"/>
  <c r="N6" i="129" a="1"/>
  <c r="N6" i="129" s="1"/>
  <c r="M6" i="129" a="1"/>
  <c r="M6" i="129"/>
  <c r="L6" i="129" a="1"/>
  <c r="L6" i="129"/>
  <c r="M5" i="129"/>
  <c r="L5" i="129" a="1"/>
  <c r="L5" i="129"/>
  <c r="F5" i="129" a="1"/>
  <c r="F5" i="129"/>
  <c r="N5" i="129" s="1" a="1"/>
  <c r="N5" i="129" s="1"/>
  <c r="E5" i="129" a="1"/>
  <c r="E5" i="129" s="1"/>
  <c r="M5" i="129" s="1" a="1"/>
  <c r="N4" i="129" a="1"/>
  <c r="N4" i="129" s="1"/>
  <c r="L4" i="129" a="1"/>
  <c r="L4" i="129" s="1"/>
  <c r="F4" i="129" a="1"/>
  <c r="F4" i="129"/>
  <c r="E4" i="129" a="1"/>
  <c r="E4" i="129" s="1"/>
  <c r="M4" i="129" s="1" a="1"/>
  <c r="M4" i="129" s="1"/>
  <c r="M29" i="129" s="1" a="1"/>
  <c r="M29" i="129" s="1"/>
  <c r="N3" i="129" a="1"/>
  <c r="N3" i="129"/>
  <c r="M3" i="129" a="1"/>
  <c r="M3" i="129" s="1"/>
  <c r="L3" i="129" a="1"/>
  <c r="L3" i="129"/>
  <c r="K37" i="128" a="1"/>
  <c r="K37" i="128" s="1"/>
  <c r="K36" i="128" a="1"/>
  <c r="K36" i="128"/>
  <c r="M17" i="128" a="1"/>
  <c r="M17" i="128" s="1"/>
  <c r="L17" i="128" a="1"/>
  <c r="L17" i="128"/>
  <c r="F17" i="128" a="1"/>
  <c r="F17" i="128" s="1"/>
  <c r="N17" i="128" s="1" a="1"/>
  <c r="N17" i="128" s="1"/>
  <c r="E17" i="128" a="1"/>
  <c r="E17" i="128"/>
  <c r="N15" i="128" a="1"/>
  <c r="N15" i="128" s="1"/>
  <c r="L15" i="128" a="1"/>
  <c r="L15" i="128" s="1"/>
  <c r="F15" i="128" a="1"/>
  <c r="F15" i="128"/>
  <c r="E15" i="128" a="1"/>
  <c r="E15" i="128"/>
  <c r="M15" i="128" s="1" a="1"/>
  <c r="M15" i="128" s="1"/>
  <c r="N14" i="128" a="1"/>
  <c r="N14" i="128" s="1"/>
  <c r="L14" i="128" a="1"/>
  <c r="L14" i="128"/>
  <c r="F14" i="128" a="1"/>
  <c r="F14" i="128"/>
  <c r="E14" i="128" a="1"/>
  <c r="E14" i="128" s="1"/>
  <c r="M14" i="128" s="1" a="1"/>
  <c r="M14" i="128" s="1"/>
  <c r="N13" i="128" a="1"/>
  <c r="N13" i="128" s="1"/>
  <c r="M13" i="128" a="1"/>
  <c r="M13" i="128" s="1"/>
  <c r="L13" i="128" a="1"/>
  <c r="L13" i="128"/>
  <c r="N12" i="128"/>
  <c r="M12" i="128"/>
  <c r="L12" i="128" a="1"/>
  <c r="L12" i="128"/>
  <c r="F12" i="128" a="1"/>
  <c r="F12" i="128"/>
  <c r="N12" i="128" s="1" a="1"/>
  <c r="E12" i="128" a="1"/>
  <c r="E12" i="128"/>
  <c r="M12" i="128" s="1" a="1"/>
  <c r="L11" i="128" a="1"/>
  <c r="L11" i="128" s="1"/>
  <c r="F11" i="128" a="1"/>
  <c r="F11" i="128" s="1"/>
  <c r="N11" i="128" s="1" a="1"/>
  <c r="N11" i="128" s="1"/>
  <c r="E11" i="128" a="1"/>
  <c r="E11" i="128" s="1"/>
  <c r="M11" i="128" s="1" a="1"/>
  <c r="M11" i="128" s="1"/>
  <c r="N10" i="128" a="1"/>
  <c r="N10" i="128" s="1"/>
  <c r="L10" i="128" a="1"/>
  <c r="L10" i="128"/>
  <c r="L36" i="128" s="1" a="1"/>
  <c r="L36" i="128" s="1"/>
  <c r="F10" i="128" a="1"/>
  <c r="F10" i="128"/>
  <c r="E10" i="128" a="1"/>
  <c r="E10" i="128" s="1"/>
  <c r="M10" i="128" s="1" a="1"/>
  <c r="M10" i="128" s="1"/>
  <c r="L9" i="128" a="1"/>
  <c r="L9" i="128" s="1"/>
  <c r="F9" i="128" a="1"/>
  <c r="F9" i="128" s="1"/>
  <c r="N9" i="128" s="1" a="1"/>
  <c r="N9" i="128" s="1"/>
  <c r="E9" i="128" a="1"/>
  <c r="E9" i="128" s="1"/>
  <c r="M9" i="128" s="1" a="1"/>
  <c r="M9" i="128" s="1"/>
  <c r="L8" i="128" a="1"/>
  <c r="L8" i="128"/>
  <c r="F8" i="128" a="1"/>
  <c r="F8" i="128"/>
  <c r="N8" i="128" s="1" a="1"/>
  <c r="N8" i="128" s="1"/>
  <c r="E8" i="128" a="1"/>
  <c r="E8" i="128"/>
  <c r="M8" i="128" s="1" a="1"/>
  <c r="M8" i="128" s="1"/>
  <c r="N7" i="128" a="1"/>
  <c r="N7" i="128" s="1"/>
  <c r="M7" i="128" a="1"/>
  <c r="M7" i="128" s="1"/>
  <c r="L7" i="128" a="1"/>
  <c r="L7" i="128"/>
  <c r="N6" i="128" a="1"/>
  <c r="N6" i="128" s="1"/>
  <c r="M6" i="128" a="1"/>
  <c r="M6" i="128"/>
  <c r="L6" i="128" a="1"/>
  <c r="L6" i="128" s="1"/>
  <c r="N5" i="128" a="1"/>
  <c r="N5" i="128"/>
  <c r="M5" i="128" a="1"/>
  <c r="M5" i="128" s="1"/>
  <c r="L4" i="128" a="1"/>
  <c r="L4" i="128"/>
  <c r="F4" i="128" a="1"/>
  <c r="F4" i="128"/>
  <c r="N4" i="128" s="1" a="1"/>
  <c r="N4" i="128" s="1"/>
  <c r="N36" i="128" s="1" a="1"/>
  <c r="N36" i="128" s="1"/>
  <c r="E4" i="128" a="1"/>
  <c r="E4" i="128" s="1"/>
  <c r="M4" i="128" s="1" a="1"/>
  <c r="M4" i="128" s="1"/>
  <c r="N3" i="128" a="1"/>
  <c r="N3" i="128"/>
  <c r="M3" i="128" a="1"/>
  <c r="M3" i="128"/>
  <c r="L3" i="128" a="1"/>
  <c r="L3" i="128"/>
  <c r="K30" i="127" a="1"/>
  <c r="K30" i="127" s="1"/>
  <c r="M29" i="127" a="1"/>
  <c r="M29" i="127" s="1"/>
  <c r="K29" i="127" a="1"/>
  <c r="K29" i="127"/>
  <c r="L8" i="127" a="1"/>
  <c r="L8" i="127"/>
  <c r="F8" i="127" a="1"/>
  <c r="F8" i="127" s="1"/>
  <c r="N8" i="127" s="1" a="1"/>
  <c r="N8" i="127" s="1"/>
  <c r="E8" i="127" a="1"/>
  <c r="E8" i="127" s="1"/>
  <c r="M8" i="127" s="1" a="1"/>
  <c r="M8" i="127" s="1"/>
  <c r="N7" i="127" a="1"/>
  <c r="N7" i="127" s="1"/>
  <c r="L7" i="127" a="1"/>
  <c r="L7" i="127" s="1"/>
  <c r="F7" i="127" a="1"/>
  <c r="F7" i="127" s="1"/>
  <c r="E7" i="127" a="1"/>
  <c r="E7" i="127" s="1"/>
  <c r="M7" i="127" s="1" a="1"/>
  <c r="M7" i="127" s="1"/>
  <c r="N6" i="127" a="1"/>
  <c r="N6" i="127"/>
  <c r="M6" i="127" a="1"/>
  <c r="M6" i="127"/>
  <c r="L6" i="127" a="1"/>
  <c r="L6" i="127" s="1"/>
  <c r="N5" i="127"/>
  <c r="L5" i="127" a="1"/>
  <c r="L5" i="127" s="1"/>
  <c r="F5" i="127" a="1"/>
  <c r="F5" i="127" s="1"/>
  <c r="N5" i="127" s="1" a="1"/>
  <c r="E5" i="127" a="1"/>
  <c r="E5" i="127"/>
  <c r="M5" i="127" s="1" a="1"/>
  <c r="M5" i="127" s="1"/>
  <c r="L4" i="127" a="1"/>
  <c r="L4" i="127" s="1"/>
  <c r="F4" i="127" a="1"/>
  <c r="F4" i="127"/>
  <c r="N4" i="127" s="1" a="1"/>
  <c r="N4" i="127" s="1"/>
  <c r="E4" i="127" a="1"/>
  <c r="E4" i="127" s="1"/>
  <c r="M4" i="127" s="1" a="1"/>
  <c r="M4" i="127" s="1"/>
  <c r="N3" i="127" a="1"/>
  <c r="N3" i="127" s="1"/>
  <c r="M3" i="127" a="1"/>
  <c r="M3" i="127" s="1"/>
  <c r="M28" i="127" s="1" a="1"/>
  <c r="M28" i="127" s="1"/>
  <c r="L3" i="127" a="1"/>
  <c r="L3" i="127" s="1"/>
  <c r="K30" i="126" a="1"/>
  <c r="K30" i="126"/>
  <c r="K29" i="126" a="1"/>
  <c r="K29" i="126" s="1"/>
  <c r="L17" i="126" a="1"/>
  <c r="L17" i="126" s="1"/>
  <c r="F17" i="126" a="1"/>
  <c r="F17" i="126"/>
  <c r="N17" i="126" s="1" a="1"/>
  <c r="N17" i="126" s="1"/>
  <c r="E17" i="126" a="1"/>
  <c r="E17" i="126"/>
  <c r="M17" i="126" s="1" a="1"/>
  <c r="M17" i="126" s="1"/>
  <c r="N16" i="126" a="1"/>
  <c r="N16" i="126"/>
  <c r="M16" i="126" a="1"/>
  <c r="M16" i="126"/>
  <c r="L16" i="126" a="1"/>
  <c r="L16" i="126" s="1"/>
  <c r="L15" i="126" a="1"/>
  <c r="L15" i="126" s="1"/>
  <c r="F15" i="126" a="1"/>
  <c r="F15" i="126" s="1"/>
  <c r="N15" i="126" s="1" a="1"/>
  <c r="N15" i="126" s="1"/>
  <c r="E15" i="126" a="1"/>
  <c r="E15" i="126" s="1"/>
  <c r="M15" i="126" s="1" a="1"/>
  <c r="M15" i="126" s="1"/>
  <c r="M14" i="126" a="1"/>
  <c r="M14" i="126" s="1"/>
  <c r="L14" i="126" a="1"/>
  <c r="L14" i="126" s="1"/>
  <c r="F14" i="126" a="1"/>
  <c r="F14" i="126"/>
  <c r="N14" i="126" s="1" a="1"/>
  <c r="N14" i="126" s="1"/>
  <c r="E14" i="126" a="1"/>
  <c r="E14" i="126" s="1"/>
  <c r="N13" i="126" a="1"/>
  <c r="N13" i="126"/>
  <c r="M13" i="126" a="1"/>
  <c r="M13" i="126"/>
  <c r="L13" i="126" a="1"/>
  <c r="L13" i="126"/>
  <c r="N12" i="126" a="1"/>
  <c r="N12" i="126" s="1"/>
  <c r="L12" i="126" a="1"/>
  <c r="L12" i="126"/>
  <c r="F12" i="126" a="1"/>
  <c r="F12" i="126"/>
  <c r="E12" i="126" a="1"/>
  <c r="E12" i="126"/>
  <c r="M12" i="126" s="1" a="1"/>
  <c r="M12" i="126" s="1"/>
  <c r="L11" i="126" a="1"/>
  <c r="L11" i="126" s="1"/>
  <c r="F11" i="126" a="1"/>
  <c r="F11" i="126" s="1"/>
  <c r="N11" i="126" s="1" a="1"/>
  <c r="N11" i="126" s="1"/>
  <c r="E11" i="126" a="1"/>
  <c r="E11" i="126"/>
  <c r="M11" i="126" s="1" a="1"/>
  <c r="M11" i="126" s="1"/>
  <c r="M10" i="126" a="1"/>
  <c r="M10" i="126"/>
  <c r="L10" i="126" a="1"/>
  <c r="L10" i="126" s="1"/>
  <c r="F10" i="126" a="1"/>
  <c r="F10" i="126" s="1"/>
  <c r="N10" i="126" s="1" a="1"/>
  <c r="N10" i="126" s="1"/>
  <c r="E10" i="126" a="1"/>
  <c r="E10" i="126" s="1"/>
  <c r="N9" i="126" a="1"/>
  <c r="N9" i="126" s="1"/>
  <c r="L9" i="126" a="1"/>
  <c r="L9" i="126"/>
  <c r="F9" i="126" a="1"/>
  <c r="F9" i="126"/>
  <c r="E9" i="126" a="1"/>
  <c r="E9" i="126"/>
  <c r="M9" i="126" s="1" a="1"/>
  <c r="M9" i="126" s="1"/>
  <c r="N8" i="126" a="1"/>
  <c r="N8" i="126"/>
  <c r="L8" i="126" a="1"/>
  <c r="L8" i="126"/>
  <c r="F8" i="126" a="1"/>
  <c r="F8" i="126" s="1"/>
  <c r="E8" i="126" a="1"/>
  <c r="E8" i="126"/>
  <c r="M8" i="126" s="1" a="1"/>
  <c r="M8" i="126" s="1"/>
  <c r="N7" i="126" a="1"/>
  <c r="N7" i="126" s="1"/>
  <c r="M7" i="126" a="1"/>
  <c r="M7" i="126" s="1"/>
  <c r="L7" i="126" a="1"/>
  <c r="L7" i="126" s="1"/>
  <c r="N6" i="126" a="1"/>
  <c r="N6" i="126"/>
  <c r="M6" i="126" a="1"/>
  <c r="M6" i="126" s="1"/>
  <c r="L6" i="126" a="1"/>
  <c r="L6" i="126"/>
  <c r="N5" i="126" a="1"/>
  <c r="N5" i="126" s="1"/>
  <c r="M5" i="126" a="1"/>
  <c r="M5" i="126" s="1"/>
  <c r="L5" i="126" a="1"/>
  <c r="L5" i="126"/>
  <c r="L4" i="126" a="1"/>
  <c r="L4" i="126"/>
  <c r="F4" i="126" a="1"/>
  <c r="F4" i="126"/>
  <c r="N4" i="126" s="1" a="1"/>
  <c r="N4" i="126" s="1"/>
  <c r="E4" i="126" a="1"/>
  <c r="E4" i="126"/>
  <c r="M4" i="126" s="1" a="1"/>
  <c r="M4" i="126" s="1"/>
  <c r="M29" i="126" s="1" a="1"/>
  <c r="M29" i="126" s="1"/>
  <c r="N3" i="126" a="1"/>
  <c r="N3" i="126"/>
  <c r="M3" i="126" a="1"/>
  <c r="M3" i="126"/>
  <c r="L3" i="126" a="1"/>
  <c r="L3" i="126" s="1"/>
  <c r="K39" i="125" a="1"/>
  <c r="K39" i="125"/>
  <c r="K38" i="125" a="1"/>
  <c r="K38" i="125"/>
  <c r="N17" i="125" a="1"/>
  <c r="N17" i="125" s="1"/>
  <c r="L17" i="125" a="1"/>
  <c r="L17" i="125" s="1"/>
  <c r="F17" i="125" a="1"/>
  <c r="F17" i="125" s="1"/>
  <c r="E17" i="125" a="1"/>
  <c r="E17" i="125"/>
  <c r="M17" i="125" s="1" a="1"/>
  <c r="M17" i="125" s="1"/>
  <c r="N16" i="125" a="1"/>
  <c r="N16" i="125" s="1"/>
  <c r="M16" i="125" a="1"/>
  <c r="M16" i="125" s="1"/>
  <c r="L16" i="125" a="1"/>
  <c r="L16" i="125"/>
  <c r="L15" i="125" a="1"/>
  <c r="L15" i="125" s="1"/>
  <c r="F15" i="125" a="1"/>
  <c r="F15" i="125"/>
  <c r="N15" i="125" s="1" a="1"/>
  <c r="N15" i="125" s="1"/>
  <c r="E15" i="125" a="1"/>
  <c r="E15" i="125"/>
  <c r="M15" i="125" s="1" a="1"/>
  <c r="M15" i="125" s="1"/>
  <c r="M14" i="125"/>
  <c r="L14" i="125" a="1"/>
  <c r="L14" i="125" s="1"/>
  <c r="F14" i="125" a="1"/>
  <c r="F14" i="125"/>
  <c r="N14" i="125" s="1" a="1"/>
  <c r="N14" i="125" s="1"/>
  <c r="E14" i="125" a="1"/>
  <c r="E14" i="125" s="1"/>
  <c r="M14" i="125" s="1" a="1"/>
  <c r="N13" i="125" a="1"/>
  <c r="N13" i="125" s="1"/>
  <c r="M13" i="125" a="1"/>
  <c r="M13" i="125" s="1"/>
  <c r="L13" i="125" a="1"/>
  <c r="L13" i="125" s="1"/>
  <c r="L12" i="125" a="1"/>
  <c r="L12" i="125"/>
  <c r="F12" i="125" a="1"/>
  <c r="F12" i="125" s="1"/>
  <c r="N12" i="125" s="1" a="1"/>
  <c r="N12" i="125" s="1"/>
  <c r="E12" i="125" a="1"/>
  <c r="E12" i="125"/>
  <c r="M12" i="125" s="1" a="1"/>
  <c r="M12" i="125" s="1"/>
  <c r="M11" i="125"/>
  <c r="L11" i="125" a="1"/>
  <c r="L11" i="125"/>
  <c r="F11" i="125" a="1"/>
  <c r="F11" i="125" s="1"/>
  <c r="N11" i="125" s="1" a="1"/>
  <c r="N11" i="125" s="1"/>
  <c r="E11" i="125" a="1"/>
  <c r="E11" i="125"/>
  <c r="M11" i="125" s="1" a="1"/>
  <c r="M10" i="125"/>
  <c r="L10" i="125" a="1"/>
  <c r="L10" i="125" s="1"/>
  <c r="F10" i="125" a="1"/>
  <c r="F10" i="125"/>
  <c r="N10" i="125" s="1" a="1"/>
  <c r="N10" i="125" s="1"/>
  <c r="E10" i="125" a="1"/>
  <c r="E10" i="125" s="1"/>
  <c r="M10" i="125" s="1" a="1"/>
  <c r="N9" i="125" a="1"/>
  <c r="N9" i="125" s="1"/>
  <c r="M9" i="125" a="1"/>
  <c r="M9" i="125" s="1"/>
  <c r="L9" i="125" a="1"/>
  <c r="L9" i="125" s="1"/>
  <c r="F9" i="125" a="1"/>
  <c r="F9" i="125" s="1"/>
  <c r="E9" i="125" a="1"/>
  <c r="E9" i="125" s="1"/>
  <c r="M8" i="125" a="1"/>
  <c r="M8" i="125" s="1"/>
  <c r="L8" i="125" a="1"/>
  <c r="L8" i="125" s="1"/>
  <c r="F8" i="125" a="1"/>
  <c r="F8" i="125" s="1"/>
  <c r="N8" i="125" s="1" a="1"/>
  <c r="N8" i="125" s="1"/>
  <c r="E8" i="125" a="1"/>
  <c r="E8" i="125" s="1"/>
  <c r="N7" i="125" a="1"/>
  <c r="N7" i="125" s="1"/>
  <c r="M7" i="125" a="1"/>
  <c r="M7" i="125" s="1"/>
  <c r="L7" i="125" a="1"/>
  <c r="L7" i="125" s="1"/>
  <c r="N6" i="125" a="1"/>
  <c r="N6" i="125" s="1"/>
  <c r="M6" i="125" a="1"/>
  <c r="M6" i="125" s="1"/>
  <c r="L6" i="125" a="1"/>
  <c r="L6" i="125"/>
  <c r="L37" i="125" s="1" a="1"/>
  <c r="L37" i="125" s="1"/>
  <c r="N5" i="125" a="1"/>
  <c r="N5" i="125" s="1"/>
  <c r="M5" i="125" a="1"/>
  <c r="M5" i="125" s="1"/>
  <c r="L5" i="125" a="1"/>
  <c r="L5" i="125" s="1"/>
  <c r="M4" i="125" a="1"/>
  <c r="M4" i="125" s="1"/>
  <c r="L4" i="125" a="1"/>
  <c r="L4" i="125" s="1"/>
  <c r="F4" i="125" a="1"/>
  <c r="F4" i="125" s="1"/>
  <c r="N4" i="125" s="1" a="1"/>
  <c r="N4" i="125" s="1"/>
  <c r="E4" i="125" a="1"/>
  <c r="E4" i="125" s="1"/>
  <c r="N3" i="125" a="1"/>
  <c r="N3" i="125" s="1"/>
  <c r="N37" i="125" s="1" a="1"/>
  <c r="N37" i="125" s="1"/>
  <c r="M3" i="125" a="1"/>
  <c r="M3" i="125"/>
  <c r="L3" i="125" a="1"/>
  <c r="L3" i="125" s="1"/>
  <c r="K28" i="124" a="1"/>
  <c r="K28" i="124" s="1"/>
  <c r="K27" i="124" a="1"/>
  <c r="K27" i="124" s="1"/>
  <c r="L13" i="124" a="1"/>
  <c r="L13" i="124" s="1"/>
  <c r="F13" i="124" a="1"/>
  <c r="F13" i="124" s="1"/>
  <c r="N13" i="124" s="1" a="1"/>
  <c r="N13" i="124" s="1"/>
  <c r="E13" i="124" a="1"/>
  <c r="E13" i="124" s="1"/>
  <c r="M13" i="124" s="1" a="1"/>
  <c r="M13" i="124" s="1"/>
  <c r="N12" i="124" a="1"/>
  <c r="N12" i="124" s="1"/>
  <c r="M12" i="124" a="1"/>
  <c r="M12" i="124" s="1"/>
  <c r="L12" i="124" a="1"/>
  <c r="L12" i="124" s="1"/>
  <c r="F12" i="124" a="1"/>
  <c r="F12" i="124" s="1"/>
  <c r="E12" i="124" a="1"/>
  <c r="E12" i="124" s="1"/>
  <c r="L11" i="124" a="1"/>
  <c r="L11" i="124" s="1"/>
  <c r="F11" i="124" a="1"/>
  <c r="F11" i="124"/>
  <c r="N11" i="124" s="1" a="1"/>
  <c r="N11" i="124" s="1"/>
  <c r="E11" i="124" a="1"/>
  <c r="E11" i="124"/>
  <c r="M11" i="124" s="1" a="1"/>
  <c r="M11" i="124" s="1"/>
  <c r="N10" i="124" a="1"/>
  <c r="N10" i="124"/>
  <c r="M10" i="124" a="1"/>
  <c r="M10" i="124" s="1"/>
  <c r="L10" i="124" a="1"/>
  <c r="L10" i="124" s="1"/>
  <c r="L9" i="124" a="1"/>
  <c r="L9" i="124" s="1"/>
  <c r="F9" i="124" a="1"/>
  <c r="F9" i="124" s="1"/>
  <c r="N9" i="124" s="1" a="1"/>
  <c r="N9" i="124" s="1"/>
  <c r="E9" i="124" a="1"/>
  <c r="E9" i="124"/>
  <c r="M9" i="124" s="1" a="1"/>
  <c r="M9" i="124" s="1"/>
  <c r="N8" i="124"/>
  <c r="L8" i="124" a="1"/>
  <c r="L8" i="124" s="1"/>
  <c r="F8" i="124" a="1"/>
  <c r="F8" i="124" s="1"/>
  <c r="N8" i="124" s="1" a="1"/>
  <c r="E8" i="124" a="1"/>
  <c r="E8" i="124"/>
  <c r="M8" i="124" s="1" a="1"/>
  <c r="M8" i="124" s="1"/>
  <c r="N7" i="124" a="1"/>
  <c r="N7" i="124" s="1"/>
  <c r="M7" i="124" a="1"/>
  <c r="M7" i="124" s="1"/>
  <c r="L7" i="124" a="1"/>
  <c r="L7" i="124"/>
  <c r="N6" i="124" a="1"/>
  <c r="N6" i="124" s="1"/>
  <c r="M6" i="124" a="1"/>
  <c r="M6" i="124" s="1"/>
  <c r="L6" i="124" a="1"/>
  <c r="L6" i="124"/>
  <c r="F6" i="124" a="1"/>
  <c r="F6" i="124" s="1"/>
  <c r="E6" i="124" a="1"/>
  <c r="E6" i="124" s="1"/>
  <c r="L5" i="124" a="1"/>
  <c r="L5" i="124" s="1"/>
  <c r="F5" i="124" a="1"/>
  <c r="F5" i="124"/>
  <c r="N5" i="124" s="1" a="1"/>
  <c r="N5" i="124" s="1"/>
  <c r="E5" i="124" a="1"/>
  <c r="E5" i="124" s="1"/>
  <c r="M5" i="124" s="1" a="1"/>
  <c r="M5" i="124" s="1"/>
  <c r="M4" i="124" a="1"/>
  <c r="M4" i="124" s="1"/>
  <c r="L4" i="124" a="1"/>
  <c r="L4" i="124" s="1"/>
  <c r="F4" i="124" a="1"/>
  <c r="F4" i="124" s="1"/>
  <c r="N4" i="124" s="1" a="1"/>
  <c r="N4" i="124" s="1"/>
  <c r="E4" i="124" a="1"/>
  <c r="E4" i="124" s="1"/>
  <c r="N3" i="124" a="1"/>
  <c r="N3" i="124" s="1"/>
  <c r="M3" i="124" a="1"/>
  <c r="M3" i="124" s="1"/>
  <c r="L3" i="124" a="1"/>
  <c r="L3" i="124" s="1"/>
  <c r="K27" i="123" a="1"/>
  <c r="K27" i="123" s="1"/>
  <c r="K26" i="123" a="1"/>
  <c r="K26" i="123" s="1"/>
  <c r="N8" i="123" a="1"/>
  <c r="N8" i="123"/>
  <c r="M8" i="123" a="1"/>
  <c r="M8" i="123" s="1"/>
  <c r="L8" i="123" a="1"/>
  <c r="L8" i="123" s="1"/>
  <c r="F8" i="123" a="1"/>
  <c r="F8" i="123" s="1"/>
  <c r="E8" i="123" a="1"/>
  <c r="E8" i="123"/>
  <c r="L7" i="123" a="1"/>
  <c r="L7" i="123" s="1"/>
  <c r="F7" i="123" a="1"/>
  <c r="F7" i="123"/>
  <c r="N7" i="123" s="1" a="1"/>
  <c r="N7" i="123" s="1"/>
  <c r="E7" i="123" a="1"/>
  <c r="E7" i="123"/>
  <c r="M7" i="123" s="1" a="1"/>
  <c r="M7" i="123" s="1"/>
  <c r="N6" i="123" a="1"/>
  <c r="N6" i="123" s="1"/>
  <c r="M6" i="123" a="1"/>
  <c r="M6" i="123" s="1"/>
  <c r="L6" i="123" a="1"/>
  <c r="L6" i="123"/>
  <c r="L5" i="123" a="1"/>
  <c r="L5" i="123"/>
  <c r="F5" i="123" a="1"/>
  <c r="F5" i="123"/>
  <c r="N5" i="123" s="1" a="1"/>
  <c r="N5" i="123" s="1"/>
  <c r="E5" i="123" a="1"/>
  <c r="E5" i="123"/>
  <c r="M5" i="123" s="1" a="1"/>
  <c r="M5" i="123" s="1"/>
  <c r="L4" i="123" a="1"/>
  <c r="L4" i="123" s="1"/>
  <c r="F4" i="123" a="1"/>
  <c r="F4" i="123"/>
  <c r="N4" i="123" s="1" a="1"/>
  <c r="N4" i="123" s="1"/>
  <c r="E4" i="123" a="1"/>
  <c r="E4" i="123"/>
  <c r="M4" i="123" s="1" a="1"/>
  <c r="M4" i="123" s="1"/>
  <c r="M26" i="123" s="1" a="1"/>
  <c r="M26" i="123" s="1"/>
  <c r="N3" i="123" a="1"/>
  <c r="N3" i="123" s="1"/>
  <c r="M3" i="123" a="1"/>
  <c r="M3" i="123" s="1"/>
  <c r="M25" i="123" s="1" a="1"/>
  <c r="M25" i="123" s="1"/>
  <c r="L3" i="123" a="1"/>
  <c r="L3" i="123" s="1"/>
  <c r="K27" i="122" a="1"/>
  <c r="K27" i="122" s="1"/>
  <c r="L26" i="122" a="1"/>
  <c r="L26" i="122" s="1"/>
  <c r="D26" i="122" s="1" a="1"/>
  <c r="D26" i="122" s="1"/>
  <c r="K26" i="122" a="1"/>
  <c r="K26" i="122"/>
  <c r="L25" i="122"/>
  <c r="N8" i="122" a="1"/>
  <c r="N8" i="122" s="1"/>
  <c r="L8" i="122" a="1"/>
  <c r="L8" i="122"/>
  <c r="F8" i="122" a="1"/>
  <c r="F8" i="122"/>
  <c r="E8" i="122" a="1"/>
  <c r="E8" i="122" s="1"/>
  <c r="M8" i="122" s="1" a="1"/>
  <c r="M8" i="122" s="1"/>
  <c r="L7" i="122" a="1"/>
  <c r="L7" i="122"/>
  <c r="F7" i="122" a="1"/>
  <c r="F7" i="122" s="1"/>
  <c r="N7" i="122" s="1" a="1"/>
  <c r="N7" i="122" s="1"/>
  <c r="N26" i="122" s="1" a="1"/>
  <c r="N26" i="122" s="1"/>
  <c r="E7" i="122" a="1"/>
  <c r="E7" i="122" s="1"/>
  <c r="M7" i="122" s="1" a="1"/>
  <c r="M7" i="122" s="1"/>
  <c r="N6" i="122" a="1"/>
  <c r="N6" i="122" s="1"/>
  <c r="M6" i="122" a="1"/>
  <c r="M6" i="122"/>
  <c r="L6" i="122" a="1"/>
  <c r="L6" i="122"/>
  <c r="L5" i="122" a="1"/>
  <c r="L5" i="122"/>
  <c r="F5" i="122" a="1"/>
  <c r="F5" i="122"/>
  <c r="N5" i="122" s="1" a="1"/>
  <c r="N5" i="122" s="1"/>
  <c r="E5" i="122" a="1"/>
  <c r="E5" i="122" s="1"/>
  <c r="M5" i="122" s="1" a="1"/>
  <c r="M5" i="122" s="1"/>
  <c r="L4" i="122" a="1"/>
  <c r="L4" i="122"/>
  <c r="F4" i="122" a="1"/>
  <c r="F4" i="122"/>
  <c r="N4" i="122" s="1" a="1"/>
  <c r="N4" i="122" s="1"/>
  <c r="E4" i="122" a="1"/>
  <c r="E4" i="122" s="1"/>
  <c r="M4" i="122" s="1" a="1"/>
  <c r="M4" i="122" s="1"/>
  <c r="M26" i="122" s="1" a="1"/>
  <c r="M26" i="122" s="1"/>
  <c r="N3" i="122" a="1"/>
  <c r="N3" i="122" s="1"/>
  <c r="N25" i="122" s="1" a="1"/>
  <c r="N25" i="122" s="1"/>
  <c r="M3" i="122" a="1"/>
  <c r="M3" i="122"/>
  <c r="L3" i="122" a="1"/>
  <c r="L3" i="122" s="1"/>
  <c r="L25" i="122" s="1" a="1"/>
  <c r="K27" i="121" a="1"/>
  <c r="K27" i="121" s="1"/>
  <c r="K26" i="121" a="1"/>
  <c r="K26" i="121" s="1"/>
  <c r="L8" i="121" a="1"/>
  <c r="L8" i="121" s="1"/>
  <c r="F8" i="121" a="1"/>
  <c r="F8" i="121" s="1"/>
  <c r="N8" i="121" s="1" a="1"/>
  <c r="N8" i="121" s="1"/>
  <c r="E8" i="121" a="1"/>
  <c r="E8" i="121" s="1"/>
  <c r="M8" i="121" s="1" a="1"/>
  <c r="M8" i="121" s="1"/>
  <c r="N7" i="121"/>
  <c r="M7" i="121" a="1"/>
  <c r="M7" i="121" s="1"/>
  <c r="L7" i="121" a="1"/>
  <c r="L7" i="121"/>
  <c r="F7" i="121" a="1"/>
  <c r="F7" i="121" s="1"/>
  <c r="N7" i="121" s="1" a="1"/>
  <c r="E7" i="121" a="1"/>
  <c r="E7" i="121" s="1"/>
  <c r="N6" i="121" a="1"/>
  <c r="N6" i="121"/>
  <c r="M6" i="121" a="1"/>
  <c r="M6" i="121"/>
  <c r="L6" i="121" a="1"/>
  <c r="L6" i="121" s="1"/>
  <c r="M5" i="121" a="1"/>
  <c r="M5" i="121" s="1"/>
  <c r="M26" i="121" s="1" a="1"/>
  <c r="M26" i="121" s="1"/>
  <c r="L5" i="121" a="1"/>
  <c r="L5" i="121"/>
  <c r="F5" i="121" a="1"/>
  <c r="F5" i="121"/>
  <c r="N5" i="121" s="1" a="1"/>
  <c r="N5" i="121" s="1"/>
  <c r="E5" i="121" a="1"/>
  <c r="E5" i="121" s="1"/>
  <c r="N4" i="121" a="1"/>
  <c r="N4" i="121" s="1"/>
  <c r="M4" i="121" a="1"/>
  <c r="M4" i="121"/>
  <c r="L4" i="121" a="1"/>
  <c r="L4" i="121"/>
  <c r="F4" i="121" a="1"/>
  <c r="F4" i="121" s="1"/>
  <c r="E4" i="121" a="1"/>
  <c r="E4" i="121"/>
  <c r="N3" i="121" a="1"/>
  <c r="N3" i="121"/>
  <c r="M3" i="121" a="1"/>
  <c r="M3" i="121"/>
  <c r="M25" i="121" s="1" a="1"/>
  <c r="M25" i="121" s="1"/>
  <c r="L3" i="121" a="1"/>
  <c r="L3" i="121" s="1"/>
  <c r="K27" i="120" a="1"/>
  <c r="K27" i="120" s="1"/>
  <c r="L26" i="120" a="1"/>
  <c r="L26" i="120"/>
  <c r="K26" i="120" a="1"/>
  <c r="K26" i="120" s="1"/>
  <c r="M8" i="120"/>
  <c r="L8" i="120" a="1"/>
  <c r="L8" i="120" s="1"/>
  <c r="F8" i="120" a="1"/>
  <c r="F8" i="120" s="1"/>
  <c r="N8" i="120" s="1" a="1"/>
  <c r="N8" i="120" s="1"/>
  <c r="E8" i="120" a="1"/>
  <c r="E8" i="120"/>
  <c r="M8" i="120" s="1" a="1"/>
  <c r="N7" i="120" a="1"/>
  <c r="N7" i="120" s="1"/>
  <c r="M7" i="120" a="1"/>
  <c r="M7" i="120"/>
  <c r="L7" i="120" a="1"/>
  <c r="L7" i="120" s="1"/>
  <c r="F7" i="120" a="1"/>
  <c r="F7" i="120" s="1"/>
  <c r="E7" i="120" a="1"/>
  <c r="E7" i="120" s="1"/>
  <c r="N6" i="120" a="1"/>
  <c r="N6" i="120" s="1"/>
  <c r="M6" i="120" a="1"/>
  <c r="M6" i="120" s="1"/>
  <c r="L6" i="120" a="1"/>
  <c r="L6" i="120"/>
  <c r="N5" i="120"/>
  <c r="M5" i="120" a="1"/>
  <c r="M5" i="120"/>
  <c r="L5" i="120" a="1"/>
  <c r="L5" i="120" s="1"/>
  <c r="F5" i="120" a="1"/>
  <c r="F5" i="120" s="1"/>
  <c r="N5" i="120" s="1" a="1"/>
  <c r="E5" i="120" a="1"/>
  <c r="E5" i="120" s="1"/>
  <c r="M4" i="120" a="1"/>
  <c r="M4" i="120" s="1"/>
  <c r="M26" i="120" s="1" a="1"/>
  <c r="M26" i="120" s="1"/>
  <c r="L4" i="120" a="1"/>
  <c r="L4" i="120" s="1"/>
  <c r="F4" i="120" a="1"/>
  <c r="F4" i="120" s="1"/>
  <c r="N4" i="120" s="1" a="1"/>
  <c r="N4" i="120" s="1"/>
  <c r="E4" i="120" a="1"/>
  <c r="E4" i="120" s="1"/>
  <c r="N3" i="120" a="1"/>
  <c r="N3" i="120" s="1"/>
  <c r="M3" i="120" a="1"/>
  <c r="M3" i="120"/>
  <c r="L3" i="120" a="1"/>
  <c r="L3" i="120" s="1"/>
  <c r="K27" i="119" a="1"/>
  <c r="K27" i="119" s="1"/>
  <c r="K26" i="119" a="1"/>
  <c r="K26" i="119"/>
  <c r="L8" i="119" a="1"/>
  <c r="L8" i="119"/>
  <c r="F8" i="119" a="1"/>
  <c r="F8" i="119" s="1"/>
  <c r="N8" i="119" s="1" a="1"/>
  <c r="N8" i="119" s="1"/>
  <c r="E8" i="119" a="1"/>
  <c r="E8" i="119" s="1"/>
  <c r="M8" i="119" s="1" a="1"/>
  <c r="M8" i="119" s="1"/>
  <c r="N7" i="119" a="1"/>
  <c r="N7" i="119"/>
  <c r="M7" i="119" a="1"/>
  <c r="M7" i="119" s="1"/>
  <c r="L7" i="119" a="1"/>
  <c r="L7" i="119" s="1"/>
  <c r="F7" i="119" a="1"/>
  <c r="F7" i="119"/>
  <c r="E7" i="119" a="1"/>
  <c r="E7" i="119"/>
  <c r="N6" i="119" a="1"/>
  <c r="N6" i="119" s="1"/>
  <c r="M6" i="119" a="1"/>
  <c r="M6" i="119"/>
  <c r="L6" i="119" a="1"/>
  <c r="L6" i="119" s="1"/>
  <c r="N5" i="119" a="1"/>
  <c r="N5" i="119" s="1"/>
  <c r="L5" i="119" a="1"/>
  <c r="L5" i="119" s="1"/>
  <c r="L26" i="119" s="1" a="1"/>
  <c r="L26" i="119" s="1"/>
  <c r="F5" i="119" a="1"/>
  <c r="F5" i="119" s="1"/>
  <c r="E5" i="119" a="1"/>
  <c r="E5" i="119"/>
  <c r="M5" i="119" s="1" a="1"/>
  <c r="M5" i="119" s="1"/>
  <c r="N4" i="119" a="1"/>
  <c r="N4" i="119" s="1"/>
  <c r="N26" i="119" s="1" a="1"/>
  <c r="N26" i="119" s="1"/>
  <c r="L4" i="119" a="1"/>
  <c r="L4" i="119"/>
  <c r="F4" i="119" a="1"/>
  <c r="F4" i="119"/>
  <c r="E4" i="119" a="1"/>
  <c r="E4" i="119"/>
  <c r="M4" i="119" s="1" a="1"/>
  <c r="M4" i="119" s="1"/>
  <c r="N3" i="119" a="1"/>
  <c r="N3" i="119" s="1"/>
  <c r="M3" i="119" a="1"/>
  <c r="M3" i="119" s="1"/>
  <c r="L3" i="119" a="1"/>
  <c r="L3" i="119" s="1"/>
  <c r="K27" i="118" a="1"/>
  <c r="K27" i="118"/>
  <c r="K26" i="118" a="1"/>
  <c r="K26" i="118"/>
  <c r="N8" i="118" a="1"/>
  <c r="N8" i="118" s="1"/>
  <c r="L8" i="118" a="1"/>
  <c r="L8" i="118" s="1"/>
  <c r="F8" i="118" a="1"/>
  <c r="F8" i="118"/>
  <c r="E8" i="118" a="1"/>
  <c r="E8" i="118" s="1"/>
  <c r="M8" i="118" s="1" a="1"/>
  <c r="M8" i="118" s="1"/>
  <c r="N7" i="118" a="1"/>
  <c r="N7" i="118" s="1"/>
  <c r="L7" i="118" a="1"/>
  <c r="L7" i="118" s="1"/>
  <c r="F7" i="118" a="1"/>
  <c r="F7" i="118" s="1"/>
  <c r="E7" i="118" a="1"/>
  <c r="E7" i="118" s="1"/>
  <c r="M7" i="118" s="1" a="1"/>
  <c r="M7" i="118" s="1"/>
  <c r="N6" i="118" a="1"/>
  <c r="N6" i="118"/>
  <c r="M6" i="118" a="1"/>
  <c r="M6" i="118" s="1"/>
  <c r="L6" i="118" a="1"/>
  <c r="L6" i="118"/>
  <c r="N5" i="118" a="1"/>
  <c r="N5" i="118"/>
  <c r="L5" i="118" a="1"/>
  <c r="L5" i="118" s="1"/>
  <c r="F5" i="118" a="1"/>
  <c r="F5" i="118"/>
  <c r="E5" i="118" a="1"/>
  <c r="E5" i="118"/>
  <c r="M5" i="118" s="1" a="1"/>
  <c r="M5" i="118" s="1"/>
  <c r="M25" i="118" s="1" a="1"/>
  <c r="M25" i="118" s="1"/>
  <c r="M4" i="118" a="1"/>
  <c r="M4" i="118"/>
  <c r="L4" i="118" a="1"/>
  <c r="L4" i="118"/>
  <c r="F4" i="118" a="1"/>
  <c r="F4" i="118" s="1"/>
  <c r="N4" i="118" s="1" a="1"/>
  <c r="N4" i="118" s="1"/>
  <c r="E4" i="118" a="1"/>
  <c r="E4" i="118" s="1"/>
  <c r="N3" i="118" a="1"/>
  <c r="N3" i="118" s="1"/>
  <c r="M3" i="118" a="1"/>
  <c r="M3" i="118" s="1"/>
  <c r="L3" i="118" a="1"/>
  <c r="L3" i="118"/>
  <c r="K27" i="117" a="1"/>
  <c r="K27" i="117" s="1"/>
  <c r="K26" i="117" a="1"/>
  <c r="K26" i="117" s="1"/>
  <c r="M8" i="117" a="1"/>
  <c r="M8" i="117" s="1"/>
  <c r="L8" i="117" a="1"/>
  <c r="L8" i="117"/>
  <c r="F8" i="117" a="1"/>
  <c r="F8" i="117"/>
  <c r="N8" i="117" s="1" a="1"/>
  <c r="N8" i="117" s="1"/>
  <c r="E8" i="117" a="1"/>
  <c r="E8" i="117" s="1"/>
  <c r="N7" i="117" a="1"/>
  <c r="N7" i="117" s="1"/>
  <c r="L7" i="117" a="1"/>
  <c r="L7" i="117" s="1"/>
  <c r="F7" i="117" a="1"/>
  <c r="F7" i="117" s="1"/>
  <c r="E7" i="117" a="1"/>
  <c r="E7" i="117"/>
  <c r="M7" i="117" s="1" a="1"/>
  <c r="M7" i="117" s="1"/>
  <c r="N6" i="117" a="1"/>
  <c r="N6" i="117"/>
  <c r="M6" i="117" a="1"/>
  <c r="M6" i="117" s="1"/>
  <c r="L6" i="117" a="1"/>
  <c r="L6" i="117" s="1"/>
  <c r="L5" i="117" a="1"/>
  <c r="L5" i="117" s="1"/>
  <c r="F5" i="117" a="1"/>
  <c r="F5" i="117"/>
  <c r="N5" i="117" s="1" a="1"/>
  <c r="N5" i="117" s="1"/>
  <c r="E5" i="117" a="1"/>
  <c r="E5" i="117" s="1"/>
  <c r="M5" i="117" s="1" a="1"/>
  <c r="M5" i="117" s="1"/>
  <c r="N4" i="117" a="1"/>
  <c r="N4" i="117"/>
  <c r="M4" i="117"/>
  <c r="L4" i="117" a="1"/>
  <c r="L4" i="117"/>
  <c r="F4" i="117" a="1"/>
  <c r="F4" i="117"/>
  <c r="E4" i="117" a="1"/>
  <c r="E4" i="117" s="1"/>
  <c r="M4" i="117" s="1" a="1"/>
  <c r="N3" i="117" a="1"/>
  <c r="N3" i="117" s="1"/>
  <c r="M3" i="117" a="1"/>
  <c r="M3" i="117"/>
  <c r="L3" i="117" a="1"/>
  <c r="L3" i="117"/>
  <c r="K27" i="116" a="1"/>
  <c r="K27" i="116" s="1"/>
  <c r="K26" i="116" a="1"/>
  <c r="K26" i="116" s="1"/>
  <c r="N8" i="116" a="1"/>
  <c r="N8" i="116" s="1"/>
  <c r="M8" i="116" a="1"/>
  <c r="M8" i="116" s="1"/>
  <c r="L8" i="116" a="1"/>
  <c r="L8" i="116"/>
  <c r="L25" i="116" s="1" a="1"/>
  <c r="L25" i="116" s="1"/>
  <c r="F8" i="116" a="1"/>
  <c r="F8" i="116" s="1"/>
  <c r="E8" i="116" a="1"/>
  <c r="E8" i="116" s="1"/>
  <c r="L7" i="116" a="1"/>
  <c r="L7" i="116" s="1"/>
  <c r="F7" i="116" a="1"/>
  <c r="F7" i="116" s="1"/>
  <c r="N7" i="116" s="1" a="1"/>
  <c r="N7" i="116" s="1"/>
  <c r="E7" i="116" a="1"/>
  <c r="E7" i="116"/>
  <c r="M7" i="116" s="1" a="1"/>
  <c r="M7" i="116" s="1"/>
  <c r="N6" i="116" a="1"/>
  <c r="N6" i="116"/>
  <c r="M6" i="116" a="1"/>
  <c r="M6" i="116" s="1"/>
  <c r="L6" i="116" a="1"/>
  <c r="L6" i="116" s="1"/>
  <c r="M5" i="116" a="1"/>
  <c r="M5" i="116" s="1"/>
  <c r="L5" i="116" a="1"/>
  <c r="L5" i="116"/>
  <c r="F5" i="116" a="1"/>
  <c r="F5" i="116" s="1"/>
  <c r="N5" i="116" s="1" a="1"/>
  <c r="N5" i="116" s="1"/>
  <c r="E5" i="116" a="1"/>
  <c r="E5" i="116"/>
  <c r="L4" i="116" a="1"/>
  <c r="L4" i="116" s="1"/>
  <c r="F4" i="116" a="1"/>
  <c r="F4" i="116" s="1"/>
  <c r="N4" i="116" s="1" a="1"/>
  <c r="N4" i="116" s="1"/>
  <c r="E4" i="116" a="1"/>
  <c r="E4" i="116" s="1"/>
  <c r="M4" i="116" s="1" a="1"/>
  <c r="M4" i="116" s="1"/>
  <c r="N3" i="116" a="1"/>
  <c r="N3" i="116" s="1"/>
  <c r="M3" i="116" a="1"/>
  <c r="M3" i="116"/>
  <c r="L3" i="116" a="1"/>
  <c r="L3" i="116" s="1"/>
  <c r="K27" i="115" a="1"/>
  <c r="K27" i="115" s="1"/>
  <c r="K26" i="115" a="1"/>
  <c r="K26" i="115"/>
  <c r="N8" i="115" a="1"/>
  <c r="N8" i="115" s="1"/>
  <c r="L8" i="115" a="1"/>
  <c r="L8" i="115"/>
  <c r="F8" i="115" a="1"/>
  <c r="F8" i="115" s="1"/>
  <c r="E8" i="115" a="1"/>
  <c r="E8" i="115"/>
  <c r="M8" i="115" s="1" a="1"/>
  <c r="M8" i="115" s="1"/>
  <c r="N7" i="115" a="1"/>
  <c r="N7" i="115"/>
  <c r="L7" i="115" a="1"/>
  <c r="L7" i="115" s="1"/>
  <c r="F7" i="115" a="1"/>
  <c r="F7" i="115"/>
  <c r="E7" i="115" a="1"/>
  <c r="E7" i="115" s="1"/>
  <c r="M7" i="115" s="1" a="1"/>
  <c r="M7" i="115" s="1"/>
  <c r="N6" i="115" a="1"/>
  <c r="N6" i="115"/>
  <c r="M6" i="115" a="1"/>
  <c r="M6" i="115"/>
  <c r="L6" i="115" a="1"/>
  <c r="L6" i="115" s="1"/>
  <c r="L5" i="115" a="1"/>
  <c r="L5" i="115" s="1"/>
  <c r="F5" i="115" a="1"/>
  <c r="F5" i="115" s="1"/>
  <c r="N5" i="115" s="1" a="1"/>
  <c r="N5" i="115" s="1"/>
  <c r="E5" i="115" a="1"/>
  <c r="E5" i="115"/>
  <c r="M5" i="115" s="1" a="1"/>
  <c r="M5" i="115" s="1"/>
  <c r="M4" i="115" a="1"/>
  <c r="M4" i="115" s="1"/>
  <c r="L4" i="115" a="1"/>
  <c r="L4" i="115" s="1"/>
  <c r="F4" i="115" a="1"/>
  <c r="F4" i="115" s="1"/>
  <c r="N4" i="115" s="1" a="1"/>
  <c r="N4" i="115" s="1"/>
  <c r="N26" i="115" s="1" a="1"/>
  <c r="N26" i="115" s="1"/>
  <c r="E4" i="115" a="1"/>
  <c r="E4" i="115"/>
  <c r="N3" i="115" a="1"/>
  <c r="N3" i="115"/>
  <c r="N25" i="115" s="1" a="1"/>
  <c r="N25" i="115" s="1"/>
  <c r="M3" i="115" a="1"/>
  <c r="M3" i="115" s="1"/>
  <c r="L3" i="115" a="1"/>
  <c r="L3" i="115"/>
  <c r="K30" i="114" a="1"/>
  <c r="K30" i="114" s="1"/>
  <c r="K29" i="114" a="1"/>
  <c r="K29" i="114" s="1"/>
  <c r="L9" i="114" a="1"/>
  <c r="L9" i="114" s="1"/>
  <c r="F9" i="114" a="1"/>
  <c r="F9" i="114" s="1"/>
  <c r="N9" i="114" s="1" a="1"/>
  <c r="N9" i="114" s="1"/>
  <c r="E9" i="114" a="1"/>
  <c r="E9" i="114" s="1"/>
  <c r="M9" i="114" s="1" a="1"/>
  <c r="M9" i="114" s="1"/>
  <c r="N8" i="114" a="1"/>
  <c r="N8" i="114" s="1"/>
  <c r="M8" i="114" a="1"/>
  <c r="M8" i="114"/>
  <c r="L8" i="114" a="1"/>
  <c r="L8" i="114" s="1"/>
  <c r="N7" i="114" a="1"/>
  <c r="N7" i="114"/>
  <c r="M7" i="114" a="1"/>
  <c r="M7" i="114"/>
  <c r="L7" i="114" a="1"/>
  <c r="L7" i="114" s="1"/>
  <c r="F7" i="114" a="1"/>
  <c r="F7" i="114" s="1"/>
  <c r="E7" i="114" a="1"/>
  <c r="E7" i="114"/>
  <c r="N6" i="114" a="1"/>
  <c r="N6" i="114"/>
  <c r="M6" i="114" a="1"/>
  <c r="M6" i="114" s="1"/>
  <c r="L6" i="114" a="1"/>
  <c r="L6" i="114" s="1"/>
  <c r="L5" i="114" a="1"/>
  <c r="L5" i="114" s="1"/>
  <c r="F5" i="114" a="1"/>
  <c r="F5" i="114" s="1"/>
  <c r="N5" i="114" s="1" a="1"/>
  <c r="N5" i="114" s="1"/>
  <c r="E5" i="114" a="1"/>
  <c r="E5" i="114" s="1"/>
  <c r="M5" i="114" s="1" a="1"/>
  <c r="M5" i="114" s="1"/>
  <c r="L4" i="114" a="1"/>
  <c r="L4" i="114" s="1"/>
  <c r="L29" i="114" s="1" a="1"/>
  <c r="L29" i="114" s="1"/>
  <c r="F4" i="114" a="1"/>
  <c r="F4" i="114" s="1"/>
  <c r="N4" i="114" s="1" a="1"/>
  <c r="N4" i="114" s="1"/>
  <c r="N29" i="114" s="1" a="1"/>
  <c r="N29" i="114" s="1"/>
  <c r="E4" i="114" a="1"/>
  <c r="E4" i="114"/>
  <c r="M4" i="114" s="1" a="1"/>
  <c r="M4" i="114" s="1"/>
  <c r="N3" i="114" a="1"/>
  <c r="N3" i="114"/>
  <c r="M3" i="114" a="1"/>
  <c r="M3" i="114" s="1"/>
  <c r="L3" i="114" a="1"/>
  <c r="L3" i="114"/>
  <c r="K30" i="113" a="1"/>
  <c r="K30" i="113" s="1"/>
  <c r="K29" i="113" a="1"/>
  <c r="K29" i="113"/>
  <c r="L9" i="113" a="1"/>
  <c r="L9" i="113" s="1"/>
  <c r="F9" i="113" a="1"/>
  <c r="F9" i="113" s="1"/>
  <c r="N9" i="113" s="1" a="1"/>
  <c r="N9" i="113" s="1"/>
  <c r="E9" i="113" a="1"/>
  <c r="E9" i="113" s="1"/>
  <c r="M9" i="113" s="1" a="1"/>
  <c r="M9" i="113" s="1"/>
  <c r="N8" i="113" a="1"/>
  <c r="N8" i="113"/>
  <c r="M8" i="113" a="1"/>
  <c r="M8" i="113" s="1"/>
  <c r="L8" i="113" a="1"/>
  <c r="L8" i="113" s="1"/>
  <c r="L7" i="113" a="1"/>
  <c r="L7" i="113" s="1"/>
  <c r="F7" i="113" a="1"/>
  <c r="F7" i="113"/>
  <c r="N7" i="113" s="1" a="1"/>
  <c r="N7" i="113" s="1"/>
  <c r="E7" i="113" a="1"/>
  <c r="E7" i="113" s="1"/>
  <c r="M7" i="113" s="1" a="1"/>
  <c r="M7" i="113" s="1"/>
  <c r="N6" i="113" a="1"/>
  <c r="N6" i="113"/>
  <c r="M6" i="113" a="1"/>
  <c r="M6" i="113" s="1"/>
  <c r="L6" i="113" a="1"/>
  <c r="L6" i="113" s="1"/>
  <c r="L5" i="113" a="1"/>
  <c r="L5" i="113"/>
  <c r="F5" i="113" a="1"/>
  <c r="F5" i="113" s="1"/>
  <c r="N5" i="113" s="1" a="1"/>
  <c r="N5" i="113" s="1"/>
  <c r="E5" i="113" a="1"/>
  <c r="E5" i="113"/>
  <c r="M5" i="113" s="1" a="1"/>
  <c r="M5" i="113" s="1"/>
  <c r="M4" i="113" a="1"/>
  <c r="M4" i="113" s="1"/>
  <c r="L4" i="113" a="1"/>
  <c r="L4" i="113" s="1"/>
  <c r="F4" i="113" a="1"/>
  <c r="F4" i="113" s="1"/>
  <c r="N4" i="113" s="1" a="1"/>
  <c r="N4" i="113" s="1"/>
  <c r="E4" i="113" a="1"/>
  <c r="E4" i="113" s="1"/>
  <c r="N3" i="113" a="1"/>
  <c r="N3" i="113" s="1"/>
  <c r="N28" i="113" s="1" a="1"/>
  <c r="N28" i="113" s="1"/>
  <c r="M3" i="113" a="1"/>
  <c r="M3" i="113"/>
  <c r="L3" i="113" a="1"/>
  <c r="L3" i="113" s="1"/>
  <c r="L28" i="113" s="1" a="1"/>
  <c r="L28" i="113" s="1"/>
  <c r="K30" i="112" a="1"/>
  <c r="K30" i="112"/>
  <c r="K29" i="112" a="1"/>
  <c r="K29" i="112" s="1"/>
  <c r="N11" i="112" a="1"/>
  <c r="N11" i="112" s="1"/>
  <c r="M11" i="112" a="1"/>
  <c r="M11" i="112" s="1"/>
  <c r="L11" i="112" a="1"/>
  <c r="L11" i="112" s="1"/>
  <c r="F11" i="112" a="1"/>
  <c r="F11" i="112" s="1"/>
  <c r="E11" i="112" a="1"/>
  <c r="E11" i="112"/>
  <c r="N10" i="112" a="1"/>
  <c r="N10" i="112" s="1"/>
  <c r="M10" i="112" a="1"/>
  <c r="M10" i="112" s="1"/>
  <c r="L10" i="112" a="1"/>
  <c r="L10" i="112"/>
  <c r="F10" i="112" a="1"/>
  <c r="F10" i="112"/>
  <c r="E10" i="112" a="1"/>
  <c r="E10" i="112"/>
  <c r="M9" i="112" a="1"/>
  <c r="M9" i="112"/>
  <c r="L9" i="112" a="1"/>
  <c r="L9" i="112" s="1"/>
  <c r="F9" i="112" a="1"/>
  <c r="F9" i="112"/>
  <c r="N9" i="112" s="1" a="1"/>
  <c r="N9" i="112" s="1"/>
  <c r="E9" i="112" a="1"/>
  <c r="E9" i="112"/>
  <c r="N8" i="112" a="1"/>
  <c r="N8" i="112" s="1"/>
  <c r="M8" i="112" a="1"/>
  <c r="M8" i="112" s="1"/>
  <c r="L8" i="112" a="1"/>
  <c r="L8" i="112"/>
  <c r="N7" i="112" a="1"/>
  <c r="N7" i="112" s="1"/>
  <c r="L7" i="112" a="1"/>
  <c r="L7" i="112"/>
  <c r="F7" i="112" a="1"/>
  <c r="F7" i="112" s="1"/>
  <c r="E7" i="112" a="1"/>
  <c r="E7" i="112"/>
  <c r="M7" i="112" s="1" a="1"/>
  <c r="M7" i="112" s="1"/>
  <c r="N6" i="112" a="1"/>
  <c r="N6" i="112"/>
  <c r="M6" i="112" a="1"/>
  <c r="M6" i="112" s="1"/>
  <c r="L6" i="112" a="1"/>
  <c r="L6" i="112" s="1"/>
  <c r="N5" i="112" a="1"/>
  <c r="N5" i="112" s="1"/>
  <c r="M5" i="112" a="1"/>
  <c r="M5" i="112"/>
  <c r="L5" i="112" a="1"/>
  <c r="L5" i="112" s="1"/>
  <c r="F5" i="112" a="1"/>
  <c r="F5" i="112"/>
  <c r="E5" i="112" a="1"/>
  <c r="E5" i="112" s="1"/>
  <c r="L4" i="112" a="1"/>
  <c r="L4" i="112" s="1"/>
  <c r="F4" i="112" a="1"/>
  <c r="F4" i="112" s="1"/>
  <c r="N4" i="112" s="1" a="1"/>
  <c r="N4" i="112" s="1"/>
  <c r="N29" i="112" s="1" a="1"/>
  <c r="N29" i="112" s="1"/>
  <c r="E4" i="112" a="1"/>
  <c r="E4" i="112" s="1"/>
  <c r="M4" i="112" s="1" a="1"/>
  <c r="M4" i="112" s="1"/>
  <c r="N3" i="112" a="1"/>
  <c r="N3" i="112" s="1"/>
  <c r="M3" i="112" a="1"/>
  <c r="M3" i="112"/>
  <c r="L3" i="112" a="1"/>
  <c r="L3" i="112" s="1"/>
  <c r="K30" i="111" a="1"/>
  <c r="K30" i="111" s="1"/>
  <c r="K29" i="111" a="1"/>
  <c r="K29" i="111"/>
  <c r="M11" i="111" a="1"/>
  <c r="M11" i="111" s="1"/>
  <c r="L11" i="111" a="1"/>
  <c r="L11" i="111" s="1"/>
  <c r="F11" i="111" a="1"/>
  <c r="F11" i="111"/>
  <c r="N11" i="111" s="1" a="1"/>
  <c r="N11" i="111" s="1"/>
  <c r="E11" i="111" a="1"/>
  <c r="E11" i="111"/>
  <c r="M10" i="111" a="1"/>
  <c r="M10" i="111" s="1"/>
  <c r="L10" i="111" a="1"/>
  <c r="L10" i="111" s="1"/>
  <c r="F10" i="111" a="1"/>
  <c r="F10" i="111"/>
  <c r="N10" i="111" s="1" a="1"/>
  <c r="N10" i="111" s="1"/>
  <c r="E10" i="111" a="1"/>
  <c r="E10" i="111" s="1"/>
  <c r="N9" i="111" a="1"/>
  <c r="N9" i="111" s="1"/>
  <c r="L9" i="111" a="1"/>
  <c r="L9" i="111"/>
  <c r="F9" i="111" a="1"/>
  <c r="F9" i="111"/>
  <c r="E9" i="111" a="1"/>
  <c r="E9" i="111" s="1"/>
  <c r="M9" i="111" s="1" a="1"/>
  <c r="M9" i="111" s="1"/>
  <c r="N8" i="111" a="1"/>
  <c r="N8" i="111" s="1"/>
  <c r="M8" i="111" a="1"/>
  <c r="M8" i="111" s="1"/>
  <c r="L8" i="111" a="1"/>
  <c r="L8" i="111" s="1"/>
  <c r="N7" i="111" a="1"/>
  <c r="N7" i="111" s="1"/>
  <c r="L7" i="111" a="1"/>
  <c r="L7" i="111"/>
  <c r="F7" i="111" a="1"/>
  <c r="F7" i="111"/>
  <c r="E7" i="111" a="1"/>
  <c r="E7" i="111" s="1"/>
  <c r="M7" i="111" s="1" a="1"/>
  <c r="M7" i="111" s="1"/>
  <c r="N6" i="111" a="1"/>
  <c r="N6" i="111" s="1"/>
  <c r="M6" i="111" a="1"/>
  <c r="M6" i="111"/>
  <c r="L6" i="111" a="1"/>
  <c r="L6" i="111" s="1"/>
  <c r="L5" i="111" a="1"/>
  <c r="L5" i="111" s="1"/>
  <c r="F5" i="111" a="1"/>
  <c r="F5" i="111"/>
  <c r="N5" i="111" s="1" a="1"/>
  <c r="N5" i="111" s="1"/>
  <c r="E5" i="111" a="1"/>
  <c r="E5" i="111" s="1"/>
  <c r="M5" i="111" s="1" a="1"/>
  <c r="M5" i="111" s="1"/>
  <c r="N4" i="111" a="1"/>
  <c r="N4" i="111" s="1"/>
  <c r="M4" i="111" a="1"/>
  <c r="M4" i="111" s="1"/>
  <c r="M29" i="111" s="1" a="1"/>
  <c r="M29" i="111" s="1"/>
  <c r="L4" i="111" a="1"/>
  <c r="L4" i="111"/>
  <c r="F4" i="111" a="1"/>
  <c r="F4" i="111" s="1"/>
  <c r="E4" i="111" a="1"/>
  <c r="E4" i="111"/>
  <c r="N3" i="111" a="1"/>
  <c r="N3" i="111"/>
  <c r="M3" i="111" a="1"/>
  <c r="M3" i="111" s="1"/>
  <c r="L3" i="111" a="1"/>
  <c r="L3" i="111" s="1"/>
  <c r="K34" i="110" a="1"/>
  <c r="K34" i="110"/>
  <c r="K33" i="110" a="1"/>
  <c r="K33" i="110" s="1"/>
  <c r="L17" i="110" a="1"/>
  <c r="L17" i="110" s="1"/>
  <c r="F17" i="110" a="1"/>
  <c r="F17" i="110"/>
  <c r="N17" i="110" s="1" a="1"/>
  <c r="N17" i="110" s="1"/>
  <c r="E17" i="110" a="1"/>
  <c r="E17" i="110"/>
  <c r="M17" i="110" s="1" a="1"/>
  <c r="M17" i="110" s="1"/>
  <c r="L16" i="110" a="1"/>
  <c r="L16" i="110" s="1"/>
  <c r="L15" i="110" a="1"/>
  <c r="L15" i="110"/>
  <c r="F15" i="110" a="1"/>
  <c r="F15" i="110"/>
  <c r="N15" i="110" s="1" a="1"/>
  <c r="N15" i="110" s="1"/>
  <c r="E15" i="110" a="1"/>
  <c r="E15" i="110" s="1"/>
  <c r="M15" i="110" s="1" a="1"/>
  <c r="M15" i="110" s="1"/>
  <c r="L14" i="110" a="1"/>
  <c r="L14" i="110"/>
  <c r="F14" i="110" a="1"/>
  <c r="F14" i="110" s="1"/>
  <c r="N14" i="110" s="1" a="1"/>
  <c r="N14" i="110" s="1"/>
  <c r="E14" i="110" a="1"/>
  <c r="E14" i="110"/>
  <c r="M14" i="110" s="1" a="1"/>
  <c r="M14" i="110" s="1"/>
  <c r="N13" i="110" a="1"/>
  <c r="N13" i="110" s="1"/>
  <c r="M13" i="110" a="1"/>
  <c r="M13" i="110" s="1"/>
  <c r="L13" i="110" a="1"/>
  <c r="L13" i="110"/>
  <c r="N12" i="110" a="1"/>
  <c r="N12" i="110" s="1"/>
  <c r="L12" i="110" a="1"/>
  <c r="L12" i="110"/>
  <c r="F12" i="110" a="1"/>
  <c r="F12" i="110"/>
  <c r="E12" i="110" a="1"/>
  <c r="E12" i="110" s="1"/>
  <c r="M12" i="110" s="1" a="1"/>
  <c r="M12" i="110" s="1"/>
  <c r="M11" i="110" a="1"/>
  <c r="M11" i="110" s="1"/>
  <c r="L11" i="110" a="1"/>
  <c r="L11" i="110"/>
  <c r="F11" i="110" a="1"/>
  <c r="F11" i="110" s="1"/>
  <c r="N11" i="110" s="1" a="1"/>
  <c r="N11" i="110" s="1"/>
  <c r="E11" i="110" a="1"/>
  <c r="E11" i="110" s="1"/>
  <c r="L10" i="110" a="1"/>
  <c r="L10" i="110"/>
  <c r="F10" i="110" a="1"/>
  <c r="F10" i="110" s="1"/>
  <c r="N10" i="110" s="1" a="1"/>
  <c r="N10" i="110" s="1"/>
  <c r="E10" i="110" a="1"/>
  <c r="E10" i="110"/>
  <c r="M10" i="110" s="1" a="1"/>
  <c r="M10" i="110" s="1"/>
  <c r="N9" i="110" a="1"/>
  <c r="N9" i="110" s="1"/>
  <c r="L9" i="110" a="1"/>
  <c r="L9" i="110"/>
  <c r="F9" i="110" a="1"/>
  <c r="F9" i="110" s="1"/>
  <c r="E9" i="110" a="1"/>
  <c r="E9" i="110" s="1"/>
  <c r="M9" i="110" s="1" a="1"/>
  <c r="M9" i="110" s="1"/>
  <c r="M32" i="110" s="1" a="1"/>
  <c r="M32" i="110" s="1"/>
  <c r="N8" i="110" a="1"/>
  <c r="N8" i="110" s="1"/>
  <c r="M8" i="110"/>
  <c r="L8" i="110" a="1"/>
  <c r="L8" i="110" s="1"/>
  <c r="F8" i="110" a="1"/>
  <c r="F8" i="110"/>
  <c r="E8" i="110" a="1"/>
  <c r="E8" i="110" s="1"/>
  <c r="M8" i="110" s="1" a="1"/>
  <c r="N7" i="110" a="1"/>
  <c r="N7" i="110" s="1"/>
  <c r="M7" i="110" a="1"/>
  <c r="M7" i="110"/>
  <c r="N6" i="110" a="1"/>
  <c r="N6" i="110" s="1"/>
  <c r="M6" i="110" a="1"/>
  <c r="M6" i="110" s="1"/>
  <c r="L6" i="110" a="1"/>
  <c r="L6" i="110"/>
  <c r="N5" i="110" a="1"/>
  <c r="N5" i="110" s="1"/>
  <c r="M5" i="110" a="1"/>
  <c r="M5" i="110" s="1"/>
  <c r="L5" i="110" a="1"/>
  <c r="L5" i="110" s="1"/>
  <c r="N4" i="110" a="1"/>
  <c r="N4" i="110"/>
  <c r="N33" i="110" s="1" a="1"/>
  <c r="N33" i="110" s="1"/>
  <c r="L4" i="110" a="1"/>
  <c r="L4" i="110"/>
  <c r="F4" i="110" a="1"/>
  <c r="F4" i="110"/>
  <c r="E4" i="110" a="1"/>
  <c r="E4" i="110" s="1"/>
  <c r="M4" i="110" s="1" a="1"/>
  <c r="M4" i="110" s="1"/>
  <c r="N3" i="110" a="1"/>
  <c r="N3" i="110"/>
  <c r="M3" i="110" a="1"/>
  <c r="M3" i="110"/>
  <c r="L3" i="110" a="1"/>
  <c r="L3" i="110" s="1"/>
  <c r="K30" i="109" a="1"/>
  <c r="K30" i="109" s="1"/>
  <c r="L29" i="109" a="1"/>
  <c r="L29" i="109" s="1"/>
  <c r="L30" i="109" s="1" a="1"/>
  <c r="L30" i="109" s="1"/>
  <c r="K29" i="109" a="1"/>
  <c r="K29" i="109"/>
  <c r="D29" i="109" a="1"/>
  <c r="D29" i="109" s="1"/>
  <c r="L11" i="109" a="1"/>
  <c r="L11" i="109"/>
  <c r="F11" i="109" a="1"/>
  <c r="F11" i="109" s="1"/>
  <c r="N11" i="109" s="1" a="1"/>
  <c r="N11" i="109" s="1"/>
  <c r="E11" i="109" a="1"/>
  <c r="E11" i="109"/>
  <c r="M11" i="109" s="1" a="1"/>
  <c r="M11" i="109" s="1"/>
  <c r="N10" i="109"/>
  <c r="L10" i="109" a="1"/>
  <c r="L10" i="109"/>
  <c r="F10" i="109" a="1"/>
  <c r="F10" i="109" s="1"/>
  <c r="N10" i="109" s="1" a="1"/>
  <c r="E10" i="109" a="1"/>
  <c r="E10" i="109"/>
  <c r="M10" i="109" s="1" a="1"/>
  <c r="M10" i="109" s="1"/>
  <c r="M9" i="109" a="1"/>
  <c r="M9" i="109" s="1"/>
  <c r="L9" i="109" a="1"/>
  <c r="L9" i="109" s="1"/>
  <c r="F9" i="109" a="1"/>
  <c r="F9" i="109" s="1"/>
  <c r="N9" i="109" s="1" a="1"/>
  <c r="N9" i="109" s="1"/>
  <c r="E9" i="109" a="1"/>
  <c r="E9" i="109"/>
  <c r="N8" i="109" a="1"/>
  <c r="N8" i="109" s="1"/>
  <c r="M8" i="109" a="1"/>
  <c r="M8" i="109"/>
  <c r="L8" i="109" a="1"/>
  <c r="L8" i="109" s="1"/>
  <c r="L7" i="109" a="1"/>
  <c r="L7" i="109" s="1"/>
  <c r="F7" i="109" a="1"/>
  <c r="F7" i="109" s="1"/>
  <c r="N7" i="109" s="1" a="1"/>
  <c r="N7" i="109" s="1"/>
  <c r="E7" i="109" a="1"/>
  <c r="E7" i="109" s="1"/>
  <c r="M7" i="109" s="1" a="1"/>
  <c r="M7" i="109" s="1"/>
  <c r="N6" i="109" a="1"/>
  <c r="N6" i="109"/>
  <c r="M6" i="109" a="1"/>
  <c r="M6" i="109" s="1"/>
  <c r="L6" i="109" a="1"/>
  <c r="L6" i="109" s="1"/>
  <c r="L28" i="109" s="1" a="1"/>
  <c r="L28" i="109" s="1"/>
  <c r="L31" i="109" s="1" a="1"/>
  <c r="L31" i="109" s="1"/>
  <c r="L32" i="109" s="1" a="1"/>
  <c r="L32" i="109" s="1"/>
  <c r="M5" i="109" a="1"/>
  <c r="M5" i="109" s="1"/>
  <c r="L5" i="109" a="1"/>
  <c r="L5" i="109" s="1"/>
  <c r="F5" i="109" a="1"/>
  <c r="F5" i="109" s="1"/>
  <c r="N5" i="109" s="1" a="1"/>
  <c r="N5" i="109" s="1"/>
  <c r="E5" i="109" a="1"/>
  <c r="E5" i="109" s="1"/>
  <c r="L4" i="109" a="1"/>
  <c r="L4" i="109" s="1"/>
  <c r="F4" i="109" a="1"/>
  <c r="F4" i="109"/>
  <c r="N4" i="109" s="1" a="1"/>
  <c r="N4" i="109" s="1"/>
  <c r="E4" i="109" a="1"/>
  <c r="E4" i="109" s="1"/>
  <c r="M4" i="109" s="1" a="1"/>
  <c r="M4" i="109" s="1"/>
  <c r="N3" i="109" a="1"/>
  <c r="N3" i="109" s="1"/>
  <c r="M3" i="109" a="1"/>
  <c r="M3" i="109"/>
  <c r="L3" i="109" a="1"/>
  <c r="L3" i="109" s="1"/>
  <c r="K30" i="108" a="1"/>
  <c r="K30" i="108" s="1"/>
  <c r="K29" i="108" a="1"/>
  <c r="K29" i="108"/>
  <c r="M11" i="108" a="1"/>
  <c r="M11" i="108" s="1"/>
  <c r="L11" i="108" a="1"/>
  <c r="L11" i="108" s="1"/>
  <c r="F11" i="108" a="1"/>
  <c r="F11" i="108"/>
  <c r="N11" i="108" s="1" a="1"/>
  <c r="N11" i="108" s="1"/>
  <c r="E11" i="108" a="1"/>
  <c r="E11" i="108"/>
  <c r="N10" i="108" a="1"/>
  <c r="N10" i="108"/>
  <c r="L10" i="108" a="1"/>
  <c r="L10" i="108" s="1"/>
  <c r="F10" i="108" a="1"/>
  <c r="F10" i="108"/>
  <c r="E10" i="108" a="1"/>
  <c r="E10" i="108" s="1"/>
  <c r="M10" i="108" s="1" a="1"/>
  <c r="M10" i="108" s="1"/>
  <c r="N9" i="108" a="1"/>
  <c r="N9" i="108" s="1"/>
  <c r="L9" i="108" a="1"/>
  <c r="L9" i="108" s="1"/>
  <c r="F9" i="108" a="1"/>
  <c r="F9" i="108" s="1"/>
  <c r="E9" i="108" a="1"/>
  <c r="E9" i="108"/>
  <c r="M9" i="108" s="1" a="1"/>
  <c r="M9" i="108" s="1"/>
  <c r="N8" i="108" a="1"/>
  <c r="N8" i="108"/>
  <c r="M8" i="108" a="1"/>
  <c r="M8" i="108" s="1"/>
  <c r="L8" i="108" a="1"/>
  <c r="L8" i="108" s="1"/>
  <c r="L7" i="108" a="1"/>
  <c r="L7" i="108" s="1"/>
  <c r="F7" i="108" a="1"/>
  <c r="F7" i="108" s="1"/>
  <c r="N7" i="108" s="1" a="1"/>
  <c r="N7" i="108" s="1"/>
  <c r="E7" i="108" a="1"/>
  <c r="E7" i="108" s="1"/>
  <c r="M7" i="108" s="1" a="1"/>
  <c r="M7" i="108" s="1"/>
  <c r="N6" i="108" a="1"/>
  <c r="N6" i="108"/>
  <c r="M6" i="108" a="1"/>
  <c r="M6" i="108"/>
  <c r="L6" i="108" a="1"/>
  <c r="L6" i="108" s="1"/>
  <c r="N5" i="108"/>
  <c r="M5" i="108"/>
  <c r="L5" i="108" a="1"/>
  <c r="L5" i="108"/>
  <c r="F5" i="108" a="1"/>
  <c r="F5" i="108" s="1"/>
  <c r="N5" i="108" s="1" a="1"/>
  <c r="E5" i="108" a="1"/>
  <c r="E5" i="108"/>
  <c r="M5" i="108" s="1" a="1"/>
  <c r="N4" i="108" a="1"/>
  <c r="N4" i="108" s="1"/>
  <c r="N29" i="108" s="1" a="1"/>
  <c r="N29" i="108" s="1"/>
  <c r="M4" i="108" a="1"/>
  <c r="M4" i="108" s="1"/>
  <c r="M29" i="108" s="1" a="1"/>
  <c r="M29" i="108" s="1"/>
  <c r="L4" i="108" a="1"/>
  <c r="L4" i="108"/>
  <c r="F4" i="108" a="1"/>
  <c r="F4" i="108" s="1"/>
  <c r="E4" i="108" a="1"/>
  <c r="E4" i="108"/>
  <c r="N3" i="108" a="1"/>
  <c r="N3" i="108" s="1"/>
  <c r="M3" i="108" a="1"/>
  <c r="M3" i="108"/>
  <c r="L3" i="108" a="1"/>
  <c r="L3" i="108" s="1"/>
  <c r="K30" i="107" a="1"/>
  <c r="K30" i="107" s="1"/>
  <c r="K29" i="107" a="1"/>
  <c r="K29" i="107" s="1"/>
  <c r="L28" i="107" a="1"/>
  <c r="L28" i="107" s="1"/>
  <c r="N11" i="107" a="1"/>
  <c r="N11" i="107" s="1"/>
  <c r="M11" i="107" a="1"/>
  <c r="M11" i="107"/>
  <c r="L11" i="107" a="1"/>
  <c r="L11" i="107" s="1"/>
  <c r="F11" i="107" a="1"/>
  <c r="F11" i="107"/>
  <c r="E11" i="107" a="1"/>
  <c r="E11" i="107" s="1"/>
  <c r="L10" i="107" a="1"/>
  <c r="L10" i="107" s="1"/>
  <c r="F10" i="107" a="1"/>
  <c r="F10" i="107" s="1"/>
  <c r="N10" i="107" s="1" a="1"/>
  <c r="N10" i="107" s="1"/>
  <c r="E10" i="107" a="1"/>
  <c r="E10" i="107"/>
  <c r="M10" i="107" s="1" a="1"/>
  <c r="M10" i="107" s="1"/>
  <c r="N9" i="107" a="1"/>
  <c r="N9" i="107" s="1"/>
  <c r="L9" i="107" a="1"/>
  <c r="L9" i="107" s="1"/>
  <c r="F9" i="107" a="1"/>
  <c r="F9" i="107"/>
  <c r="E9" i="107" a="1"/>
  <c r="E9" i="107" s="1"/>
  <c r="M9" i="107" s="1" a="1"/>
  <c r="M9" i="107" s="1"/>
  <c r="N8" i="107" a="1"/>
  <c r="N8" i="107" s="1"/>
  <c r="M8" i="107" a="1"/>
  <c r="M8" i="107" s="1"/>
  <c r="L8" i="107" a="1"/>
  <c r="L8" i="107"/>
  <c r="L7" i="107" a="1"/>
  <c r="L7" i="107" s="1"/>
  <c r="F7" i="107" a="1"/>
  <c r="F7" i="107"/>
  <c r="N7" i="107" s="1" a="1"/>
  <c r="N7" i="107" s="1"/>
  <c r="E7" i="107" a="1"/>
  <c r="E7" i="107"/>
  <c r="M7" i="107" s="1" a="1"/>
  <c r="M7" i="107" s="1"/>
  <c r="N6" i="107" a="1"/>
  <c r="N6" i="107" s="1"/>
  <c r="M6" i="107" a="1"/>
  <c r="M6" i="107"/>
  <c r="L6" i="107" a="1"/>
  <c r="L6" i="107"/>
  <c r="N5" i="107" a="1"/>
  <c r="N5" i="107" s="1"/>
  <c r="M5" i="107" a="1"/>
  <c r="M5" i="107"/>
  <c r="M29" i="107" s="1" a="1"/>
  <c r="M29" i="107" s="1"/>
  <c r="L5" i="107" a="1"/>
  <c r="L5" i="107"/>
  <c r="F5" i="107" a="1"/>
  <c r="F5" i="107" s="1"/>
  <c r="E5" i="107" a="1"/>
  <c r="E5" i="107"/>
  <c r="N4" i="107" a="1"/>
  <c r="N4" i="107" s="1"/>
  <c r="L4" i="107" a="1"/>
  <c r="L4" i="107" s="1"/>
  <c r="F4" i="107" a="1"/>
  <c r="F4" i="107" s="1"/>
  <c r="E4" i="107" a="1"/>
  <c r="E4" i="107" s="1"/>
  <c r="M4" i="107" s="1" a="1"/>
  <c r="M4" i="107" s="1"/>
  <c r="N3" i="107" a="1"/>
  <c r="N3" i="107"/>
  <c r="M3" i="107" a="1"/>
  <c r="M3" i="107" s="1"/>
  <c r="L3" i="107" a="1"/>
  <c r="L3" i="107" s="1"/>
  <c r="K30" i="106" a="1"/>
  <c r="K30" i="106"/>
  <c r="K29" i="106" a="1"/>
  <c r="K29" i="106"/>
  <c r="N11" i="106"/>
  <c r="M11" i="106"/>
  <c r="L11" i="106" a="1"/>
  <c r="L11" i="106" s="1"/>
  <c r="F11" i="106" a="1"/>
  <c r="F11" i="106"/>
  <c r="N11" i="106" s="1" a="1"/>
  <c r="E11" i="106" a="1"/>
  <c r="E11" i="106"/>
  <c r="M11" i="106" s="1" a="1"/>
  <c r="N10" i="106" a="1"/>
  <c r="N10" i="106" s="1"/>
  <c r="L10" i="106" a="1"/>
  <c r="L10" i="106" s="1"/>
  <c r="F10" i="106" a="1"/>
  <c r="F10" i="106" s="1"/>
  <c r="E10" i="106" a="1"/>
  <c r="E10" i="106"/>
  <c r="M10" i="106" s="1" a="1"/>
  <c r="M10" i="106" s="1"/>
  <c r="M9" i="106"/>
  <c r="L9" i="106" a="1"/>
  <c r="L9" i="106"/>
  <c r="F9" i="106" a="1"/>
  <c r="F9" i="106" s="1"/>
  <c r="N9" i="106" s="1" a="1"/>
  <c r="N9" i="106" s="1"/>
  <c r="E9" i="106" a="1"/>
  <c r="E9" i="106"/>
  <c r="M9" i="106" s="1" a="1"/>
  <c r="N8" i="106" a="1"/>
  <c r="N8" i="106" s="1"/>
  <c r="M8" i="106" a="1"/>
  <c r="M8" i="106"/>
  <c r="L8" i="106" a="1"/>
  <c r="L8" i="106"/>
  <c r="L7" i="106" a="1"/>
  <c r="L7" i="106"/>
  <c r="F7" i="106" a="1"/>
  <c r="F7" i="106"/>
  <c r="N7" i="106" s="1" a="1"/>
  <c r="N7" i="106" s="1"/>
  <c r="E7" i="106" a="1"/>
  <c r="E7" i="106"/>
  <c r="M7" i="106" s="1" a="1"/>
  <c r="M7" i="106" s="1"/>
  <c r="N6" i="106" a="1"/>
  <c r="N6" i="106"/>
  <c r="M6" i="106" a="1"/>
  <c r="M6" i="106" s="1"/>
  <c r="L6" i="106" a="1"/>
  <c r="L6" i="106"/>
  <c r="N5" i="106" a="1"/>
  <c r="N5" i="106" s="1"/>
  <c r="M5" i="106" a="1"/>
  <c r="M5" i="106" s="1"/>
  <c r="L5" i="106" a="1"/>
  <c r="L5" i="106" s="1"/>
  <c r="F5" i="106" a="1"/>
  <c r="F5" i="106" s="1"/>
  <c r="E5" i="106" a="1"/>
  <c r="E5" i="106"/>
  <c r="M4" i="106" a="1"/>
  <c r="M4" i="106" s="1"/>
  <c r="L4" i="106" a="1"/>
  <c r="L4" i="106" s="1"/>
  <c r="F4" i="106" a="1"/>
  <c r="F4" i="106"/>
  <c r="N4" i="106" s="1" a="1"/>
  <c r="N4" i="106" s="1"/>
  <c r="E4" i="106" a="1"/>
  <c r="E4" i="106"/>
  <c r="N3" i="106" a="1"/>
  <c r="N3" i="106"/>
  <c r="M3" i="106" a="1"/>
  <c r="M3" i="106"/>
  <c r="L3" i="106" a="1"/>
  <c r="L3" i="106"/>
  <c r="K30" i="105" a="1"/>
  <c r="K30" i="105" s="1"/>
  <c r="K29" i="105" a="1"/>
  <c r="K29" i="105"/>
  <c r="N11" i="105" a="1"/>
  <c r="N11" i="105" s="1"/>
  <c r="L11" i="105" a="1"/>
  <c r="L11" i="105" s="1"/>
  <c r="F11" i="105" a="1"/>
  <c r="F11" i="105" s="1"/>
  <c r="E11" i="105" a="1"/>
  <c r="E11" i="105"/>
  <c r="M11" i="105" s="1" a="1"/>
  <c r="M11" i="105" s="1"/>
  <c r="L10" i="105" a="1"/>
  <c r="L10" i="105"/>
  <c r="F10" i="105" a="1"/>
  <c r="F10" i="105" s="1"/>
  <c r="N10" i="105" s="1" a="1"/>
  <c r="N10" i="105" s="1"/>
  <c r="E10" i="105" a="1"/>
  <c r="E10" i="105"/>
  <c r="M10" i="105" s="1" a="1"/>
  <c r="M10" i="105" s="1"/>
  <c r="M9" i="105" a="1"/>
  <c r="M9" i="105"/>
  <c r="L9" i="105" a="1"/>
  <c r="L9" i="105"/>
  <c r="F9" i="105" a="1"/>
  <c r="F9" i="105" s="1"/>
  <c r="N9" i="105" s="1" a="1"/>
  <c r="N9" i="105" s="1"/>
  <c r="E9" i="105" a="1"/>
  <c r="E9" i="105"/>
  <c r="N8" i="105" a="1"/>
  <c r="N8" i="105"/>
  <c r="M8" i="105" a="1"/>
  <c r="M8" i="105"/>
  <c r="L8" i="105" a="1"/>
  <c r="L8" i="105" s="1"/>
  <c r="N7" i="105"/>
  <c r="L7" i="105" a="1"/>
  <c r="L7" i="105" s="1"/>
  <c r="F7" i="105" a="1"/>
  <c r="F7" i="105" s="1"/>
  <c r="N7" i="105" s="1" a="1"/>
  <c r="E7" i="105" a="1"/>
  <c r="E7" i="105" s="1"/>
  <c r="M7" i="105" s="1" a="1"/>
  <c r="M7" i="105" s="1"/>
  <c r="N6" i="105" a="1"/>
  <c r="N6" i="105"/>
  <c r="M6" i="105" a="1"/>
  <c r="M6" i="105" s="1"/>
  <c r="L6" i="105" a="1"/>
  <c r="L6" i="105"/>
  <c r="L5" i="105" a="1"/>
  <c r="L5" i="105" s="1"/>
  <c r="F5" i="105" a="1"/>
  <c r="F5" i="105" s="1"/>
  <c r="N5" i="105" s="1" a="1"/>
  <c r="N5" i="105" s="1"/>
  <c r="E5" i="105" a="1"/>
  <c r="E5" i="105" s="1"/>
  <c r="M5" i="105" s="1" a="1"/>
  <c r="M5" i="105" s="1"/>
  <c r="N4" i="105"/>
  <c r="L4" i="105" a="1"/>
  <c r="L4" i="105" s="1"/>
  <c r="F4" i="105" a="1"/>
  <c r="F4" i="105"/>
  <c r="N4" i="105" s="1" a="1"/>
  <c r="E4" i="105" a="1"/>
  <c r="E4" i="105" s="1"/>
  <c r="M4" i="105" s="1" a="1"/>
  <c r="M4" i="105" s="1"/>
  <c r="N3" i="105" a="1"/>
  <c r="N3" i="105"/>
  <c r="N28" i="105" s="1" a="1"/>
  <c r="N28" i="105" s="1"/>
  <c r="M3" i="105" a="1"/>
  <c r="M3" i="105" s="1"/>
  <c r="L3" i="105" a="1"/>
  <c r="L3" i="105"/>
  <c r="K21" i="104" a="1"/>
  <c r="K21" i="104" s="1"/>
  <c r="K20" i="104" a="1"/>
  <c r="K20" i="104"/>
  <c r="M18" i="104"/>
  <c r="L18" i="104" a="1"/>
  <c r="L18" i="104"/>
  <c r="F18" i="104" a="1"/>
  <c r="F18" i="104" s="1"/>
  <c r="N18" i="104" s="1" a="1"/>
  <c r="N18" i="104" s="1"/>
  <c r="E18" i="104" a="1"/>
  <c r="E18" i="104" s="1"/>
  <c r="M18" i="104" s="1" a="1"/>
  <c r="L16" i="104" a="1"/>
  <c r="L16" i="104"/>
  <c r="F16" i="104" a="1"/>
  <c r="F16" i="104" s="1"/>
  <c r="N16" i="104" s="1" a="1"/>
  <c r="N16" i="104" s="1"/>
  <c r="E16" i="104" a="1"/>
  <c r="E16" i="104"/>
  <c r="M16" i="104" s="1" a="1"/>
  <c r="M16" i="104" s="1"/>
  <c r="L15" i="104" a="1"/>
  <c r="L15" i="104" s="1"/>
  <c r="F15" i="104" a="1"/>
  <c r="F15" i="104"/>
  <c r="N15" i="104" s="1" a="1"/>
  <c r="N15" i="104" s="1"/>
  <c r="E15" i="104" a="1"/>
  <c r="E15" i="104" s="1"/>
  <c r="M15" i="104" s="1" a="1"/>
  <c r="M15" i="104" s="1"/>
  <c r="M13" i="104" a="1"/>
  <c r="M13" i="104" s="1"/>
  <c r="L13" i="104" a="1"/>
  <c r="L13" i="104" s="1"/>
  <c r="F13" i="104" a="1"/>
  <c r="F13" i="104" s="1"/>
  <c r="N13" i="104" s="1" a="1"/>
  <c r="N13" i="104" s="1"/>
  <c r="E13" i="104" a="1"/>
  <c r="E13" i="104" s="1"/>
  <c r="N12" i="104"/>
  <c r="L12" i="104" a="1"/>
  <c r="L12" i="104" s="1"/>
  <c r="F12" i="104" a="1"/>
  <c r="F12" i="104" s="1"/>
  <c r="N12" i="104" s="1" a="1"/>
  <c r="E12" i="104" a="1"/>
  <c r="E12" i="104"/>
  <c r="M12" i="104" s="1" a="1"/>
  <c r="M12" i="104" s="1"/>
  <c r="M11" i="104"/>
  <c r="L11" i="104" a="1"/>
  <c r="L11" i="104"/>
  <c r="F11" i="104" a="1"/>
  <c r="F11" i="104"/>
  <c r="N11" i="104" s="1" a="1"/>
  <c r="N11" i="104" s="1"/>
  <c r="E11" i="104" a="1"/>
  <c r="E11" i="104"/>
  <c r="M11" i="104" s="1" a="1"/>
  <c r="L9" i="104" a="1"/>
  <c r="L9" i="104" s="1"/>
  <c r="F9" i="104" a="1"/>
  <c r="F9" i="104" s="1"/>
  <c r="N9" i="104" s="1" a="1"/>
  <c r="N9" i="104" s="1"/>
  <c r="E9" i="104" a="1"/>
  <c r="E9" i="104"/>
  <c r="M9" i="104" s="1" a="1"/>
  <c r="M9" i="104" s="1"/>
  <c r="N7" i="104" a="1"/>
  <c r="N7" i="104" s="1"/>
  <c r="L7" i="104" a="1"/>
  <c r="L7" i="104"/>
  <c r="F7" i="104" a="1"/>
  <c r="F7" i="104" s="1"/>
  <c r="E7" i="104" a="1"/>
  <c r="E7" i="104"/>
  <c r="M7" i="104" s="1" a="1"/>
  <c r="M7" i="104" s="1"/>
  <c r="L6" i="104" a="1"/>
  <c r="L6" i="104" s="1"/>
  <c r="F6" i="104" a="1"/>
  <c r="F6" i="104"/>
  <c r="N6" i="104" s="1" a="1"/>
  <c r="N6" i="104" s="1"/>
  <c r="E6" i="104" a="1"/>
  <c r="E6" i="104" s="1"/>
  <c r="M6" i="104" s="1" a="1"/>
  <c r="M6" i="104" s="1"/>
  <c r="N5" i="104"/>
  <c r="L5" i="104" a="1"/>
  <c r="L5" i="104"/>
  <c r="F5" i="104" a="1"/>
  <c r="F5" i="104"/>
  <c r="N5" i="104" s="1" a="1"/>
  <c r="E5" i="104" a="1"/>
  <c r="E5" i="104" s="1"/>
  <c r="M5" i="104" s="1" a="1"/>
  <c r="M5" i="104" s="1"/>
  <c r="K30" i="103" a="1"/>
  <c r="K30" i="103" s="1"/>
  <c r="K29" i="103" a="1"/>
  <c r="K29" i="103"/>
  <c r="M11" i="103" a="1"/>
  <c r="M11" i="103" s="1"/>
  <c r="L11" i="103" a="1"/>
  <c r="L11" i="103"/>
  <c r="F11" i="103" a="1"/>
  <c r="F11" i="103" s="1"/>
  <c r="N11" i="103" s="1" a="1"/>
  <c r="N11" i="103" s="1"/>
  <c r="E11" i="103" a="1"/>
  <c r="E11" i="103"/>
  <c r="L10" i="103" a="1"/>
  <c r="L10" i="103" s="1"/>
  <c r="L9" i="103" a="1"/>
  <c r="L9" i="103"/>
  <c r="F9" i="103" a="1"/>
  <c r="F9" i="103"/>
  <c r="N9" i="103" s="1" a="1"/>
  <c r="N9" i="103" s="1"/>
  <c r="E9" i="103" a="1"/>
  <c r="E9" i="103" s="1"/>
  <c r="M9" i="103" s="1" a="1"/>
  <c r="M9" i="103" s="1"/>
  <c r="N8" i="103" a="1"/>
  <c r="N8" i="103" s="1"/>
  <c r="L8" i="103" a="1"/>
  <c r="L8" i="103"/>
  <c r="F8" i="103" a="1"/>
  <c r="F8" i="103"/>
  <c r="E8" i="103" a="1"/>
  <c r="E8" i="103" s="1"/>
  <c r="M8" i="103" s="1" a="1"/>
  <c r="M8" i="103" s="1"/>
  <c r="N7" i="103" a="1"/>
  <c r="N7" i="103" s="1"/>
  <c r="M7" i="103" a="1"/>
  <c r="M7" i="103" s="1"/>
  <c r="L7" i="103" a="1"/>
  <c r="L7" i="103" s="1"/>
  <c r="N6" i="103" a="1"/>
  <c r="N6" i="103" s="1"/>
  <c r="L6" i="103" a="1"/>
  <c r="L6" i="103" s="1"/>
  <c r="F6" i="103" a="1"/>
  <c r="F6" i="103" s="1"/>
  <c r="E6" i="103" a="1"/>
  <c r="E6" i="103"/>
  <c r="M6" i="103" s="1" a="1"/>
  <c r="M6" i="103" s="1"/>
  <c r="L5" i="103" a="1"/>
  <c r="L5" i="103"/>
  <c r="L28" i="103" s="1" a="1"/>
  <c r="L28" i="103" s="1"/>
  <c r="F5" i="103" a="1"/>
  <c r="F5" i="103"/>
  <c r="N5" i="103" s="1" a="1"/>
  <c r="N5" i="103" s="1"/>
  <c r="E5" i="103" a="1"/>
  <c r="E5" i="103" s="1"/>
  <c r="M5" i="103" s="1" a="1"/>
  <c r="M5" i="103" s="1"/>
  <c r="N4" i="103" a="1"/>
  <c r="N4" i="103" s="1"/>
  <c r="N29" i="103" s="1" a="1"/>
  <c r="N29" i="103" s="1"/>
  <c r="M4" i="103"/>
  <c r="L4" i="103" a="1"/>
  <c r="L4" i="103" s="1"/>
  <c r="F4" i="103" a="1"/>
  <c r="F4" i="103"/>
  <c r="E4" i="103" a="1"/>
  <c r="E4" i="103" s="1"/>
  <c r="M4" i="103" s="1" a="1"/>
  <c r="N3" i="103" a="1"/>
  <c r="N3" i="103" s="1"/>
  <c r="M3" i="103" a="1"/>
  <c r="M3" i="103" s="1"/>
  <c r="L3" i="103" a="1"/>
  <c r="L3" i="103"/>
  <c r="K32" i="102" a="1"/>
  <c r="K32" i="102" s="1"/>
  <c r="K31" i="102" a="1"/>
  <c r="K31" i="102" s="1"/>
  <c r="N13" i="102" a="1"/>
  <c r="N13" i="102" s="1"/>
  <c r="M13" i="102" a="1"/>
  <c r="M13" i="102" s="1"/>
  <c r="L13" i="102" a="1"/>
  <c r="L13" i="102" s="1"/>
  <c r="F13" i="102" a="1"/>
  <c r="F13" i="102" s="1"/>
  <c r="E13" i="102" a="1"/>
  <c r="E13" i="102" s="1"/>
  <c r="L12" i="102" a="1"/>
  <c r="L12" i="102"/>
  <c r="N11" i="102" a="1"/>
  <c r="N11" i="102" s="1"/>
  <c r="L11" i="102" a="1"/>
  <c r="L11" i="102" s="1"/>
  <c r="F11" i="102" a="1"/>
  <c r="F11" i="102"/>
  <c r="E11" i="102" a="1"/>
  <c r="E11" i="102" s="1"/>
  <c r="M11" i="102" s="1" a="1"/>
  <c r="M11" i="102" s="1"/>
  <c r="M10" i="102" a="1"/>
  <c r="M10" i="102" s="1"/>
  <c r="L10" i="102" a="1"/>
  <c r="L10" i="102" s="1"/>
  <c r="F10" i="102" a="1"/>
  <c r="F10" i="102"/>
  <c r="N10" i="102" s="1" a="1"/>
  <c r="N10" i="102" s="1"/>
  <c r="E10" i="102" a="1"/>
  <c r="E10" i="102"/>
  <c r="N9" i="102" a="1"/>
  <c r="N9" i="102" s="1"/>
  <c r="M9" i="102" a="1"/>
  <c r="M9" i="102"/>
  <c r="L9" i="102" a="1"/>
  <c r="L9" i="102"/>
  <c r="N8" i="102"/>
  <c r="M8" i="102" a="1"/>
  <c r="M8" i="102"/>
  <c r="L8" i="102" a="1"/>
  <c r="L8" i="102" s="1"/>
  <c r="F8" i="102" a="1"/>
  <c r="F8" i="102" s="1"/>
  <c r="N8" i="102" s="1" a="1"/>
  <c r="E8" i="102" a="1"/>
  <c r="E8" i="102"/>
  <c r="N7" i="102" a="1"/>
  <c r="N7" i="102" s="1"/>
  <c r="M7" i="102" a="1"/>
  <c r="M7" i="102"/>
  <c r="L7" i="102" a="1"/>
  <c r="L7" i="102"/>
  <c r="L6" i="102" a="1"/>
  <c r="L6" i="102" s="1"/>
  <c r="F6" i="102" a="1"/>
  <c r="F6" i="102" s="1"/>
  <c r="N6" i="102" s="1" a="1"/>
  <c r="N6" i="102" s="1"/>
  <c r="E6" i="102" a="1"/>
  <c r="E6" i="102" s="1"/>
  <c r="M6" i="102" s="1" a="1"/>
  <c r="M6" i="102" s="1"/>
  <c r="N5" i="102" a="1"/>
  <c r="N5" i="102" s="1"/>
  <c r="M5" i="102" a="1"/>
  <c r="M5" i="102" s="1"/>
  <c r="L5" i="102" a="1"/>
  <c r="L5" i="102" s="1"/>
  <c r="F5" i="102" a="1"/>
  <c r="F5" i="102" s="1"/>
  <c r="E5" i="102" a="1"/>
  <c r="E5" i="102" s="1"/>
  <c r="L4" i="102" a="1"/>
  <c r="L4" i="102"/>
  <c r="F4" i="102" a="1"/>
  <c r="F4" i="102" s="1"/>
  <c r="N4" i="102" s="1" a="1"/>
  <c r="N4" i="102" s="1"/>
  <c r="E4" i="102" a="1"/>
  <c r="E4" i="102"/>
  <c r="M4" i="102" s="1" a="1"/>
  <c r="M4" i="102" s="1"/>
  <c r="N3" i="102" a="1"/>
  <c r="N3" i="102"/>
  <c r="M3" i="102" a="1"/>
  <c r="M3" i="102" s="1"/>
  <c r="L3" i="102" a="1"/>
  <c r="L3" i="102"/>
  <c r="L30" i="102" s="1" a="1"/>
  <c r="L30" i="102" s="1"/>
  <c r="K31" i="101" a="1"/>
  <c r="K31" i="101" s="1"/>
  <c r="K30" i="101" a="1"/>
  <c r="K30" i="101" s="1"/>
  <c r="N12" i="101" a="1"/>
  <c r="N12" i="101"/>
  <c r="M12" i="101" a="1"/>
  <c r="M12" i="101" s="1"/>
  <c r="L12" i="101" a="1"/>
  <c r="L12" i="101" s="1"/>
  <c r="F12" i="101" a="1"/>
  <c r="F12" i="101"/>
  <c r="E12" i="101" a="1"/>
  <c r="E12" i="101" s="1"/>
  <c r="L11" i="101" a="1"/>
  <c r="L11" i="101" s="1"/>
  <c r="N10" i="101" a="1"/>
  <c r="N10" i="101"/>
  <c r="M10" i="101" a="1"/>
  <c r="M10" i="101" s="1"/>
  <c r="L10" i="101" a="1"/>
  <c r="L10" i="101"/>
  <c r="F10" i="101" a="1"/>
  <c r="F10" i="101" s="1"/>
  <c r="E10" i="101" a="1"/>
  <c r="E10" i="101"/>
  <c r="N9" i="101" a="1"/>
  <c r="N9" i="101" s="1"/>
  <c r="M9" i="101" a="1"/>
  <c r="M9" i="101"/>
  <c r="L9" i="101" a="1"/>
  <c r="L9" i="101"/>
  <c r="F9" i="101" a="1"/>
  <c r="F9" i="101"/>
  <c r="E9" i="101" a="1"/>
  <c r="E9" i="101"/>
  <c r="N8" i="101" a="1"/>
  <c r="N8" i="101"/>
  <c r="M8" i="101" a="1"/>
  <c r="M8" i="101" s="1"/>
  <c r="L8" i="101" a="1"/>
  <c r="L8" i="101"/>
  <c r="L7" i="101" a="1"/>
  <c r="L7" i="101"/>
  <c r="L30" i="101" s="1" a="1"/>
  <c r="L30" i="101" s="1"/>
  <c r="F7" i="101" a="1"/>
  <c r="F7" i="101" s="1"/>
  <c r="N7" i="101" s="1" a="1"/>
  <c r="N7" i="101" s="1"/>
  <c r="E7" i="101" a="1"/>
  <c r="E7" i="101"/>
  <c r="M7" i="101" s="1" a="1"/>
  <c r="M7" i="101" s="1"/>
  <c r="M30" i="101" s="1" a="1"/>
  <c r="M30" i="101" s="1"/>
  <c r="N6" i="101" a="1"/>
  <c r="N6" i="101" s="1"/>
  <c r="M6" i="101" a="1"/>
  <c r="M6" i="101"/>
  <c r="L6" i="101" a="1"/>
  <c r="L6" i="101" s="1"/>
  <c r="N5" i="101" a="1"/>
  <c r="N5" i="101" s="1"/>
  <c r="N30" i="101" s="1" a="1"/>
  <c r="N30" i="101" s="1"/>
  <c r="M5" i="101" a="1"/>
  <c r="M5" i="101" s="1"/>
  <c r="L5" i="101" a="1"/>
  <c r="L5" i="101" s="1"/>
  <c r="F5" i="101" a="1"/>
  <c r="F5" i="101" s="1"/>
  <c r="E5" i="101" a="1"/>
  <c r="E5" i="101"/>
  <c r="N4" i="101" a="1"/>
  <c r="N4" i="101" s="1"/>
  <c r="M4" i="101" a="1"/>
  <c r="M4" i="101"/>
  <c r="L4" i="101" a="1"/>
  <c r="L4" i="101"/>
  <c r="N3" i="101" a="1"/>
  <c r="N3" i="101"/>
  <c r="M3" i="101" a="1"/>
  <c r="M3" i="101" s="1"/>
  <c r="L3" i="101" a="1"/>
  <c r="L3" i="101" s="1"/>
  <c r="K30" i="100" a="1"/>
  <c r="K30" i="100" s="1"/>
  <c r="L29" i="100" a="1"/>
  <c r="L29" i="100" s="1"/>
  <c r="D29" i="100" s="1" a="1"/>
  <c r="D29" i="100" s="1"/>
  <c r="K29" i="100" a="1"/>
  <c r="K29" i="100" s="1"/>
  <c r="L28" i="100" a="1"/>
  <c r="L28" i="100"/>
  <c r="N11" i="100" a="1"/>
  <c r="N11" i="100"/>
  <c r="M11" i="100" a="1"/>
  <c r="M11" i="100"/>
  <c r="L11" i="100" a="1"/>
  <c r="L11" i="100"/>
  <c r="F11" i="100" a="1"/>
  <c r="F11" i="100"/>
  <c r="E11" i="100" a="1"/>
  <c r="E11" i="100" s="1"/>
  <c r="L10" i="100" a="1"/>
  <c r="L10" i="100"/>
  <c r="L9" i="100" a="1"/>
  <c r="L9" i="100"/>
  <c r="F9" i="100" a="1"/>
  <c r="F9" i="100"/>
  <c r="N9" i="100" s="1" a="1"/>
  <c r="N9" i="100" s="1"/>
  <c r="E9" i="100" a="1"/>
  <c r="E9" i="100"/>
  <c r="M9" i="100" s="1" a="1"/>
  <c r="M9" i="100" s="1"/>
  <c r="M28" i="100" s="1" a="1"/>
  <c r="M28" i="100" s="1"/>
  <c r="N8" i="100" a="1"/>
  <c r="N8" i="100" s="1"/>
  <c r="M8" i="100" a="1"/>
  <c r="M8" i="100" s="1"/>
  <c r="L8" i="100" a="1"/>
  <c r="L8" i="100"/>
  <c r="F8" i="100" a="1"/>
  <c r="F8" i="100"/>
  <c r="E8" i="100" a="1"/>
  <c r="E8" i="100" s="1"/>
  <c r="L7" i="100" a="1"/>
  <c r="L7" i="100"/>
  <c r="F7" i="100" a="1"/>
  <c r="F7" i="100"/>
  <c r="N7" i="100" s="1" a="1"/>
  <c r="N7" i="100" s="1"/>
  <c r="E7" i="100" a="1"/>
  <c r="E7" i="100" s="1"/>
  <c r="M7" i="100" s="1" a="1"/>
  <c r="M7" i="100" s="1"/>
  <c r="N6" i="100" a="1"/>
  <c r="N6" i="100" s="1"/>
  <c r="M6" i="100" a="1"/>
  <c r="M6" i="100"/>
  <c r="L6" i="100" a="1"/>
  <c r="L6" i="100" s="1"/>
  <c r="N5" i="100" a="1"/>
  <c r="N5" i="100"/>
  <c r="M5" i="100" a="1"/>
  <c r="M5" i="100" s="1"/>
  <c r="L5" i="100" a="1"/>
  <c r="L5" i="100" s="1"/>
  <c r="L4" i="100" a="1"/>
  <c r="L4" i="100"/>
  <c r="F4" i="100" a="1"/>
  <c r="F4" i="100" s="1"/>
  <c r="N4" i="100" s="1" a="1"/>
  <c r="N4" i="100" s="1"/>
  <c r="E4" i="100" a="1"/>
  <c r="E4" i="100"/>
  <c r="M4" i="100" s="1" a="1"/>
  <c r="M4" i="100" s="1"/>
  <c r="N3" i="100" a="1"/>
  <c r="N3" i="100"/>
  <c r="M3" i="100" a="1"/>
  <c r="M3" i="100"/>
  <c r="L3" i="100" a="1"/>
  <c r="L3" i="100" s="1"/>
  <c r="K32" i="99" a="1"/>
  <c r="K32" i="99"/>
  <c r="K31" i="99" a="1"/>
  <c r="K31" i="99" s="1"/>
  <c r="N13" i="99" a="1"/>
  <c r="N13" i="99" s="1"/>
  <c r="M13" i="99"/>
  <c r="L13" i="99" a="1"/>
  <c r="L13" i="99" s="1"/>
  <c r="F13" i="99" a="1"/>
  <c r="F13" i="99" s="1"/>
  <c r="E13" i="99" a="1"/>
  <c r="E13" i="99"/>
  <c r="M13" i="99" s="1" a="1"/>
  <c r="L12" i="99" a="1"/>
  <c r="L12" i="99"/>
  <c r="M11" i="99" a="1"/>
  <c r="M11" i="99"/>
  <c r="L11" i="99" a="1"/>
  <c r="L11" i="99" s="1"/>
  <c r="F11" i="99" a="1"/>
  <c r="F11" i="99"/>
  <c r="N11" i="99" s="1" a="1"/>
  <c r="N11" i="99" s="1"/>
  <c r="E11" i="99" a="1"/>
  <c r="E11" i="99" s="1"/>
  <c r="N10" i="99" a="1"/>
  <c r="N10" i="99"/>
  <c r="M10" i="99" a="1"/>
  <c r="M10" i="99" s="1"/>
  <c r="L10" i="99" a="1"/>
  <c r="L10" i="99" s="1"/>
  <c r="F10" i="99" a="1"/>
  <c r="F10" i="99"/>
  <c r="E10" i="99" a="1"/>
  <c r="E10" i="99" s="1"/>
  <c r="N9" i="99" a="1"/>
  <c r="N9" i="99"/>
  <c r="M9" i="99" a="1"/>
  <c r="M9" i="99"/>
  <c r="L9" i="99" a="1"/>
  <c r="L9" i="99"/>
  <c r="L8" i="99" a="1"/>
  <c r="L8" i="99" s="1"/>
  <c r="F8" i="99" a="1"/>
  <c r="F8" i="99" s="1"/>
  <c r="N8" i="99" s="1" a="1"/>
  <c r="N8" i="99" s="1"/>
  <c r="E8" i="99" a="1"/>
  <c r="E8" i="99" s="1"/>
  <c r="M8" i="99" s="1" a="1"/>
  <c r="M8" i="99" s="1"/>
  <c r="N7" i="99" a="1"/>
  <c r="N7" i="99" s="1"/>
  <c r="M7" i="99" a="1"/>
  <c r="M7" i="99"/>
  <c r="L7" i="99" a="1"/>
  <c r="L7" i="99"/>
  <c r="M6" i="99"/>
  <c r="L6" i="99" a="1"/>
  <c r="L6" i="99" s="1"/>
  <c r="F6" i="99" a="1"/>
  <c r="F6" i="99"/>
  <c r="N6" i="99" s="1" a="1"/>
  <c r="N6" i="99" s="1"/>
  <c r="E6" i="99" a="1"/>
  <c r="E6" i="99" s="1"/>
  <c r="M6" i="99" s="1" a="1"/>
  <c r="L5" i="99" a="1"/>
  <c r="L5" i="99" s="1"/>
  <c r="F5" i="99" a="1"/>
  <c r="F5" i="99" s="1"/>
  <c r="N5" i="99" s="1" a="1"/>
  <c r="N5" i="99" s="1"/>
  <c r="E5" i="99" a="1"/>
  <c r="E5" i="99"/>
  <c r="M5" i="99" s="1" a="1"/>
  <c r="M5" i="99" s="1"/>
  <c r="L4" i="99" a="1"/>
  <c r="L4" i="99"/>
  <c r="F4" i="99" a="1"/>
  <c r="F4" i="99" s="1"/>
  <c r="N4" i="99" s="1" a="1"/>
  <c r="N4" i="99" s="1"/>
  <c r="E4" i="99" a="1"/>
  <c r="E4" i="99"/>
  <c r="M4" i="99" s="1" a="1"/>
  <c r="M4" i="99" s="1"/>
  <c r="N3" i="99" a="1"/>
  <c r="N3" i="99" s="1"/>
  <c r="M3" i="99" a="1"/>
  <c r="M3" i="99"/>
  <c r="L3" i="99" a="1"/>
  <c r="L3" i="99"/>
  <c r="K27" i="98" a="1"/>
  <c r="K27" i="98" s="1"/>
  <c r="K26" i="98" a="1"/>
  <c r="K26" i="98"/>
  <c r="M17" i="98"/>
  <c r="L17" i="98" a="1"/>
  <c r="L17" i="98" s="1"/>
  <c r="F17" i="98" a="1"/>
  <c r="F17" i="98" s="1"/>
  <c r="N17" i="98" s="1" a="1"/>
  <c r="N17" i="98" s="1"/>
  <c r="E17" i="98" a="1"/>
  <c r="E17" i="98" s="1"/>
  <c r="M17" i="98" s="1" a="1"/>
  <c r="L16" i="98" a="1"/>
  <c r="L16" i="98"/>
  <c r="M15" i="98" a="1"/>
  <c r="M15" i="98"/>
  <c r="L15" i="98" a="1"/>
  <c r="L15" i="98" s="1"/>
  <c r="F15" i="98" a="1"/>
  <c r="F15" i="98"/>
  <c r="N15" i="98" s="1" a="1"/>
  <c r="N15" i="98" s="1"/>
  <c r="E15" i="98" a="1"/>
  <c r="E15" i="98"/>
  <c r="L14" i="98" a="1"/>
  <c r="L14" i="98" s="1"/>
  <c r="F14" i="98" a="1"/>
  <c r="F14" i="98" s="1"/>
  <c r="N14" i="98" s="1" a="1"/>
  <c r="N14" i="98" s="1"/>
  <c r="E14" i="98" a="1"/>
  <c r="E14" i="98"/>
  <c r="M14" i="98" s="1" a="1"/>
  <c r="M14" i="98" s="1"/>
  <c r="N13" i="98" a="1"/>
  <c r="N13" i="98"/>
  <c r="M13" i="98" a="1"/>
  <c r="M13" i="98"/>
  <c r="L13" i="98" a="1"/>
  <c r="L13" i="98"/>
  <c r="L12" i="98" a="1"/>
  <c r="L12" i="98" s="1"/>
  <c r="F12" i="98" a="1"/>
  <c r="F12" i="98" s="1"/>
  <c r="N12" i="98" s="1" a="1"/>
  <c r="N12" i="98" s="1"/>
  <c r="E12" i="98" a="1"/>
  <c r="E12" i="98" s="1"/>
  <c r="M12" i="98" s="1" a="1"/>
  <c r="M12" i="98" s="1"/>
  <c r="N11" i="98" a="1"/>
  <c r="N11" i="98"/>
  <c r="L11" i="98" a="1"/>
  <c r="L11" i="98"/>
  <c r="F11" i="98" a="1"/>
  <c r="F11" i="98"/>
  <c r="E11" i="98" a="1"/>
  <c r="E11" i="98"/>
  <c r="M11" i="98" s="1" a="1"/>
  <c r="M11" i="98" s="1"/>
  <c r="M10" i="98" a="1"/>
  <c r="M10" i="98" s="1"/>
  <c r="L10" i="98" a="1"/>
  <c r="L10" i="98" s="1"/>
  <c r="F10" i="98" a="1"/>
  <c r="F10" i="98" s="1"/>
  <c r="N10" i="98" s="1" a="1"/>
  <c r="N10" i="98" s="1"/>
  <c r="E10" i="98" a="1"/>
  <c r="E10" i="98"/>
  <c r="M9" i="98" a="1"/>
  <c r="M9" i="98" s="1"/>
  <c r="L9" i="98" a="1"/>
  <c r="L9" i="98"/>
  <c r="F9" i="98" a="1"/>
  <c r="F9" i="98" s="1"/>
  <c r="N9" i="98" s="1" a="1"/>
  <c r="N9" i="98" s="1"/>
  <c r="E9" i="98" a="1"/>
  <c r="E9" i="98" s="1"/>
  <c r="M8" i="98" a="1"/>
  <c r="M8" i="98" s="1"/>
  <c r="L8" i="98" a="1"/>
  <c r="L8" i="98"/>
  <c r="F8" i="98" a="1"/>
  <c r="F8" i="98" s="1"/>
  <c r="N8" i="98" s="1" a="1"/>
  <c r="N8" i="98" s="1"/>
  <c r="E8" i="98" a="1"/>
  <c r="E8" i="98"/>
  <c r="N7" i="98" a="1"/>
  <c r="N7" i="98"/>
  <c r="M7" i="98" a="1"/>
  <c r="M7" i="98"/>
  <c r="N6" i="98" a="1"/>
  <c r="N6" i="98" s="1"/>
  <c r="M6" i="98" a="1"/>
  <c r="M6" i="98"/>
  <c r="L6" i="98" a="1"/>
  <c r="L6" i="98"/>
  <c r="N5" i="98" a="1"/>
  <c r="N5" i="98" s="1"/>
  <c r="M5" i="98" a="1"/>
  <c r="M5" i="98" s="1"/>
  <c r="L5" i="98" a="1"/>
  <c r="L5" i="98"/>
  <c r="N4" i="98" a="1"/>
  <c r="N4" i="98" s="1"/>
  <c r="M4" i="98"/>
  <c r="L4" i="98" a="1"/>
  <c r="L4" i="98" s="1"/>
  <c r="F4" i="98" a="1"/>
  <c r="F4" i="98"/>
  <c r="E4" i="98" a="1"/>
  <c r="E4" i="98" s="1"/>
  <c r="M4" i="98" s="1" a="1"/>
  <c r="N3" i="98" a="1"/>
  <c r="N3" i="98" s="1"/>
  <c r="M3" i="98" a="1"/>
  <c r="M3" i="98" s="1"/>
  <c r="L3" i="98" a="1"/>
  <c r="L3" i="98"/>
  <c r="K30" i="97" a="1"/>
  <c r="K30" i="97" s="1"/>
  <c r="K29" i="97" a="1"/>
  <c r="K29" i="97"/>
  <c r="M28" i="97" a="1"/>
  <c r="M28" i="97" s="1"/>
  <c r="N11" i="97"/>
  <c r="M11" i="97" a="1"/>
  <c r="M11" i="97" s="1"/>
  <c r="L11" i="97" a="1"/>
  <c r="L11" i="97"/>
  <c r="F11" i="97" a="1"/>
  <c r="F11" i="97" s="1"/>
  <c r="N11" i="97" s="1" a="1"/>
  <c r="E11" i="97" a="1"/>
  <c r="E11" i="97"/>
  <c r="L10" i="97" a="1"/>
  <c r="L10" i="97" s="1"/>
  <c r="L9" i="97" a="1"/>
  <c r="L9" i="97" s="1"/>
  <c r="F9" i="97" a="1"/>
  <c r="F9" i="97" s="1"/>
  <c r="N9" i="97" s="1" a="1"/>
  <c r="N9" i="97" s="1"/>
  <c r="E9" i="97" a="1"/>
  <c r="E9" i="97" s="1"/>
  <c r="M9" i="97" s="1" a="1"/>
  <c r="M9" i="97" s="1"/>
  <c r="L8" i="97" a="1"/>
  <c r="L8" i="97"/>
  <c r="F8" i="97" a="1"/>
  <c r="F8" i="97" s="1"/>
  <c r="N8" i="97" s="1" a="1"/>
  <c r="N8" i="97" s="1"/>
  <c r="E8" i="97" a="1"/>
  <c r="E8" i="97"/>
  <c r="M8" i="97" s="1" a="1"/>
  <c r="M8" i="97" s="1"/>
  <c r="N7" i="97" a="1"/>
  <c r="N7" i="97"/>
  <c r="M7" i="97" a="1"/>
  <c r="M7" i="97"/>
  <c r="L7" i="97" a="1"/>
  <c r="L7" i="97"/>
  <c r="N6" i="97" a="1"/>
  <c r="N6" i="97"/>
  <c r="L6" i="97" a="1"/>
  <c r="L6" i="97" s="1"/>
  <c r="F6" i="97" a="1"/>
  <c r="F6" i="97"/>
  <c r="E6" i="97" a="1"/>
  <c r="E6" i="97" s="1"/>
  <c r="M6" i="97" s="1" a="1"/>
  <c r="M6" i="97" s="1"/>
  <c r="N5" i="97" a="1"/>
  <c r="N5" i="97" s="1"/>
  <c r="M5" i="97" a="1"/>
  <c r="M5" i="97" s="1"/>
  <c r="L5" i="97" a="1"/>
  <c r="L5" i="97"/>
  <c r="L29" i="97" s="1" a="1"/>
  <c r="L29" i="97" s="1"/>
  <c r="F5" i="97" a="1"/>
  <c r="F5" i="97" s="1"/>
  <c r="E5" i="97" a="1"/>
  <c r="E5" i="97" s="1"/>
  <c r="M4" i="97" a="1"/>
  <c r="M4" i="97" s="1"/>
  <c r="L4" i="97" a="1"/>
  <c r="L4" i="97"/>
  <c r="F4" i="97" a="1"/>
  <c r="F4" i="97" s="1"/>
  <c r="N4" i="97" s="1" a="1"/>
  <c r="N4" i="97" s="1"/>
  <c r="E4" i="97" a="1"/>
  <c r="E4" i="97"/>
  <c r="N3" i="97" a="1"/>
  <c r="N3" i="97"/>
  <c r="M3" i="97" a="1"/>
  <c r="M3" i="97"/>
  <c r="L3" i="97" a="1"/>
  <c r="L3" i="97"/>
  <c r="K30" i="96" a="1"/>
  <c r="K30" i="96" s="1"/>
  <c r="K29" i="96" a="1"/>
  <c r="K29" i="96" s="1"/>
  <c r="N11" i="96" a="1"/>
  <c r="N11" i="96" s="1"/>
  <c r="L11" i="96" a="1"/>
  <c r="L11" i="96" s="1"/>
  <c r="F11" i="96" a="1"/>
  <c r="F11" i="96"/>
  <c r="E11" i="96" a="1"/>
  <c r="E11" i="96"/>
  <c r="M11" i="96" s="1" a="1"/>
  <c r="M11" i="96" s="1"/>
  <c r="L10" i="96" a="1"/>
  <c r="L10" i="96"/>
  <c r="L9" i="96" a="1"/>
  <c r="L9" i="96" s="1"/>
  <c r="F9" i="96" a="1"/>
  <c r="F9" i="96" s="1"/>
  <c r="N9" i="96" s="1" a="1"/>
  <c r="N9" i="96" s="1"/>
  <c r="E9" i="96" a="1"/>
  <c r="E9" i="96"/>
  <c r="M9" i="96" s="1" a="1"/>
  <c r="M9" i="96" s="1"/>
  <c r="N8" i="96" a="1"/>
  <c r="N8" i="96" s="1"/>
  <c r="M8" i="96" a="1"/>
  <c r="M8" i="96"/>
  <c r="L8" i="96" a="1"/>
  <c r="L8" i="96" s="1"/>
  <c r="F8" i="96" a="1"/>
  <c r="F8" i="96"/>
  <c r="E8" i="96" a="1"/>
  <c r="E8" i="96"/>
  <c r="N7" i="96" a="1"/>
  <c r="N7" i="96"/>
  <c r="M7" i="96" a="1"/>
  <c r="M7" i="96" s="1"/>
  <c r="L7" i="96" a="1"/>
  <c r="L7" i="96"/>
  <c r="L6" i="96" a="1"/>
  <c r="L6" i="96"/>
  <c r="F6" i="96" a="1"/>
  <c r="F6" i="96" s="1"/>
  <c r="N6" i="96" s="1" a="1"/>
  <c r="N6" i="96" s="1"/>
  <c r="E6" i="96" a="1"/>
  <c r="E6" i="96" s="1"/>
  <c r="M6" i="96" s="1" a="1"/>
  <c r="M6" i="96" s="1"/>
  <c r="N5" i="96" a="1"/>
  <c r="N5" i="96"/>
  <c r="M5" i="96" a="1"/>
  <c r="M5" i="96" s="1"/>
  <c r="L5" i="96" a="1"/>
  <c r="L5" i="96"/>
  <c r="F5" i="96" a="1"/>
  <c r="F5" i="96" s="1"/>
  <c r="E5" i="96" a="1"/>
  <c r="E5" i="96"/>
  <c r="L4" i="96" a="1"/>
  <c r="L4" i="96"/>
  <c r="L29" i="96" s="1" a="1"/>
  <c r="L29" i="96" s="1"/>
  <c r="L30" i="96" s="1" a="1"/>
  <c r="L30" i="96" s="1"/>
  <c r="F4" i="96" a="1"/>
  <c r="F4" i="96"/>
  <c r="N4" i="96" s="1" a="1"/>
  <c r="N4" i="96" s="1"/>
  <c r="E4" i="96" a="1"/>
  <c r="E4" i="96"/>
  <c r="M4" i="96" s="1" a="1"/>
  <c r="M4" i="96" s="1"/>
  <c r="N3" i="96" a="1"/>
  <c r="N3" i="96"/>
  <c r="M3" i="96" a="1"/>
  <c r="M3" i="96"/>
  <c r="L3" i="96" a="1"/>
  <c r="L3" i="96" s="1"/>
  <c r="K30" i="95" a="1"/>
  <c r="K30" i="95" s="1"/>
  <c r="K29" i="95" a="1"/>
  <c r="K29" i="95" s="1"/>
  <c r="N11" i="95" a="1"/>
  <c r="N11" i="95" s="1"/>
  <c r="L11" i="95" a="1"/>
  <c r="L11" i="95"/>
  <c r="F11" i="95" a="1"/>
  <c r="F11" i="95"/>
  <c r="E11" i="95" a="1"/>
  <c r="E11" i="95" s="1"/>
  <c r="M11" i="95" s="1" a="1"/>
  <c r="M11" i="95" s="1"/>
  <c r="L10" i="95" a="1"/>
  <c r="L10" i="95"/>
  <c r="L9" i="95" a="1"/>
  <c r="L9" i="95" s="1"/>
  <c r="F9" i="95" a="1"/>
  <c r="F9" i="95"/>
  <c r="N9" i="95" s="1" a="1"/>
  <c r="N9" i="95" s="1"/>
  <c r="E9" i="95" a="1"/>
  <c r="E9" i="95" s="1"/>
  <c r="M9" i="95" s="1" a="1"/>
  <c r="M9" i="95" s="1"/>
  <c r="L8" i="95" a="1"/>
  <c r="L8" i="95" s="1"/>
  <c r="F8" i="95" a="1"/>
  <c r="F8" i="95"/>
  <c r="N8" i="95" s="1" a="1"/>
  <c r="N8" i="95" s="1"/>
  <c r="E8" i="95" a="1"/>
  <c r="E8" i="95" s="1"/>
  <c r="M8" i="95" s="1" a="1"/>
  <c r="M8" i="95" s="1"/>
  <c r="N7" i="95" a="1"/>
  <c r="N7" i="95" s="1"/>
  <c r="M7" i="95" a="1"/>
  <c r="M7" i="95" s="1"/>
  <c r="L7" i="95" a="1"/>
  <c r="L7" i="95" s="1"/>
  <c r="N6" i="95" a="1"/>
  <c r="N6" i="95" s="1"/>
  <c r="M6" i="95" a="1"/>
  <c r="M6" i="95" s="1"/>
  <c r="L6" i="95" a="1"/>
  <c r="L6" i="95" s="1"/>
  <c r="F6" i="95" a="1"/>
  <c r="F6" i="95" s="1"/>
  <c r="E6" i="95" a="1"/>
  <c r="E6" i="95"/>
  <c r="L5" i="95" a="1"/>
  <c r="L5" i="95" s="1"/>
  <c r="F5" i="95" a="1"/>
  <c r="F5" i="95"/>
  <c r="N5" i="95" s="1" a="1"/>
  <c r="N5" i="95" s="1"/>
  <c r="E5" i="95" a="1"/>
  <c r="E5" i="95"/>
  <c r="M5" i="95" s="1" a="1"/>
  <c r="M5" i="95" s="1"/>
  <c r="M4" i="95" a="1"/>
  <c r="M4" i="95" s="1"/>
  <c r="L4" i="95" a="1"/>
  <c r="L4" i="95"/>
  <c r="F4" i="95" a="1"/>
  <c r="F4" i="95" s="1"/>
  <c r="N4" i="95" s="1" a="1"/>
  <c r="N4" i="95" s="1"/>
  <c r="E4" i="95" a="1"/>
  <c r="E4" i="95" s="1"/>
  <c r="N3" i="95" a="1"/>
  <c r="N3" i="95"/>
  <c r="M3" i="95" a="1"/>
  <c r="M3" i="95" s="1"/>
  <c r="L3" i="95" a="1"/>
  <c r="L3" i="95"/>
  <c r="K29" i="94" a="1"/>
  <c r="K29" i="94"/>
  <c r="K28" i="94" a="1"/>
  <c r="K28" i="94" s="1"/>
  <c r="M10" i="94" a="1"/>
  <c r="M10" i="94" s="1"/>
  <c r="L10" i="94" a="1"/>
  <c r="L10" i="94"/>
  <c r="F10" i="94" a="1"/>
  <c r="F10" i="94"/>
  <c r="N10" i="94" s="1" a="1"/>
  <c r="N10" i="94" s="1"/>
  <c r="E10" i="94" a="1"/>
  <c r="E10" i="94"/>
  <c r="L9" i="94" a="1"/>
  <c r="L9" i="94" s="1"/>
  <c r="L8" i="94" a="1"/>
  <c r="L8" i="94" s="1"/>
  <c r="F8" i="94" a="1"/>
  <c r="F8" i="94"/>
  <c r="N8" i="94" s="1" a="1"/>
  <c r="N8" i="94" s="1"/>
  <c r="E8" i="94" a="1"/>
  <c r="E8" i="94" s="1"/>
  <c r="M8" i="94" s="1" a="1"/>
  <c r="M8" i="94" s="1"/>
  <c r="N7" i="94"/>
  <c r="L7" i="94" a="1"/>
  <c r="L7" i="94"/>
  <c r="F7" i="94" a="1"/>
  <c r="F7" i="94" s="1"/>
  <c r="N7" i="94" s="1" a="1"/>
  <c r="E7" i="94" a="1"/>
  <c r="E7" i="94" s="1"/>
  <c r="M7" i="94" s="1" a="1"/>
  <c r="M7" i="94" s="1"/>
  <c r="L6" i="94" a="1"/>
  <c r="L6" i="94" s="1"/>
  <c r="F6" i="94" a="1"/>
  <c r="F6" i="94" s="1"/>
  <c r="N6" i="94" s="1" a="1"/>
  <c r="N6" i="94" s="1"/>
  <c r="E6" i="94" a="1"/>
  <c r="E6" i="94"/>
  <c r="M6" i="94" s="1" a="1"/>
  <c r="M6" i="94" s="1"/>
  <c r="N5" i="94" a="1"/>
  <c r="N5" i="94" s="1"/>
  <c r="M5" i="94" a="1"/>
  <c r="M5" i="94"/>
  <c r="L5" i="94" a="1"/>
  <c r="L5" i="94" s="1"/>
  <c r="M4" i="94"/>
  <c r="M28" i="94" s="1" a="1"/>
  <c r="M28" i="94" s="1"/>
  <c r="L4" i="94" a="1"/>
  <c r="L4" i="94" s="1"/>
  <c r="F4" i="94" a="1"/>
  <c r="F4" i="94"/>
  <c r="N4" i="94" s="1" a="1"/>
  <c r="N4" i="94" s="1"/>
  <c r="E4" i="94" a="1"/>
  <c r="E4" i="94"/>
  <c r="M4" i="94" s="1" a="1"/>
  <c r="N3" i="94" a="1"/>
  <c r="N3" i="94" s="1"/>
  <c r="M3" i="94" a="1"/>
  <c r="M3" i="94"/>
  <c r="L3" i="94" a="1"/>
  <c r="L3" i="94" s="1"/>
  <c r="K28" i="93" a="1"/>
  <c r="K28" i="93" s="1"/>
  <c r="L27" i="93" a="1"/>
  <c r="L27" i="93" s="1"/>
  <c r="K27" i="93" a="1"/>
  <c r="K27" i="93" s="1"/>
  <c r="N9" i="93"/>
  <c r="M9" i="93" a="1"/>
  <c r="M9" i="93" s="1"/>
  <c r="L9" i="93" a="1"/>
  <c r="L9" i="93" s="1"/>
  <c r="F9" i="93" a="1"/>
  <c r="F9" i="93"/>
  <c r="N9" i="93" s="1" a="1"/>
  <c r="E9" i="93" a="1"/>
  <c r="E9" i="93" s="1"/>
  <c r="L8" i="93" a="1"/>
  <c r="L8" i="93"/>
  <c r="L7" i="93" a="1"/>
  <c r="L7" i="93"/>
  <c r="F7" i="93" a="1"/>
  <c r="F7" i="93" s="1"/>
  <c r="N7" i="93" s="1" a="1"/>
  <c r="N7" i="93" s="1"/>
  <c r="E7" i="93" a="1"/>
  <c r="E7" i="93" s="1"/>
  <c r="M7" i="93" s="1" a="1"/>
  <c r="M7" i="93" s="1"/>
  <c r="N6" i="93"/>
  <c r="N27" i="93" s="1" a="1"/>
  <c r="N27" i="93" s="1"/>
  <c r="L6" i="93" a="1"/>
  <c r="L6" i="93"/>
  <c r="F6" i="93" a="1"/>
  <c r="F6" i="93"/>
  <c r="N6" i="93" s="1" a="1"/>
  <c r="E6" i="93" a="1"/>
  <c r="E6" i="93"/>
  <c r="M6" i="93" s="1" a="1"/>
  <c r="M6" i="93" s="1"/>
  <c r="N5" i="93" a="1"/>
  <c r="N5" i="93" s="1"/>
  <c r="M5" i="93" a="1"/>
  <c r="M5" i="93"/>
  <c r="L5" i="93" a="1"/>
  <c r="L5" i="93" s="1"/>
  <c r="L26" i="93" s="1" a="1"/>
  <c r="L26" i="93" s="1"/>
  <c r="M4" i="93" a="1"/>
  <c r="M4" i="93"/>
  <c r="L4" i="93" a="1"/>
  <c r="L4" i="93" s="1"/>
  <c r="F4" i="93" a="1"/>
  <c r="F4" i="93"/>
  <c r="N4" i="93" s="1" a="1"/>
  <c r="N4" i="93" s="1"/>
  <c r="E4" i="93" a="1"/>
  <c r="E4" i="93" s="1"/>
  <c r="N3" i="93" a="1"/>
  <c r="N3" i="93"/>
  <c r="N26" i="93" s="1" a="1"/>
  <c r="N26" i="93" s="1"/>
  <c r="M3" i="93" a="1"/>
  <c r="M3" i="93" s="1"/>
  <c r="M26" i="93" s="1" a="1"/>
  <c r="M26" i="93" s="1"/>
  <c r="L3" i="93" a="1"/>
  <c r="L3" i="93"/>
  <c r="K29" i="92" a="1"/>
  <c r="K29" i="92" s="1"/>
  <c r="L28" i="92"/>
  <c r="K28" i="92" a="1"/>
  <c r="K28" i="92" s="1"/>
  <c r="L10" i="92" a="1"/>
  <c r="L10" i="92" s="1"/>
  <c r="F10" i="92" a="1"/>
  <c r="F10" i="92"/>
  <c r="N10" i="92" s="1" a="1"/>
  <c r="N10" i="92" s="1"/>
  <c r="E10" i="92" a="1"/>
  <c r="E10" i="92" s="1"/>
  <c r="M10" i="92" s="1" a="1"/>
  <c r="M10" i="92" s="1"/>
  <c r="L9" i="92" a="1"/>
  <c r="L9" i="92"/>
  <c r="N8" i="92" a="1"/>
  <c r="N8" i="92" s="1"/>
  <c r="M8" i="92" a="1"/>
  <c r="M8" i="92" s="1"/>
  <c r="L8" i="92" a="1"/>
  <c r="L8" i="92" s="1"/>
  <c r="F8" i="92" a="1"/>
  <c r="F8" i="92"/>
  <c r="E8" i="92" a="1"/>
  <c r="E8" i="92" s="1"/>
  <c r="L7" i="92" a="1"/>
  <c r="L7" i="92" s="1"/>
  <c r="F7" i="92" a="1"/>
  <c r="F7" i="92"/>
  <c r="N7" i="92" s="1" a="1"/>
  <c r="N7" i="92" s="1"/>
  <c r="E7" i="92" a="1"/>
  <c r="E7" i="92"/>
  <c r="M7" i="92" s="1" a="1"/>
  <c r="M7" i="92" s="1"/>
  <c r="N6" i="92" a="1"/>
  <c r="N6" i="92"/>
  <c r="M6" i="92" a="1"/>
  <c r="M6" i="92" s="1"/>
  <c r="L6" i="92" a="1"/>
  <c r="L6" i="92"/>
  <c r="L28" i="92" s="1" a="1"/>
  <c r="F6" i="92" a="1"/>
  <c r="F6" i="92"/>
  <c r="E6" i="92" a="1"/>
  <c r="E6" i="92" s="1"/>
  <c r="N5" i="92" a="1"/>
  <c r="N5" i="92"/>
  <c r="M5" i="92" a="1"/>
  <c r="M5" i="92" s="1"/>
  <c r="L5" i="92" a="1"/>
  <c r="L5" i="92"/>
  <c r="L4" i="92" a="1"/>
  <c r="L4" i="92"/>
  <c r="F4" i="92" a="1"/>
  <c r="F4" i="92" s="1"/>
  <c r="N4" i="92" s="1" a="1"/>
  <c r="N4" i="92" s="1"/>
  <c r="E4" i="92" a="1"/>
  <c r="E4" i="92"/>
  <c r="M4" i="92" s="1" a="1"/>
  <c r="M4" i="92" s="1"/>
  <c r="M28" i="92" s="1" a="1"/>
  <c r="M28" i="92" s="1"/>
  <c r="N3" i="92" a="1"/>
  <c r="N3" i="92" s="1"/>
  <c r="M3" i="92" a="1"/>
  <c r="M3" i="92"/>
  <c r="L3" i="92" a="1"/>
  <c r="L3" i="92" s="1"/>
  <c r="K37" i="91" a="1"/>
  <c r="K37" i="91"/>
  <c r="K36" i="91" a="1"/>
  <c r="K36" i="91"/>
  <c r="M17" i="91" a="1"/>
  <c r="M17" i="91"/>
  <c r="L17" i="91" a="1"/>
  <c r="L17" i="91"/>
  <c r="F17" i="91" a="1"/>
  <c r="F17" i="91"/>
  <c r="N17" i="91" s="1" a="1"/>
  <c r="N17" i="91" s="1"/>
  <c r="E17" i="91" a="1"/>
  <c r="E17" i="91"/>
  <c r="L16" i="91" a="1"/>
  <c r="L16" i="91"/>
  <c r="N15" i="91" a="1"/>
  <c r="N15" i="91" s="1"/>
  <c r="L15" i="91" a="1"/>
  <c r="L15" i="91"/>
  <c r="F15" i="91" a="1"/>
  <c r="F15" i="91" s="1"/>
  <c r="E15" i="91" a="1"/>
  <c r="E15" i="91" s="1"/>
  <c r="M15" i="91" s="1" a="1"/>
  <c r="M15" i="91" s="1"/>
  <c r="N14" i="91" a="1"/>
  <c r="N14" i="91"/>
  <c r="L14" i="91" a="1"/>
  <c r="L14" i="91" s="1"/>
  <c r="F14" i="91" a="1"/>
  <c r="F14" i="91"/>
  <c r="E14" i="91" a="1"/>
  <c r="E14" i="91"/>
  <c r="M14" i="91" s="1" a="1"/>
  <c r="M14" i="91" s="1"/>
  <c r="N13" i="91" a="1"/>
  <c r="N13" i="91" s="1"/>
  <c r="M13" i="91" a="1"/>
  <c r="M13" i="91"/>
  <c r="L13" i="91" a="1"/>
  <c r="L13" i="91" s="1"/>
  <c r="N12" i="91" a="1"/>
  <c r="N12" i="91" s="1"/>
  <c r="L12" i="91" a="1"/>
  <c r="L12" i="91" s="1"/>
  <c r="F12" i="91" a="1"/>
  <c r="F12" i="91"/>
  <c r="E12" i="91" a="1"/>
  <c r="E12" i="91" s="1"/>
  <c r="M12" i="91" s="1" a="1"/>
  <c r="M12" i="91" s="1"/>
  <c r="L11" i="91" a="1"/>
  <c r="L11" i="91"/>
  <c r="F11" i="91" a="1"/>
  <c r="F11" i="91" s="1"/>
  <c r="N11" i="91" s="1" a="1"/>
  <c r="N11" i="91" s="1"/>
  <c r="E11" i="91" a="1"/>
  <c r="E11" i="91" s="1"/>
  <c r="M11" i="91" s="1" a="1"/>
  <c r="M11" i="91" s="1"/>
  <c r="N10" i="91" a="1"/>
  <c r="N10" i="91" s="1"/>
  <c r="M10" i="91" a="1"/>
  <c r="M10" i="91"/>
  <c r="L10" i="91" a="1"/>
  <c r="L10" i="91"/>
  <c r="F10" i="91" a="1"/>
  <c r="F10" i="91"/>
  <c r="E10" i="91" a="1"/>
  <c r="E10" i="91"/>
  <c r="L9" i="91" a="1"/>
  <c r="L9" i="91" s="1"/>
  <c r="F9" i="91" a="1"/>
  <c r="F9" i="91" s="1"/>
  <c r="N9" i="91" s="1" a="1"/>
  <c r="N9" i="91" s="1"/>
  <c r="E9" i="91" a="1"/>
  <c r="E9" i="91"/>
  <c r="M9" i="91" s="1" a="1"/>
  <c r="M9" i="91" s="1"/>
  <c r="N8" i="91"/>
  <c r="M8" i="91" a="1"/>
  <c r="M8" i="91" s="1"/>
  <c r="L8" i="91" a="1"/>
  <c r="L8" i="91" s="1"/>
  <c r="L36" i="91" s="1" a="1"/>
  <c r="L36" i="91" s="1"/>
  <c r="L37" i="91" s="1" a="1"/>
  <c r="L37" i="91" s="1"/>
  <c r="F8" i="91" a="1"/>
  <c r="F8" i="91" s="1"/>
  <c r="N8" i="91" s="1" a="1"/>
  <c r="E8" i="91" a="1"/>
  <c r="E8" i="91" s="1"/>
  <c r="N7" i="91" a="1"/>
  <c r="N7" i="91"/>
  <c r="M7" i="91" a="1"/>
  <c r="M7" i="91" s="1"/>
  <c r="N6" i="91" a="1"/>
  <c r="N6" i="91"/>
  <c r="M6" i="91" a="1"/>
  <c r="M6" i="91" s="1"/>
  <c r="L6" i="91" a="1"/>
  <c r="L6" i="91"/>
  <c r="N5" i="91" a="1"/>
  <c r="N5" i="91" s="1"/>
  <c r="M5" i="91" a="1"/>
  <c r="M5" i="91"/>
  <c r="L5" i="91" a="1"/>
  <c r="L5" i="91" s="1"/>
  <c r="N4" i="91" a="1"/>
  <c r="N4" i="91" s="1"/>
  <c r="M4" i="91"/>
  <c r="L4" i="91" a="1"/>
  <c r="L4" i="91" s="1"/>
  <c r="F4" i="91" a="1"/>
  <c r="F4" i="91"/>
  <c r="E4" i="91" a="1"/>
  <c r="E4" i="91"/>
  <c r="M4" i="91" s="1" a="1"/>
  <c r="N3" i="91" a="1"/>
  <c r="N3" i="91"/>
  <c r="M3" i="91" a="1"/>
  <c r="M3" i="91" s="1"/>
  <c r="L3" i="91" a="1"/>
  <c r="L3" i="91"/>
  <c r="L35" i="91" s="1" a="1"/>
  <c r="L35" i="91" s="1"/>
  <c r="L38" i="91" s="1" a="1"/>
  <c r="L38" i="91" s="1"/>
  <c r="L39" i="91" s="1" a="1"/>
  <c r="L39" i="91" s="1"/>
  <c r="K29" i="90" a="1"/>
  <c r="K29" i="90"/>
  <c r="K28" i="90" a="1"/>
  <c r="K28" i="90"/>
  <c r="A28" i="90" a="1"/>
  <c r="A28" i="90" s="1"/>
  <c r="L10" i="90" a="1"/>
  <c r="L10" i="90"/>
  <c r="F10" i="90" a="1"/>
  <c r="F10" i="90" s="1"/>
  <c r="N10" i="90" s="1" a="1"/>
  <c r="N10" i="90" s="1"/>
  <c r="E10" i="90" a="1"/>
  <c r="E10" i="90" s="1"/>
  <c r="M10" i="90" s="1" a="1"/>
  <c r="M10" i="90" s="1"/>
  <c r="M9" i="90"/>
  <c r="H9" i="90" a="1"/>
  <c r="H9" i="90" s="1"/>
  <c r="L9" i="90" s="1" a="1"/>
  <c r="L9" i="90" s="1"/>
  <c r="F9" i="90" a="1"/>
  <c r="F9" i="90" s="1"/>
  <c r="N9" i="90" s="1" a="1"/>
  <c r="N9" i="90" s="1"/>
  <c r="E9" i="90" a="1"/>
  <c r="E9" i="90"/>
  <c r="M9" i="90" s="1" a="1"/>
  <c r="N8" i="90" a="1"/>
  <c r="N8" i="90" s="1"/>
  <c r="M8" i="90" a="1"/>
  <c r="M8" i="90" s="1"/>
  <c r="H8" i="90" a="1"/>
  <c r="H8" i="90" s="1"/>
  <c r="L8" i="90" s="1" a="1"/>
  <c r="L8" i="90" s="1"/>
  <c r="F8" i="90" a="1"/>
  <c r="F8" i="90"/>
  <c r="E8" i="90" a="1"/>
  <c r="E8" i="90" s="1"/>
  <c r="N7" i="90" a="1"/>
  <c r="N7" i="90"/>
  <c r="M7" i="90" a="1"/>
  <c r="M7" i="90"/>
  <c r="H7" i="90" a="1"/>
  <c r="H7" i="90" s="1"/>
  <c r="L7" i="90" s="1" a="1"/>
  <c r="L7" i="90" s="1"/>
  <c r="F7" i="90" a="1"/>
  <c r="F7" i="90"/>
  <c r="E7" i="90" a="1"/>
  <c r="E7" i="90" s="1"/>
  <c r="H6" i="90" a="1"/>
  <c r="H6" i="90" s="1"/>
  <c r="L6" i="90" s="1" a="1"/>
  <c r="L6" i="90" s="1"/>
  <c r="F6" i="90" a="1"/>
  <c r="F6" i="90"/>
  <c r="N6" i="90" s="1" a="1"/>
  <c r="N6" i="90" s="1"/>
  <c r="E6" i="90" a="1"/>
  <c r="E6" i="90"/>
  <c r="M6" i="90" s="1" a="1"/>
  <c r="M6" i="90" s="1"/>
  <c r="N5" i="90" a="1"/>
  <c r="N5" i="90"/>
  <c r="M5" i="90" a="1"/>
  <c r="M5" i="90"/>
  <c r="H5" i="90" a="1"/>
  <c r="H5" i="90" s="1"/>
  <c r="L5" i="90" s="1" a="1"/>
  <c r="L5" i="90" s="1"/>
  <c r="F5" i="90" a="1"/>
  <c r="F5" i="90"/>
  <c r="E5" i="90" a="1"/>
  <c r="E5" i="90" s="1"/>
  <c r="H4" i="90" a="1"/>
  <c r="H4" i="90"/>
  <c r="L4" i="90" s="1" a="1"/>
  <c r="L4" i="90" s="1"/>
  <c r="F4" i="90" a="1"/>
  <c r="F4" i="90"/>
  <c r="N4" i="90" s="1" a="1"/>
  <c r="N4" i="90" s="1"/>
  <c r="E4" i="90" a="1"/>
  <c r="E4" i="90" s="1"/>
  <c r="M4" i="90" s="1" a="1"/>
  <c r="M4" i="90" s="1"/>
  <c r="N3" i="90" a="1"/>
  <c r="N3" i="90" s="1"/>
  <c r="N27" i="90" s="1" a="1"/>
  <c r="N27" i="90" s="1"/>
  <c r="M3" i="90" a="1"/>
  <c r="M3" i="90"/>
  <c r="L3" i="90" a="1"/>
  <c r="L3" i="90" s="1"/>
  <c r="K29" i="89" a="1"/>
  <c r="K29" i="89"/>
  <c r="K28" i="89" a="1"/>
  <c r="K28" i="89" s="1"/>
  <c r="A28" i="89" a="1"/>
  <c r="A28" i="89" s="1"/>
  <c r="L10" i="89" a="1"/>
  <c r="L10" i="89"/>
  <c r="F10" i="89" a="1"/>
  <c r="F10" i="89" s="1"/>
  <c r="N10" i="89" s="1" a="1"/>
  <c r="N10" i="89" s="1"/>
  <c r="E10" i="89" a="1"/>
  <c r="E10" i="89"/>
  <c r="M10" i="89" s="1" a="1"/>
  <c r="M10" i="89" s="1"/>
  <c r="N9" i="89" a="1"/>
  <c r="N9" i="89" s="1"/>
  <c r="M9" i="89" a="1"/>
  <c r="M9" i="89"/>
  <c r="L9" i="89" a="1"/>
  <c r="L9" i="89"/>
  <c r="H9" i="89" a="1"/>
  <c r="H9" i="89"/>
  <c r="F9" i="89" a="1"/>
  <c r="F9" i="89"/>
  <c r="E9" i="89" a="1"/>
  <c r="E9" i="89" s="1"/>
  <c r="H8" i="89" a="1"/>
  <c r="H8" i="89"/>
  <c r="L8" i="89" s="1" a="1"/>
  <c r="L8" i="89" s="1"/>
  <c r="F8" i="89" a="1"/>
  <c r="F8" i="89"/>
  <c r="N8" i="89" s="1" a="1"/>
  <c r="N8" i="89" s="1"/>
  <c r="E8" i="89" a="1"/>
  <c r="E8" i="89" s="1"/>
  <c r="M8" i="89" s="1" a="1"/>
  <c r="M8" i="89" s="1"/>
  <c r="N7" i="89" a="1"/>
  <c r="N7" i="89" s="1"/>
  <c r="M7" i="89" a="1"/>
  <c r="M7" i="89" s="1"/>
  <c r="H7" i="89" a="1"/>
  <c r="H7" i="89"/>
  <c r="L7" i="89" s="1" a="1"/>
  <c r="L7" i="89" s="1"/>
  <c r="F7" i="89" a="1"/>
  <c r="F7" i="89" s="1"/>
  <c r="E7" i="89" a="1"/>
  <c r="E7" i="89"/>
  <c r="M6" i="89" a="1"/>
  <c r="M6" i="89" s="1"/>
  <c r="L6" i="89"/>
  <c r="H6" i="89" a="1"/>
  <c r="H6" i="89"/>
  <c r="L6" i="89" s="1" a="1"/>
  <c r="F6" i="89" a="1"/>
  <c r="F6" i="89" s="1"/>
  <c r="N6" i="89" s="1" a="1"/>
  <c r="N6" i="89" s="1"/>
  <c r="N28" i="89" s="1" a="1"/>
  <c r="N28" i="89" s="1"/>
  <c r="E6" i="89" a="1"/>
  <c r="E6" i="89" s="1"/>
  <c r="M5" i="89" a="1"/>
  <c r="M5" i="89" s="1"/>
  <c r="L5" i="89" a="1"/>
  <c r="L5" i="89" s="1"/>
  <c r="H5" i="89" a="1"/>
  <c r="H5" i="89"/>
  <c r="F5" i="89" a="1"/>
  <c r="F5" i="89"/>
  <c r="N5" i="89" s="1" a="1"/>
  <c r="N5" i="89" s="1"/>
  <c r="E5" i="89" a="1"/>
  <c r="E5" i="89"/>
  <c r="N4" i="89" a="1"/>
  <c r="N4" i="89"/>
  <c r="H4" i="89" a="1"/>
  <c r="H4" i="89"/>
  <c r="L4" i="89" s="1" a="1"/>
  <c r="L4" i="89" s="1"/>
  <c r="F4" i="89" a="1"/>
  <c r="F4" i="89" s="1"/>
  <c r="E4" i="89" a="1"/>
  <c r="E4" i="89"/>
  <c r="M4" i="89" s="1" a="1"/>
  <c r="M4" i="89" s="1"/>
  <c r="N3" i="89" a="1"/>
  <c r="N3" i="89" s="1"/>
  <c r="M3" i="89" a="1"/>
  <c r="M3" i="89"/>
  <c r="L3" i="89" a="1"/>
  <c r="L3" i="89"/>
  <c r="K29" i="88" a="1"/>
  <c r="K29" i="88" s="1"/>
  <c r="K28" i="88" a="1"/>
  <c r="K28" i="88" s="1"/>
  <c r="A28" i="88" a="1"/>
  <c r="A28" i="88" s="1"/>
  <c r="N10" i="88" a="1"/>
  <c r="N10" i="88" s="1"/>
  <c r="L10" i="88" a="1"/>
  <c r="L10" i="88" s="1"/>
  <c r="F10" i="88" a="1"/>
  <c r="F10" i="88" s="1"/>
  <c r="E10" i="88" a="1"/>
  <c r="E10" i="88" s="1"/>
  <c r="M10" i="88" s="1" a="1"/>
  <c r="M10" i="88" s="1"/>
  <c r="L9" i="88" a="1"/>
  <c r="L9" i="88" s="1"/>
  <c r="H9" i="88" a="1"/>
  <c r="H9" i="88" s="1"/>
  <c r="F9" i="88" a="1"/>
  <c r="F9" i="88" s="1"/>
  <c r="N9" i="88" s="1" a="1"/>
  <c r="N9" i="88" s="1"/>
  <c r="E9" i="88" a="1"/>
  <c r="E9" i="88"/>
  <c r="M9" i="88" s="1" a="1"/>
  <c r="M9" i="88" s="1"/>
  <c r="N8" i="88" a="1"/>
  <c r="N8" i="88" s="1"/>
  <c r="N27" i="88" s="1" a="1"/>
  <c r="N27" i="88" s="1"/>
  <c r="M8" i="88" a="1"/>
  <c r="M8" i="88" s="1"/>
  <c r="L8" i="88" a="1"/>
  <c r="L8" i="88" s="1"/>
  <c r="H8" i="88" a="1"/>
  <c r="H8" i="88" s="1"/>
  <c r="F8" i="88" a="1"/>
  <c r="F8" i="88" s="1"/>
  <c r="E8" i="88" a="1"/>
  <c r="E8" i="88"/>
  <c r="M7" i="88"/>
  <c r="H7" i="88" a="1"/>
  <c r="H7" i="88" s="1"/>
  <c r="L7" i="88" s="1" a="1"/>
  <c r="L7" i="88" s="1"/>
  <c r="F7" i="88" a="1"/>
  <c r="F7" i="88"/>
  <c r="N7" i="88" s="1" a="1"/>
  <c r="N7" i="88" s="1"/>
  <c r="E7" i="88" a="1"/>
  <c r="E7" i="88" s="1"/>
  <c r="M7" i="88" s="1" a="1"/>
  <c r="N6" i="88" a="1"/>
  <c r="N6" i="88"/>
  <c r="H6" i="88" a="1"/>
  <c r="H6" i="88" s="1"/>
  <c r="L6" i="88" s="1" a="1"/>
  <c r="L6" i="88" s="1"/>
  <c r="F6" i="88" a="1"/>
  <c r="F6" i="88"/>
  <c r="E6" i="88" a="1"/>
  <c r="E6" i="88" s="1"/>
  <c r="M6" i="88" s="1" a="1"/>
  <c r="M6" i="88" s="1"/>
  <c r="M5" i="88" a="1"/>
  <c r="M5" i="88" s="1"/>
  <c r="L5" i="88" a="1"/>
  <c r="L5" i="88"/>
  <c r="H5" i="88" a="1"/>
  <c r="H5" i="88" s="1"/>
  <c r="F5" i="88" a="1"/>
  <c r="F5" i="88" s="1"/>
  <c r="N5" i="88" s="1" a="1"/>
  <c r="N5" i="88" s="1"/>
  <c r="E5" i="88" a="1"/>
  <c r="E5" i="88"/>
  <c r="L4" i="88"/>
  <c r="H4" i="88" a="1"/>
  <c r="H4" i="88" s="1"/>
  <c r="L4" i="88" s="1" a="1"/>
  <c r="F4" i="88" a="1"/>
  <c r="F4" i="88"/>
  <c r="N4" i="88" s="1" a="1"/>
  <c r="N4" i="88" s="1"/>
  <c r="E4" i="88" a="1"/>
  <c r="E4" i="88" s="1"/>
  <c r="M4" i="88" s="1" a="1"/>
  <c r="M4" i="88" s="1"/>
  <c r="N3" i="88" a="1"/>
  <c r="N3" i="88"/>
  <c r="M3" i="88" a="1"/>
  <c r="M3" i="88" s="1"/>
  <c r="L3" i="88" a="1"/>
  <c r="L3" i="88"/>
  <c r="K29" i="87" a="1"/>
  <c r="K29" i="87" s="1"/>
  <c r="K28" i="87" a="1"/>
  <c r="K28" i="87" s="1"/>
  <c r="A28" i="87" a="1"/>
  <c r="A28" i="87" s="1"/>
  <c r="M10" i="87" a="1"/>
  <c r="M10" i="87" s="1"/>
  <c r="L10" i="87" a="1"/>
  <c r="L10" i="87" s="1"/>
  <c r="F10" i="87" a="1"/>
  <c r="F10" i="87" s="1"/>
  <c r="N10" i="87" s="1" a="1"/>
  <c r="N10" i="87" s="1"/>
  <c r="E10" i="87" a="1"/>
  <c r="E10" i="87" s="1"/>
  <c r="N9" i="87" a="1"/>
  <c r="N9" i="87" s="1"/>
  <c r="H9" i="87" a="1"/>
  <c r="H9" i="87" s="1"/>
  <c r="L9" i="87" s="1" a="1"/>
  <c r="L9" i="87" s="1"/>
  <c r="F9" i="87" a="1"/>
  <c r="F9" i="87"/>
  <c r="E9" i="87" a="1"/>
  <c r="E9" i="87" s="1"/>
  <c r="M9" i="87" s="1" a="1"/>
  <c r="M9" i="87" s="1"/>
  <c r="M8" i="87" a="1"/>
  <c r="M8" i="87" s="1"/>
  <c r="H8" i="87" a="1"/>
  <c r="H8" i="87" s="1"/>
  <c r="L8" i="87" s="1" a="1"/>
  <c r="L8" i="87" s="1"/>
  <c r="L28" i="87" s="1" a="1"/>
  <c r="L28" i="87" s="1"/>
  <c r="F8" i="87" a="1"/>
  <c r="F8" i="87"/>
  <c r="N8" i="87" s="1" a="1"/>
  <c r="N8" i="87" s="1"/>
  <c r="E8" i="87" a="1"/>
  <c r="E8" i="87" s="1"/>
  <c r="M7" i="87" a="1"/>
  <c r="M7" i="87" s="1"/>
  <c r="H7" i="87" a="1"/>
  <c r="H7" i="87" s="1"/>
  <c r="L7" i="87" s="1" a="1"/>
  <c r="L7" i="87" s="1"/>
  <c r="F7" i="87" a="1"/>
  <c r="F7" i="87"/>
  <c r="N7" i="87" s="1" a="1"/>
  <c r="N7" i="87" s="1"/>
  <c r="E7" i="87" a="1"/>
  <c r="E7" i="87" s="1"/>
  <c r="N6" i="87"/>
  <c r="M6" i="87" a="1"/>
  <c r="M6" i="87"/>
  <c r="L6" i="87" a="1"/>
  <c r="L6" i="87" s="1"/>
  <c r="H6" i="87" a="1"/>
  <c r="H6" i="87" s="1"/>
  <c r="F6" i="87" a="1"/>
  <c r="F6" i="87"/>
  <c r="N6" i="87" s="1" a="1"/>
  <c r="E6" i="87" a="1"/>
  <c r="E6" i="87"/>
  <c r="H5" i="87" a="1"/>
  <c r="H5" i="87"/>
  <c r="L5" i="87" s="1" a="1"/>
  <c r="L5" i="87" s="1"/>
  <c r="F5" i="87" a="1"/>
  <c r="F5" i="87" s="1"/>
  <c r="N5" i="87" s="1" a="1"/>
  <c r="N5" i="87" s="1"/>
  <c r="E5" i="87" a="1"/>
  <c r="E5" i="87" s="1"/>
  <c r="M5" i="87" s="1" a="1"/>
  <c r="M5" i="87" s="1"/>
  <c r="M4" i="87" a="1"/>
  <c r="M4" i="87" s="1"/>
  <c r="H4" i="87" a="1"/>
  <c r="H4" i="87" s="1"/>
  <c r="L4" i="87" s="1" a="1"/>
  <c r="L4" i="87" s="1"/>
  <c r="F4" i="87" a="1"/>
  <c r="F4" i="87" s="1"/>
  <c r="N4" i="87" s="1" a="1"/>
  <c r="N4" i="87" s="1"/>
  <c r="E4" i="87" a="1"/>
  <c r="E4" i="87" s="1"/>
  <c r="N3" i="87" a="1"/>
  <c r="N3" i="87"/>
  <c r="M3" i="87" a="1"/>
  <c r="M3" i="87" s="1"/>
  <c r="L3" i="87" a="1"/>
  <c r="L3" i="87"/>
  <c r="K29" i="86" a="1"/>
  <c r="K29" i="86" s="1"/>
  <c r="K28" i="86" a="1"/>
  <c r="K28" i="86"/>
  <c r="A28" i="86" a="1"/>
  <c r="A28" i="86"/>
  <c r="L10" i="86" a="1"/>
  <c r="L10" i="86" s="1"/>
  <c r="F10" i="86" a="1"/>
  <c r="F10" i="86"/>
  <c r="N10" i="86" s="1" a="1"/>
  <c r="N10" i="86" s="1"/>
  <c r="E10" i="86" a="1"/>
  <c r="E10" i="86" s="1"/>
  <c r="M10" i="86" s="1" a="1"/>
  <c r="M10" i="86" s="1"/>
  <c r="N9" i="86" a="1"/>
  <c r="N9" i="86"/>
  <c r="H9" i="86" a="1"/>
  <c r="H9" i="86" s="1"/>
  <c r="L9" i="86" s="1" a="1"/>
  <c r="L9" i="86" s="1"/>
  <c r="F9" i="86" a="1"/>
  <c r="F9" i="86" s="1"/>
  <c r="E9" i="86" a="1"/>
  <c r="E9" i="86" s="1"/>
  <c r="M9" i="86" s="1" a="1"/>
  <c r="M9" i="86" s="1"/>
  <c r="M8" i="86" a="1"/>
  <c r="M8" i="86" s="1"/>
  <c r="H8" i="86" a="1"/>
  <c r="H8" i="86" s="1"/>
  <c r="L8" i="86" s="1" a="1"/>
  <c r="L8" i="86" s="1"/>
  <c r="F8" i="86" a="1"/>
  <c r="F8" i="86" s="1"/>
  <c r="N8" i="86" s="1" a="1"/>
  <c r="N8" i="86" s="1"/>
  <c r="E8" i="86" a="1"/>
  <c r="E8" i="86" s="1"/>
  <c r="L7" i="86" a="1"/>
  <c r="L7" i="86" s="1"/>
  <c r="H7" i="86" a="1"/>
  <c r="H7" i="86" s="1"/>
  <c r="F7" i="86" a="1"/>
  <c r="F7" i="86"/>
  <c r="N7" i="86" s="1" a="1"/>
  <c r="N7" i="86" s="1"/>
  <c r="E7" i="86" a="1"/>
  <c r="E7" i="86" s="1"/>
  <c r="M7" i="86" s="1" a="1"/>
  <c r="M7" i="86" s="1"/>
  <c r="N6" i="86"/>
  <c r="H6" i="86" a="1"/>
  <c r="H6" i="86" s="1"/>
  <c r="L6" i="86" s="1" a="1"/>
  <c r="L6" i="86" s="1"/>
  <c r="F6" i="86" a="1"/>
  <c r="F6" i="86" s="1"/>
  <c r="N6" i="86" s="1" a="1"/>
  <c r="E6" i="86" a="1"/>
  <c r="E6" i="86" s="1"/>
  <c r="M6" i="86" s="1" a="1"/>
  <c r="M6" i="86" s="1"/>
  <c r="H5" i="86" a="1"/>
  <c r="H5" i="86"/>
  <c r="L5" i="86" s="1" a="1"/>
  <c r="L5" i="86" s="1"/>
  <c r="F5" i="86" a="1"/>
  <c r="F5" i="86"/>
  <c r="N5" i="86" s="1" a="1"/>
  <c r="N5" i="86" s="1"/>
  <c r="E5" i="86" a="1"/>
  <c r="E5" i="86" s="1"/>
  <c r="M5" i="86" s="1" a="1"/>
  <c r="M5" i="86" s="1"/>
  <c r="M4" i="86" a="1"/>
  <c r="M4" i="86" s="1"/>
  <c r="L4" i="86" a="1"/>
  <c r="L4" i="86"/>
  <c r="H4" i="86" a="1"/>
  <c r="H4" i="86"/>
  <c r="F4" i="86" a="1"/>
  <c r="F4" i="86" s="1"/>
  <c r="N4" i="86" s="1" a="1"/>
  <c r="N4" i="86" s="1"/>
  <c r="N28" i="86" s="1" a="1"/>
  <c r="N28" i="86" s="1"/>
  <c r="E4" i="86" a="1"/>
  <c r="E4" i="86"/>
  <c r="N3" i="86" a="1"/>
  <c r="N3" i="86" s="1"/>
  <c r="M3" i="86" a="1"/>
  <c r="M3" i="86"/>
  <c r="L3" i="86" a="1"/>
  <c r="L3" i="86" s="1"/>
  <c r="K30" i="85" a="1"/>
  <c r="K30" i="85" s="1"/>
  <c r="K29" i="85" a="1"/>
  <c r="K29" i="85" s="1"/>
  <c r="M9" i="85" a="1"/>
  <c r="M9" i="85" s="1"/>
  <c r="L9" i="85" a="1"/>
  <c r="L9" i="85"/>
  <c r="F9" i="85" a="1"/>
  <c r="F9" i="85"/>
  <c r="N9" i="85" s="1" a="1"/>
  <c r="N9" i="85" s="1"/>
  <c r="E9" i="85" a="1"/>
  <c r="E9" i="85"/>
  <c r="N8" i="85" a="1"/>
  <c r="N8" i="85"/>
  <c r="M8" i="85" a="1"/>
  <c r="M8" i="85" s="1"/>
  <c r="L8" i="85" a="1"/>
  <c r="L8" i="85"/>
  <c r="L7" i="85" a="1"/>
  <c r="L7" i="85"/>
  <c r="L28" i="85" s="1" a="1"/>
  <c r="L28" i="85" s="1"/>
  <c r="F7" i="85" a="1"/>
  <c r="F7" i="85" s="1"/>
  <c r="N7" i="85" s="1" a="1"/>
  <c r="N7" i="85" s="1"/>
  <c r="E7" i="85" a="1"/>
  <c r="E7" i="85"/>
  <c r="M7" i="85" s="1" a="1"/>
  <c r="M7" i="85" s="1"/>
  <c r="N6" i="85" a="1"/>
  <c r="N6" i="85"/>
  <c r="M6" i="85" a="1"/>
  <c r="M6" i="85"/>
  <c r="L6" i="85" a="1"/>
  <c r="L6" i="85" s="1"/>
  <c r="L5" i="85" a="1"/>
  <c r="L5" i="85"/>
  <c r="F5" i="85" a="1"/>
  <c r="F5" i="85" s="1"/>
  <c r="N5" i="85" s="1" a="1"/>
  <c r="N5" i="85" s="1"/>
  <c r="N29" i="85" s="1" a="1"/>
  <c r="N29" i="85" s="1"/>
  <c r="E5" i="85" a="1"/>
  <c r="E5" i="85"/>
  <c r="M5" i="85" s="1" a="1"/>
  <c r="M5" i="85" s="1"/>
  <c r="L4" i="85" a="1"/>
  <c r="L4" i="85"/>
  <c r="F4" i="85" a="1"/>
  <c r="F4" i="85" s="1"/>
  <c r="N4" i="85" s="1" a="1"/>
  <c r="N4" i="85" s="1"/>
  <c r="E4" i="85" a="1"/>
  <c r="E4" i="85" s="1"/>
  <c r="M4" i="85" s="1" a="1"/>
  <c r="M4" i="85" s="1"/>
  <c r="M29" i="85" s="1" a="1"/>
  <c r="M29" i="85" s="1"/>
  <c r="N3" i="85" a="1"/>
  <c r="N3" i="85" s="1"/>
  <c r="M3" i="85" a="1"/>
  <c r="M3" i="85" s="1"/>
  <c r="L3" i="85" a="1"/>
  <c r="L3" i="85"/>
  <c r="K21" i="84" a="1"/>
  <c r="K21" i="84"/>
  <c r="L20" i="84" a="1"/>
  <c r="L20" i="84" s="1"/>
  <c r="K20" i="84" a="1"/>
  <c r="K20" i="84" s="1"/>
  <c r="L19" i="84" a="1"/>
  <c r="L19" i="84" s="1"/>
  <c r="L15" i="84" a="1"/>
  <c r="L15" i="84" s="1"/>
  <c r="F15" i="84" a="1"/>
  <c r="F15" i="84" s="1"/>
  <c r="N15" i="84" s="1" a="1"/>
  <c r="N15" i="84" s="1"/>
  <c r="E15" i="84" a="1"/>
  <c r="E15" i="84" s="1"/>
  <c r="M15" i="84" s="1" a="1"/>
  <c r="M15" i="84" s="1"/>
  <c r="M13" i="84" a="1"/>
  <c r="M13" i="84" s="1"/>
  <c r="L13" i="84" a="1"/>
  <c r="L13" i="84"/>
  <c r="F13" i="84" a="1"/>
  <c r="F13" i="84" s="1"/>
  <c r="N13" i="84" s="1" a="1"/>
  <c r="N13" i="84" s="1"/>
  <c r="E13" i="84" a="1"/>
  <c r="E13" i="84"/>
  <c r="L11" i="84" a="1"/>
  <c r="L11" i="84" s="1"/>
  <c r="F11" i="84" a="1"/>
  <c r="F11" i="84" s="1"/>
  <c r="N11" i="84" s="1" a="1"/>
  <c r="N11" i="84" s="1"/>
  <c r="E11" i="84" a="1"/>
  <c r="E11" i="84"/>
  <c r="M11" i="84" s="1" a="1"/>
  <c r="M11" i="84" s="1"/>
  <c r="N10" i="84" a="1"/>
  <c r="N10" i="84" s="1"/>
  <c r="M10" i="84" a="1"/>
  <c r="M10" i="84"/>
  <c r="L10" i="84" a="1"/>
  <c r="L10" i="84"/>
  <c r="N9" i="84" a="1"/>
  <c r="N9" i="84"/>
  <c r="M9" i="84" a="1"/>
  <c r="M9" i="84"/>
  <c r="L9" i="84" a="1"/>
  <c r="L9" i="84" s="1"/>
  <c r="F9" i="84" a="1"/>
  <c r="F9" i="84" s="1"/>
  <c r="E9" i="84" a="1"/>
  <c r="E9" i="84" s="1"/>
  <c r="L8" i="84" a="1"/>
  <c r="L8" i="84" s="1"/>
  <c r="F8" i="84" a="1"/>
  <c r="F8" i="84"/>
  <c r="N8" i="84" s="1" a="1"/>
  <c r="N8" i="84" s="1"/>
  <c r="E8" i="84" a="1"/>
  <c r="E8" i="84" s="1"/>
  <c r="M8" i="84" s="1" a="1"/>
  <c r="M8" i="84" s="1"/>
  <c r="N6" i="84" a="1"/>
  <c r="N6" i="84"/>
  <c r="M6" i="84" a="1"/>
  <c r="M6" i="84" s="1"/>
  <c r="L6" i="84" a="1"/>
  <c r="L6" i="84"/>
  <c r="F6" i="84" a="1"/>
  <c r="F6" i="84" s="1"/>
  <c r="E6" i="84" a="1"/>
  <c r="E6" i="84"/>
  <c r="M5" i="84"/>
  <c r="L5" i="84" a="1"/>
  <c r="L5" i="84"/>
  <c r="F5" i="84" a="1"/>
  <c r="F5" i="84"/>
  <c r="N5" i="84" s="1" a="1"/>
  <c r="N5" i="84" s="1"/>
  <c r="E5" i="84" a="1"/>
  <c r="E5" i="84" s="1"/>
  <c r="M5" i="84" s="1" a="1"/>
  <c r="N4" i="84" a="1"/>
  <c r="N4" i="84" s="1"/>
  <c r="M4" i="84" a="1"/>
  <c r="M4" i="84" s="1"/>
  <c r="L4" i="84" a="1"/>
  <c r="L4" i="84" s="1"/>
  <c r="F4" i="84" a="1"/>
  <c r="F4" i="84"/>
  <c r="E4" i="84" a="1"/>
  <c r="E4" i="84"/>
  <c r="N3" i="84" a="1"/>
  <c r="N3" i="84" s="1"/>
  <c r="N19" i="84" s="1" a="1"/>
  <c r="N19" i="84" s="1"/>
  <c r="M3" i="84" a="1"/>
  <c r="M3" i="84"/>
  <c r="L3" i="84" a="1"/>
  <c r="L3" i="84"/>
  <c r="K35" i="83" a="1"/>
  <c r="K35" i="83"/>
  <c r="K34" i="83" a="1"/>
  <c r="K34" i="83"/>
  <c r="L30" i="83" a="1"/>
  <c r="L30" i="83"/>
  <c r="F30" i="83" a="1"/>
  <c r="F30" i="83"/>
  <c r="N30" i="83" s="1" a="1"/>
  <c r="N30" i="83" s="1"/>
  <c r="E30" i="83" a="1"/>
  <c r="E30" i="83"/>
  <c r="M30" i="83" s="1" a="1"/>
  <c r="M30" i="83" s="1"/>
  <c r="L29" i="83" a="1"/>
  <c r="L29" i="83"/>
  <c r="N28" i="83" a="1"/>
  <c r="N28" i="83" s="1"/>
  <c r="L28" i="83" a="1"/>
  <c r="L28" i="83" s="1"/>
  <c r="F28" i="83" a="1"/>
  <c r="F28" i="83"/>
  <c r="E28" i="83" a="1"/>
  <c r="E28" i="83" s="1"/>
  <c r="M28" i="83" s="1" a="1"/>
  <c r="M28" i="83" s="1"/>
  <c r="N27" i="83" a="1"/>
  <c r="N27" i="83" s="1"/>
  <c r="M27" i="83" a="1"/>
  <c r="M27" i="83" s="1"/>
  <c r="L27" i="83" a="1"/>
  <c r="L27" i="83"/>
  <c r="N26" i="83" a="1"/>
  <c r="N26" i="83"/>
  <c r="M26" i="83"/>
  <c r="L26" i="83" a="1"/>
  <c r="L26" i="83" s="1"/>
  <c r="F26" i="83" a="1"/>
  <c r="F26" i="83" s="1"/>
  <c r="E26" i="83" a="1"/>
  <c r="E26" i="83" s="1"/>
  <c r="M26" i="83" s="1" a="1"/>
  <c r="L25" i="83" a="1"/>
  <c r="L25" i="83" s="1"/>
  <c r="F25" i="83" a="1"/>
  <c r="F25" i="83" s="1"/>
  <c r="N25" i="83" s="1" a="1"/>
  <c r="N25" i="83" s="1"/>
  <c r="E25" i="83" a="1"/>
  <c r="E25" i="83"/>
  <c r="M25" i="83" s="1" a="1"/>
  <c r="M25" i="83" s="1"/>
  <c r="N24" i="83" a="1"/>
  <c r="N24" i="83"/>
  <c r="M24" i="83" a="1"/>
  <c r="M24" i="83"/>
  <c r="L24" i="83" a="1"/>
  <c r="L24" i="83" s="1"/>
  <c r="F24" i="83" a="1"/>
  <c r="F24" i="83"/>
  <c r="E24" i="83" a="1"/>
  <c r="E24" i="83" s="1"/>
  <c r="N23" i="83" a="1"/>
  <c r="N23" i="83" s="1"/>
  <c r="M23" i="83" a="1"/>
  <c r="M23" i="83"/>
  <c r="L23" i="83" a="1"/>
  <c r="L23" i="83" s="1"/>
  <c r="N22" i="83" a="1"/>
  <c r="N22" i="83"/>
  <c r="L22" i="83" a="1"/>
  <c r="L22" i="83" s="1"/>
  <c r="F22" i="83" a="1"/>
  <c r="F22" i="83" s="1"/>
  <c r="E22" i="83" a="1"/>
  <c r="E22" i="83"/>
  <c r="M22" i="83" s="1" a="1"/>
  <c r="M22" i="83" s="1"/>
  <c r="L21" i="83" a="1"/>
  <c r="L21" i="83" s="1"/>
  <c r="F21" i="83" a="1"/>
  <c r="F21" i="83" s="1"/>
  <c r="N21" i="83" s="1" a="1"/>
  <c r="N21" i="83" s="1"/>
  <c r="E21" i="83" a="1"/>
  <c r="E21" i="83" s="1"/>
  <c r="M21" i="83" s="1" a="1"/>
  <c r="M21" i="83" s="1"/>
  <c r="N20" i="83" a="1"/>
  <c r="N20" i="83" s="1"/>
  <c r="M20" i="83"/>
  <c r="L20" i="83" a="1"/>
  <c r="L20" i="83" s="1"/>
  <c r="F20" i="83" a="1"/>
  <c r="F20" i="83" s="1"/>
  <c r="E20" i="83" a="1"/>
  <c r="E20" i="83" s="1"/>
  <c r="M20" i="83" s="1" a="1"/>
  <c r="N19" i="83" a="1"/>
  <c r="N19" i="83" s="1"/>
  <c r="M19" i="83" a="1"/>
  <c r="M19" i="83"/>
  <c r="L19" i="83" a="1"/>
  <c r="L19" i="83" s="1"/>
  <c r="N18" i="83" a="1"/>
  <c r="N18" i="83"/>
  <c r="L18" i="83" a="1"/>
  <c r="L18" i="83" s="1"/>
  <c r="F18" i="83" a="1"/>
  <c r="F18" i="83" s="1"/>
  <c r="E18" i="83" a="1"/>
  <c r="E18" i="83" s="1"/>
  <c r="M18" i="83" s="1" a="1"/>
  <c r="M18" i="83" s="1"/>
  <c r="N17" i="83" a="1"/>
  <c r="N17" i="83" s="1"/>
  <c r="M17" i="83"/>
  <c r="L17" i="83" a="1"/>
  <c r="L17" i="83" s="1"/>
  <c r="F17" i="83" a="1"/>
  <c r="F17" i="83"/>
  <c r="E17" i="83" a="1"/>
  <c r="E17" i="83" s="1"/>
  <c r="M17" i="83" s="1" a="1"/>
  <c r="N16" i="83" a="1"/>
  <c r="N16" i="83"/>
  <c r="M16" i="83" a="1"/>
  <c r="M16" i="83" s="1"/>
  <c r="L16" i="83" a="1"/>
  <c r="L16" i="83" s="1"/>
  <c r="F16" i="83" a="1"/>
  <c r="F16" i="83" s="1"/>
  <c r="E16" i="83" a="1"/>
  <c r="E16" i="83" s="1"/>
  <c r="N15" i="83" a="1"/>
  <c r="N15" i="83"/>
  <c r="L15" i="83" a="1"/>
  <c r="L15" i="83" s="1"/>
  <c r="F15" i="83" a="1"/>
  <c r="F15" i="83"/>
  <c r="E15" i="83" a="1"/>
  <c r="E15" i="83" s="1"/>
  <c r="M15" i="83" s="1" a="1"/>
  <c r="M15" i="83" s="1"/>
  <c r="N14" i="83" a="1"/>
  <c r="N14" i="83"/>
  <c r="L14" i="83" a="1"/>
  <c r="L14" i="83"/>
  <c r="F14" i="83" a="1"/>
  <c r="F14" i="83" s="1"/>
  <c r="E14" i="83" a="1"/>
  <c r="E14" i="83"/>
  <c r="M14" i="83" s="1" a="1"/>
  <c r="M14" i="83" s="1"/>
  <c r="N13" i="83" a="1"/>
  <c r="N13" i="83" s="1"/>
  <c r="M13" i="83" a="1"/>
  <c r="M13" i="83"/>
  <c r="L13" i="83" a="1"/>
  <c r="L13" i="83" s="1"/>
  <c r="L12" i="83" a="1"/>
  <c r="L12" i="83"/>
  <c r="F12" i="83" a="1"/>
  <c r="F12" i="83" s="1"/>
  <c r="N12" i="83" s="1" a="1"/>
  <c r="N12" i="83" s="1"/>
  <c r="E12" i="83" a="1"/>
  <c r="E12" i="83" s="1"/>
  <c r="M12" i="83" s="1" a="1"/>
  <c r="M12" i="83" s="1"/>
  <c r="N11" i="83" a="1"/>
  <c r="N11" i="83" s="1"/>
  <c r="M11" i="83" a="1"/>
  <c r="M11" i="83"/>
  <c r="L11" i="83" a="1"/>
  <c r="L11" i="83" s="1"/>
  <c r="F11" i="83" a="1"/>
  <c r="F11" i="83" s="1"/>
  <c r="E11" i="83" a="1"/>
  <c r="E11" i="83"/>
  <c r="N10" i="83" a="1"/>
  <c r="N10" i="83" s="1"/>
  <c r="M10" i="83" a="1"/>
  <c r="M10" i="83"/>
  <c r="L10" i="83" a="1"/>
  <c r="L10" i="83" s="1"/>
  <c r="M7" i="83" a="1"/>
  <c r="M7" i="83" s="1"/>
  <c r="L7" i="83" a="1"/>
  <c r="L7" i="83"/>
  <c r="L34" i="83" s="1" a="1"/>
  <c r="L34" i="83" s="1"/>
  <c r="F7" i="83" a="1"/>
  <c r="F7" i="83"/>
  <c r="N7" i="83" s="1" a="1"/>
  <c r="N7" i="83" s="1"/>
  <c r="E7" i="83" a="1"/>
  <c r="E7" i="83"/>
  <c r="L6" i="83" a="1"/>
  <c r="L6" i="83" s="1"/>
  <c r="F6" i="83" a="1"/>
  <c r="F6" i="83"/>
  <c r="N6" i="83" s="1" a="1"/>
  <c r="N6" i="83" s="1"/>
  <c r="E6" i="83" a="1"/>
  <c r="E6" i="83" s="1"/>
  <c r="M6" i="83" s="1" a="1"/>
  <c r="M6" i="83" s="1"/>
  <c r="N5" i="83"/>
  <c r="L5" i="83" a="1"/>
  <c r="L5" i="83"/>
  <c r="F5" i="83" a="1"/>
  <c r="F5" i="83" s="1"/>
  <c r="N5" i="83" s="1" a="1"/>
  <c r="E5" i="83" a="1"/>
  <c r="E5" i="83" s="1"/>
  <c r="M5" i="83" s="1" a="1"/>
  <c r="M5" i="83" s="1"/>
  <c r="L4" i="83" a="1"/>
  <c r="L4" i="83"/>
  <c r="F4" i="83" a="1"/>
  <c r="F4" i="83" s="1"/>
  <c r="N4" i="83" s="1" a="1"/>
  <c r="N4" i="83" s="1"/>
  <c r="E4" i="83" a="1"/>
  <c r="E4" i="83" s="1"/>
  <c r="M4" i="83" s="1" a="1"/>
  <c r="M4" i="83" s="1"/>
  <c r="N3" i="83" a="1"/>
  <c r="N3" i="83"/>
  <c r="M3" i="83" a="1"/>
  <c r="M3" i="83"/>
  <c r="L3" i="83" a="1"/>
  <c r="L3" i="83"/>
  <c r="K30" i="82" a="1"/>
  <c r="K30" i="82" s="1"/>
  <c r="K29" i="82" a="1"/>
  <c r="K29" i="82" s="1"/>
  <c r="M9" i="82"/>
  <c r="L9" i="82" a="1"/>
  <c r="L9" i="82" s="1"/>
  <c r="F9" i="82" a="1"/>
  <c r="F9" i="82"/>
  <c r="N9" i="82" s="1" a="1"/>
  <c r="N9" i="82" s="1"/>
  <c r="E9" i="82" a="1"/>
  <c r="E9" i="82"/>
  <c r="M9" i="82" s="1" a="1"/>
  <c r="N8" i="82" a="1"/>
  <c r="N8" i="82"/>
  <c r="M8" i="82" a="1"/>
  <c r="M8" i="82" s="1"/>
  <c r="L8" i="82" a="1"/>
  <c r="L8" i="82" s="1"/>
  <c r="M7" i="82" a="1"/>
  <c r="M7" i="82" s="1"/>
  <c r="L7" i="82" a="1"/>
  <c r="L7" i="82"/>
  <c r="F7" i="82" a="1"/>
  <c r="F7" i="82" s="1"/>
  <c r="N7" i="82" s="1" a="1"/>
  <c r="N7" i="82" s="1"/>
  <c r="E7" i="82" a="1"/>
  <c r="E7" i="82" s="1"/>
  <c r="N6" i="82" a="1"/>
  <c r="N6" i="82" s="1"/>
  <c r="M6" i="82" a="1"/>
  <c r="M6" i="82" s="1"/>
  <c r="L6" i="82" a="1"/>
  <c r="L6" i="82" s="1"/>
  <c r="N5" i="82"/>
  <c r="M5" i="82" a="1"/>
  <c r="M5" i="82"/>
  <c r="L5" i="82" a="1"/>
  <c r="L5" i="82"/>
  <c r="F5" i="82" a="1"/>
  <c r="F5" i="82" s="1"/>
  <c r="N5" i="82" s="1" a="1"/>
  <c r="E5" i="82" a="1"/>
  <c r="E5" i="82" s="1"/>
  <c r="N4" i="82" a="1"/>
  <c r="N4" i="82" s="1"/>
  <c r="M4" i="82"/>
  <c r="L4" i="82" a="1"/>
  <c r="L4" i="82" s="1"/>
  <c r="L29" i="82" s="1" a="1"/>
  <c r="L29" i="82" s="1"/>
  <c r="F4" i="82" a="1"/>
  <c r="F4" i="82"/>
  <c r="E4" i="82" a="1"/>
  <c r="E4" i="82" s="1"/>
  <c r="M4" i="82" s="1" a="1"/>
  <c r="N3" i="82" a="1"/>
  <c r="N3" i="82"/>
  <c r="M3" i="82" a="1"/>
  <c r="M3" i="82" s="1"/>
  <c r="L3" i="82" a="1"/>
  <c r="L3" i="82"/>
  <c r="K42" i="81" a="1"/>
  <c r="K42" i="81" s="1"/>
  <c r="K41" i="81" a="1"/>
  <c r="K41" i="81" s="1"/>
  <c r="M39" i="81" a="1"/>
  <c r="M39" i="81"/>
  <c r="L39" i="81" a="1"/>
  <c r="L39" i="81" s="1"/>
  <c r="F39" i="81" a="1"/>
  <c r="F39" i="81" s="1"/>
  <c r="N39" i="81" s="1" a="1"/>
  <c r="N39" i="81" s="1"/>
  <c r="E39" i="81" a="1"/>
  <c r="E39" i="81"/>
  <c r="M38" i="81"/>
  <c r="L38" i="81" a="1"/>
  <c r="L38" i="81" s="1"/>
  <c r="F38" i="81" a="1"/>
  <c r="F38" i="81"/>
  <c r="N38" i="81" s="1" a="1"/>
  <c r="N38" i="81" s="1"/>
  <c r="E38" i="81" a="1"/>
  <c r="E38" i="81" s="1"/>
  <c r="M38" i="81" s="1" a="1"/>
  <c r="L37" i="81" a="1"/>
  <c r="L37" i="81"/>
  <c r="F37" i="81" a="1"/>
  <c r="F37" i="81"/>
  <c r="N37" i="81" s="1" a="1"/>
  <c r="N37" i="81" s="1"/>
  <c r="E37" i="81" a="1"/>
  <c r="E37" i="81" s="1"/>
  <c r="M37" i="81" s="1" a="1"/>
  <c r="M37" i="81" s="1"/>
  <c r="N36" i="81"/>
  <c r="L36" i="81" a="1"/>
  <c r="L36" i="81"/>
  <c r="F36" i="81" a="1"/>
  <c r="F36" i="81" s="1"/>
  <c r="N36" i="81" s="1" a="1"/>
  <c r="E36" i="81" a="1"/>
  <c r="E36" i="81" s="1"/>
  <c r="M36" i="81" s="1" a="1"/>
  <c r="M36" i="81" s="1"/>
  <c r="N35" i="81" a="1"/>
  <c r="N35" i="81" s="1"/>
  <c r="L35" i="81" a="1"/>
  <c r="L35" i="81"/>
  <c r="F35" i="81" a="1"/>
  <c r="F35" i="81"/>
  <c r="E35" i="81" a="1"/>
  <c r="E35" i="81"/>
  <c r="M35" i="81" s="1" a="1"/>
  <c r="M35" i="81" s="1"/>
  <c r="M34" i="81"/>
  <c r="L34" i="81" a="1"/>
  <c r="L34" i="81" s="1"/>
  <c r="F34" i="81" a="1"/>
  <c r="F34" i="81"/>
  <c r="N34" i="81" s="1" a="1"/>
  <c r="N34" i="81" s="1"/>
  <c r="E34" i="81" a="1"/>
  <c r="E34" i="81" s="1"/>
  <c r="M34" i="81" s="1" a="1"/>
  <c r="N33" i="81" a="1"/>
  <c r="N33" i="81" s="1"/>
  <c r="L33" i="81" a="1"/>
  <c r="L33" i="81" s="1"/>
  <c r="F33" i="81" a="1"/>
  <c r="F33" i="81"/>
  <c r="E33" i="81" a="1"/>
  <c r="E33" i="81" s="1"/>
  <c r="M33" i="81" s="1" a="1"/>
  <c r="M33" i="81" s="1"/>
  <c r="L32" i="81" a="1"/>
  <c r="L32" i="81"/>
  <c r="F32" i="81" a="1"/>
  <c r="F32" i="81" s="1"/>
  <c r="N32" i="81" s="1" a="1"/>
  <c r="N32" i="81" s="1"/>
  <c r="E32" i="81" a="1"/>
  <c r="E32" i="81" s="1"/>
  <c r="M32" i="81" s="1" a="1"/>
  <c r="M32" i="81" s="1"/>
  <c r="L31" i="81" a="1"/>
  <c r="L31" i="81"/>
  <c r="F31" i="81" a="1"/>
  <c r="F31" i="81" s="1"/>
  <c r="N31" i="81" s="1" a="1"/>
  <c r="N31" i="81" s="1"/>
  <c r="E31" i="81" a="1"/>
  <c r="E31" i="81"/>
  <c r="M31" i="81" s="1" a="1"/>
  <c r="M31" i="81" s="1"/>
  <c r="M30" i="81"/>
  <c r="L30" i="81" a="1"/>
  <c r="L30" i="81" s="1"/>
  <c r="F30" i="81" a="1"/>
  <c r="F30" i="81" s="1"/>
  <c r="N30" i="81" s="1" a="1"/>
  <c r="N30" i="81" s="1"/>
  <c r="E30" i="81" a="1"/>
  <c r="E30" i="81"/>
  <c r="M30" i="81" s="1" a="1"/>
  <c r="M29" i="81"/>
  <c r="L29" i="81" a="1"/>
  <c r="L29" i="81" s="1"/>
  <c r="F29" i="81" a="1"/>
  <c r="F29" i="81"/>
  <c r="N29" i="81" s="1" a="1"/>
  <c r="N29" i="81" s="1"/>
  <c r="E29" i="81" a="1"/>
  <c r="E29" i="81" s="1"/>
  <c r="M29" i="81" s="1" a="1"/>
  <c r="N28" i="81" a="1"/>
  <c r="N28" i="81"/>
  <c r="L28" i="81" a="1"/>
  <c r="L28" i="81" s="1"/>
  <c r="F28" i="81" a="1"/>
  <c r="F28" i="81"/>
  <c r="E28" i="81" a="1"/>
  <c r="E28" i="81" s="1"/>
  <c r="M28" i="81" s="1" a="1"/>
  <c r="M28" i="81" s="1"/>
  <c r="N27" i="81"/>
  <c r="M27" i="81" a="1"/>
  <c r="M27" i="81" s="1"/>
  <c r="L27" i="81" a="1"/>
  <c r="L27" i="81"/>
  <c r="F27" i="81" a="1"/>
  <c r="F27" i="81" s="1"/>
  <c r="N27" i="81" s="1" a="1"/>
  <c r="E27" i="81" a="1"/>
  <c r="E27" i="81"/>
  <c r="M26" i="81" a="1"/>
  <c r="M26" i="81"/>
  <c r="L26" i="81" a="1"/>
  <c r="L26" i="81"/>
  <c r="F26" i="81" a="1"/>
  <c r="F26" i="81"/>
  <c r="N26" i="81" s="1" a="1"/>
  <c r="N26" i="81" s="1"/>
  <c r="E26" i="81" a="1"/>
  <c r="E26" i="81"/>
  <c r="M25" i="81"/>
  <c r="L25" i="81" a="1"/>
  <c r="L25" i="81" s="1"/>
  <c r="F25" i="81" a="1"/>
  <c r="F25" i="81" s="1"/>
  <c r="N25" i="81" s="1" a="1"/>
  <c r="N25" i="81" s="1"/>
  <c r="E25" i="81" a="1"/>
  <c r="E25" i="81" s="1"/>
  <c r="M25" i="81" s="1" a="1"/>
  <c r="L24" i="81" a="1"/>
  <c r="L24" i="81"/>
  <c r="F24" i="81" a="1"/>
  <c r="F24" i="81" s="1"/>
  <c r="N24" i="81" s="1" a="1"/>
  <c r="N24" i="81" s="1"/>
  <c r="E24" i="81" a="1"/>
  <c r="E24" i="81" s="1"/>
  <c r="M24" i="81" s="1" a="1"/>
  <c r="M24" i="81" s="1"/>
  <c r="N23" i="81"/>
  <c r="L23" i="81" a="1"/>
  <c r="L23" i="81" s="1"/>
  <c r="F23" i="81" a="1"/>
  <c r="F23" i="81" s="1"/>
  <c r="N23" i="81" s="1" a="1"/>
  <c r="E23" i="81" a="1"/>
  <c r="E23" i="81"/>
  <c r="M23" i="81" s="1" a="1"/>
  <c r="M23" i="81" s="1"/>
  <c r="N22" i="81"/>
  <c r="M22" i="81" a="1"/>
  <c r="M22" i="81"/>
  <c r="L22" i="81" a="1"/>
  <c r="L22" i="81"/>
  <c r="F22" i="81" a="1"/>
  <c r="F22" i="81" s="1"/>
  <c r="N22" i="81" s="1" a="1"/>
  <c r="E22" i="81" a="1"/>
  <c r="E22" i="81"/>
  <c r="M21" i="81" a="1"/>
  <c r="M21" i="81" s="1"/>
  <c r="L21" i="81" a="1"/>
  <c r="L21" i="81" s="1"/>
  <c r="F21" i="81" a="1"/>
  <c r="F21" i="81" s="1"/>
  <c r="N21" i="81" s="1" a="1"/>
  <c r="N21" i="81" s="1"/>
  <c r="E21" i="81" a="1"/>
  <c r="E21" i="81"/>
  <c r="N20" i="81" a="1"/>
  <c r="N20" i="81" s="1"/>
  <c r="M20" i="81"/>
  <c r="L20" i="81" a="1"/>
  <c r="L20" i="81" s="1"/>
  <c r="F20" i="81" a="1"/>
  <c r="F20" i="81"/>
  <c r="E20" i="81" a="1"/>
  <c r="E20" i="81" s="1"/>
  <c r="M20" i="81" s="1" a="1"/>
  <c r="N19" i="81"/>
  <c r="L19" i="81" a="1"/>
  <c r="L19" i="81"/>
  <c r="F19" i="81" a="1"/>
  <c r="F19" i="81"/>
  <c r="N19" i="81" s="1" a="1"/>
  <c r="E19" i="81" a="1"/>
  <c r="E19" i="81"/>
  <c r="M19" i="81" s="1" a="1"/>
  <c r="M19" i="81" s="1"/>
  <c r="L18" i="81" a="1"/>
  <c r="L18" i="81"/>
  <c r="F18" i="81" a="1"/>
  <c r="F18" i="81" s="1"/>
  <c r="N18" i="81" s="1" a="1"/>
  <c r="N18" i="81" s="1"/>
  <c r="E18" i="81" a="1"/>
  <c r="E18" i="81" s="1"/>
  <c r="M18" i="81" s="1" a="1"/>
  <c r="M18" i="81" s="1"/>
  <c r="N17" i="81" a="1"/>
  <c r="N17" i="81" s="1"/>
  <c r="M17" i="81"/>
  <c r="L17" i="81" a="1"/>
  <c r="L17" i="81"/>
  <c r="F17" i="81" a="1"/>
  <c r="F17" i="81" s="1"/>
  <c r="E17" i="81" a="1"/>
  <c r="E17" i="81" s="1"/>
  <c r="M17" i="81" s="1" a="1"/>
  <c r="N16" i="81" a="1"/>
  <c r="N16" i="81" s="1"/>
  <c r="L16" i="81" a="1"/>
  <c r="L16" i="81" s="1"/>
  <c r="F16" i="81" a="1"/>
  <c r="F16" i="81"/>
  <c r="E16" i="81" a="1"/>
  <c r="E16" i="81" s="1"/>
  <c r="M16" i="81" s="1" a="1"/>
  <c r="M16" i="81" s="1"/>
  <c r="N15" i="81" a="1"/>
  <c r="N15" i="81" s="1"/>
  <c r="L15" i="81" a="1"/>
  <c r="L15" i="81" s="1"/>
  <c r="F15" i="81" a="1"/>
  <c r="F15" i="81" s="1"/>
  <c r="E15" i="81" a="1"/>
  <c r="E15" i="81" s="1"/>
  <c r="M15" i="81" s="1" a="1"/>
  <c r="M15" i="81" s="1"/>
  <c r="N14" i="81"/>
  <c r="L14" i="81" a="1"/>
  <c r="L14" i="81"/>
  <c r="F14" i="81" a="1"/>
  <c r="F14" i="81" s="1"/>
  <c r="N14" i="81" s="1" a="1"/>
  <c r="E14" i="81" a="1"/>
  <c r="E14" i="81" s="1"/>
  <c r="M14" i="81" s="1" a="1"/>
  <c r="M14" i="81" s="1"/>
  <c r="L13" i="81" a="1"/>
  <c r="L13" i="81" s="1"/>
  <c r="F13" i="81" a="1"/>
  <c r="F13" i="81" s="1"/>
  <c r="N13" i="81" s="1" a="1"/>
  <c r="N13" i="81" s="1"/>
  <c r="E13" i="81" a="1"/>
  <c r="E13" i="81"/>
  <c r="M13" i="81" s="1" a="1"/>
  <c r="M13" i="81" s="1"/>
  <c r="M12" i="81"/>
  <c r="L12" i="81" a="1"/>
  <c r="L12" i="81" s="1"/>
  <c r="F12" i="81" a="1"/>
  <c r="F12" i="81" s="1"/>
  <c r="N12" i="81" s="1" a="1"/>
  <c r="N12" i="81" s="1"/>
  <c r="E12" i="81" a="1"/>
  <c r="E12" i="81"/>
  <c r="M12" i="81" s="1" a="1"/>
  <c r="L11" i="81" a="1"/>
  <c r="L11" i="81" s="1"/>
  <c r="F11" i="81" a="1"/>
  <c r="F11" i="81"/>
  <c r="N11" i="81" s="1" a="1"/>
  <c r="N11" i="81" s="1"/>
  <c r="E11" i="81" a="1"/>
  <c r="E11" i="81" s="1"/>
  <c r="M11" i="81" s="1" a="1"/>
  <c r="M11" i="81" s="1"/>
  <c r="N10" i="81" a="1"/>
  <c r="N10" i="81" s="1"/>
  <c r="L10" i="81" a="1"/>
  <c r="L10" i="81"/>
  <c r="F10" i="81" a="1"/>
  <c r="F10" i="81"/>
  <c r="E10" i="81" a="1"/>
  <c r="E10" i="81" s="1"/>
  <c r="M10" i="81" s="1" a="1"/>
  <c r="M10" i="81" s="1"/>
  <c r="N9" i="81" a="1"/>
  <c r="N9" i="81" s="1"/>
  <c r="M9" i="81" a="1"/>
  <c r="M9" i="81" s="1"/>
  <c r="L9" i="81" a="1"/>
  <c r="L9" i="81"/>
  <c r="F9" i="81" a="1"/>
  <c r="F9" i="81" s="1"/>
  <c r="E9" i="81" a="1"/>
  <c r="E9" i="81"/>
  <c r="L8" i="81" a="1"/>
  <c r="L8" i="81"/>
  <c r="F8" i="81" a="1"/>
  <c r="F8" i="81" s="1"/>
  <c r="N8" i="81" s="1" a="1"/>
  <c r="N8" i="81" s="1"/>
  <c r="E8" i="81" a="1"/>
  <c r="E8" i="81"/>
  <c r="M8" i="81" s="1" a="1"/>
  <c r="M8" i="81" s="1"/>
  <c r="M7" i="81"/>
  <c r="L7" i="81" a="1"/>
  <c r="L7" i="81" s="1"/>
  <c r="F7" i="81" a="1"/>
  <c r="F7" i="81" s="1"/>
  <c r="N7" i="81" s="1" a="1"/>
  <c r="N7" i="81" s="1"/>
  <c r="E7" i="81" a="1"/>
  <c r="E7" i="81" s="1"/>
  <c r="M7" i="81" s="1" a="1"/>
  <c r="M6" i="81"/>
  <c r="L6" i="81" a="1"/>
  <c r="L6" i="81" s="1"/>
  <c r="F6" i="81" a="1"/>
  <c r="F6" i="81"/>
  <c r="N6" i="81" s="1" a="1"/>
  <c r="N6" i="81" s="1"/>
  <c r="E6" i="81" a="1"/>
  <c r="E6" i="81" s="1"/>
  <c r="M6" i="81" s="1" a="1"/>
  <c r="L5" i="81" a="1"/>
  <c r="L5" i="81"/>
  <c r="F5" i="81" a="1"/>
  <c r="F5" i="81" s="1"/>
  <c r="N5" i="81" s="1" a="1"/>
  <c r="N5" i="81" s="1"/>
  <c r="E5" i="81" a="1"/>
  <c r="E5" i="81"/>
  <c r="M5" i="81" s="1" a="1"/>
  <c r="M5" i="81" s="1"/>
  <c r="N4" i="81"/>
  <c r="L4" i="81" a="1"/>
  <c r="L4" i="81" s="1"/>
  <c r="F4" i="81" a="1"/>
  <c r="F4" i="81" s="1"/>
  <c r="N4" i="81" s="1" a="1"/>
  <c r="E4" i="81" a="1"/>
  <c r="E4" i="81"/>
  <c r="M4" i="81" s="1" a="1"/>
  <c r="M4" i="81" s="1"/>
  <c r="M41" i="81" s="1" a="1"/>
  <c r="M41" i="81" s="1"/>
  <c r="N3" i="81" a="1"/>
  <c r="N3" i="81" s="1"/>
  <c r="M3" i="81" a="1"/>
  <c r="M3" i="81"/>
  <c r="L3" i="81" a="1"/>
  <c r="L3" i="81" s="1"/>
  <c r="K36" i="80" a="1"/>
  <c r="K36" i="80"/>
  <c r="K35" i="80" a="1"/>
  <c r="K35" i="80" s="1"/>
  <c r="N17" i="80" a="1"/>
  <c r="N17" i="80"/>
  <c r="M17" i="80" a="1"/>
  <c r="M17" i="80" s="1"/>
  <c r="L17" i="80" a="1"/>
  <c r="L17" i="80" s="1"/>
  <c r="F17" i="80" a="1"/>
  <c r="F17" i="80"/>
  <c r="E17" i="80" a="1"/>
  <c r="E17" i="80" s="1"/>
  <c r="L16" i="80" a="1"/>
  <c r="L16" i="80"/>
  <c r="N15" i="80" a="1"/>
  <c r="N15" i="80" s="1"/>
  <c r="M15" i="80"/>
  <c r="L15" i="80" a="1"/>
  <c r="L15" i="80" s="1"/>
  <c r="F15" i="80" a="1"/>
  <c r="F15" i="80"/>
  <c r="E15" i="80" a="1"/>
  <c r="E15" i="80"/>
  <c r="M15" i="80" s="1" a="1"/>
  <c r="N14" i="80" a="1"/>
  <c r="N14" i="80" s="1"/>
  <c r="M14" i="80"/>
  <c r="L14" i="80" a="1"/>
  <c r="L14" i="80" s="1"/>
  <c r="F14" i="80" a="1"/>
  <c r="F14" i="80"/>
  <c r="E14" i="80" a="1"/>
  <c r="E14" i="80" s="1"/>
  <c r="M14" i="80" s="1" a="1"/>
  <c r="N13" i="80" a="1"/>
  <c r="N13" i="80" s="1"/>
  <c r="M13" i="80" a="1"/>
  <c r="M13" i="80"/>
  <c r="L13" i="80" a="1"/>
  <c r="L13" i="80"/>
  <c r="N12" i="80" a="1"/>
  <c r="N12" i="80"/>
  <c r="L12" i="80" a="1"/>
  <c r="L12" i="80"/>
  <c r="F12" i="80" a="1"/>
  <c r="F12" i="80" s="1"/>
  <c r="E12" i="80" a="1"/>
  <c r="E12" i="80" s="1"/>
  <c r="M12" i="80" s="1" a="1"/>
  <c r="M12" i="80" s="1"/>
  <c r="N11" i="80" a="1"/>
  <c r="N11" i="80" s="1"/>
  <c r="M11" i="80"/>
  <c r="L11" i="80" a="1"/>
  <c r="L11" i="80"/>
  <c r="F11" i="80" a="1"/>
  <c r="F11" i="80"/>
  <c r="E11" i="80" a="1"/>
  <c r="E11" i="80" s="1"/>
  <c r="M11" i="80" s="1" a="1"/>
  <c r="N10" i="80" a="1"/>
  <c r="N10" i="80" s="1"/>
  <c r="M10" i="80"/>
  <c r="L10" i="80" a="1"/>
  <c r="L10" i="80" s="1"/>
  <c r="L35" i="80" s="1" a="1"/>
  <c r="L35" i="80" s="1"/>
  <c r="F10" i="80" a="1"/>
  <c r="F10" i="80"/>
  <c r="E10" i="80" a="1"/>
  <c r="E10" i="80" s="1"/>
  <c r="M10" i="80" s="1" a="1"/>
  <c r="M9" i="80" a="1"/>
  <c r="M9" i="80"/>
  <c r="L9" i="80" a="1"/>
  <c r="L9" i="80"/>
  <c r="F9" i="80" a="1"/>
  <c r="F9" i="80"/>
  <c r="N9" i="80" s="1" a="1"/>
  <c r="N9" i="80" s="1"/>
  <c r="E9" i="80" a="1"/>
  <c r="E9" i="80" s="1"/>
  <c r="L8" i="80" a="1"/>
  <c r="L8" i="80" s="1"/>
  <c r="F8" i="80" a="1"/>
  <c r="F8" i="80" s="1"/>
  <c r="N8" i="80" s="1" a="1"/>
  <c r="N8" i="80" s="1"/>
  <c r="N35" i="80" s="1" a="1"/>
  <c r="N35" i="80" s="1"/>
  <c r="E8" i="80" a="1"/>
  <c r="E8" i="80" s="1"/>
  <c r="M8" i="80" s="1" a="1"/>
  <c r="M8" i="80" s="1"/>
  <c r="M35" i="80" s="1" a="1"/>
  <c r="M35" i="80" s="1"/>
  <c r="N7" i="80" a="1"/>
  <c r="N7" i="80"/>
  <c r="M7" i="80" a="1"/>
  <c r="M7" i="80"/>
  <c r="N6" i="80" a="1"/>
  <c r="N6" i="80" s="1"/>
  <c r="M6" i="80" a="1"/>
  <c r="M6" i="80" s="1"/>
  <c r="L6" i="80" a="1"/>
  <c r="L6" i="80"/>
  <c r="N5" i="80" a="1"/>
  <c r="N5" i="80" s="1"/>
  <c r="M5" i="80" a="1"/>
  <c r="M5" i="80" s="1"/>
  <c r="L5" i="80" a="1"/>
  <c r="L5" i="80" s="1"/>
  <c r="N4" i="80" a="1"/>
  <c r="N4" i="80" s="1"/>
  <c r="M4" i="80" a="1"/>
  <c r="M4" i="80"/>
  <c r="L4" i="80" a="1"/>
  <c r="L4" i="80" s="1"/>
  <c r="F4" i="80" a="1"/>
  <c r="F4" i="80" s="1"/>
  <c r="E4" i="80" a="1"/>
  <c r="E4" i="80" s="1"/>
  <c r="N3" i="80" a="1"/>
  <c r="N3" i="80"/>
  <c r="M3" i="80" a="1"/>
  <c r="M3" i="80" s="1"/>
  <c r="M34" i="80" s="1" a="1"/>
  <c r="M34" i="80" s="1"/>
  <c r="L3" i="80" a="1"/>
  <c r="L3" i="80"/>
  <c r="K36" i="79" a="1"/>
  <c r="K36" i="79" s="1"/>
  <c r="K35" i="79" a="1"/>
  <c r="K35" i="79"/>
  <c r="M17" i="79" a="1"/>
  <c r="M17" i="79" s="1"/>
  <c r="L17" i="79" a="1"/>
  <c r="L17" i="79" s="1"/>
  <c r="F17" i="79" a="1"/>
  <c r="F17" i="79" s="1"/>
  <c r="N17" i="79" s="1" a="1"/>
  <c r="N17" i="79" s="1"/>
  <c r="E17" i="79" a="1"/>
  <c r="E17" i="79"/>
  <c r="L16" i="79" a="1"/>
  <c r="L16" i="79"/>
  <c r="N15" i="79" a="1"/>
  <c r="N15" i="79" s="1"/>
  <c r="M15" i="79" a="1"/>
  <c r="M15" i="79" s="1"/>
  <c r="L15" i="79" a="1"/>
  <c r="L15" i="79" s="1"/>
  <c r="F15" i="79" a="1"/>
  <c r="F15" i="79"/>
  <c r="E15" i="79" a="1"/>
  <c r="E15" i="79"/>
  <c r="N14" i="79" a="1"/>
  <c r="N14" i="79" s="1"/>
  <c r="L14" i="79" a="1"/>
  <c r="L14" i="79"/>
  <c r="F14" i="79" a="1"/>
  <c r="F14" i="79"/>
  <c r="E14" i="79" a="1"/>
  <c r="E14" i="79"/>
  <c r="M14" i="79" s="1" a="1"/>
  <c r="M14" i="79" s="1"/>
  <c r="N13" i="79" a="1"/>
  <c r="N13" i="79" s="1"/>
  <c r="M13" i="79" a="1"/>
  <c r="M13" i="79"/>
  <c r="L13" i="79" a="1"/>
  <c r="L13" i="79" s="1"/>
  <c r="M12" i="79" a="1"/>
  <c r="M12" i="79"/>
  <c r="L12" i="79" a="1"/>
  <c r="L12" i="79" s="1"/>
  <c r="F12" i="79" a="1"/>
  <c r="F12" i="79"/>
  <c r="N12" i="79" s="1" a="1"/>
  <c r="N12" i="79" s="1"/>
  <c r="E12" i="79" a="1"/>
  <c r="E12" i="79"/>
  <c r="L11" i="79" a="1"/>
  <c r="L11" i="79"/>
  <c r="F11" i="79" a="1"/>
  <c r="F11" i="79"/>
  <c r="N11" i="79" s="1" a="1"/>
  <c r="N11" i="79" s="1"/>
  <c r="E11" i="79" a="1"/>
  <c r="E11" i="79" s="1"/>
  <c r="M11" i="79" s="1" a="1"/>
  <c r="M11" i="79" s="1"/>
  <c r="N10" i="79" a="1"/>
  <c r="N10" i="79"/>
  <c r="L10" i="79" a="1"/>
  <c r="L10" i="79"/>
  <c r="F10" i="79" a="1"/>
  <c r="F10" i="79"/>
  <c r="E10" i="79" a="1"/>
  <c r="E10" i="79"/>
  <c r="M10" i="79" s="1" a="1"/>
  <c r="M10" i="79" s="1"/>
  <c r="M9" i="79" a="1"/>
  <c r="M9" i="79" s="1"/>
  <c r="L9" i="79" a="1"/>
  <c r="L9" i="79"/>
  <c r="F9" i="79" a="1"/>
  <c r="F9" i="79"/>
  <c r="N9" i="79" s="1" a="1"/>
  <c r="N9" i="79" s="1"/>
  <c r="E9" i="79" a="1"/>
  <c r="E9" i="79"/>
  <c r="L8" i="79" a="1"/>
  <c r="L8" i="79"/>
  <c r="F8" i="79" a="1"/>
  <c r="F8" i="79" s="1"/>
  <c r="N8" i="79" s="1" a="1"/>
  <c r="N8" i="79" s="1"/>
  <c r="E8" i="79" a="1"/>
  <c r="E8" i="79" s="1"/>
  <c r="M8" i="79" s="1" a="1"/>
  <c r="M8" i="79" s="1"/>
  <c r="N7" i="79" a="1"/>
  <c r="N7" i="79"/>
  <c r="M7" i="79" a="1"/>
  <c r="M7" i="79"/>
  <c r="L7" i="79" a="1"/>
  <c r="L7" i="79"/>
  <c r="N6" i="79" a="1"/>
  <c r="N6" i="79" s="1"/>
  <c r="M6" i="79" a="1"/>
  <c r="M6" i="79" s="1"/>
  <c r="L6" i="79" a="1"/>
  <c r="L6" i="79"/>
  <c r="N5" i="79" a="1"/>
  <c r="N5" i="79"/>
  <c r="M5" i="79" a="1"/>
  <c r="M5" i="79"/>
  <c r="L5" i="79" a="1"/>
  <c r="L5" i="79" s="1"/>
  <c r="N4" i="79" a="1"/>
  <c r="N4" i="79" s="1"/>
  <c r="L4" i="79" a="1"/>
  <c r="L4" i="79"/>
  <c r="F4" i="79" a="1"/>
  <c r="F4" i="79"/>
  <c r="E4" i="79" a="1"/>
  <c r="E4" i="79" s="1"/>
  <c r="M4" i="79" s="1" a="1"/>
  <c r="M4" i="79" s="1"/>
  <c r="N3" i="79" a="1"/>
  <c r="N3" i="79"/>
  <c r="M3" i="79" a="1"/>
  <c r="M3" i="79"/>
  <c r="L3" i="79" a="1"/>
  <c r="L3" i="79"/>
  <c r="K28" i="78" a="1"/>
  <c r="K28" i="78" s="1"/>
  <c r="K27" i="78" a="1"/>
  <c r="K27" i="78"/>
  <c r="N7" i="78" a="1"/>
  <c r="N7" i="78" s="1"/>
  <c r="M7" i="78" a="1"/>
  <c r="M7" i="78"/>
  <c r="L7" i="78" a="1"/>
  <c r="L7" i="78" s="1"/>
  <c r="F7" i="78" a="1"/>
  <c r="F7" i="78" s="1"/>
  <c r="E7" i="78" a="1"/>
  <c r="E7" i="78"/>
  <c r="N6" i="78" a="1"/>
  <c r="N6" i="78" s="1"/>
  <c r="M6" i="78" a="1"/>
  <c r="M6" i="78"/>
  <c r="L6" i="78" a="1"/>
  <c r="L6" i="78" s="1"/>
  <c r="L5" i="78" a="1"/>
  <c r="L5" i="78" s="1"/>
  <c r="F5" i="78" a="1"/>
  <c r="F5" i="78"/>
  <c r="N5" i="78" s="1" a="1"/>
  <c r="N5" i="78" s="1"/>
  <c r="E5" i="78" a="1"/>
  <c r="E5" i="78" s="1"/>
  <c r="M5" i="78" s="1" a="1"/>
  <c r="M5" i="78" s="1"/>
  <c r="N4" i="78"/>
  <c r="L4" i="78" a="1"/>
  <c r="L4" i="78"/>
  <c r="F4" i="78" a="1"/>
  <c r="F4" i="78" s="1"/>
  <c r="N4" i="78" s="1" a="1"/>
  <c r="E4" i="78" a="1"/>
  <c r="E4" i="78"/>
  <c r="M4" i="78" s="1" a="1"/>
  <c r="M4" i="78" s="1"/>
  <c r="N3" i="78" a="1"/>
  <c r="N3" i="78" s="1"/>
  <c r="M3" i="78" a="1"/>
  <c r="M3" i="78"/>
  <c r="L3" i="78" a="1"/>
  <c r="L3" i="78"/>
  <c r="K39" i="77" a="1"/>
  <c r="K39" i="77" s="1"/>
  <c r="K38" i="77" a="1"/>
  <c r="K38" i="77" s="1"/>
  <c r="L20" i="77" a="1"/>
  <c r="L20" i="77" s="1"/>
  <c r="F20" i="77" a="1"/>
  <c r="F20" i="77" s="1"/>
  <c r="N20" i="77" s="1" a="1"/>
  <c r="N20" i="77" s="1"/>
  <c r="E20" i="77" a="1"/>
  <c r="E20" i="77" s="1"/>
  <c r="M20" i="77" s="1" a="1"/>
  <c r="M20" i="77" s="1"/>
  <c r="L19" i="77" a="1"/>
  <c r="L19" i="77" s="1"/>
  <c r="N18" i="77" a="1"/>
  <c r="N18" i="77"/>
  <c r="L18" i="77" a="1"/>
  <c r="L18" i="77"/>
  <c r="F18" i="77" a="1"/>
  <c r="F18" i="77" s="1"/>
  <c r="E18" i="77" a="1"/>
  <c r="E18" i="77"/>
  <c r="M18" i="77" s="1" a="1"/>
  <c r="M18" i="77" s="1"/>
  <c r="M17" i="77"/>
  <c r="L17" i="77" a="1"/>
  <c r="L17" i="77"/>
  <c r="F17" i="77" a="1"/>
  <c r="F17" i="77"/>
  <c r="N17" i="77" s="1" a="1"/>
  <c r="N17" i="77" s="1"/>
  <c r="E17" i="77" a="1"/>
  <c r="E17" i="77"/>
  <c r="M17" i="77" s="1" a="1"/>
  <c r="N16" i="77" a="1"/>
  <c r="N16" i="77" s="1"/>
  <c r="M16" i="77" a="1"/>
  <c r="M16" i="77"/>
  <c r="L16" i="77" a="1"/>
  <c r="L16" i="77" s="1"/>
  <c r="N15" i="77" a="1"/>
  <c r="N15" i="77"/>
  <c r="L15" i="77" a="1"/>
  <c r="L15" i="77"/>
  <c r="F15" i="77" a="1"/>
  <c r="F15" i="77"/>
  <c r="E15" i="77" a="1"/>
  <c r="E15" i="77" s="1"/>
  <c r="M15" i="77" s="1" a="1"/>
  <c r="M15" i="77" s="1"/>
  <c r="N14" i="77" a="1"/>
  <c r="N14" i="77" s="1"/>
  <c r="M14" i="77" a="1"/>
  <c r="M14" i="77" s="1"/>
  <c r="L14" i="77" a="1"/>
  <c r="L14" i="77"/>
  <c r="F14" i="77" a="1"/>
  <c r="F14" i="77" s="1"/>
  <c r="E14" i="77" a="1"/>
  <c r="E14" i="77"/>
  <c r="N13" i="77" a="1"/>
  <c r="N13" i="77" s="1"/>
  <c r="M13" i="77" a="1"/>
  <c r="M13" i="77"/>
  <c r="L13" i="77" a="1"/>
  <c r="L13" i="77" s="1"/>
  <c r="N12" i="77" a="1"/>
  <c r="N12" i="77" s="1"/>
  <c r="M12" i="77"/>
  <c r="L12" i="77" a="1"/>
  <c r="L12" i="77" s="1"/>
  <c r="F12" i="77" a="1"/>
  <c r="F12" i="77"/>
  <c r="E12" i="77" a="1"/>
  <c r="E12" i="77" s="1"/>
  <c r="M12" i="77" s="1" a="1"/>
  <c r="N11" i="77"/>
  <c r="L11" i="77" a="1"/>
  <c r="L11" i="77" s="1"/>
  <c r="F11" i="77" a="1"/>
  <c r="F11" i="77"/>
  <c r="N11" i="77" s="1" a="1"/>
  <c r="E11" i="77" a="1"/>
  <c r="E11" i="77"/>
  <c r="M11" i="77" s="1" a="1"/>
  <c r="M11" i="77" s="1"/>
  <c r="L10" i="77" a="1"/>
  <c r="L10" i="77"/>
  <c r="F10" i="77" a="1"/>
  <c r="F10" i="77" s="1"/>
  <c r="N10" i="77" s="1" a="1"/>
  <c r="N10" i="77" s="1"/>
  <c r="E10" i="77" a="1"/>
  <c r="E10" i="77" s="1"/>
  <c r="M10" i="77" s="1" a="1"/>
  <c r="M10" i="77" s="1"/>
  <c r="N9" i="77" a="1"/>
  <c r="N9" i="77" s="1"/>
  <c r="L9" i="77" a="1"/>
  <c r="L9" i="77"/>
  <c r="F9" i="77" a="1"/>
  <c r="F9" i="77" s="1"/>
  <c r="E9" i="77" a="1"/>
  <c r="E9" i="77"/>
  <c r="M9" i="77" s="1" a="1"/>
  <c r="M9" i="77" s="1"/>
  <c r="N8" i="77" a="1"/>
  <c r="N8" i="77" s="1"/>
  <c r="L8" i="77" a="1"/>
  <c r="L8" i="77" s="1"/>
  <c r="F8" i="77" a="1"/>
  <c r="F8" i="77"/>
  <c r="E8" i="77" a="1"/>
  <c r="E8" i="77" s="1"/>
  <c r="M8" i="77" s="1" a="1"/>
  <c r="M8" i="77" s="1"/>
  <c r="N7" i="77" a="1"/>
  <c r="N7" i="77"/>
  <c r="M7" i="77" a="1"/>
  <c r="M7" i="77"/>
  <c r="L7" i="77" a="1"/>
  <c r="L7" i="77"/>
  <c r="N6" i="77" a="1"/>
  <c r="N6" i="77"/>
  <c r="M6" i="77" a="1"/>
  <c r="M6" i="77" s="1"/>
  <c r="L6" i="77" a="1"/>
  <c r="L6" i="77"/>
  <c r="N5" i="77" a="1"/>
  <c r="N5" i="77" s="1"/>
  <c r="M5" i="77" a="1"/>
  <c r="M5" i="77" s="1"/>
  <c r="L5" i="77" a="1"/>
  <c r="L5" i="77" s="1"/>
  <c r="M4" i="77" a="1"/>
  <c r="M4" i="77" s="1"/>
  <c r="L4" i="77" a="1"/>
  <c r="L4" i="77" s="1"/>
  <c r="L38" i="77" s="1" a="1"/>
  <c r="L38" i="77" s="1"/>
  <c r="F4" i="77" a="1"/>
  <c r="F4" i="77" s="1"/>
  <c r="N4" i="77" s="1" a="1"/>
  <c r="N4" i="77" s="1"/>
  <c r="E4" i="77" a="1"/>
  <c r="E4" i="77" s="1"/>
  <c r="N3" i="77" a="1"/>
  <c r="N3" i="77"/>
  <c r="M3" i="77" a="1"/>
  <c r="M3" i="77" s="1"/>
  <c r="L3" i="77" a="1"/>
  <c r="L3" i="77"/>
  <c r="K37" i="76" a="1"/>
  <c r="K37" i="76" s="1"/>
  <c r="K36" i="76" a="1"/>
  <c r="K36" i="76"/>
  <c r="N17" i="76"/>
  <c r="M17" i="76" a="1"/>
  <c r="M17" i="76"/>
  <c r="H17" i="76" a="1"/>
  <c r="H17" i="76" s="1"/>
  <c r="L17" i="76" s="1" a="1"/>
  <c r="L17" i="76" s="1"/>
  <c r="F17" i="76" a="1"/>
  <c r="F17" i="76"/>
  <c r="N17" i="76" s="1" a="1"/>
  <c r="E17" i="76" a="1"/>
  <c r="E17" i="76" s="1"/>
  <c r="L16" i="76" a="1"/>
  <c r="L16" i="76" s="1"/>
  <c r="M15" i="76" a="1"/>
  <c r="M15" i="76" s="1"/>
  <c r="L15" i="76" a="1"/>
  <c r="L15" i="76" s="1"/>
  <c r="F15" i="76" a="1"/>
  <c r="F15" i="76" s="1"/>
  <c r="N15" i="76" s="1" a="1"/>
  <c r="N15" i="76" s="1"/>
  <c r="E15" i="76" a="1"/>
  <c r="E15" i="76" s="1"/>
  <c r="L14" i="76" a="1"/>
  <c r="L14" i="76" s="1"/>
  <c r="F14" i="76" a="1"/>
  <c r="F14" i="76" s="1"/>
  <c r="N14" i="76" s="1" a="1"/>
  <c r="N14" i="76" s="1"/>
  <c r="N36" i="76" s="1" a="1"/>
  <c r="N36" i="76" s="1"/>
  <c r="E14" i="76" a="1"/>
  <c r="E14" i="76" s="1"/>
  <c r="M14" i="76" s="1" a="1"/>
  <c r="M14" i="76" s="1"/>
  <c r="N13" i="76" a="1"/>
  <c r="N13" i="76"/>
  <c r="M13" i="76" a="1"/>
  <c r="M13" i="76"/>
  <c r="L13" i="76" a="1"/>
  <c r="L13" i="76"/>
  <c r="N12" i="76" a="1"/>
  <c r="N12" i="76" s="1"/>
  <c r="L12" i="76" a="1"/>
  <c r="L12" i="76"/>
  <c r="F12" i="76" a="1"/>
  <c r="F12" i="76" s="1"/>
  <c r="E12" i="76" a="1"/>
  <c r="E12" i="76"/>
  <c r="M12" i="76" s="1" a="1"/>
  <c r="M12" i="76" s="1"/>
  <c r="M11" i="76" a="1"/>
  <c r="M11" i="76"/>
  <c r="L11" i="76" a="1"/>
  <c r="L11" i="76" s="1"/>
  <c r="F11" i="76" a="1"/>
  <c r="F11" i="76" s="1"/>
  <c r="N11" i="76" s="1" a="1"/>
  <c r="N11" i="76" s="1"/>
  <c r="E11" i="76" a="1"/>
  <c r="E11" i="76"/>
  <c r="L10" i="76" a="1"/>
  <c r="L10" i="76" s="1"/>
  <c r="F10" i="76" a="1"/>
  <c r="F10" i="76" s="1"/>
  <c r="N10" i="76" s="1" a="1"/>
  <c r="N10" i="76" s="1"/>
  <c r="E10" i="76" a="1"/>
  <c r="E10" i="76" s="1"/>
  <c r="M10" i="76" s="1" a="1"/>
  <c r="M10" i="76" s="1"/>
  <c r="N9" i="76" a="1"/>
  <c r="N9" i="76"/>
  <c r="M9" i="76" a="1"/>
  <c r="M9" i="76" s="1"/>
  <c r="L9" i="76" a="1"/>
  <c r="L9" i="76" s="1"/>
  <c r="L8" i="76" a="1"/>
  <c r="L8" i="76"/>
  <c r="F8" i="76" a="1"/>
  <c r="F8" i="76" s="1"/>
  <c r="N8" i="76" s="1" a="1"/>
  <c r="N8" i="76" s="1"/>
  <c r="E8" i="76" a="1"/>
  <c r="E8" i="76" s="1"/>
  <c r="M8" i="76" s="1" a="1"/>
  <c r="M8" i="76" s="1"/>
  <c r="M7" i="76" a="1"/>
  <c r="M7" i="76" s="1"/>
  <c r="L7" i="76" a="1"/>
  <c r="L7" i="76" s="1"/>
  <c r="F7" i="76" a="1"/>
  <c r="F7" i="76"/>
  <c r="N7" i="76" s="1" a="1"/>
  <c r="N7" i="76" s="1"/>
  <c r="E7" i="76" a="1"/>
  <c r="E7" i="76"/>
  <c r="N6" i="76" a="1"/>
  <c r="N6" i="76" s="1"/>
  <c r="M6" i="76" a="1"/>
  <c r="M6" i="76"/>
  <c r="L6" i="76" a="1"/>
  <c r="L6" i="76" s="1"/>
  <c r="L5" i="76" a="1"/>
  <c r="L5" i="76"/>
  <c r="F5" i="76" a="1"/>
  <c r="F5" i="76"/>
  <c r="N5" i="76" s="1" a="1"/>
  <c r="N5" i="76" s="1"/>
  <c r="E5" i="76" a="1"/>
  <c r="E5" i="76"/>
  <c r="M5" i="76" s="1" a="1"/>
  <c r="M5" i="76" s="1"/>
  <c r="N4" i="76"/>
  <c r="M4" i="76" a="1"/>
  <c r="M4" i="76" s="1"/>
  <c r="L4" i="76" a="1"/>
  <c r="L4" i="76"/>
  <c r="F4" i="76" a="1"/>
  <c r="F4" i="76" s="1"/>
  <c r="N4" i="76" s="1" a="1"/>
  <c r="E4" i="76" a="1"/>
  <c r="E4" i="76" s="1"/>
  <c r="N3" i="76" a="1"/>
  <c r="N3" i="76" s="1"/>
  <c r="M3" i="76" a="1"/>
  <c r="M3" i="76"/>
  <c r="L3" i="76" a="1"/>
  <c r="L3" i="76" s="1"/>
  <c r="K30" i="75" a="1"/>
  <c r="K30" i="75" s="1"/>
  <c r="K29" i="75" a="1"/>
  <c r="K29" i="75" s="1"/>
  <c r="M8" i="75" a="1"/>
  <c r="M8" i="75" s="1"/>
  <c r="M28" i="75" s="1" a="1"/>
  <c r="M28" i="75" s="1"/>
  <c r="L8" i="75" a="1"/>
  <c r="L8" i="75" s="1"/>
  <c r="F8" i="75" a="1"/>
  <c r="F8" i="75" s="1"/>
  <c r="N8" i="75" s="1" a="1"/>
  <c r="N8" i="75" s="1"/>
  <c r="E8" i="75" a="1"/>
  <c r="E8" i="75"/>
  <c r="M7" i="75" a="1"/>
  <c r="M7" i="75" s="1"/>
  <c r="L7" i="75" a="1"/>
  <c r="L7" i="75" s="1"/>
  <c r="F7" i="75" a="1"/>
  <c r="F7" i="75"/>
  <c r="N7" i="75" s="1" a="1"/>
  <c r="N7" i="75" s="1"/>
  <c r="E7" i="75" a="1"/>
  <c r="E7" i="75"/>
  <c r="N6" i="75" a="1"/>
  <c r="N6" i="75"/>
  <c r="M6" i="75" a="1"/>
  <c r="M6" i="75" s="1"/>
  <c r="L6" i="75" a="1"/>
  <c r="L6" i="75" s="1"/>
  <c r="N5" i="75"/>
  <c r="L5" i="75" a="1"/>
  <c r="L5" i="75" s="1"/>
  <c r="F5" i="75" a="1"/>
  <c r="F5" i="75" s="1"/>
  <c r="N5" i="75" s="1" a="1"/>
  <c r="E5" i="75" a="1"/>
  <c r="E5" i="75"/>
  <c r="M5" i="75" s="1" a="1"/>
  <c r="M5" i="75" s="1"/>
  <c r="M4" i="75" a="1"/>
  <c r="M4" i="75" s="1"/>
  <c r="L4" i="75" a="1"/>
  <c r="L4" i="75" s="1"/>
  <c r="F4" i="75" a="1"/>
  <c r="F4" i="75" s="1"/>
  <c r="N4" i="75" s="1" a="1"/>
  <c r="N4" i="75" s="1"/>
  <c r="E4" i="75" a="1"/>
  <c r="E4" i="75"/>
  <c r="N3" i="75" a="1"/>
  <c r="N3" i="75" s="1"/>
  <c r="M3" i="75" a="1"/>
  <c r="M3" i="75"/>
  <c r="L3" i="75" a="1"/>
  <c r="L3" i="75" s="1"/>
  <c r="L28" i="75" s="1" a="1"/>
  <c r="L28" i="75" s="1"/>
  <c r="K36" i="74" a="1"/>
  <c r="K36" i="74"/>
  <c r="M35" i="74" a="1"/>
  <c r="M35" i="74" s="1"/>
  <c r="K35" i="74" a="1"/>
  <c r="K35" i="74" s="1"/>
  <c r="M17" i="74" a="1"/>
  <c r="M17" i="74"/>
  <c r="L17" i="74" a="1"/>
  <c r="L17" i="74" s="1"/>
  <c r="F17" i="74" a="1"/>
  <c r="F17" i="74"/>
  <c r="N17" i="74" s="1" a="1"/>
  <c r="N17" i="74" s="1"/>
  <c r="E17" i="74" a="1"/>
  <c r="E17" i="74" s="1"/>
  <c r="L16" i="74" a="1"/>
  <c r="L16" i="74" s="1"/>
  <c r="L15" i="74" a="1"/>
  <c r="L15" i="74" s="1"/>
  <c r="F15" i="74" a="1"/>
  <c r="F15" i="74" s="1"/>
  <c r="N15" i="74" s="1" a="1"/>
  <c r="N15" i="74" s="1"/>
  <c r="E15" i="74" a="1"/>
  <c r="E15" i="74" s="1"/>
  <c r="M15" i="74" s="1" a="1"/>
  <c r="M15" i="74" s="1"/>
  <c r="N14" i="74" a="1"/>
  <c r="N14" i="74" s="1"/>
  <c r="L14" i="74" a="1"/>
  <c r="L14" i="74" s="1"/>
  <c r="F14" i="74" a="1"/>
  <c r="F14" i="74"/>
  <c r="E14" i="74" a="1"/>
  <c r="E14" i="74" s="1"/>
  <c r="M14" i="74" s="1" a="1"/>
  <c r="M14" i="74" s="1"/>
  <c r="N13" i="74" a="1"/>
  <c r="N13" i="74"/>
  <c r="M13" i="74" a="1"/>
  <c r="M13" i="74"/>
  <c r="L13" i="74" a="1"/>
  <c r="L13" i="74" s="1"/>
  <c r="L12" i="74" a="1"/>
  <c r="L12" i="74"/>
  <c r="F12" i="74" a="1"/>
  <c r="F12" i="74" s="1"/>
  <c r="N12" i="74" s="1" a="1"/>
  <c r="N12" i="74" s="1"/>
  <c r="E12" i="74" a="1"/>
  <c r="E12" i="74"/>
  <c r="M12" i="74" s="1" a="1"/>
  <c r="M12" i="74" s="1"/>
  <c r="L11" i="74" a="1"/>
  <c r="L11" i="74" s="1"/>
  <c r="F11" i="74" a="1"/>
  <c r="F11" i="74" s="1"/>
  <c r="N11" i="74" s="1" a="1"/>
  <c r="N11" i="74" s="1"/>
  <c r="E11" i="74" a="1"/>
  <c r="E11" i="74"/>
  <c r="M11" i="74" s="1" a="1"/>
  <c r="M11" i="74" s="1"/>
  <c r="N10" i="74" a="1"/>
  <c r="N10" i="74" s="1"/>
  <c r="M10" i="74"/>
  <c r="L10" i="74" a="1"/>
  <c r="L10" i="74" s="1"/>
  <c r="F10" i="74" a="1"/>
  <c r="F10" i="74" s="1"/>
  <c r="E10" i="74" a="1"/>
  <c r="E10" i="74" s="1"/>
  <c r="M10" i="74" s="1" a="1"/>
  <c r="N9" i="74" a="1"/>
  <c r="N9" i="74"/>
  <c r="M9" i="74" a="1"/>
  <c r="M9" i="74"/>
  <c r="L9" i="74" a="1"/>
  <c r="L9" i="74"/>
  <c r="F9" i="74" a="1"/>
  <c r="F9" i="74" s="1"/>
  <c r="E9" i="74" a="1"/>
  <c r="E9" i="74" s="1"/>
  <c r="L8" i="74" a="1"/>
  <c r="L8" i="74"/>
  <c r="F8" i="74" a="1"/>
  <c r="F8" i="74" s="1"/>
  <c r="N8" i="74" s="1" a="1"/>
  <c r="N8" i="74" s="1"/>
  <c r="E8" i="74" a="1"/>
  <c r="E8" i="74" s="1"/>
  <c r="M8" i="74" s="1" a="1"/>
  <c r="M8" i="74" s="1"/>
  <c r="N7" i="74" a="1"/>
  <c r="N7" i="74" s="1"/>
  <c r="M7" i="74" a="1"/>
  <c r="M7" i="74" s="1"/>
  <c r="N6" i="74" a="1"/>
  <c r="N6" i="74" s="1"/>
  <c r="M6" i="74" a="1"/>
  <c r="M6" i="74" s="1"/>
  <c r="L6" i="74" a="1"/>
  <c r="L6" i="74"/>
  <c r="N5" i="74" a="1"/>
  <c r="N5" i="74" s="1"/>
  <c r="M5" i="74" a="1"/>
  <c r="M5" i="74"/>
  <c r="L5" i="74" a="1"/>
  <c r="L5" i="74" s="1"/>
  <c r="L4" i="74" a="1"/>
  <c r="L4" i="74"/>
  <c r="F4" i="74" a="1"/>
  <c r="F4" i="74"/>
  <c r="N4" i="74" s="1" a="1"/>
  <c r="N4" i="74" s="1"/>
  <c r="E4" i="74" a="1"/>
  <c r="E4" i="74" s="1"/>
  <c r="M4" i="74" s="1" a="1"/>
  <c r="M4" i="74" s="1"/>
  <c r="N3" i="74" a="1"/>
  <c r="N3" i="74"/>
  <c r="M3" i="74" a="1"/>
  <c r="M3" i="74" s="1"/>
  <c r="L3" i="74" a="1"/>
  <c r="L3" i="74"/>
  <c r="K50" i="73" a="1"/>
  <c r="K50" i="73" s="1"/>
  <c r="K49" i="73" a="1"/>
  <c r="K49" i="73" s="1"/>
  <c r="N31" i="73" a="1"/>
  <c r="N31" i="73" s="1"/>
  <c r="M31" i="73" a="1"/>
  <c r="M31" i="73" s="1"/>
  <c r="L31" i="73" a="1"/>
  <c r="L31" i="73"/>
  <c r="F31" i="73" a="1"/>
  <c r="F31" i="73" s="1"/>
  <c r="E31" i="73" a="1"/>
  <c r="E31" i="73"/>
  <c r="L30" i="73" a="1"/>
  <c r="L30" i="73" s="1"/>
  <c r="N29" i="73"/>
  <c r="L29" i="73" a="1"/>
  <c r="L29" i="73"/>
  <c r="F29" i="73" a="1"/>
  <c r="F29" i="73"/>
  <c r="N29" i="73" s="1" a="1"/>
  <c r="E29" i="73" a="1"/>
  <c r="E29" i="73"/>
  <c r="M29" i="73" s="1" a="1"/>
  <c r="M29" i="73" s="1"/>
  <c r="L28" i="73" a="1"/>
  <c r="L28" i="73"/>
  <c r="F28" i="73" a="1"/>
  <c r="F28" i="73" s="1"/>
  <c r="N28" i="73" s="1" a="1"/>
  <c r="N28" i="73" s="1"/>
  <c r="E28" i="73" a="1"/>
  <c r="E28" i="73" s="1"/>
  <c r="M28" i="73" s="1" a="1"/>
  <c r="M28" i="73" s="1"/>
  <c r="N27" i="73" a="1"/>
  <c r="N27" i="73" s="1"/>
  <c r="M27" i="73"/>
  <c r="L27" i="73" a="1"/>
  <c r="L27" i="73"/>
  <c r="F27" i="73" a="1"/>
  <c r="F27" i="73" s="1"/>
  <c r="E27" i="73" a="1"/>
  <c r="E27" i="73" s="1"/>
  <c r="M27" i="73" s="1" a="1"/>
  <c r="N26" i="73" a="1"/>
  <c r="N26" i="73" s="1"/>
  <c r="M26" i="73" a="1"/>
  <c r="M26" i="73"/>
  <c r="L26" i="73" a="1"/>
  <c r="L26" i="73" s="1"/>
  <c r="N25" i="73" a="1"/>
  <c r="N25" i="73"/>
  <c r="L25" i="73" a="1"/>
  <c r="L25" i="73" s="1"/>
  <c r="F25" i="73" a="1"/>
  <c r="F25" i="73" s="1"/>
  <c r="E25" i="73" a="1"/>
  <c r="E25" i="73"/>
  <c r="M25" i="73" s="1" a="1"/>
  <c r="M25" i="73" s="1"/>
  <c r="N24" i="73" a="1"/>
  <c r="N24" i="73"/>
  <c r="M24" i="73" a="1"/>
  <c r="M24" i="73" s="1"/>
  <c r="L24" i="73" a="1"/>
  <c r="L24" i="73"/>
  <c r="L23" i="73" a="1"/>
  <c r="L23" i="73" s="1"/>
  <c r="F23" i="73" a="1"/>
  <c r="F23" i="73" s="1"/>
  <c r="N23" i="73" s="1" a="1"/>
  <c r="N23" i="73" s="1"/>
  <c r="E23" i="73" a="1"/>
  <c r="E23" i="73" s="1"/>
  <c r="M23" i="73" s="1" a="1"/>
  <c r="M23" i="73" s="1"/>
  <c r="N22" i="73" a="1"/>
  <c r="N22" i="73" s="1"/>
  <c r="M22" i="73" a="1"/>
  <c r="M22" i="73" s="1"/>
  <c r="L22" i="73" a="1"/>
  <c r="L22" i="73" s="1"/>
  <c r="N21" i="73"/>
  <c r="L21" i="73" a="1"/>
  <c r="L21" i="73"/>
  <c r="F21" i="73" a="1"/>
  <c r="F21" i="73" s="1"/>
  <c r="N21" i="73" s="1" a="1"/>
  <c r="E21" i="73" a="1"/>
  <c r="E21" i="73" s="1"/>
  <c r="M21" i="73" s="1" a="1"/>
  <c r="M21" i="73" s="1"/>
  <c r="N20" i="73" a="1"/>
  <c r="N20" i="73" s="1"/>
  <c r="M20" i="73" a="1"/>
  <c r="M20" i="73" s="1"/>
  <c r="L20" i="73" a="1"/>
  <c r="L20" i="73"/>
  <c r="N19" i="73" a="1"/>
  <c r="N19" i="73" s="1"/>
  <c r="L19" i="73" a="1"/>
  <c r="L19" i="73" s="1"/>
  <c r="F19" i="73" a="1"/>
  <c r="F19" i="73" s="1"/>
  <c r="E19" i="73" a="1"/>
  <c r="E19" i="73" s="1"/>
  <c r="M19" i="73" s="1" a="1"/>
  <c r="M19" i="73" s="1"/>
  <c r="N18" i="73" a="1"/>
  <c r="N18" i="73"/>
  <c r="M18" i="73" a="1"/>
  <c r="M18" i="73" s="1"/>
  <c r="L18" i="73" a="1"/>
  <c r="L18" i="73" s="1"/>
  <c r="N17" i="73" a="1"/>
  <c r="N17" i="73" s="1"/>
  <c r="M17" i="73" a="1"/>
  <c r="M17" i="73" s="1"/>
  <c r="L17" i="73" a="1"/>
  <c r="L17" i="73"/>
  <c r="L16" i="73" a="1"/>
  <c r="L16" i="73" s="1"/>
  <c r="F16" i="73" a="1"/>
  <c r="F16" i="73"/>
  <c r="N16" i="73" s="1" a="1"/>
  <c r="N16" i="73" s="1"/>
  <c r="E16" i="73" a="1"/>
  <c r="E16" i="73"/>
  <c r="M16" i="73" s="1" a="1"/>
  <c r="M16" i="73" s="1"/>
  <c r="N15" i="73" a="1"/>
  <c r="N15" i="73"/>
  <c r="L15" i="73" a="1"/>
  <c r="L15" i="73" s="1"/>
  <c r="F15" i="73" a="1"/>
  <c r="F15" i="73"/>
  <c r="E15" i="73" a="1"/>
  <c r="E15" i="73" s="1"/>
  <c r="M15" i="73" s="1" a="1"/>
  <c r="M15" i="73" s="1"/>
  <c r="N14" i="73" a="1"/>
  <c r="N14" i="73"/>
  <c r="M14" i="73" a="1"/>
  <c r="M14" i="73" s="1"/>
  <c r="L14" i="73" a="1"/>
  <c r="L14" i="73"/>
  <c r="F14" i="73" a="1"/>
  <c r="F14" i="73" s="1"/>
  <c r="E14" i="73" a="1"/>
  <c r="E14" i="73" s="1"/>
  <c r="M13" i="73" a="1"/>
  <c r="M13" i="73" s="1"/>
  <c r="L13" i="73" a="1"/>
  <c r="L13" i="73"/>
  <c r="F13" i="73" a="1"/>
  <c r="F13" i="73" s="1"/>
  <c r="N13" i="73" s="1" a="1"/>
  <c r="N13" i="73" s="1"/>
  <c r="E13" i="73" a="1"/>
  <c r="E13" i="73"/>
  <c r="L12" i="73" a="1"/>
  <c r="L12" i="73"/>
  <c r="F12" i="73" a="1"/>
  <c r="F12" i="73" s="1"/>
  <c r="N12" i="73" s="1" a="1"/>
  <c r="N12" i="73" s="1"/>
  <c r="E12" i="73" a="1"/>
  <c r="E12" i="73"/>
  <c r="M12" i="73" s="1" a="1"/>
  <c r="M12" i="73" s="1"/>
  <c r="N11" i="73" a="1"/>
  <c r="N11" i="73" s="1"/>
  <c r="M11" i="73" a="1"/>
  <c r="M11" i="73"/>
  <c r="L11" i="73" a="1"/>
  <c r="L11" i="73" s="1"/>
  <c r="N10" i="73" a="1"/>
  <c r="N10" i="73" s="1"/>
  <c r="L10" i="73" a="1"/>
  <c r="L10" i="73"/>
  <c r="F10" i="73" a="1"/>
  <c r="F10" i="73" s="1"/>
  <c r="E10" i="73" a="1"/>
  <c r="E10" i="73"/>
  <c r="M10" i="73" s="1" a="1"/>
  <c r="M10" i="73" s="1"/>
  <c r="N9" i="73" a="1"/>
  <c r="N9" i="73"/>
  <c r="M9" i="73" a="1"/>
  <c r="M9" i="73" s="1"/>
  <c r="L9" i="73" a="1"/>
  <c r="L9" i="73"/>
  <c r="F9" i="73" a="1"/>
  <c r="F9" i="73" s="1"/>
  <c r="E9" i="73" a="1"/>
  <c r="E9" i="73"/>
  <c r="N8" i="73" a="1"/>
  <c r="N8" i="73" s="1"/>
  <c r="M8" i="73" a="1"/>
  <c r="M8" i="73"/>
  <c r="L8" i="73" a="1"/>
  <c r="L8" i="73"/>
  <c r="M7" i="73" a="1"/>
  <c r="M7" i="73"/>
  <c r="L7" i="73" a="1"/>
  <c r="L7" i="73" s="1"/>
  <c r="F7" i="73" a="1"/>
  <c r="F7" i="73"/>
  <c r="N7" i="73" s="1" a="1"/>
  <c r="N7" i="73" s="1"/>
  <c r="E7" i="73" a="1"/>
  <c r="E7" i="73" s="1"/>
  <c r="N6" i="73" a="1"/>
  <c r="N6" i="73" s="1"/>
  <c r="M6" i="73" a="1"/>
  <c r="M6" i="73" s="1"/>
  <c r="L6" i="73" a="1"/>
  <c r="L6" i="73"/>
  <c r="N5" i="73" a="1"/>
  <c r="N5" i="73"/>
  <c r="M5" i="73" a="1"/>
  <c r="M5" i="73"/>
  <c r="L5" i="73" a="1"/>
  <c r="L5" i="73"/>
  <c r="L4" i="73" a="1"/>
  <c r="L4" i="73" s="1"/>
  <c r="L49" i="73" s="1" a="1"/>
  <c r="L49" i="73" s="1"/>
  <c r="F4" i="73" a="1"/>
  <c r="F4" i="73"/>
  <c r="N4" i="73" s="1" a="1"/>
  <c r="N4" i="73" s="1"/>
  <c r="E4" i="73" a="1"/>
  <c r="E4" i="73"/>
  <c r="M4" i="73" s="1" a="1"/>
  <c r="M4" i="73" s="1"/>
  <c r="N3" i="73" a="1"/>
  <c r="N3" i="73"/>
  <c r="M3" i="73" a="1"/>
  <c r="M3" i="73"/>
  <c r="L3" i="73" a="1"/>
  <c r="L3" i="73" s="1"/>
  <c r="K36" i="72" a="1"/>
  <c r="K36" i="72" s="1"/>
  <c r="K35" i="72" a="1"/>
  <c r="K35" i="72" s="1"/>
  <c r="L17" i="72" a="1"/>
  <c r="L17" i="72"/>
  <c r="F17" i="72" a="1"/>
  <c r="F17" i="72" s="1"/>
  <c r="N17" i="72" s="1" a="1"/>
  <c r="N17" i="72" s="1"/>
  <c r="E17" i="72" a="1"/>
  <c r="E17" i="72" s="1"/>
  <c r="M17" i="72" s="1" a="1"/>
  <c r="M17" i="72" s="1"/>
  <c r="L16" i="72" a="1"/>
  <c r="L16" i="72" s="1"/>
  <c r="N15" i="72" a="1"/>
  <c r="N15" i="72" s="1"/>
  <c r="L15" i="72" a="1"/>
  <c r="L15" i="72" s="1"/>
  <c r="F15" i="72" a="1"/>
  <c r="F15" i="72"/>
  <c r="E15" i="72" a="1"/>
  <c r="E15" i="72" s="1"/>
  <c r="M15" i="72" s="1" a="1"/>
  <c r="M15" i="72" s="1"/>
  <c r="N14" i="72"/>
  <c r="L14" i="72" a="1"/>
  <c r="L14" i="72" s="1"/>
  <c r="F14" i="72" a="1"/>
  <c r="F14" i="72" s="1"/>
  <c r="N14" i="72" s="1" a="1"/>
  <c r="E14" i="72" a="1"/>
  <c r="E14" i="72" s="1"/>
  <c r="M14" i="72" s="1" a="1"/>
  <c r="M14" i="72" s="1"/>
  <c r="N13" i="72" a="1"/>
  <c r="N13" i="72"/>
  <c r="M13" i="72" a="1"/>
  <c r="M13" i="72" s="1"/>
  <c r="L13" i="72" a="1"/>
  <c r="L13" i="72"/>
  <c r="L12" i="72" a="1"/>
  <c r="L12" i="72" s="1"/>
  <c r="F12" i="72" a="1"/>
  <c r="F12" i="72" s="1"/>
  <c r="N12" i="72" s="1" a="1"/>
  <c r="N12" i="72" s="1"/>
  <c r="E12" i="72" a="1"/>
  <c r="E12" i="72" s="1"/>
  <c r="M12" i="72" s="1" a="1"/>
  <c r="M12" i="72" s="1"/>
  <c r="N11" i="72"/>
  <c r="L11" i="72" a="1"/>
  <c r="L11" i="72" s="1"/>
  <c r="F11" i="72" a="1"/>
  <c r="F11" i="72"/>
  <c r="N11" i="72" s="1" a="1"/>
  <c r="E11" i="72" a="1"/>
  <c r="E11" i="72" s="1"/>
  <c r="M11" i="72" s="1" a="1"/>
  <c r="M11" i="72" s="1"/>
  <c r="M10" i="72" a="1"/>
  <c r="M10" i="72" s="1"/>
  <c r="L10" i="72" a="1"/>
  <c r="L10" i="72" s="1"/>
  <c r="F10" i="72" a="1"/>
  <c r="F10" i="72" s="1"/>
  <c r="N10" i="72" s="1" a="1"/>
  <c r="N10" i="72" s="1"/>
  <c r="E10" i="72" a="1"/>
  <c r="E10" i="72"/>
  <c r="N9" i="72"/>
  <c r="L9" i="72" a="1"/>
  <c r="L9" i="72"/>
  <c r="F9" i="72" a="1"/>
  <c r="F9" i="72" s="1"/>
  <c r="N9" i="72" s="1" a="1"/>
  <c r="E9" i="72" a="1"/>
  <c r="E9" i="72" s="1"/>
  <c r="M9" i="72" s="1" a="1"/>
  <c r="M9" i="72" s="1"/>
  <c r="L8" i="72" a="1"/>
  <c r="L8" i="72" s="1"/>
  <c r="F8" i="72" a="1"/>
  <c r="F8" i="72"/>
  <c r="N8" i="72" s="1" a="1"/>
  <c r="N8" i="72" s="1"/>
  <c r="E8" i="72" a="1"/>
  <c r="E8" i="72" s="1"/>
  <c r="M8" i="72" s="1" a="1"/>
  <c r="M8" i="72" s="1"/>
  <c r="N7" i="72" a="1"/>
  <c r="N7" i="72" s="1"/>
  <c r="M7" i="72" a="1"/>
  <c r="M7" i="72"/>
  <c r="L7" i="72" a="1"/>
  <c r="L7" i="72" s="1"/>
  <c r="N6" i="72" a="1"/>
  <c r="N6" i="72" s="1"/>
  <c r="M6" i="72" a="1"/>
  <c r="M6" i="72" s="1"/>
  <c r="L6" i="72" a="1"/>
  <c r="L6" i="72" s="1"/>
  <c r="N5" i="72" a="1"/>
  <c r="N5" i="72" s="1"/>
  <c r="M5" i="72" a="1"/>
  <c r="M5" i="72" s="1"/>
  <c r="L5" i="72" a="1"/>
  <c r="L5" i="72"/>
  <c r="N4" i="72" a="1"/>
  <c r="N4" i="72" s="1"/>
  <c r="M4" i="72"/>
  <c r="M35" i="72" s="1" a="1"/>
  <c r="M35" i="72" s="1"/>
  <c r="L4" i="72" a="1"/>
  <c r="L4" i="72" s="1"/>
  <c r="F4" i="72" a="1"/>
  <c r="F4" i="72" s="1"/>
  <c r="E4" i="72" a="1"/>
  <c r="E4" i="72" s="1"/>
  <c r="M4" i="72" s="1" a="1"/>
  <c r="N3" i="72" a="1"/>
  <c r="N3" i="72"/>
  <c r="M3" i="72" a="1"/>
  <c r="M3" i="72" s="1"/>
  <c r="L3" i="72" a="1"/>
  <c r="L3" i="72" s="1"/>
  <c r="K40" i="71" a="1"/>
  <c r="K40" i="71" s="1"/>
  <c r="K39" i="71" a="1"/>
  <c r="K39" i="71"/>
  <c r="N21" i="71"/>
  <c r="L21" i="71" a="1"/>
  <c r="L21" i="71" s="1"/>
  <c r="F21" i="71" a="1"/>
  <c r="F21" i="71" s="1"/>
  <c r="N21" i="71" s="1" a="1"/>
  <c r="E21" i="71" a="1"/>
  <c r="E21" i="71"/>
  <c r="M21" i="71" s="1" a="1"/>
  <c r="M21" i="71" s="1"/>
  <c r="L20" i="71" a="1"/>
  <c r="L20" i="71"/>
  <c r="N19" i="71"/>
  <c r="M19" i="71" a="1"/>
  <c r="M19" i="71" s="1"/>
  <c r="L19" i="71" a="1"/>
  <c r="L19" i="71" s="1"/>
  <c r="F19" i="71" a="1"/>
  <c r="F19" i="71"/>
  <c r="N19" i="71" s="1" a="1"/>
  <c r="E19" i="71" a="1"/>
  <c r="E19" i="71" s="1"/>
  <c r="N18" i="71"/>
  <c r="M18" i="71"/>
  <c r="L18" i="71" a="1"/>
  <c r="L18" i="71"/>
  <c r="F18" i="71" a="1"/>
  <c r="F18" i="71" s="1"/>
  <c r="N18" i="71" s="1" a="1"/>
  <c r="E18" i="71" a="1"/>
  <c r="E18" i="71" s="1"/>
  <c r="M18" i="71" s="1" a="1"/>
  <c r="N17" i="71" a="1"/>
  <c r="N17" i="71"/>
  <c r="M17" i="71" a="1"/>
  <c r="M17" i="71" s="1"/>
  <c r="L17" i="71" a="1"/>
  <c r="L17" i="71"/>
  <c r="N16" i="71" a="1"/>
  <c r="N16" i="71" s="1"/>
  <c r="L16" i="71" a="1"/>
  <c r="L16" i="71" s="1"/>
  <c r="F16" i="71" a="1"/>
  <c r="F16" i="71"/>
  <c r="E16" i="71" a="1"/>
  <c r="E16" i="71"/>
  <c r="M16" i="71" s="1" a="1"/>
  <c r="M16" i="71" s="1"/>
  <c r="N15" i="71"/>
  <c r="L15" i="71" a="1"/>
  <c r="L15" i="71" s="1"/>
  <c r="F15" i="71" a="1"/>
  <c r="F15" i="71"/>
  <c r="N15" i="71" s="1" a="1"/>
  <c r="E15" i="71" a="1"/>
  <c r="E15" i="71"/>
  <c r="M15" i="71" s="1" a="1"/>
  <c r="M15" i="71" s="1"/>
  <c r="N14" i="71"/>
  <c r="M14" i="71"/>
  <c r="L14" i="71" a="1"/>
  <c r="L14" i="71"/>
  <c r="F14" i="71" a="1"/>
  <c r="F14" i="71" s="1"/>
  <c r="N14" i="71" s="1" a="1"/>
  <c r="E14" i="71" a="1"/>
  <c r="E14" i="71" s="1"/>
  <c r="M14" i="71" s="1" a="1"/>
  <c r="N13" i="71" a="1"/>
  <c r="N13" i="71" s="1"/>
  <c r="L13" i="71" a="1"/>
  <c r="L13" i="71"/>
  <c r="F13" i="71" a="1"/>
  <c r="F13" i="71"/>
  <c r="E13" i="71" a="1"/>
  <c r="E13" i="71" s="1"/>
  <c r="M13" i="71" s="1" a="1"/>
  <c r="M13" i="71" s="1"/>
  <c r="M12" i="71" a="1"/>
  <c r="M12" i="71" s="1"/>
  <c r="L12" i="71" a="1"/>
  <c r="L12" i="71"/>
  <c r="F12" i="71" a="1"/>
  <c r="F12" i="71"/>
  <c r="N12" i="71" s="1" a="1"/>
  <c r="N12" i="71" s="1"/>
  <c r="E12" i="71" a="1"/>
  <c r="E12" i="71"/>
  <c r="N11" i="71" a="1"/>
  <c r="N11" i="71" s="1"/>
  <c r="M11" i="71" a="1"/>
  <c r="M11" i="71"/>
  <c r="L11" i="71" a="1"/>
  <c r="L11" i="71"/>
  <c r="N10" i="71" a="1"/>
  <c r="N10" i="71" s="1"/>
  <c r="M10" i="71" a="1"/>
  <c r="M10" i="71" s="1"/>
  <c r="L10" i="71" a="1"/>
  <c r="L10" i="71"/>
  <c r="F10" i="71" a="1"/>
  <c r="F10" i="71"/>
  <c r="E10" i="71" a="1"/>
  <c r="E10" i="71" s="1"/>
  <c r="L9" i="71" a="1"/>
  <c r="L9" i="71"/>
  <c r="F9" i="71" a="1"/>
  <c r="F9" i="71"/>
  <c r="N9" i="71" s="1" a="1"/>
  <c r="N9" i="71" s="1"/>
  <c r="E9" i="71" a="1"/>
  <c r="E9" i="71"/>
  <c r="M9" i="71" s="1" a="1"/>
  <c r="M9" i="71" s="1"/>
  <c r="N8" i="71" a="1"/>
  <c r="N8" i="71" s="1"/>
  <c r="M8" i="71" a="1"/>
  <c r="M8" i="71" s="1"/>
  <c r="L8" i="71" a="1"/>
  <c r="L8" i="71" s="1"/>
  <c r="N7" i="71" a="1"/>
  <c r="N7" i="71"/>
  <c r="M7" i="71" a="1"/>
  <c r="M7" i="71" s="1"/>
  <c r="M38" i="71" s="1" a="1"/>
  <c r="M38" i="71" s="1"/>
  <c r="L7" i="71" a="1"/>
  <c r="L7" i="71" s="1"/>
  <c r="F7" i="71" a="1"/>
  <c r="F7" i="71"/>
  <c r="E7" i="71" a="1"/>
  <c r="E7" i="71"/>
  <c r="N6" i="71" a="1"/>
  <c r="N6" i="71"/>
  <c r="M6" i="71" a="1"/>
  <c r="M6" i="71" s="1"/>
  <c r="L6" i="71" a="1"/>
  <c r="L6" i="71"/>
  <c r="N5" i="71" a="1"/>
  <c r="N5" i="71"/>
  <c r="M5" i="71" a="1"/>
  <c r="M5" i="71"/>
  <c r="L5" i="71" a="1"/>
  <c r="L5" i="71"/>
  <c r="L4" i="71" a="1"/>
  <c r="L4" i="71" s="1"/>
  <c r="L39" i="71" s="1" a="1"/>
  <c r="L39" i="71" s="1"/>
  <c r="F4" i="71" a="1"/>
  <c r="F4" i="71"/>
  <c r="N4" i="71" s="1" a="1"/>
  <c r="N4" i="71" s="1"/>
  <c r="E4" i="71" a="1"/>
  <c r="E4" i="71"/>
  <c r="M4" i="71" s="1" a="1"/>
  <c r="M4" i="71" s="1"/>
  <c r="N3" i="71" a="1"/>
  <c r="N3" i="71"/>
  <c r="M3" i="71" a="1"/>
  <c r="M3" i="71" s="1"/>
  <c r="L3" i="71" a="1"/>
  <c r="L3" i="71"/>
  <c r="K49" i="70" a="1"/>
  <c r="K49" i="70"/>
  <c r="K48" i="70" a="1"/>
  <c r="K48" i="70"/>
  <c r="L30" i="70" a="1"/>
  <c r="L30" i="70"/>
  <c r="F30" i="70" a="1"/>
  <c r="F30" i="70"/>
  <c r="N30" i="70" s="1" a="1"/>
  <c r="N30" i="70" s="1"/>
  <c r="E30" i="70" a="1"/>
  <c r="E30" i="70" s="1"/>
  <c r="M30" i="70" s="1" a="1"/>
  <c r="M30" i="70" s="1"/>
  <c r="L29" i="70" a="1"/>
  <c r="L29" i="70"/>
  <c r="N28" i="70" a="1"/>
  <c r="N28" i="70" s="1"/>
  <c r="L28" i="70" a="1"/>
  <c r="L28" i="70" s="1"/>
  <c r="F28" i="70" a="1"/>
  <c r="F28" i="70"/>
  <c r="E28" i="70" a="1"/>
  <c r="E28" i="70" s="1"/>
  <c r="M28" i="70" s="1" a="1"/>
  <c r="M28" i="70" s="1"/>
  <c r="L27" i="70" a="1"/>
  <c r="L27" i="70"/>
  <c r="F27" i="70" a="1"/>
  <c r="F27" i="70"/>
  <c r="N27" i="70" s="1" a="1"/>
  <c r="N27" i="70" s="1"/>
  <c r="E27" i="70" a="1"/>
  <c r="E27" i="70"/>
  <c r="M27" i="70" s="1" a="1"/>
  <c r="M27" i="70" s="1"/>
  <c r="N26" i="70" a="1"/>
  <c r="N26" i="70" s="1"/>
  <c r="M26" i="70" a="1"/>
  <c r="M26" i="70" s="1"/>
  <c r="L26" i="70" a="1"/>
  <c r="L26" i="70"/>
  <c r="M25" i="70"/>
  <c r="L25" i="70" a="1"/>
  <c r="L25" i="70" s="1"/>
  <c r="F25" i="70" a="1"/>
  <c r="F25" i="70" s="1"/>
  <c r="N25" i="70" s="1" a="1"/>
  <c r="N25" i="70" s="1"/>
  <c r="E25" i="70" a="1"/>
  <c r="E25" i="70" s="1"/>
  <c r="M25" i="70" s="1" a="1"/>
  <c r="N24" i="70" a="1"/>
  <c r="N24" i="70" s="1"/>
  <c r="M24" i="70" a="1"/>
  <c r="M24" i="70" s="1"/>
  <c r="L24" i="70" a="1"/>
  <c r="L24" i="70" s="1"/>
  <c r="N23" i="70"/>
  <c r="L23" i="70" a="1"/>
  <c r="L23" i="70"/>
  <c r="F23" i="70" a="1"/>
  <c r="F23" i="70"/>
  <c r="N23" i="70" s="1" a="1"/>
  <c r="E23" i="70" a="1"/>
  <c r="E23" i="70"/>
  <c r="M23" i="70" s="1" a="1"/>
  <c r="M23" i="70" s="1"/>
  <c r="N22" i="70" a="1"/>
  <c r="N22" i="70"/>
  <c r="M22" i="70" a="1"/>
  <c r="M22" i="70" s="1"/>
  <c r="L22" i="70" a="1"/>
  <c r="L22" i="70"/>
  <c r="N21" i="70" a="1"/>
  <c r="N21" i="70" s="1"/>
  <c r="M21" i="70"/>
  <c r="L21" i="70" a="1"/>
  <c r="L21" i="70" s="1"/>
  <c r="F21" i="70" a="1"/>
  <c r="F21" i="70" s="1"/>
  <c r="E21" i="70" a="1"/>
  <c r="E21" i="70"/>
  <c r="M21" i="70" s="1" a="1"/>
  <c r="N20" i="70" a="1"/>
  <c r="N20" i="70"/>
  <c r="M20" i="70" a="1"/>
  <c r="M20" i="70" s="1"/>
  <c r="L20" i="70" a="1"/>
  <c r="L20" i="70" s="1"/>
  <c r="L19" i="70" a="1"/>
  <c r="L19" i="70"/>
  <c r="F19" i="70" a="1"/>
  <c r="F19" i="70"/>
  <c r="N19" i="70" s="1" a="1"/>
  <c r="N19" i="70" s="1"/>
  <c r="E19" i="70" a="1"/>
  <c r="E19" i="70" s="1"/>
  <c r="M19" i="70" s="1" a="1"/>
  <c r="M19" i="70" s="1"/>
  <c r="N18" i="70" a="1"/>
  <c r="N18" i="70" s="1"/>
  <c r="M18" i="70" a="1"/>
  <c r="M18" i="70" s="1"/>
  <c r="L18" i="70" a="1"/>
  <c r="L18" i="70"/>
  <c r="N17" i="70" a="1"/>
  <c r="N17" i="70" s="1"/>
  <c r="M17" i="70" a="1"/>
  <c r="M17" i="70" s="1"/>
  <c r="L17" i="70" a="1"/>
  <c r="L17" i="70" s="1"/>
  <c r="L16" i="70" a="1"/>
  <c r="L16" i="70"/>
  <c r="F16" i="70" a="1"/>
  <c r="F16" i="70"/>
  <c r="N16" i="70" s="1" a="1"/>
  <c r="N16" i="70" s="1"/>
  <c r="E16" i="70" a="1"/>
  <c r="E16" i="70" s="1"/>
  <c r="M16" i="70" s="1" a="1"/>
  <c r="M16" i="70" s="1"/>
  <c r="M15" i="70" a="1"/>
  <c r="M15" i="70" s="1"/>
  <c r="L15" i="70" a="1"/>
  <c r="L15" i="70"/>
  <c r="F15" i="70" a="1"/>
  <c r="F15" i="70" s="1"/>
  <c r="N15" i="70" s="1" a="1"/>
  <c r="N15" i="70" s="1"/>
  <c r="E15" i="70" a="1"/>
  <c r="E15" i="70"/>
  <c r="L14" i="70" a="1"/>
  <c r="L14" i="70"/>
  <c r="F14" i="70" a="1"/>
  <c r="F14" i="70"/>
  <c r="N14" i="70" s="1" a="1"/>
  <c r="N14" i="70" s="1"/>
  <c r="E14" i="70" a="1"/>
  <c r="E14" i="70"/>
  <c r="M14" i="70" s="1" a="1"/>
  <c r="M14" i="70" s="1"/>
  <c r="L13" i="70" a="1"/>
  <c r="L13" i="70" s="1"/>
  <c r="F13" i="70" a="1"/>
  <c r="F13" i="70"/>
  <c r="N13" i="70" s="1" a="1"/>
  <c r="N13" i="70" s="1"/>
  <c r="E13" i="70" a="1"/>
  <c r="E13" i="70"/>
  <c r="M13" i="70" s="1" a="1"/>
  <c r="M13" i="70" s="1"/>
  <c r="L12" i="70" a="1"/>
  <c r="L12" i="70"/>
  <c r="F12" i="70" a="1"/>
  <c r="F12" i="70" s="1"/>
  <c r="N12" i="70" s="1" a="1"/>
  <c r="N12" i="70" s="1"/>
  <c r="E12" i="70" a="1"/>
  <c r="E12" i="70" s="1"/>
  <c r="M12" i="70" s="1" a="1"/>
  <c r="M12" i="70" s="1"/>
  <c r="N11" i="70" a="1"/>
  <c r="N11" i="70"/>
  <c r="M11" i="70" a="1"/>
  <c r="M11" i="70" s="1"/>
  <c r="L11" i="70" a="1"/>
  <c r="L11" i="70"/>
  <c r="L10" i="70" a="1"/>
  <c r="L10" i="70"/>
  <c r="F10" i="70" a="1"/>
  <c r="F10" i="70"/>
  <c r="N10" i="70" s="1" a="1"/>
  <c r="N10" i="70" s="1"/>
  <c r="E10" i="70" a="1"/>
  <c r="E10" i="70"/>
  <c r="M10" i="70" s="1" a="1"/>
  <c r="M10" i="70" s="1"/>
  <c r="M9" i="70"/>
  <c r="L9" i="70" a="1"/>
  <c r="L9" i="70" s="1"/>
  <c r="F9" i="70" a="1"/>
  <c r="F9" i="70"/>
  <c r="N9" i="70" s="1" a="1"/>
  <c r="N9" i="70" s="1"/>
  <c r="E9" i="70" a="1"/>
  <c r="E9" i="70"/>
  <c r="M9" i="70" s="1" a="1"/>
  <c r="N8" i="70" a="1"/>
  <c r="N8" i="70"/>
  <c r="M8" i="70" a="1"/>
  <c r="M8" i="70"/>
  <c r="L8" i="70" a="1"/>
  <c r="L8" i="70"/>
  <c r="N7" i="70" a="1"/>
  <c r="N7" i="70"/>
  <c r="L7" i="70" a="1"/>
  <c r="L7" i="70" s="1"/>
  <c r="L48" i="70" s="1" a="1"/>
  <c r="L48" i="70" s="1"/>
  <c r="F7" i="70" a="1"/>
  <c r="F7" i="70" s="1"/>
  <c r="E7" i="70" a="1"/>
  <c r="E7" i="70"/>
  <c r="M7" i="70" s="1" a="1"/>
  <c r="M7" i="70" s="1"/>
  <c r="N6" i="70" a="1"/>
  <c r="N6" i="70"/>
  <c r="M6" i="70" a="1"/>
  <c r="M6" i="70" s="1"/>
  <c r="L6" i="70" a="1"/>
  <c r="L6" i="70" s="1"/>
  <c r="N5" i="70" a="1"/>
  <c r="N5" i="70"/>
  <c r="M5" i="70" a="1"/>
  <c r="M5" i="70" s="1"/>
  <c r="L5" i="70" a="1"/>
  <c r="L5" i="70" s="1"/>
  <c r="L4" i="70" a="1"/>
  <c r="L4" i="70"/>
  <c r="F4" i="70" a="1"/>
  <c r="F4" i="70"/>
  <c r="N4" i="70" s="1" a="1"/>
  <c r="N4" i="70" s="1"/>
  <c r="E4" i="70" a="1"/>
  <c r="E4" i="70" s="1"/>
  <c r="M4" i="70" s="1" a="1"/>
  <c r="M4" i="70" s="1"/>
  <c r="M48" i="70" s="1" a="1"/>
  <c r="M48" i="70" s="1"/>
  <c r="N3" i="70" a="1"/>
  <c r="N3" i="70"/>
  <c r="M3" i="70" a="1"/>
  <c r="M3" i="70" s="1"/>
  <c r="L3" i="70" a="1"/>
  <c r="L3" i="70"/>
  <c r="K32" i="69" a="1"/>
  <c r="K32" i="69" s="1"/>
  <c r="K31" i="69" a="1"/>
  <c r="K31" i="69"/>
  <c r="N11" i="69" a="1"/>
  <c r="N11" i="69" s="1"/>
  <c r="M11" i="69" a="1"/>
  <c r="M11" i="69"/>
  <c r="L11" i="69" a="1"/>
  <c r="L11" i="69" s="1"/>
  <c r="F11" i="69" a="1"/>
  <c r="F11" i="69" s="1"/>
  <c r="E11" i="69" a="1"/>
  <c r="E11" i="69"/>
  <c r="M10" i="69" a="1"/>
  <c r="M10" i="69"/>
  <c r="L10" i="69" a="1"/>
  <c r="L10" i="69"/>
  <c r="F10" i="69" a="1"/>
  <c r="F10" i="69"/>
  <c r="N10" i="69" s="1" a="1"/>
  <c r="N10" i="69" s="1"/>
  <c r="E10" i="69" a="1"/>
  <c r="E10" i="69"/>
  <c r="N9" i="69" a="1"/>
  <c r="N9" i="69" s="1"/>
  <c r="M9" i="69" a="1"/>
  <c r="M9" i="69"/>
  <c r="L9" i="69" a="1"/>
  <c r="L9" i="69" s="1"/>
  <c r="F9" i="69" a="1"/>
  <c r="F9" i="69"/>
  <c r="E9" i="69" a="1"/>
  <c r="E9" i="69" s="1"/>
  <c r="N8" i="69" a="1"/>
  <c r="N8" i="69"/>
  <c r="M8" i="69" a="1"/>
  <c r="M8" i="69"/>
  <c r="L8" i="69" a="1"/>
  <c r="L8" i="69"/>
  <c r="L7" i="69" a="1"/>
  <c r="L7" i="69"/>
  <c r="F7" i="69" a="1"/>
  <c r="F7" i="69" s="1"/>
  <c r="N7" i="69" s="1" a="1"/>
  <c r="N7" i="69" s="1"/>
  <c r="E7" i="69" a="1"/>
  <c r="E7" i="69"/>
  <c r="M7" i="69" s="1" a="1"/>
  <c r="M7" i="69" s="1"/>
  <c r="N6" i="69" a="1"/>
  <c r="N6" i="69" s="1"/>
  <c r="M6" i="69" a="1"/>
  <c r="M6" i="69"/>
  <c r="L6" i="69" a="1"/>
  <c r="L6" i="69" s="1"/>
  <c r="N5" i="69" a="1"/>
  <c r="N5" i="69" s="1"/>
  <c r="M5" i="69" a="1"/>
  <c r="M5" i="69" s="1"/>
  <c r="L5" i="69" a="1"/>
  <c r="L5" i="69" s="1"/>
  <c r="F5" i="69" a="1"/>
  <c r="F5" i="69"/>
  <c r="E5" i="69" a="1"/>
  <c r="E5" i="69" s="1"/>
  <c r="N4" i="69"/>
  <c r="L4" i="69" a="1"/>
  <c r="L4" i="69" s="1"/>
  <c r="F4" i="69" a="1"/>
  <c r="F4" i="69"/>
  <c r="N4" i="69" s="1" a="1"/>
  <c r="E4" i="69" a="1"/>
  <c r="E4" i="69" s="1"/>
  <c r="M4" i="69" s="1" a="1"/>
  <c r="M4" i="69" s="1"/>
  <c r="M31" i="69" s="1" a="1"/>
  <c r="M31" i="69" s="1"/>
  <c r="M32" i="69" s="1" a="1"/>
  <c r="M32" i="69" s="1"/>
  <c r="N3" i="69" a="1"/>
  <c r="N3" i="69" s="1"/>
  <c r="M3" i="69" a="1"/>
  <c r="M3" i="69" s="1"/>
  <c r="L3" i="69" a="1"/>
  <c r="L3" i="69" s="1"/>
  <c r="K50" i="68" a="1"/>
  <c r="K50" i="68" s="1"/>
  <c r="K49" i="68" a="1"/>
  <c r="K49" i="68" s="1"/>
  <c r="N31" i="68" a="1"/>
  <c r="N31" i="68" s="1"/>
  <c r="M31" i="68"/>
  <c r="L31" i="68" a="1"/>
  <c r="L31" i="68"/>
  <c r="F31" i="68" a="1"/>
  <c r="F31" i="68"/>
  <c r="E31" i="68" a="1"/>
  <c r="E31" i="68"/>
  <c r="M31" i="68" s="1" a="1"/>
  <c r="L30" i="68" a="1"/>
  <c r="L30" i="68" s="1"/>
  <c r="N29" i="68" a="1"/>
  <c r="N29" i="68" s="1"/>
  <c r="M29" i="68" a="1"/>
  <c r="M29" i="68" s="1"/>
  <c r="L29" i="68" a="1"/>
  <c r="L29" i="68"/>
  <c r="F29" i="68" a="1"/>
  <c r="F29" i="68"/>
  <c r="E29" i="68" a="1"/>
  <c r="E29" i="68"/>
  <c r="N28" i="68" a="1"/>
  <c r="N28" i="68" s="1"/>
  <c r="M28" i="68" a="1"/>
  <c r="M28" i="68" s="1"/>
  <c r="L28" i="68" a="1"/>
  <c r="L28" i="68" s="1"/>
  <c r="F28" i="68" a="1"/>
  <c r="F28" i="68" s="1"/>
  <c r="E28" i="68" a="1"/>
  <c r="E28" i="68" s="1"/>
  <c r="M27" i="68" a="1"/>
  <c r="M27" i="68"/>
  <c r="L27" i="68" a="1"/>
  <c r="L27" i="68"/>
  <c r="F27" i="68" a="1"/>
  <c r="F27" i="68"/>
  <c r="N27" i="68" s="1" a="1"/>
  <c r="N27" i="68" s="1"/>
  <c r="E27" i="68" a="1"/>
  <c r="E27" i="68"/>
  <c r="N26" i="68" a="1"/>
  <c r="N26" i="68"/>
  <c r="M26" i="68" a="1"/>
  <c r="M26" i="68" s="1"/>
  <c r="L26" i="68" a="1"/>
  <c r="L26" i="68"/>
  <c r="L25" i="68" a="1"/>
  <c r="L25" i="68" s="1"/>
  <c r="F25" i="68" a="1"/>
  <c r="F25" i="68" s="1"/>
  <c r="N25" i="68" s="1" a="1"/>
  <c r="N25" i="68" s="1"/>
  <c r="E25" i="68" a="1"/>
  <c r="E25" i="68" s="1"/>
  <c r="M25" i="68" s="1" a="1"/>
  <c r="M25" i="68" s="1"/>
  <c r="N24" i="68" a="1"/>
  <c r="N24" i="68" s="1"/>
  <c r="M24" i="68" a="1"/>
  <c r="M24" i="68"/>
  <c r="L24" i="68" a="1"/>
  <c r="L24" i="68"/>
  <c r="L23" i="68" a="1"/>
  <c r="L23" i="68" s="1"/>
  <c r="F23" i="68" a="1"/>
  <c r="F23" i="68" s="1"/>
  <c r="N23" i="68" s="1" a="1"/>
  <c r="N23" i="68" s="1"/>
  <c r="E23" i="68" a="1"/>
  <c r="E23" i="68" s="1"/>
  <c r="M23" i="68" s="1" a="1"/>
  <c r="M23" i="68" s="1"/>
  <c r="N22" i="68" a="1"/>
  <c r="N22" i="68" s="1"/>
  <c r="M22" i="68" a="1"/>
  <c r="M22" i="68" s="1"/>
  <c r="L22" i="68" a="1"/>
  <c r="L22" i="68" s="1"/>
  <c r="L21" i="68" a="1"/>
  <c r="L21" i="68"/>
  <c r="F21" i="68" a="1"/>
  <c r="F21" i="68" s="1"/>
  <c r="N21" i="68" s="1" a="1"/>
  <c r="N21" i="68" s="1"/>
  <c r="E21" i="68" a="1"/>
  <c r="E21" i="68"/>
  <c r="M21" i="68" s="1" a="1"/>
  <c r="M21" i="68" s="1"/>
  <c r="N20" i="68" a="1"/>
  <c r="N20" i="68"/>
  <c r="M20" i="68" a="1"/>
  <c r="M20" i="68"/>
  <c r="L20" i="68" a="1"/>
  <c r="L20" i="68"/>
  <c r="N19" i="68"/>
  <c r="L19" i="68" a="1"/>
  <c r="L19" i="68"/>
  <c r="F19" i="68" a="1"/>
  <c r="F19" i="68" s="1"/>
  <c r="N19" i="68" s="1" a="1"/>
  <c r="E19" i="68" a="1"/>
  <c r="E19" i="68" s="1"/>
  <c r="M19" i="68" s="1" a="1"/>
  <c r="M19" i="68" s="1"/>
  <c r="N18" i="68" a="1"/>
  <c r="N18" i="68"/>
  <c r="M18" i="68" a="1"/>
  <c r="M18" i="68"/>
  <c r="L18" i="68" a="1"/>
  <c r="L18" i="68"/>
  <c r="N17" i="68" a="1"/>
  <c r="N17" i="68"/>
  <c r="M17" i="68" a="1"/>
  <c r="M17" i="68"/>
  <c r="L17" i="68" a="1"/>
  <c r="L17" i="68"/>
  <c r="M16" i="68" a="1"/>
  <c r="M16" i="68"/>
  <c r="L16" i="68" a="1"/>
  <c r="L16" i="68" s="1"/>
  <c r="F16" i="68" a="1"/>
  <c r="F16" i="68" s="1"/>
  <c r="N16" i="68" s="1" a="1"/>
  <c r="N16" i="68" s="1"/>
  <c r="E16" i="68" a="1"/>
  <c r="E16" i="68" s="1"/>
  <c r="M15" i="68" a="1"/>
  <c r="M15" i="68" s="1"/>
  <c r="L15" i="68" a="1"/>
  <c r="L15" i="68" s="1"/>
  <c r="F15" i="68" a="1"/>
  <c r="F15" i="68" s="1"/>
  <c r="N15" i="68" s="1" a="1"/>
  <c r="N15" i="68" s="1"/>
  <c r="E15" i="68" a="1"/>
  <c r="E15" i="68" s="1"/>
  <c r="L14" i="68" a="1"/>
  <c r="L14" i="68"/>
  <c r="F14" i="68" a="1"/>
  <c r="F14" i="68" s="1"/>
  <c r="N14" i="68" s="1" a="1"/>
  <c r="N14" i="68" s="1"/>
  <c r="E14" i="68" a="1"/>
  <c r="E14" i="68"/>
  <c r="M14" i="68" s="1" a="1"/>
  <c r="M14" i="68" s="1"/>
  <c r="N13" i="68"/>
  <c r="M13" i="68" a="1"/>
  <c r="M13" i="68"/>
  <c r="L13" i="68" a="1"/>
  <c r="L13" i="68"/>
  <c r="F13" i="68" a="1"/>
  <c r="F13" i="68"/>
  <c r="N13" i="68" s="1" a="1"/>
  <c r="E13" i="68" a="1"/>
  <c r="E13" i="68"/>
  <c r="L12" i="68" a="1"/>
  <c r="L12" i="68"/>
  <c r="F12" i="68" a="1"/>
  <c r="F12" i="68" s="1"/>
  <c r="N12" i="68" s="1" a="1"/>
  <c r="N12" i="68" s="1"/>
  <c r="E12" i="68" a="1"/>
  <c r="E12" i="68"/>
  <c r="M12" i="68" s="1" a="1"/>
  <c r="M12" i="68" s="1"/>
  <c r="N11" i="68" a="1"/>
  <c r="N11" i="68"/>
  <c r="M11" i="68" a="1"/>
  <c r="M11" i="68"/>
  <c r="L11" i="68" a="1"/>
  <c r="L11" i="68"/>
  <c r="L10" i="68" a="1"/>
  <c r="L10" i="68"/>
  <c r="F10" i="68" a="1"/>
  <c r="F10" i="68"/>
  <c r="N10" i="68" s="1" a="1"/>
  <c r="N10" i="68" s="1"/>
  <c r="E10" i="68" a="1"/>
  <c r="E10" i="68"/>
  <c r="M10" i="68" s="1" a="1"/>
  <c r="M10" i="68" s="1"/>
  <c r="N9" i="68" a="1"/>
  <c r="N9" i="68" s="1"/>
  <c r="L9" i="68" a="1"/>
  <c r="L9" i="68" s="1"/>
  <c r="L49" i="68" s="1" a="1"/>
  <c r="L49" i="68" s="1"/>
  <c r="F9" i="68" a="1"/>
  <c r="F9" i="68" s="1"/>
  <c r="E9" i="68" a="1"/>
  <c r="E9" i="68" s="1"/>
  <c r="M9" i="68" s="1" a="1"/>
  <c r="M9" i="68" s="1"/>
  <c r="N8" i="68" a="1"/>
  <c r="N8" i="68" s="1"/>
  <c r="M8" i="68" a="1"/>
  <c r="M8" i="68"/>
  <c r="L8" i="68" a="1"/>
  <c r="L8" i="68" s="1"/>
  <c r="N7" i="68" a="1"/>
  <c r="N7" i="68"/>
  <c r="L7" i="68" a="1"/>
  <c r="L7" i="68" s="1"/>
  <c r="F7" i="68" a="1"/>
  <c r="F7" i="68" s="1"/>
  <c r="E7" i="68" a="1"/>
  <c r="E7" i="68" s="1"/>
  <c r="M7" i="68" s="1" a="1"/>
  <c r="M7" i="68" s="1"/>
  <c r="N6" i="68" a="1"/>
  <c r="N6" i="68" s="1"/>
  <c r="M6" i="68" a="1"/>
  <c r="M6" i="68" s="1"/>
  <c r="L6" i="68" a="1"/>
  <c r="L6" i="68"/>
  <c r="N5" i="68" a="1"/>
  <c r="N5" i="68"/>
  <c r="M5" i="68" a="1"/>
  <c r="M5" i="68"/>
  <c r="L5" i="68" a="1"/>
  <c r="L5" i="68" s="1"/>
  <c r="N4" i="68" a="1"/>
  <c r="N4" i="68" s="1"/>
  <c r="L4" i="68" a="1"/>
  <c r="L4" i="68"/>
  <c r="F4" i="68" a="1"/>
  <c r="F4" i="68"/>
  <c r="E4" i="68" a="1"/>
  <c r="E4" i="68" s="1"/>
  <c r="M4" i="68" s="1" a="1"/>
  <c r="M4" i="68" s="1"/>
  <c r="N3" i="68" a="1"/>
  <c r="N3" i="68" s="1"/>
  <c r="M3" i="68" a="1"/>
  <c r="M3" i="68" s="1"/>
  <c r="L3" i="68" a="1"/>
  <c r="L3" i="68" s="1"/>
  <c r="K37" i="67" a="1"/>
  <c r="K37" i="67"/>
  <c r="L36" i="67" a="1"/>
  <c r="L36" i="67" s="1"/>
  <c r="K36" i="67" a="1"/>
  <c r="K36" i="67" s="1"/>
  <c r="M18" i="67" a="1"/>
  <c r="M18" i="67"/>
  <c r="L18" i="67" a="1"/>
  <c r="L18" i="67" s="1"/>
  <c r="F18" i="67" a="1"/>
  <c r="F18" i="67" s="1"/>
  <c r="N18" i="67" s="1" a="1"/>
  <c r="N18" i="67" s="1"/>
  <c r="E18" i="67" a="1"/>
  <c r="E18" i="67"/>
  <c r="L17" i="67" a="1"/>
  <c r="L17" i="67"/>
  <c r="N16" i="67"/>
  <c r="M16" i="67"/>
  <c r="L16" i="67" a="1"/>
  <c r="L16" i="67"/>
  <c r="F16" i="67" a="1"/>
  <c r="F16" i="67"/>
  <c r="N16" i="67" s="1" a="1"/>
  <c r="E16" i="67" a="1"/>
  <c r="E16" i="67"/>
  <c r="M16" i="67" s="1" a="1"/>
  <c r="N15" i="67" a="1"/>
  <c r="N15" i="67"/>
  <c r="M15" i="67" a="1"/>
  <c r="M15" i="67" s="1"/>
  <c r="L15" i="67" a="1"/>
  <c r="L15" i="67" s="1"/>
  <c r="M14" i="67" a="1"/>
  <c r="M14" i="67" s="1"/>
  <c r="L14" i="67" a="1"/>
  <c r="L14" i="67" s="1"/>
  <c r="F14" i="67" a="1"/>
  <c r="F14" i="67" s="1"/>
  <c r="N14" i="67" s="1" a="1"/>
  <c r="N14" i="67" s="1"/>
  <c r="E14" i="67" a="1"/>
  <c r="E14" i="67"/>
  <c r="N13" i="67" a="1"/>
  <c r="N13" i="67"/>
  <c r="M13" i="67" a="1"/>
  <c r="M13" i="67" s="1"/>
  <c r="L13" i="67" a="1"/>
  <c r="L13" i="67" s="1"/>
  <c r="N12" i="67" a="1"/>
  <c r="N12" i="67" s="1"/>
  <c r="L12" i="67" a="1"/>
  <c r="L12" i="67" s="1"/>
  <c r="F12" i="67" a="1"/>
  <c r="F12" i="67" s="1"/>
  <c r="E12" i="67" a="1"/>
  <c r="E12" i="67" s="1"/>
  <c r="M12" i="67" s="1" a="1"/>
  <c r="M12" i="67" s="1"/>
  <c r="L11" i="67" a="1"/>
  <c r="L11" i="67" s="1"/>
  <c r="F11" i="67" a="1"/>
  <c r="F11" i="67" s="1"/>
  <c r="N11" i="67" s="1" a="1"/>
  <c r="N11" i="67" s="1"/>
  <c r="E11" i="67" a="1"/>
  <c r="E11" i="67" s="1"/>
  <c r="M11" i="67" s="1" a="1"/>
  <c r="M11" i="67" s="1"/>
  <c r="L10" i="67" a="1"/>
  <c r="L10" i="67" s="1"/>
  <c r="F10" i="67" a="1"/>
  <c r="F10" i="67" s="1"/>
  <c r="N10" i="67" s="1" a="1"/>
  <c r="N10" i="67" s="1"/>
  <c r="E10" i="67" a="1"/>
  <c r="E10" i="67" s="1"/>
  <c r="M10" i="67" s="1" a="1"/>
  <c r="M10" i="67" s="1"/>
  <c r="N9" i="67" a="1"/>
  <c r="N9" i="67"/>
  <c r="M9" i="67" a="1"/>
  <c r="M9" i="67"/>
  <c r="L9" i="67" a="1"/>
  <c r="L9" i="67" s="1"/>
  <c r="M8" i="67" a="1"/>
  <c r="M8" i="67"/>
  <c r="L8" i="67" a="1"/>
  <c r="L8" i="67" s="1"/>
  <c r="F8" i="67" a="1"/>
  <c r="F8" i="67" s="1"/>
  <c r="N8" i="67" s="1" a="1"/>
  <c r="N8" i="67" s="1"/>
  <c r="E8" i="67" a="1"/>
  <c r="E8" i="67" s="1"/>
  <c r="N7" i="67" a="1"/>
  <c r="N7" i="67" s="1"/>
  <c r="L7" i="67" a="1"/>
  <c r="L7" i="67"/>
  <c r="F7" i="67" a="1"/>
  <c r="F7" i="67" s="1"/>
  <c r="E7" i="67" a="1"/>
  <c r="E7" i="67"/>
  <c r="M7" i="67" s="1" a="1"/>
  <c r="M7" i="67" s="1"/>
  <c r="N6" i="67" a="1"/>
  <c r="N6" i="67"/>
  <c r="M6" i="67" a="1"/>
  <c r="M6" i="67"/>
  <c r="L6" i="67" a="1"/>
  <c r="L6" i="67" s="1"/>
  <c r="N5" i="67" a="1"/>
  <c r="N5" i="67" s="1"/>
  <c r="M5" i="67" a="1"/>
  <c r="M5" i="67" s="1"/>
  <c r="L5" i="67" a="1"/>
  <c r="L5" i="67" s="1"/>
  <c r="F5" i="67" a="1"/>
  <c r="F5" i="67"/>
  <c r="E5" i="67" a="1"/>
  <c r="E5" i="67" s="1"/>
  <c r="L4" i="67" a="1"/>
  <c r="L4" i="67"/>
  <c r="F4" i="67" a="1"/>
  <c r="F4" i="67" s="1"/>
  <c r="N4" i="67" s="1" a="1"/>
  <c r="N4" i="67" s="1"/>
  <c r="E4" i="67" a="1"/>
  <c r="E4" i="67" s="1"/>
  <c r="M4" i="67" s="1" a="1"/>
  <c r="M4" i="67" s="1"/>
  <c r="N3" i="67" a="1"/>
  <c r="N3" i="67" s="1"/>
  <c r="M3" i="67" a="1"/>
  <c r="M3" i="67" s="1"/>
  <c r="L3" i="67" a="1"/>
  <c r="L3" i="67"/>
  <c r="K50" i="66" a="1"/>
  <c r="K50" i="66" s="1"/>
  <c r="K49" i="66" a="1"/>
  <c r="K49" i="66" s="1"/>
  <c r="L31" i="66" a="1"/>
  <c r="L31" i="66"/>
  <c r="F31" i="66" a="1"/>
  <c r="F31" i="66"/>
  <c r="N31" i="66" s="1" a="1"/>
  <c r="N31" i="66" s="1"/>
  <c r="E31" i="66" a="1"/>
  <c r="E31" i="66"/>
  <c r="M31" i="66" s="1" a="1"/>
  <c r="M31" i="66" s="1"/>
  <c r="L30" i="66" a="1"/>
  <c r="L30" i="66" s="1"/>
  <c r="L29" i="66" a="1"/>
  <c r="L29" i="66"/>
  <c r="F29" i="66" a="1"/>
  <c r="F29" i="66" s="1"/>
  <c r="N29" i="66" s="1" a="1"/>
  <c r="N29" i="66" s="1"/>
  <c r="E29" i="66" a="1"/>
  <c r="E29" i="66" s="1"/>
  <c r="M29" i="66" s="1" a="1"/>
  <c r="M29" i="66" s="1"/>
  <c r="M28" i="66"/>
  <c r="L28" i="66" a="1"/>
  <c r="L28" i="66" s="1"/>
  <c r="F28" i="66" a="1"/>
  <c r="F28" i="66" s="1"/>
  <c r="N28" i="66" s="1" a="1"/>
  <c r="N28" i="66" s="1"/>
  <c r="E28" i="66" a="1"/>
  <c r="E28" i="66" s="1"/>
  <c r="M28" i="66" s="1" a="1"/>
  <c r="L27" i="66" a="1"/>
  <c r="L27" i="66" s="1"/>
  <c r="F27" i="66" a="1"/>
  <c r="F27" i="66" s="1"/>
  <c r="N27" i="66" s="1" a="1"/>
  <c r="N27" i="66" s="1"/>
  <c r="E27" i="66" a="1"/>
  <c r="E27" i="66" s="1"/>
  <c r="M27" i="66" s="1" a="1"/>
  <c r="M27" i="66" s="1"/>
  <c r="N26" i="66" a="1"/>
  <c r="N26" i="66" s="1"/>
  <c r="M26" i="66" a="1"/>
  <c r="M26" i="66"/>
  <c r="L26" i="66" a="1"/>
  <c r="L26" i="66"/>
  <c r="N25" i="66" a="1"/>
  <c r="N25" i="66" s="1"/>
  <c r="M25" i="66" a="1"/>
  <c r="M25" i="66" s="1"/>
  <c r="L25" i="66" a="1"/>
  <c r="L25" i="66"/>
  <c r="F25" i="66" a="1"/>
  <c r="F25" i="66"/>
  <c r="E25" i="66" a="1"/>
  <c r="E25" i="66"/>
  <c r="N24" i="66" a="1"/>
  <c r="N24" i="66"/>
  <c r="M24" i="66" a="1"/>
  <c r="M24" i="66"/>
  <c r="L24" i="66" a="1"/>
  <c r="L24" i="66"/>
  <c r="M23" i="66" a="1"/>
  <c r="M23" i="66"/>
  <c r="L23" i="66" a="1"/>
  <c r="L23" i="66" s="1"/>
  <c r="F23" i="66" a="1"/>
  <c r="F23" i="66" s="1"/>
  <c r="N23" i="66" s="1" a="1"/>
  <c r="N23" i="66" s="1"/>
  <c r="E23" i="66" a="1"/>
  <c r="E23" i="66" s="1"/>
  <c r="N22" i="66" a="1"/>
  <c r="N22" i="66"/>
  <c r="M22" i="66" a="1"/>
  <c r="M22" i="66"/>
  <c r="L22" i="66" a="1"/>
  <c r="L22" i="66"/>
  <c r="L21" i="66" a="1"/>
  <c r="L21" i="66"/>
  <c r="F21" i="66" a="1"/>
  <c r="F21" i="66" s="1"/>
  <c r="N21" i="66" s="1" a="1"/>
  <c r="N21" i="66" s="1"/>
  <c r="E21" i="66" a="1"/>
  <c r="E21" i="66" s="1"/>
  <c r="M21" i="66" s="1" a="1"/>
  <c r="M21" i="66" s="1"/>
  <c r="N20" i="66" a="1"/>
  <c r="N20" i="66" s="1"/>
  <c r="M20" i="66" a="1"/>
  <c r="M20" i="66"/>
  <c r="L20" i="66" a="1"/>
  <c r="L20" i="66" s="1"/>
  <c r="N19" i="66" a="1"/>
  <c r="N19" i="66" s="1"/>
  <c r="M19" i="66" a="1"/>
  <c r="M19" i="66" s="1"/>
  <c r="L19" i="66" a="1"/>
  <c r="L19" i="66" s="1"/>
  <c r="F19" i="66" a="1"/>
  <c r="F19" i="66"/>
  <c r="E19" i="66" a="1"/>
  <c r="E19" i="66" s="1"/>
  <c r="N18" i="66" a="1"/>
  <c r="N18" i="66"/>
  <c r="M18" i="66" a="1"/>
  <c r="M18" i="66"/>
  <c r="L18" i="66" a="1"/>
  <c r="L18" i="66" s="1"/>
  <c r="N17" i="66" a="1"/>
  <c r="N17" i="66" s="1"/>
  <c r="M17" i="66" a="1"/>
  <c r="M17" i="66" s="1"/>
  <c r="L17" i="66" a="1"/>
  <c r="L17" i="66" s="1"/>
  <c r="M16" i="66" a="1"/>
  <c r="M16" i="66" s="1"/>
  <c r="L16" i="66" a="1"/>
  <c r="L16" i="66" s="1"/>
  <c r="F16" i="66" a="1"/>
  <c r="F16" i="66"/>
  <c r="N16" i="66" s="1" a="1"/>
  <c r="N16" i="66" s="1"/>
  <c r="E16" i="66" a="1"/>
  <c r="E16" i="66"/>
  <c r="L15" i="66" a="1"/>
  <c r="L15" i="66" s="1"/>
  <c r="F15" i="66" a="1"/>
  <c r="F15" i="66" s="1"/>
  <c r="N15" i="66" s="1" a="1"/>
  <c r="N15" i="66" s="1"/>
  <c r="E15" i="66" a="1"/>
  <c r="E15" i="66" s="1"/>
  <c r="M15" i="66" s="1" a="1"/>
  <c r="M15" i="66" s="1"/>
  <c r="M14" i="66" a="1"/>
  <c r="M14" i="66" s="1"/>
  <c r="L14" i="66" a="1"/>
  <c r="L14" i="66"/>
  <c r="F14" i="66" a="1"/>
  <c r="F14" i="66" s="1"/>
  <c r="N14" i="66" s="1" a="1"/>
  <c r="N14" i="66" s="1"/>
  <c r="E14" i="66" a="1"/>
  <c r="E14" i="66"/>
  <c r="N13" i="66" a="1"/>
  <c r="N13" i="66" s="1"/>
  <c r="M13" i="66" a="1"/>
  <c r="M13" i="66" s="1"/>
  <c r="L13" i="66" a="1"/>
  <c r="L13" i="66" s="1"/>
  <c r="F13" i="66" a="1"/>
  <c r="F13" i="66" s="1"/>
  <c r="E13" i="66" a="1"/>
  <c r="E13" i="66" s="1"/>
  <c r="L12" i="66" a="1"/>
  <c r="L12" i="66"/>
  <c r="F12" i="66" a="1"/>
  <c r="F12" i="66"/>
  <c r="N12" i="66" s="1" a="1"/>
  <c r="N12" i="66" s="1"/>
  <c r="E12" i="66" a="1"/>
  <c r="E12" i="66"/>
  <c r="M12" i="66" s="1" a="1"/>
  <c r="M12" i="66" s="1"/>
  <c r="N11" i="66" a="1"/>
  <c r="N11" i="66"/>
  <c r="M11" i="66" a="1"/>
  <c r="M11" i="66"/>
  <c r="L11" i="66" a="1"/>
  <c r="L11" i="66"/>
  <c r="N10" i="66"/>
  <c r="L10" i="66" a="1"/>
  <c r="L10" i="66" s="1"/>
  <c r="F10" i="66" a="1"/>
  <c r="F10" i="66" s="1"/>
  <c r="N10" i="66" s="1" a="1"/>
  <c r="E10" i="66" a="1"/>
  <c r="E10" i="66"/>
  <c r="M10" i="66" s="1" a="1"/>
  <c r="M10" i="66" s="1"/>
  <c r="L9" i="66" a="1"/>
  <c r="L9" i="66"/>
  <c r="F9" i="66" a="1"/>
  <c r="F9" i="66"/>
  <c r="N9" i="66" s="1" a="1"/>
  <c r="N9" i="66" s="1"/>
  <c r="E9" i="66" a="1"/>
  <c r="E9" i="66"/>
  <c r="M9" i="66" s="1" a="1"/>
  <c r="M9" i="66" s="1"/>
  <c r="N8" i="66" a="1"/>
  <c r="N8" i="66" s="1"/>
  <c r="M8" i="66" a="1"/>
  <c r="M8" i="66" s="1"/>
  <c r="L8" i="66" a="1"/>
  <c r="L8" i="66" s="1"/>
  <c r="N7" i="66" a="1"/>
  <c r="N7" i="66" s="1"/>
  <c r="L7" i="66" a="1"/>
  <c r="L7" i="66" s="1"/>
  <c r="F7" i="66" a="1"/>
  <c r="F7" i="66"/>
  <c r="E7" i="66" a="1"/>
  <c r="E7" i="66" s="1"/>
  <c r="M7" i="66" s="1" a="1"/>
  <c r="M7" i="66" s="1"/>
  <c r="N6" i="66" a="1"/>
  <c r="N6" i="66" s="1"/>
  <c r="M6" i="66" a="1"/>
  <c r="M6" i="66" s="1"/>
  <c r="L6" i="66" a="1"/>
  <c r="L6" i="66"/>
  <c r="N5" i="66" a="1"/>
  <c r="N5" i="66"/>
  <c r="M5" i="66" a="1"/>
  <c r="M5" i="66"/>
  <c r="L5" i="66" a="1"/>
  <c r="L5" i="66"/>
  <c r="N4" i="66" a="1"/>
  <c r="N4" i="66"/>
  <c r="M4" i="66" a="1"/>
  <c r="M4" i="66" s="1"/>
  <c r="L4" i="66" a="1"/>
  <c r="L4" i="66" s="1"/>
  <c r="L49" i="66" s="1" a="1"/>
  <c r="L49" i="66" s="1"/>
  <c r="F4" i="66" a="1"/>
  <c r="F4" i="66" s="1"/>
  <c r="E4" i="66" a="1"/>
  <c r="E4" i="66" s="1"/>
  <c r="N3" i="66" a="1"/>
  <c r="N3" i="66"/>
  <c r="M3" i="66" a="1"/>
  <c r="M3" i="66"/>
  <c r="L3" i="66" a="1"/>
  <c r="L3" i="66"/>
  <c r="K40" i="65" a="1"/>
  <c r="K40" i="65"/>
  <c r="K39" i="65" a="1"/>
  <c r="K39" i="65"/>
  <c r="N21" i="65"/>
  <c r="M21" i="65"/>
  <c r="L21" i="65" a="1"/>
  <c r="L21" i="65"/>
  <c r="F21" i="65" a="1"/>
  <c r="F21" i="65" s="1"/>
  <c r="N21" i="65" s="1" a="1"/>
  <c r="E21" i="65" a="1"/>
  <c r="E21" i="65"/>
  <c r="M21" i="65" s="1" a="1"/>
  <c r="L20" i="65" a="1"/>
  <c r="L20" i="65" s="1"/>
  <c r="L19" i="65" a="1"/>
  <c r="L19" i="65" s="1"/>
  <c r="F19" i="65" a="1"/>
  <c r="F19" i="65" s="1"/>
  <c r="N19" i="65" s="1" a="1"/>
  <c r="N19" i="65" s="1"/>
  <c r="E19" i="65" a="1"/>
  <c r="E19" i="65" s="1"/>
  <c r="M19" i="65" s="1" a="1"/>
  <c r="M19" i="65" s="1"/>
  <c r="N18" i="65" a="1"/>
  <c r="N18" i="65" s="1"/>
  <c r="L18" i="65" a="1"/>
  <c r="L18" i="65"/>
  <c r="F18" i="65" a="1"/>
  <c r="F18" i="65"/>
  <c r="E18" i="65" a="1"/>
  <c r="E18" i="65" s="1"/>
  <c r="M18" i="65" s="1" a="1"/>
  <c r="M18" i="65" s="1"/>
  <c r="N17" i="65" a="1"/>
  <c r="N17" i="65" s="1"/>
  <c r="M17" i="65" a="1"/>
  <c r="M17" i="65" s="1"/>
  <c r="L17" i="65" a="1"/>
  <c r="L17" i="65" s="1"/>
  <c r="L16" i="65" a="1"/>
  <c r="L16" i="65" s="1"/>
  <c r="F16" i="65" a="1"/>
  <c r="F16" i="65"/>
  <c r="N16" i="65" s="1" a="1"/>
  <c r="N16" i="65" s="1"/>
  <c r="E16" i="65" a="1"/>
  <c r="E16" i="65"/>
  <c r="M16" i="65" s="1" a="1"/>
  <c r="M16" i="65" s="1"/>
  <c r="N15" i="65" a="1"/>
  <c r="N15" i="65" s="1"/>
  <c r="L15" i="65" a="1"/>
  <c r="L15" i="65"/>
  <c r="F15" i="65" a="1"/>
  <c r="F15" i="65"/>
  <c r="E15" i="65" a="1"/>
  <c r="E15" i="65"/>
  <c r="M15" i="65" s="1" a="1"/>
  <c r="M15" i="65" s="1"/>
  <c r="L14" i="65" a="1"/>
  <c r="L14" i="65"/>
  <c r="F14" i="65" a="1"/>
  <c r="F14" i="65" s="1"/>
  <c r="N14" i="65" s="1" a="1"/>
  <c r="N14" i="65" s="1"/>
  <c r="E14" i="65" a="1"/>
  <c r="E14" i="65"/>
  <c r="M14" i="65" s="1" a="1"/>
  <c r="M14" i="65" s="1"/>
  <c r="M13" i="65" a="1"/>
  <c r="M13" i="65" s="1"/>
  <c r="L13" i="65" a="1"/>
  <c r="L13" i="65" s="1"/>
  <c r="F13" i="65" a="1"/>
  <c r="F13" i="65" s="1"/>
  <c r="N13" i="65" s="1" a="1"/>
  <c r="N13" i="65" s="1"/>
  <c r="E13" i="65" a="1"/>
  <c r="E13" i="65" s="1"/>
  <c r="L12" i="65" a="1"/>
  <c r="L12" i="65"/>
  <c r="F12" i="65" a="1"/>
  <c r="F12" i="65" s="1"/>
  <c r="N12" i="65" s="1" a="1"/>
  <c r="N12" i="65" s="1"/>
  <c r="E12" i="65" a="1"/>
  <c r="E12" i="65" s="1"/>
  <c r="M12" i="65" s="1" a="1"/>
  <c r="M12" i="65" s="1"/>
  <c r="N11" i="65" a="1"/>
  <c r="N11" i="65" s="1"/>
  <c r="M11" i="65" a="1"/>
  <c r="M11" i="65" s="1"/>
  <c r="L11" i="65" a="1"/>
  <c r="L11" i="65" s="1"/>
  <c r="L10" i="65" a="1"/>
  <c r="L10" i="65"/>
  <c r="F10" i="65" a="1"/>
  <c r="F10" i="65"/>
  <c r="N10" i="65" s="1" a="1"/>
  <c r="N10" i="65" s="1"/>
  <c r="E10" i="65" a="1"/>
  <c r="E10" i="65" s="1"/>
  <c r="M10" i="65" s="1" a="1"/>
  <c r="M10" i="65" s="1"/>
  <c r="M9" i="65" a="1"/>
  <c r="M9" i="65"/>
  <c r="L9" i="65" a="1"/>
  <c r="L9" i="65"/>
  <c r="F9" i="65" a="1"/>
  <c r="F9" i="65"/>
  <c r="N9" i="65" s="1" a="1"/>
  <c r="N9" i="65" s="1"/>
  <c r="E9" i="65" a="1"/>
  <c r="E9" i="65"/>
  <c r="N8" i="65" a="1"/>
  <c r="N8" i="65" s="1"/>
  <c r="M8" i="65" a="1"/>
  <c r="M8" i="65" s="1"/>
  <c r="L8" i="65" a="1"/>
  <c r="L8" i="65" s="1"/>
  <c r="N7" i="65"/>
  <c r="M7" i="65"/>
  <c r="L7" i="65" a="1"/>
  <c r="L7" i="65" s="1"/>
  <c r="F7" i="65" a="1"/>
  <c r="F7" i="65"/>
  <c r="N7" i="65" s="1" a="1"/>
  <c r="E7" i="65" a="1"/>
  <c r="E7" i="65"/>
  <c r="M7" i="65" s="1" a="1"/>
  <c r="N6" i="65" a="1"/>
  <c r="N6" i="65"/>
  <c r="M6" i="65" a="1"/>
  <c r="M6" i="65" s="1"/>
  <c r="L6" i="65" a="1"/>
  <c r="L6" i="65" s="1"/>
  <c r="N5" i="65" a="1"/>
  <c r="N5" i="65" s="1"/>
  <c r="M5" i="65" a="1"/>
  <c r="M5" i="65"/>
  <c r="L5" i="65" a="1"/>
  <c r="L5" i="65"/>
  <c r="N4" i="65" a="1"/>
  <c r="N4" i="65"/>
  <c r="M4" i="65" a="1"/>
  <c r="M4" i="65" s="1"/>
  <c r="M39" i="65" s="1" a="1"/>
  <c r="M39" i="65" s="1"/>
  <c r="M40" i="65" s="1" a="1"/>
  <c r="M40" i="65" s="1"/>
  <c r="L4" i="65" a="1"/>
  <c r="L4" i="65" s="1"/>
  <c r="F4" i="65" a="1"/>
  <c r="F4" i="65" s="1"/>
  <c r="E4" i="65" a="1"/>
  <c r="E4" i="65" s="1"/>
  <c r="N3" i="65" a="1"/>
  <c r="N3" i="65"/>
  <c r="M3" i="65" a="1"/>
  <c r="M3" i="65"/>
  <c r="L3" i="65" a="1"/>
  <c r="L3" i="65" s="1"/>
  <c r="K36" i="64" a="1"/>
  <c r="K36" i="64"/>
  <c r="K35" i="64" a="1"/>
  <c r="K35" i="64"/>
  <c r="N17" i="64" a="1"/>
  <c r="N17" i="64" s="1"/>
  <c r="L17" i="64" a="1"/>
  <c r="L17" i="64"/>
  <c r="F17" i="64" a="1"/>
  <c r="F17" i="64" s="1"/>
  <c r="E17" i="64" a="1"/>
  <c r="E17" i="64"/>
  <c r="M17" i="64" s="1" a="1"/>
  <c r="M17" i="64" s="1"/>
  <c r="L16" i="64" a="1"/>
  <c r="L16" i="64"/>
  <c r="L15" i="64" a="1"/>
  <c r="L15" i="64"/>
  <c r="F15" i="64" a="1"/>
  <c r="F15" i="64"/>
  <c r="N15" i="64" s="1" a="1"/>
  <c r="N15" i="64" s="1"/>
  <c r="E15" i="64" a="1"/>
  <c r="E15" i="64"/>
  <c r="M15" i="64" s="1" a="1"/>
  <c r="M15" i="64" s="1"/>
  <c r="N14" i="64" a="1"/>
  <c r="N14" i="64" s="1"/>
  <c r="L14" i="64" a="1"/>
  <c r="L14" i="64" s="1"/>
  <c r="F14" i="64" a="1"/>
  <c r="F14" i="64" s="1"/>
  <c r="E14" i="64" a="1"/>
  <c r="E14" i="64" s="1"/>
  <c r="M14" i="64" s="1" a="1"/>
  <c r="M14" i="64" s="1"/>
  <c r="N13" i="64" a="1"/>
  <c r="N13" i="64" s="1"/>
  <c r="M13" i="64" a="1"/>
  <c r="M13" i="64" s="1"/>
  <c r="L13" i="64" a="1"/>
  <c r="L13" i="64" s="1"/>
  <c r="L12" i="64" a="1"/>
  <c r="L12" i="64" s="1"/>
  <c r="F12" i="64" a="1"/>
  <c r="F12" i="64"/>
  <c r="N12" i="64" s="1" a="1"/>
  <c r="N12" i="64" s="1"/>
  <c r="E12" i="64" a="1"/>
  <c r="E12" i="64"/>
  <c r="M12" i="64" s="1" a="1"/>
  <c r="M12" i="64" s="1"/>
  <c r="N11" i="64"/>
  <c r="L11" i="64" a="1"/>
  <c r="L11" i="64"/>
  <c r="F11" i="64" a="1"/>
  <c r="F11" i="64"/>
  <c r="N11" i="64" s="1" a="1"/>
  <c r="E11" i="64" a="1"/>
  <c r="E11" i="64"/>
  <c r="M11" i="64" s="1" a="1"/>
  <c r="M11" i="64" s="1"/>
  <c r="N10" i="64" a="1"/>
  <c r="N10" i="64"/>
  <c r="L10" i="64" a="1"/>
  <c r="L10" i="64" s="1"/>
  <c r="F10" i="64" a="1"/>
  <c r="F10" i="64" s="1"/>
  <c r="E10" i="64" a="1"/>
  <c r="E10" i="64" s="1"/>
  <c r="M10" i="64" s="1" a="1"/>
  <c r="M10" i="64" s="1"/>
  <c r="L9" i="64" a="1"/>
  <c r="L9" i="64" s="1"/>
  <c r="F9" i="64" a="1"/>
  <c r="F9" i="64" s="1"/>
  <c r="N9" i="64" s="1" a="1"/>
  <c r="N9" i="64" s="1"/>
  <c r="E9" i="64" a="1"/>
  <c r="E9" i="64" s="1"/>
  <c r="M9" i="64" s="1" a="1"/>
  <c r="M9" i="64" s="1"/>
  <c r="N8" i="64" a="1"/>
  <c r="N8" i="64" s="1"/>
  <c r="M8" i="64" a="1"/>
  <c r="M8" i="64"/>
  <c r="L8" i="64" a="1"/>
  <c r="L8" i="64"/>
  <c r="F8" i="64" a="1"/>
  <c r="F8" i="64"/>
  <c r="E8" i="64" a="1"/>
  <c r="E8" i="64"/>
  <c r="N6" i="64" a="1"/>
  <c r="N6" i="64"/>
  <c r="M6" i="64" a="1"/>
  <c r="M6" i="64"/>
  <c r="L6" i="64" a="1"/>
  <c r="L6" i="64"/>
  <c r="N5" i="64" a="1"/>
  <c r="N5" i="64"/>
  <c r="M5" i="64" a="1"/>
  <c r="M5" i="64" s="1"/>
  <c r="L5" i="64" a="1"/>
  <c r="L5" i="64"/>
  <c r="N4" i="64" a="1"/>
  <c r="N4" i="64" s="1"/>
  <c r="M4" i="64" a="1"/>
  <c r="M4" i="64" s="1"/>
  <c r="L4" i="64" a="1"/>
  <c r="L4" i="64" s="1"/>
  <c r="F4" i="64" a="1"/>
  <c r="F4" i="64" s="1"/>
  <c r="E4" i="64" a="1"/>
  <c r="E4" i="64" s="1"/>
  <c r="N3" i="64" a="1"/>
  <c r="N3" i="64" s="1"/>
  <c r="M3" i="64" a="1"/>
  <c r="M3" i="64" s="1"/>
  <c r="L3" i="64" a="1"/>
  <c r="L3" i="64" s="1"/>
  <c r="K40" i="63" a="1"/>
  <c r="K40" i="63" s="1"/>
  <c r="K39" i="63" a="1"/>
  <c r="K39" i="63" s="1"/>
  <c r="N21" i="63" a="1"/>
  <c r="N21" i="63"/>
  <c r="M21" i="63" a="1"/>
  <c r="M21" i="63"/>
  <c r="L21" i="63" a="1"/>
  <c r="L21" i="63"/>
  <c r="F21" i="63" a="1"/>
  <c r="F21" i="63"/>
  <c r="E21" i="63" a="1"/>
  <c r="E21" i="63"/>
  <c r="L20" i="63" a="1"/>
  <c r="L20" i="63"/>
  <c r="L19" i="63" a="1"/>
  <c r="L19" i="63"/>
  <c r="F19" i="63" a="1"/>
  <c r="F19" i="63" s="1"/>
  <c r="N19" i="63" s="1" a="1"/>
  <c r="N19" i="63" s="1"/>
  <c r="E19" i="63" a="1"/>
  <c r="E19" i="63"/>
  <c r="M19" i="63" s="1" a="1"/>
  <c r="M19" i="63" s="1"/>
  <c r="N18" i="63" a="1"/>
  <c r="N18" i="63" s="1"/>
  <c r="M18" i="63" a="1"/>
  <c r="M18" i="63" s="1"/>
  <c r="L18" i="63" a="1"/>
  <c r="L18" i="63" s="1"/>
  <c r="F18" i="63" a="1"/>
  <c r="F18" i="63" s="1"/>
  <c r="E18" i="63" a="1"/>
  <c r="E18" i="63" s="1"/>
  <c r="N17" i="63" a="1"/>
  <c r="N17" i="63"/>
  <c r="M17" i="63" a="1"/>
  <c r="M17" i="63"/>
  <c r="L17" i="63" a="1"/>
  <c r="L17" i="63"/>
  <c r="M16" i="63" a="1"/>
  <c r="M16" i="63" s="1"/>
  <c r="L16" i="63" a="1"/>
  <c r="L16" i="63"/>
  <c r="F16" i="63" a="1"/>
  <c r="F16" i="63"/>
  <c r="N16" i="63" s="1" a="1"/>
  <c r="N16" i="63" s="1"/>
  <c r="E16" i="63" a="1"/>
  <c r="E16" i="63"/>
  <c r="M15" i="63" a="1"/>
  <c r="M15" i="63" s="1"/>
  <c r="L15" i="63" a="1"/>
  <c r="L15" i="63" s="1"/>
  <c r="F15" i="63" a="1"/>
  <c r="F15" i="63"/>
  <c r="N15" i="63" s="1" a="1"/>
  <c r="N15" i="63" s="1"/>
  <c r="E15" i="63" a="1"/>
  <c r="E15" i="63"/>
  <c r="M14" i="63" a="1"/>
  <c r="M14" i="63" s="1"/>
  <c r="L14" i="63" a="1"/>
  <c r="L14" i="63" s="1"/>
  <c r="F14" i="63" a="1"/>
  <c r="F14" i="63" s="1"/>
  <c r="N14" i="63" s="1" a="1"/>
  <c r="N14" i="63" s="1"/>
  <c r="E14" i="63" a="1"/>
  <c r="E14" i="63" s="1"/>
  <c r="M13" i="63"/>
  <c r="L13" i="63" a="1"/>
  <c r="L13" i="63"/>
  <c r="F13" i="63" a="1"/>
  <c r="F13" i="63"/>
  <c r="N13" i="63" s="1" a="1"/>
  <c r="N13" i="63" s="1"/>
  <c r="E13" i="63" a="1"/>
  <c r="E13" i="63"/>
  <c r="M13" i="63" s="1" a="1"/>
  <c r="N12" i="63" a="1"/>
  <c r="N12" i="63"/>
  <c r="L12" i="63" a="1"/>
  <c r="L12" i="63"/>
  <c r="F12" i="63" a="1"/>
  <c r="F12" i="63" s="1"/>
  <c r="E12" i="63" a="1"/>
  <c r="E12" i="63" s="1"/>
  <c r="M12" i="63" s="1" a="1"/>
  <c r="M12" i="63" s="1"/>
  <c r="N11" i="63" a="1"/>
  <c r="N11" i="63" s="1"/>
  <c r="M11" i="63" a="1"/>
  <c r="M11" i="63" s="1"/>
  <c r="L11" i="63" a="1"/>
  <c r="L11" i="63" s="1"/>
  <c r="N10" i="63" a="1"/>
  <c r="N10" i="63"/>
  <c r="M10" i="63" a="1"/>
  <c r="M10" i="63" s="1"/>
  <c r="L10" i="63" a="1"/>
  <c r="L10" i="63" s="1"/>
  <c r="F10" i="63" a="1"/>
  <c r="F10" i="63" s="1"/>
  <c r="E10" i="63" a="1"/>
  <c r="E10" i="63" s="1"/>
  <c r="L9" i="63" a="1"/>
  <c r="L9" i="63"/>
  <c r="F9" i="63" a="1"/>
  <c r="F9" i="63"/>
  <c r="N9" i="63" s="1" a="1"/>
  <c r="N9" i="63" s="1"/>
  <c r="E9" i="63" a="1"/>
  <c r="E9" i="63"/>
  <c r="M9" i="63" s="1" a="1"/>
  <c r="M9" i="63" s="1"/>
  <c r="M39" i="63" s="1" a="1"/>
  <c r="M39" i="63" s="1"/>
  <c r="N8" i="63" a="1"/>
  <c r="N8" i="63" s="1"/>
  <c r="N38" i="63" s="1" a="1"/>
  <c r="N38" i="63" s="1"/>
  <c r="M8" i="63" a="1"/>
  <c r="M8" i="63"/>
  <c r="L8" i="63" a="1"/>
  <c r="L8" i="63"/>
  <c r="M7" i="63" a="1"/>
  <c r="M7" i="63" s="1"/>
  <c r="L7" i="63" a="1"/>
  <c r="L7" i="63" s="1"/>
  <c r="F7" i="63" a="1"/>
  <c r="F7" i="63" s="1"/>
  <c r="N7" i="63" s="1" a="1"/>
  <c r="N7" i="63" s="1"/>
  <c r="E7" i="63" a="1"/>
  <c r="E7" i="63" s="1"/>
  <c r="N6" i="63" a="1"/>
  <c r="N6" i="63"/>
  <c r="M6" i="63" a="1"/>
  <c r="M6" i="63"/>
  <c r="L6" i="63" a="1"/>
  <c r="L6" i="63"/>
  <c r="N5" i="63" a="1"/>
  <c r="N5" i="63" s="1"/>
  <c r="M5" i="63" a="1"/>
  <c r="M5" i="63" s="1"/>
  <c r="L5" i="63" a="1"/>
  <c r="L5" i="63"/>
  <c r="M4" i="63"/>
  <c r="L4" i="63" a="1"/>
  <c r="L4" i="63"/>
  <c r="F4" i="63" a="1"/>
  <c r="F4" i="63"/>
  <c r="N4" i="63" s="1" a="1"/>
  <c r="N4" i="63" s="1"/>
  <c r="E4" i="63" a="1"/>
  <c r="E4" i="63"/>
  <c r="M4" i="63" s="1" a="1"/>
  <c r="N3" i="63" a="1"/>
  <c r="N3" i="63"/>
  <c r="M3" i="63" a="1"/>
  <c r="M3" i="63"/>
  <c r="L3" i="63" a="1"/>
  <c r="L3" i="63" s="1"/>
  <c r="K32" i="62" a="1"/>
  <c r="K32" i="62"/>
  <c r="K31" i="62" a="1"/>
  <c r="K31" i="62"/>
  <c r="M11" i="62" a="1"/>
  <c r="M11" i="62" s="1"/>
  <c r="L11" i="62" a="1"/>
  <c r="L11" i="62" s="1"/>
  <c r="F11" i="62" a="1"/>
  <c r="F11" i="62" s="1"/>
  <c r="N11" i="62" s="1" a="1"/>
  <c r="N11" i="62" s="1"/>
  <c r="E11" i="62" a="1"/>
  <c r="E11" i="62"/>
  <c r="N10" i="62" a="1"/>
  <c r="N10" i="62"/>
  <c r="L10" i="62" a="1"/>
  <c r="L10" i="62" s="1"/>
  <c r="F10" i="62" a="1"/>
  <c r="F10" i="62"/>
  <c r="E10" i="62" a="1"/>
  <c r="E10" i="62"/>
  <c r="M10" i="62" s="1" a="1"/>
  <c r="M10" i="62" s="1"/>
  <c r="N9" i="62"/>
  <c r="L9" i="62" a="1"/>
  <c r="L9" i="62"/>
  <c r="F9" i="62" a="1"/>
  <c r="F9" i="62"/>
  <c r="N9" i="62" s="1" a="1"/>
  <c r="E9" i="62" a="1"/>
  <c r="E9" i="62" s="1"/>
  <c r="M9" i="62" s="1" a="1"/>
  <c r="M9" i="62" s="1"/>
  <c r="N8" i="62" a="1"/>
  <c r="N8" i="62" s="1"/>
  <c r="M8" i="62" a="1"/>
  <c r="M8" i="62"/>
  <c r="L8" i="62" a="1"/>
  <c r="L8" i="62" s="1"/>
  <c r="N7" i="62" a="1"/>
  <c r="N7" i="62"/>
  <c r="L7" i="62" a="1"/>
  <c r="L7" i="62" s="1"/>
  <c r="F7" i="62" a="1"/>
  <c r="F7" i="62" s="1"/>
  <c r="E7" i="62" a="1"/>
  <c r="E7" i="62" s="1"/>
  <c r="M7" i="62" s="1" a="1"/>
  <c r="M7" i="62" s="1"/>
  <c r="N6" i="62" a="1"/>
  <c r="N6" i="62" s="1"/>
  <c r="M6" i="62" a="1"/>
  <c r="M6" i="62" s="1"/>
  <c r="L6" i="62" a="1"/>
  <c r="L6" i="62"/>
  <c r="L5" i="62" a="1"/>
  <c r="L5" i="62"/>
  <c r="F5" i="62" a="1"/>
  <c r="F5" i="62"/>
  <c r="N5" i="62" s="1" a="1"/>
  <c r="N5" i="62" s="1"/>
  <c r="E5" i="62" a="1"/>
  <c r="E5" i="62"/>
  <c r="M5" i="62" s="1" a="1"/>
  <c r="M5" i="62" s="1"/>
  <c r="L4" i="62" a="1"/>
  <c r="L4" i="62" s="1"/>
  <c r="F4" i="62" a="1"/>
  <c r="F4" i="62"/>
  <c r="N4" i="62" s="1" a="1"/>
  <c r="N4" i="62" s="1"/>
  <c r="E4" i="62" a="1"/>
  <c r="E4" i="62"/>
  <c r="M4" i="62" s="1" a="1"/>
  <c r="M4" i="62" s="1"/>
  <c r="M31" i="62" s="1" a="1"/>
  <c r="M31" i="62" s="1"/>
  <c r="M32" i="62" s="1" a="1"/>
  <c r="M32" i="62" s="1"/>
  <c r="N3" i="62" a="1"/>
  <c r="N3" i="62" s="1"/>
  <c r="M3" i="62" a="1"/>
  <c r="M3" i="62" s="1"/>
  <c r="M30" i="62" s="1" a="1"/>
  <c r="M30" i="62" s="1"/>
  <c r="M33" i="62" s="1" a="1"/>
  <c r="M33" i="62" s="1"/>
  <c r="M34" i="62" s="1" a="1"/>
  <c r="M34" i="62" s="1"/>
  <c r="L3" i="62" a="1"/>
  <c r="L3" i="62" s="1"/>
  <c r="K40" i="61" a="1"/>
  <c r="K40" i="61"/>
  <c r="K39" i="61" a="1"/>
  <c r="K39" i="61" s="1"/>
  <c r="N21" i="61" a="1"/>
  <c r="N21" i="61" s="1"/>
  <c r="M21" i="61" a="1"/>
  <c r="M21" i="61" s="1"/>
  <c r="L21" i="61" a="1"/>
  <c r="L21" i="61"/>
  <c r="F21" i="61" a="1"/>
  <c r="F21" i="61"/>
  <c r="E21" i="61" a="1"/>
  <c r="E21" i="61"/>
  <c r="L20" i="61" a="1"/>
  <c r="L20" i="61"/>
  <c r="N19" i="61"/>
  <c r="M19" i="61" a="1"/>
  <c r="M19" i="61" s="1"/>
  <c r="L19" i="61" a="1"/>
  <c r="L19" i="61"/>
  <c r="F19" i="61" a="1"/>
  <c r="F19" i="61"/>
  <c r="N19" i="61" s="1" a="1"/>
  <c r="E19" i="61" a="1"/>
  <c r="E19" i="61" s="1"/>
  <c r="M18" i="61" a="1"/>
  <c r="M18" i="61" s="1"/>
  <c r="L18" i="61" a="1"/>
  <c r="L18" i="61" s="1"/>
  <c r="F18" i="61" a="1"/>
  <c r="F18" i="61" s="1"/>
  <c r="N18" i="61" s="1" a="1"/>
  <c r="N18" i="61" s="1"/>
  <c r="E18" i="61" a="1"/>
  <c r="E18" i="61" s="1"/>
  <c r="N17" i="61" a="1"/>
  <c r="N17" i="61"/>
  <c r="M17" i="61" a="1"/>
  <c r="M17" i="61" s="1"/>
  <c r="L17" i="61" a="1"/>
  <c r="L17" i="61" s="1"/>
  <c r="N16" i="61" a="1"/>
  <c r="N16" i="61" s="1"/>
  <c r="M16" i="61"/>
  <c r="L16" i="61" a="1"/>
  <c r="L16" i="61"/>
  <c r="F16" i="61" a="1"/>
  <c r="F16" i="61"/>
  <c r="E16" i="61" a="1"/>
  <c r="E16" i="61"/>
  <c r="M16" i="61" s="1" a="1"/>
  <c r="M15" i="61"/>
  <c r="L15" i="61" a="1"/>
  <c r="L15" i="61" s="1"/>
  <c r="F15" i="61" a="1"/>
  <c r="F15" i="61" s="1"/>
  <c r="N15" i="61" s="1" a="1"/>
  <c r="N15" i="61" s="1"/>
  <c r="E15" i="61" a="1"/>
  <c r="E15" i="61" s="1"/>
  <c r="M15" i="61" s="1" a="1"/>
  <c r="M14" i="61" a="1"/>
  <c r="M14" i="61" s="1"/>
  <c r="L14" i="61" a="1"/>
  <c r="L14" i="61"/>
  <c r="F14" i="61" a="1"/>
  <c r="F14" i="61" s="1"/>
  <c r="N14" i="61" s="1" a="1"/>
  <c r="N14" i="61" s="1"/>
  <c r="E14" i="61" a="1"/>
  <c r="E14" i="61"/>
  <c r="N13" i="61" a="1"/>
  <c r="N13" i="61" s="1"/>
  <c r="M13" i="61" a="1"/>
  <c r="M13" i="61" s="1"/>
  <c r="L13" i="61" a="1"/>
  <c r="L13" i="61" s="1"/>
  <c r="F13" i="61" a="1"/>
  <c r="F13" i="61" s="1"/>
  <c r="E13" i="61" a="1"/>
  <c r="E13" i="61"/>
  <c r="L12" i="61" a="1"/>
  <c r="L12" i="61"/>
  <c r="F12" i="61" a="1"/>
  <c r="F12" i="61"/>
  <c r="N12" i="61" s="1" a="1"/>
  <c r="N12" i="61" s="1"/>
  <c r="E12" i="61" a="1"/>
  <c r="E12" i="61" s="1"/>
  <c r="M12" i="61" s="1" a="1"/>
  <c r="M12" i="61" s="1"/>
  <c r="N11" i="61" a="1"/>
  <c r="N11" i="61"/>
  <c r="M11" i="61" a="1"/>
  <c r="M11" i="61"/>
  <c r="L11" i="61" a="1"/>
  <c r="L11" i="61" s="1"/>
  <c r="N10" i="61" a="1"/>
  <c r="N10" i="61" s="1"/>
  <c r="M10" i="61" a="1"/>
  <c r="M10" i="61" s="1"/>
  <c r="L10" i="61" a="1"/>
  <c r="L10" i="61" s="1"/>
  <c r="F10" i="61" a="1"/>
  <c r="F10" i="61"/>
  <c r="E10" i="61" a="1"/>
  <c r="E10" i="61"/>
  <c r="M9" i="61" a="1"/>
  <c r="M9" i="61" s="1"/>
  <c r="L9" i="61" a="1"/>
  <c r="L9" i="61" s="1"/>
  <c r="F9" i="61" a="1"/>
  <c r="F9" i="61" s="1"/>
  <c r="N9" i="61" s="1" a="1"/>
  <c r="N9" i="61" s="1"/>
  <c r="E9" i="61" a="1"/>
  <c r="E9" i="61"/>
  <c r="N8" i="61" a="1"/>
  <c r="N8" i="61"/>
  <c r="M8" i="61" a="1"/>
  <c r="M8" i="61"/>
  <c r="L8" i="61" a="1"/>
  <c r="L8" i="61"/>
  <c r="L7" i="61" a="1"/>
  <c r="L7" i="61"/>
  <c r="F7" i="61" a="1"/>
  <c r="F7" i="61"/>
  <c r="N7" i="61" s="1" a="1"/>
  <c r="N7" i="61" s="1"/>
  <c r="E7" i="61" a="1"/>
  <c r="E7" i="61" s="1"/>
  <c r="M7" i="61" s="1" a="1"/>
  <c r="M7" i="61" s="1"/>
  <c r="N6" i="61" a="1"/>
  <c r="N6" i="61" s="1"/>
  <c r="M6" i="61" a="1"/>
  <c r="M6" i="61" s="1"/>
  <c r="L6" i="61" a="1"/>
  <c r="L6" i="61" s="1"/>
  <c r="N5" i="61" a="1"/>
  <c r="N5" i="61" s="1"/>
  <c r="M5" i="61" a="1"/>
  <c r="M5" i="61"/>
  <c r="L5" i="61" a="1"/>
  <c r="L5" i="61"/>
  <c r="L4" i="61" a="1"/>
  <c r="L4" i="61" s="1"/>
  <c r="F4" i="61" a="1"/>
  <c r="F4" i="61"/>
  <c r="N4" i="61" s="1" a="1"/>
  <c r="N4" i="61" s="1"/>
  <c r="E4" i="61" a="1"/>
  <c r="E4" i="61"/>
  <c r="M4" i="61" s="1" a="1"/>
  <c r="M4" i="61" s="1"/>
  <c r="M39" i="61" s="1" a="1"/>
  <c r="M39" i="61" s="1"/>
  <c r="M40" i="61" s="1" a="1"/>
  <c r="M40" i="61" s="1"/>
  <c r="N3" i="61" a="1"/>
  <c r="N3" i="61"/>
  <c r="M3" i="61" a="1"/>
  <c r="M3" i="61"/>
  <c r="L3" i="61" a="1"/>
  <c r="L3" i="61"/>
  <c r="K40" i="60" a="1"/>
  <c r="K40" i="60" s="1"/>
  <c r="K39" i="60" a="1"/>
  <c r="K39" i="60"/>
  <c r="L38" i="60" a="1"/>
  <c r="L38" i="60" s="1"/>
  <c r="M21" i="60" a="1"/>
  <c r="M21" i="60" s="1"/>
  <c r="L21" i="60" a="1"/>
  <c r="L21" i="60" s="1"/>
  <c r="F21" i="60" a="1"/>
  <c r="F21" i="60"/>
  <c r="N21" i="60" s="1" a="1"/>
  <c r="N21" i="60" s="1"/>
  <c r="E21" i="60" a="1"/>
  <c r="E21" i="60"/>
  <c r="L20" i="60" a="1"/>
  <c r="L20" i="60"/>
  <c r="L19" i="60" a="1"/>
  <c r="L19" i="60"/>
  <c r="F19" i="60" a="1"/>
  <c r="F19" i="60"/>
  <c r="N19" i="60" s="1" a="1"/>
  <c r="N19" i="60" s="1"/>
  <c r="E19" i="60" a="1"/>
  <c r="E19" i="60" s="1"/>
  <c r="M19" i="60" s="1" a="1"/>
  <c r="M19" i="60" s="1"/>
  <c r="M18" i="60"/>
  <c r="L18" i="60" a="1"/>
  <c r="L18" i="60"/>
  <c r="F18" i="60" a="1"/>
  <c r="F18" i="60"/>
  <c r="N18" i="60" s="1" a="1"/>
  <c r="N18" i="60" s="1"/>
  <c r="E18" i="60" a="1"/>
  <c r="E18" i="60"/>
  <c r="M18" i="60" s="1" a="1"/>
  <c r="N17" i="60" a="1"/>
  <c r="N17" i="60"/>
  <c r="M17" i="60" a="1"/>
  <c r="M17" i="60"/>
  <c r="L17" i="60" a="1"/>
  <c r="L17" i="60"/>
  <c r="N16" i="60" a="1"/>
  <c r="N16" i="60" s="1"/>
  <c r="L16" i="60" a="1"/>
  <c r="L16" i="60" s="1"/>
  <c r="F16" i="60" a="1"/>
  <c r="F16" i="60"/>
  <c r="E16" i="60" a="1"/>
  <c r="E16" i="60"/>
  <c r="M16" i="60" s="1" a="1"/>
  <c r="M16" i="60" s="1"/>
  <c r="M15" i="60" a="1"/>
  <c r="M15" i="60" s="1"/>
  <c r="L15" i="60" a="1"/>
  <c r="L15" i="60" s="1"/>
  <c r="F15" i="60" a="1"/>
  <c r="F15" i="60"/>
  <c r="N15" i="60" s="1" a="1"/>
  <c r="N15" i="60" s="1"/>
  <c r="E15" i="60" a="1"/>
  <c r="E15" i="60" s="1"/>
  <c r="M14" i="60" a="1"/>
  <c r="M14" i="60" s="1"/>
  <c r="L14" i="60" a="1"/>
  <c r="L14" i="60"/>
  <c r="F14" i="60" a="1"/>
  <c r="F14" i="60" s="1"/>
  <c r="N14" i="60" s="1" a="1"/>
  <c r="N14" i="60" s="1"/>
  <c r="E14" i="60" a="1"/>
  <c r="E14" i="60"/>
  <c r="N13" i="60" a="1"/>
  <c r="N13" i="60" s="1"/>
  <c r="L13" i="60" a="1"/>
  <c r="L13" i="60"/>
  <c r="F13" i="60" a="1"/>
  <c r="F13" i="60" s="1"/>
  <c r="E13" i="60" a="1"/>
  <c r="E13" i="60" s="1"/>
  <c r="M13" i="60" s="1" a="1"/>
  <c r="M13" i="60" s="1"/>
  <c r="M12" i="60" a="1"/>
  <c r="M12" i="60" s="1"/>
  <c r="L12" i="60" a="1"/>
  <c r="L12" i="60"/>
  <c r="F12" i="60" a="1"/>
  <c r="F12" i="60" s="1"/>
  <c r="N12" i="60" s="1" a="1"/>
  <c r="N12" i="60" s="1"/>
  <c r="E12" i="60" a="1"/>
  <c r="E12" i="60"/>
  <c r="N11" i="60" a="1"/>
  <c r="N11" i="60" s="1"/>
  <c r="M11" i="60" a="1"/>
  <c r="M11" i="60" s="1"/>
  <c r="L11" i="60" a="1"/>
  <c r="L11" i="60" s="1"/>
  <c r="N10" i="60" a="1"/>
  <c r="N10" i="60" s="1"/>
  <c r="L10" i="60" a="1"/>
  <c r="L10" i="60" s="1"/>
  <c r="F10" i="60" a="1"/>
  <c r="F10" i="60"/>
  <c r="E10" i="60" a="1"/>
  <c r="E10" i="60" s="1"/>
  <c r="M10" i="60" s="1" a="1"/>
  <c r="M10" i="60" s="1"/>
  <c r="N9" i="60" a="1"/>
  <c r="N9" i="60"/>
  <c r="L9" i="60" a="1"/>
  <c r="L9" i="60"/>
  <c r="F9" i="60" a="1"/>
  <c r="F9" i="60" s="1"/>
  <c r="E9" i="60" a="1"/>
  <c r="E9" i="60"/>
  <c r="M9" i="60" s="1" a="1"/>
  <c r="M9" i="60" s="1"/>
  <c r="N8" i="60" a="1"/>
  <c r="N8" i="60"/>
  <c r="M8" i="60" a="1"/>
  <c r="M8" i="60"/>
  <c r="L8" i="60" a="1"/>
  <c r="L8" i="60" s="1"/>
  <c r="M7" i="60" a="1"/>
  <c r="M7" i="60" s="1"/>
  <c r="L7" i="60" a="1"/>
  <c r="L7" i="60"/>
  <c r="F7" i="60" a="1"/>
  <c r="F7" i="60" s="1"/>
  <c r="N7" i="60" s="1" a="1"/>
  <c r="N7" i="60" s="1"/>
  <c r="E7" i="60" a="1"/>
  <c r="E7" i="60" s="1"/>
  <c r="N6" i="60" a="1"/>
  <c r="N6" i="60"/>
  <c r="M6" i="60" a="1"/>
  <c r="M6" i="60" s="1"/>
  <c r="L6" i="60" a="1"/>
  <c r="L6" i="60" s="1"/>
  <c r="N5" i="60" a="1"/>
  <c r="N5" i="60" s="1"/>
  <c r="M5" i="60" a="1"/>
  <c r="M5" i="60"/>
  <c r="L5" i="60" a="1"/>
  <c r="L5" i="60"/>
  <c r="N4" i="60" a="1"/>
  <c r="N4" i="60" s="1"/>
  <c r="M4" i="60" a="1"/>
  <c r="M4" i="60" s="1"/>
  <c r="L4" i="60" a="1"/>
  <c r="L4" i="60" s="1"/>
  <c r="F4" i="60" a="1"/>
  <c r="F4" i="60" s="1"/>
  <c r="E4" i="60" a="1"/>
  <c r="E4" i="60"/>
  <c r="N3" i="60" a="1"/>
  <c r="N3" i="60" s="1"/>
  <c r="M3" i="60" a="1"/>
  <c r="M3" i="60" s="1"/>
  <c r="L3" i="60" a="1"/>
  <c r="L3" i="60" s="1"/>
  <c r="K50" i="59" a="1"/>
  <c r="K50" i="59"/>
  <c r="K49" i="59" a="1"/>
  <c r="K49" i="59" s="1"/>
  <c r="N31" i="59" a="1"/>
  <c r="N31" i="59" s="1"/>
  <c r="L31" i="59" a="1"/>
  <c r="L31" i="59"/>
  <c r="F31" i="59" a="1"/>
  <c r="F31" i="59"/>
  <c r="E31" i="59" a="1"/>
  <c r="E31" i="59"/>
  <c r="M31" i="59" s="1" a="1"/>
  <c r="M31" i="59" s="1"/>
  <c r="L30" i="59" a="1"/>
  <c r="L30" i="59"/>
  <c r="M29" i="59"/>
  <c r="L29" i="59" a="1"/>
  <c r="L29" i="59"/>
  <c r="F29" i="59" a="1"/>
  <c r="F29" i="59"/>
  <c r="N29" i="59" s="1" a="1"/>
  <c r="N29" i="59" s="1"/>
  <c r="E29" i="59" a="1"/>
  <c r="E29" i="59" s="1"/>
  <c r="M29" i="59" s="1" a="1"/>
  <c r="N28" i="59" a="1"/>
  <c r="N28" i="59" s="1"/>
  <c r="L28" i="59" a="1"/>
  <c r="L28" i="59" s="1"/>
  <c r="F28" i="59" a="1"/>
  <c r="F28" i="59"/>
  <c r="E28" i="59" a="1"/>
  <c r="E28" i="59" s="1"/>
  <c r="M28" i="59" s="1" a="1"/>
  <c r="M28" i="59" s="1"/>
  <c r="N27" i="59" a="1"/>
  <c r="N27" i="59" s="1"/>
  <c r="L27" i="59" a="1"/>
  <c r="L27" i="59"/>
  <c r="F27" i="59" a="1"/>
  <c r="F27" i="59" s="1"/>
  <c r="E27" i="59" a="1"/>
  <c r="E27" i="59" s="1"/>
  <c r="M27" i="59" s="1" a="1"/>
  <c r="M27" i="59" s="1"/>
  <c r="N26" i="59" a="1"/>
  <c r="N26" i="59" s="1"/>
  <c r="M26" i="59" a="1"/>
  <c r="M26" i="59"/>
  <c r="L26" i="59" a="1"/>
  <c r="L26" i="59"/>
  <c r="N25" i="59" a="1"/>
  <c r="N25" i="59"/>
  <c r="M25" i="59" a="1"/>
  <c r="M25" i="59" s="1"/>
  <c r="L25" i="59" a="1"/>
  <c r="L25" i="59"/>
  <c r="F25" i="59" a="1"/>
  <c r="F25" i="59"/>
  <c r="E25" i="59" a="1"/>
  <c r="E25" i="59" s="1"/>
  <c r="N24" i="59" a="1"/>
  <c r="N24" i="59"/>
  <c r="M24" i="59" a="1"/>
  <c r="M24" i="59"/>
  <c r="L24" i="59" a="1"/>
  <c r="L24" i="59" s="1"/>
  <c r="L23" i="59" a="1"/>
  <c r="L23" i="59"/>
  <c r="F23" i="59" a="1"/>
  <c r="F23" i="59"/>
  <c r="N23" i="59" s="1" a="1"/>
  <c r="N23" i="59" s="1"/>
  <c r="E23" i="59" a="1"/>
  <c r="E23" i="59" s="1"/>
  <c r="M23" i="59" s="1" a="1"/>
  <c r="M23" i="59" s="1"/>
  <c r="N22" i="59" a="1"/>
  <c r="N22" i="59" s="1"/>
  <c r="M22" i="59" a="1"/>
  <c r="M22" i="59" s="1"/>
  <c r="L22" i="59" a="1"/>
  <c r="L22" i="59"/>
  <c r="N21" i="59" a="1"/>
  <c r="N21" i="59" s="1"/>
  <c r="L21" i="59" a="1"/>
  <c r="L21" i="59"/>
  <c r="F21" i="59" a="1"/>
  <c r="F21" i="59" s="1"/>
  <c r="E21" i="59" a="1"/>
  <c r="E21" i="59" s="1"/>
  <c r="M21" i="59" s="1" a="1"/>
  <c r="M21" i="59" s="1"/>
  <c r="N20" i="59" a="1"/>
  <c r="N20" i="59"/>
  <c r="M20" i="59" a="1"/>
  <c r="M20" i="59" s="1"/>
  <c r="L20" i="59" a="1"/>
  <c r="L20" i="59"/>
  <c r="N19" i="59" a="1"/>
  <c r="N19" i="59" s="1"/>
  <c r="M19" i="59"/>
  <c r="L19" i="59" a="1"/>
  <c r="L19" i="59" s="1"/>
  <c r="F19" i="59" a="1"/>
  <c r="F19" i="59" s="1"/>
  <c r="E19" i="59" a="1"/>
  <c r="E19" i="59"/>
  <c r="M19" i="59" s="1" a="1"/>
  <c r="N18" i="59" a="1"/>
  <c r="N18" i="59"/>
  <c r="M18" i="59" a="1"/>
  <c r="M18" i="59"/>
  <c r="L18" i="59" a="1"/>
  <c r="L18" i="59" s="1"/>
  <c r="N17" i="59" a="1"/>
  <c r="N17" i="59"/>
  <c r="M17" i="59" a="1"/>
  <c r="M17" i="59" s="1"/>
  <c r="L17" i="59" a="1"/>
  <c r="L17" i="59"/>
  <c r="M16" i="59"/>
  <c r="L16" i="59" a="1"/>
  <c r="L16" i="59"/>
  <c r="F16" i="59" a="1"/>
  <c r="F16" i="59"/>
  <c r="N16" i="59" s="1" a="1"/>
  <c r="N16" i="59" s="1"/>
  <c r="E16" i="59" a="1"/>
  <c r="E16" i="59"/>
  <c r="M16" i="59" s="1" a="1"/>
  <c r="L15" i="59" a="1"/>
  <c r="L15" i="59"/>
  <c r="F15" i="59" a="1"/>
  <c r="F15" i="59"/>
  <c r="N15" i="59" s="1" a="1"/>
  <c r="N15" i="59" s="1"/>
  <c r="E15" i="59" a="1"/>
  <c r="E15" i="59"/>
  <c r="M15" i="59" s="1" a="1"/>
  <c r="M15" i="59" s="1"/>
  <c r="L14" i="59" a="1"/>
  <c r="L14" i="59"/>
  <c r="F14" i="59" a="1"/>
  <c r="F14" i="59"/>
  <c r="N14" i="59" s="1" a="1"/>
  <c r="N14" i="59" s="1"/>
  <c r="E14" i="59" a="1"/>
  <c r="E14" i="59" s="1"/>
  <c r="M14" i="59" s="1" a="1"/>
  <c r="M14" i="59" s="1"/>
  <c r="N13" i="59" a="1"/>
  <c r="N13" i="59" s="1"/>
  <c r="L13" i="59" a="1"/>
  <c r="L13" i="59"/>
  <c r="F13" i="59" a="1"/>
  <c r="F13" i="59"/>
  <c r="E13" i="59" a="1"/>
  <c r="E13" i="59"/>
  <c r="M13" i="59" s="1" a="1"/>
  <c r="M13" i="59" s="1"/>
  <c r="N12" i="59"/>
  <c r="L12" i="59" a="1"/>
  <c r="L12" i="59" s="1"/>
  <c r="F12" i="59" a="1"/>
  <c r="F12" i="59" s="1"/>
  <c r="N12" i="59" s="1" a="1"/>
  <c r="E12" i="59" a="1"/>
  <c r="E12" i="59" s="1"/>
  <c r="M12" i="59" s="1" a="1"/>
  <c r="M12" i="59" s="1"/>
  <c r="N11" i="59" a="1"/>
  <c r="N11" i="59" s="1"/>
  <c r="M11" i="59" a="1"/>
  <c r="M11" i="59"/>
  <c r="L11" i="59" a="1"/>
  <c r="L11" i="59"/>
  <c r="L10" i="59" a="1"/>
  <c r="L10" i="59" s="1"/>
  <c r="F10" i="59" a="1"/>
  <c r="F10" i="59"/>
  <c r="N10" i="59" s="1" a="1"/>
  <c r="N10" i="59" s="1"/>
  <c r="E10" i="59" a="1"/>
  <c r="E10" i="59" s="1"/>
  <c r="M10" i="59" s="1" a="1"/>
  <c r="M10" i="59" s="1"/>
  <c r="L9" i="59" a="1"/>
  <c r="L9" i="59"/>
  <c r="L48" i="59" s="1" a="1"/>
  <c r="L48" i="59" s="1"/>
  <c r="F9" i="59" a="1"/>
  <c r="F9" i="59" s="1"/>
  <c r="N9" i="59" s="1" a="1"/>
  <c r="N9" i="59" s="1"/>
  <c r="E9" i="59" a="1"/>
  <c r="E9" i="59" s="1"/>
  <c r="M9" i="59" s="1" a="1"/>
  <c r="M9" i="59" s="1"/>
  <c r="N8" i="59" a="1"/>
  <c r="N8" i="59" s="1"/>
  <c r="M8" i="59" a="1"/>
  <c r="M8" i="59"/>
  <c r="L8" i="59" a="1"/>
  <c r="L8" i="59"/>
  <c r="N7" i="59" a="1"/>
  <c r="N7" i="59" s="1"/>
  <c r="L7" i="59" a="1"/>
  <c r="L7" i="59" s="1"/>
  <c r="F7" i="59" a="1"/>
  <c r="F7" i="59" s="1"/>
  <c r="E7" i="59" a="1"/>
  <c r="E7" i="59" s="1"/>
  <c r="M7" i="59" s="1" a="1"/>
  <c r="M7" i="59" s="1"/>
  <c r="N6" i="59" a="1"/>
  <c r="N6" i="59" s="1"/>
  <c r="M6" i="59" a="1"/>
  <c r="M6" i="59" s="1"/>
  <c r="L6" i="59" a="1"/>
  <c r="L6" i="59" s="1"/>
  <c r="N5" i="59" a="1"/>
  <c r="N5" i="59" s="1"/>
  <c r="M5" i="59" a="1"/>
  <c r="M5" i="59" s="1"/>
  <c r="L5" i="59" a="1"/>
  <c r="L5" i="59"/>
  <c r="N4" i="59"/>
  <c r="L4" i="59" a="1"/>
  <c r="L4" i="59"/>
  <c r="F4" i="59" a="1"/>
  <c r="F4" i="59"/>
  <c r="N4" i="59" s="1" a="1"/>
  <c r="E4" i="59" a="1"/>
  <c r="E4" i="59"/>
  <c r="M4" i="59" s="1" a="1"/>
  <c r="M4" i="59" s="1"/>
  <c r="N3" i="59" a="1"/>
  <c r="N3" i="59"/>
  <c r="M3" i="59" a="1"/>
  <c r="M3" i="59"/>
  <c r="L3" i="59" a="1"/>
  <c r="L3" i="59" s="1"/>
  <c r="K36" i="58" a="1"/>
  <c r="K36" i="58"/>
  <c r="K35" i="58" a="1"/>
  <c r="K35" i="58"/>
  <c r="L17" i="58" a="1"/>
  <c r="L17" i="58" s="1"/>
  <c r="F17" i="58" a="1"/>
  <c r="F17" i="58"/>
  <c r="N17" i="58" s="1" a="1"/>
  <c r="N17" i="58" s="1"/>
  <c r="E17" i="58" a="1"/>
  <c r="E17" i="58"/>
  <c r="M17" i="58" s="1" a="1"/>
  <c r="M17" i="58" s="1"/>
  <c r="L16" i="58" a="1"/>
  <c r="L16" i="58" s="1"/>
  <c r="M15" i="58"/>
  <c r="L15" i="58" a="1"/>
  <c r="L15" i="58"/>
  <c r="F15" i="58" a="1"/>
  <c r="F15" i="58" s="1"/>
  <c r="N15" i="58" s="1" a="1"/>
  <c r="N15" i="58" s="1"/>
  <c r="E15" i="58" a="1"/>
  <c r="E15" i="58"/>
  <c r="M15" i="58" s="1" a="1"/>
  <c r="L14" i="58" a="1"/>
  <c r="L14" i="58"/>
  <c r="F14" i="58" a="1"/>
  <c r="F14" i="58" s="1"/>
  <c r="N14" i="58" s="1" a="1"/>
  <c r="N14" i="58" s="1"/>
  <c r="E14" i="58" a="1"/>
  <c r="E14" i="58" s="1"/>
  <c r="M14" i="58" s="1" a="1"/>
  <c r="M14" i="58" s="1"/>
  <c r="N13" i="58" a="1"/>
  <c r="N13" i="58" s="1"/>
  <c r="M13" i="58" a="1"/>
  <c r="M13" i="58" s="1"/>
  <c r="L13" i="58" a="1"/>
  <c r="L13" i="58"/>
  <c r="N12" i="58" a="1"/>
  <c r="N12" i="58" s="1"/>
  <c r="M12" i="58" a="1"/>
  <c r="M12" i="58" s="1"/>
  <c r="L12" i="58" a="1"/>
  <c r="L12" i="58" s="1"/>
  <c r="F12" i="58" a="1"/>
  <c r="F12" i="58" s="1"/>
  <c r="E12" i="58" a="1"/>
  <c r="E12" i="58" s="1"/>
  <c r="L11" i="58" a="1"/>
  <c r="L11" i="58"/>
  <c r="F11" i="58" a="1"/>
  <c r="F11" i="58"/>
  <c r="N11" i="58" s="1" a="1"/>
  <c r="N11" i="58" s="1"/>
  <c r="E11" i="58" a="1"/>
  <c r="E11" i="58"/>
  <c r="M11" i="58" s="1" a="1"/>
  <c r="M11" i="58" s="1"/>
  <c r="N10" i="58" a="1"/>
  <c r="N10" i="58"/>
  <c r="M10" i="58" a="1"/>
  <c r="M10" i="58"/>
  <c r="L10" i="58" a="1"/>
  <c r="L10" i="58"/>
  <c r="F10" i="58" a="1"/>
  <c r="F10" i="58"/>
  <c r="E10" i="58" a="1"/>
  <c r="E10" i="58" s="1"/>
  <c r="L9" i="58" a="1"/>
  <c r="L9" i="58" s="1"/>
  <c r="F9" i="58" a="1"/>
  <c r="F9" i="58"/>
  <c r="N9" i="58" s="1" a="1"/>
  <c r="N9" i="58" s="1"/>
  <c r="E9" i="58" a="1"/>
  <c r="E9" i="58" s="1"/>
  <c r="M9" i="58" s="1" a="1"/>
  <c r="M9" i="58" s="1"/>
  <c r="N8" i="58" a="1"/>
  <c r="N8" i="58"/>
  <c r="M8" i="58" a="1"/>
  <c r="M8" i="58" s="1"/>
  <c r="L8" i="58" a="1"/>
  <c r="L8" i="58" s="1"/>
  <c r="L35" i="58" s="1" a="1"/>
  <c r="L35" i="58" s="1"/>
  <c r="F8" i="58" a="1"/>
  <c r="F8" i="58" s="1"/>
  <c r="E8" i="58" a="1"/>
  <c r="E8" i="58" s="1"/>
  <c r="N7" i="58" a="1"/>
  <c r="N7" i="58" s="1"/>
  <c r="M7" i="58" a="1"/>
  <c r="M7" i="58"/>
  <c r="N6" i="58" a="1"/>
  <c r="N6" i="58"/>
  <c r="M6" i="58" a="1"/>
  <c r="M6" i="58" s="1"/>
  <c r="L6" i="58" a="1"/>
  <c r="L6" i="58" s="1"/>
  <c r="N5" i="58" a="1"/>
  <c r="N5" i="58"/>
  <c r="M5" i="58" a="1"/>
  <c r="M5" i="58"/>
  <c r="L5" i="58" a="1"/>
  <c r="L5" i="58" s="1"/>
  <c r="N4" i="58" a="1"/>
  <c r="N4" i="58"/>
  <c r="L4" i="58" a="1"/>
  <c r="L4" i="58" s="1"/>
  <c r="F4" i="58" a="1"/>
  <c r="F4" i="58" s="1"/>
  <c r="E4" i="58" a="1"/>
  <c r="E4" i="58"/>
  <c r="M4" i="58" s="1" a="1"/>
  <c r="M4" i="58" s="1"/>
  <c r="N3" i="58" a="1"/>
  <c r="N3" i="58"/>
  <c r="M3" i="58" a="1"/>
  <c r="M3" i="58" s="1"/>
  <c r="L3" i="58" a="1"/>
  <c r="L3" i="58" s="1"/>
  <c r="K29" i="57" a="1"/>
  <c r="K29" i="57"/>
  <c r="K28" i="57" a="1"/>
  <c r="K28" i="57"/>
  <c r="A28" i="57" a="1"/>
  <c r="A28" i="57"/>
  <c r="M10" i="57"/>
  <c r="L10" i="57" a="1"/>
  <c r="L10" i="57" s="1"/>
  <c r="F10" i="57" a="1"/>
  <c r="F10" i="57" s="1"/>
  <c r="N10" i="57" s="1" a="1"/>
  <c r="N10" i="57" s="1"/>
  <c r="E10" i="57" a="1"/>
  <c r="E10" i="57" s="1"/>
  <c r="M10" i="57" s="1" a="1"/>
  <c r="M9" i="57" a="1"/>
  <c r="M9" i="57"/>
  <c r="H9" i="57" a="1"/>
  <c r="H9" i="57"/>
  <c r="L9" i="57" s="1" a="1"/>
  <c r="L9" i="57" s="1"/>
  <c r="L28" i="57" s="1" a="1"/>
  <c r="L28" i="57" s="1"/>
  <c r="F9" i="57" a="1"/>
  <c r="F9" i="57" s="1"/>
  <c r="N9" i="57" s="1" a="1"/>
  <c r="N9" i="57" s="1"/>
  <c r="E9" i="57" a="1"/>
  <c r="E9" i="57" s="1"/>
  <c r="N8" i="57" a="1"/>
  <c r="N8" i="57" s="1"/>
  <c r="M8" i="57" a="1"/>
  <c r="M8" i="57" s="1"/>
  <c r="L8" i="57" a="1"/>
  <c r="L8" i="57" s="1"/>
  <c r="H8" i="57" a="1"/>
  <c r="H8" i="57"/>
  <c r="F8" i="57" a="1"/>
  <c r="F8" i="57"/>
  <c r="E8" i="57" a="1"/>
  <c r="E8" i="57"/>
  <c r="N7" i="57"/>
  <c r="L7" i="57"/>
  <c r="H7" i="57" a="1"/>
  <c r="H7" i="57"/>
  <c r="L7" i="57" s="1" a="1"/>
  <c r="F7" i="57" a="1"/>
  <c r="F7" i="57"/>
  <c r="N7" i="57" s="1" a="1"/>
  <c r="E7" i="57" a="1"/>
  <c r="E7" i="57" s="1"/>
  <c r="M7" i="57" s="1" a="1"/>
  <c r="M7" i="57" s="1"/>
  <c r="N6" i="57" a="1"/>
  <c r="N6" i="57"/>
  <c r="H6" i="57" a="1"/>
  <c r="H6" i="57" s="1"/>
  <c r="L6" i="57" s="1" a="1"/>
  <c r="L6" i="57" s="1"/>
  <c r="F6" i="57" a="1"/>
  <c r="F6" i="57"/>
  <c r="E6" i="57" a="1"/>
  <c r="E6" i="57" s="1"/>
  <c r="M6" i="57" s="1" a="1"/>
  <c r="M6" i="57" s="1"/>
  <c r="H5" i="57" a="1"/>
  <c r="H5" i="57"/>
  <c r="L5" i="57" s="1" a="1"/>
  <c r="L5" i="57" s="1"/>
  <c r="F5" i="57" a="1"/>
  <c r="F5" i="57" s="1"/>
  <c r="N5" i="57" s="1" a="1"/>
  <c r="N5" i="57" s="1"/>
  <c r="E5" i="57" a="1"/>
  <c r="E5" i="57"/>
  <c r="M5" i="57" s="1" a="1"/>
  <c r="M5" i="57" s="1"/>
  <c r="H4" i="57" a="1"/>
  <c r="H4" i="57"/>
  <c r="L4" i="57" s="1" a="1"/>
  <c r="L4" i="57" s="1"/>
  <c r="F4" i="57" a="1"/>
  <c r="F4" i="57"/>
  <c r="N4" i="57" s="1" a="1"/>
  <c r="N4" i="57" s="1"/>
  <c r="E4" i="57" a="1"/>
  <c r="E4" i="57" s="1"/>
  <c r="M4" i="57" s="1" a="1"/>
  <c r="M4" i="57" s="1"/>
  <c r="N3" i="57" a="1"/>
  <c r="N3" i="57" s="1"/>
  <c r="M3" i="57" a="1"/>
  <c r="M3" i="57" s="1"/>
  <c r="L3" i="57" a="1"/>
  <c r="L3" i="57" s="1"/>
  <c r="K29" i="56" a="1"/>
  <c r="K29" i="56"/>
  <c r="K28" i="56" a="1"/>
  <c r="K28" i="56"/>
  <c r="A28" i="56" a="1"/>
  <c r="A28" i="56" s="1"/>
  <c r="L10" i="56" a="1"/>
  <c r="L10" i="56" s="1"/>
  <c r="F10" i="56" a="1"/>
  <c r="F10" i="56"/>
  <c r="N10" i="56" s="1" a="1"/>
  <c r="N10" i="56" s="1"/>
  <c r="E10" i="56" a="1"/>
  <c r="E10" i="56"/>
  <c r="M10" i="56" s="1" a="1"/>
  <c r="M10" i="56" s="1"/>
  <c r="N9" i="56" a="1"/>
  <c r="N9" i="56" s="1"/>
  <c r="L9" i="56" a="1"/>
  <c r="L9" i="56" s="1"/>
  <c r="H9" i="56" a="1"/>
  <c r="H9" i="56"/>
  <c r="F9" i="56" a="1"/>
  <c r="F9" i="56"/>
  <c r="E9" i="56" a="1"/>
  <c r="E9" i="56" s="1"/>
  <c r="M9" i="56" s="1" a="1"/>
  <c r="M9" i="56" s="1"/>
  <c r="H8" i="56" a="1"/>
  <c r="H8" i="56"/>
  <c r="L8" i="56" s="1" a="1"/>
  <c r="L8" i="56" s="1"/>
  <c r="F8" i="56" a="1"/>
  <c r="F8" i="56" s="1"/>
  <c r="N8" i="56" s="1" a="1"/>
  <c r="N8" i="56" s="1"/>
  <c r="E8" i="56" a="1"/>
  <c r="E8" i="56"/>
  <c r="M8" i="56" s="1" a="1"/>
  <c r="M8" i="56" s="1"/>
  <c r="N7" i="56"/>
  <c r="M7" i="56"/>
  <c r="L7" i="56" a="1"/>
  <c r="L7" i="56" s="1"/>
  <c r="H7" i="56" a="1"/>
  <c r="H7" i="56"/>
  <c r="F7" i="56" a="1"/>
  <c r="F7" i="56"/>
  <c r="N7" i="56" s="1" a="1"/>
  <c r="E7" i="56" a="1"/>
  <c r="E7" i="56"/>
  <c r="M7" i="56" s="1" a="1"/>
  <c r="H6" i="56" a="1"/>
  <c r="H6" i="56"/>
  <c r="L6" i="56" s="1" a="1"/>
  <c r="L6" i="56" s="1"/>
  <c r="F6" i="56" a="1"/>
  <c r="F6" i="56"/>
  <c r="N6" i="56" s="1" a="1"/>
  <c r="N6" i="56" s="1"/>
  <c r="E6" i="56" a="1"/>
  <c r="E6" i="56"/>
  <c r="M6" i="56" s="1" a="1"/>
  <c r="M6" i="56" s="1"/>
  <c r="H5" i="56" a="1"/>
  <c r="H5" i="56"/>
  <c r="L5" i="56" s="1" a="1"/>
  <c r="L5" i="56" s="1"/>
  <c r="F5" i="56" a="1"/>
  <c r="F5" i="56" s="1"/>
  <c r="N5" i="56" s="1" a="1"/>
  <c r="N5" i="56" s="1"/>
  <c r="E5" i="56" a="1"/>
  <c r="E5" i="56" s="1"/>
  <c r="M5" i="56" s="1" a="1"/>
  <c r="M5" i="56" s="1"/>
  <c r="H4" i="56" a="1"/>
  <c r="H4" i="56" s="1"/>
  <c r="L4" i="56" s="1" a="1"/>
  <c r="L4" i="56" s="1"/>
  <c r="L28" i="56" s="1" a="1"/>
  <c r="L28" i="56" s="1"/>
  <c r="F4" i="56" a="1"/>
  <c r="F4" i="56" s="1"/>
  <c r="N4" i="56" s="1" a="1"/>
  <c r="N4" i="56" s="1"/>
  <c r="E4" i="56" a="1"/>
  <c r="E4" i="56"/>
  <c r="M4" i="56" s="1" a="1"/>
  <c r="M4" i="56" s="1"/>
  <c r="N3" i="56" a="1"/>
  <c r="N3" i="56" s="1"/>
  <c r="M3" i="56" a="1"/>
  <c r="M3" i="56"/>
  <c r="L3" i="56" a="1"/>
  <c r="L3" i="56" s="1"/>
  <c r="K29" i="55" a="1"/>
  <c r="K29" i="55"/>
  <c r="K28" i="55" a="1"/>
  <c r="K28" i="55" s="1"/>
  <c r="A28" i="55" a="1"/>
  <c r="A28" i="55"/>
  <c r="M10" i="55" a="1"/>
  <c r="M10" i="55"/>
  <c r="L10" i="55" a="1"/>
  <c r="L10" i="55"/>
  <c r="F10" i="55" a="1"/>
  <c r="F10" i="55" s="1"/>
  <c r="N10" i="55" s="1" a="1"/>
  <c r="N10" i="55" s="1"/>
  <c r="E10" i="55" a="1"/>
  <c r="E10" i="55"/>
  <c r="N9" i="55"/>
  <c r="H9" i="55" a="1"/>
  <c r="H9" i="55"/>
  <c r="L9" i="55" s="1" a="1"/>
  <c r="L9" i="55" s="1"/>
  <c r="F9" i="55" a="1"/>
  <c r="F9" i="55"/>
  <c r="N9" i="55" s="1" a="1"/>
  <c r="E9" i="55" a="1"/>
  <c r="E9" i="55"/>
  <c r="M9" i="55" s="1" a="1"/>
  <c r="M9" i="55" s="1"/>
  <c r="N8" i="55" a="1"/>
  <c r="N8" i="55"/>
  <c r="M8" i="55" a="1"/>
  <c r="M8" i="55" s="1"/>
  <c r="L8" i="55"/>
  <c r="H8" i="55" a="1"/>
  <c r="H8" i="55"/>
  <c r="L8" i="55" s="1" a="1"/>
  <c r="F8" i="55" a="1"/>
  <c r="F8" i="55" s="1"/>
  <c r="E8" i="55" a="1"/>
  <c r="E8" i="55"/>
  <c r="M7" i="55"/>
  <c r="L7" i="55" a="1"/>
  <c r="L7" i="55" s="1"/>
  <c r="H7" i="55" a="1"/>
  <c r="H7" i="55"/>
  <c r="F7" i="55" a="1"/>
  <c r="F7" i="55" s="1"/>
  <c r="N7" i="55" s="1" a="1"/>
  <c r="N7" i="55" s="1"/>
  <c r="E7" i="55" a="1"/>
  <c r="E7" i="55"/>
  <c r="M7" i="55" s="1" a="1"/>
  <c r="M6" i="55" a="1"/>
  <c r="M6" i="55" s="1"/>
  <c r="L6" i="55" a="1"/>
  <c r="L6" i="55" s="1"/>
  <c r="H6" i="55" a="1"/>
  <c r="H6" i="55"/>
  <c r="F6" i="55" a="1"/>
  <c r="F6" i="55"/>
  <c r="N6" i="55" s="1" a="1"/>
  <c r="N6" i="55" s="1"/>
  <c r="E6" i="55" a="1"/>
  <c r="E6" i="55"/>
  <c r="L5" i="55"/>
  <c r="H5" i="55" a="1"/>
  <c r="H5" i="55"/>
  <c r="L5" i="55" s="1" a="1"/>
  <c r="F5" i="55" a="1"/>
  <c r="F5" i="55"/>
  <c r="N5" i="55" s="1" a="1"/>
  <c r="N5" i="55" s="1"/>
  <c r="E5" i="55" a="1"/>
  <c r="E5" i="55"/>
  <c r="M5" i="55" s="1" a="1"/>
  <c r="M5" i="55" s="1"/>
  <c r="H4" i="55" a="1"/>
  <c r="H4" i="55" s="1"/>
  <c r="L4" i="55" s="1" a="1"/>
  <c r="L4" i="55" s="1"/>
  <c r="F4" i="55" a="1"/>
  <c r="F4" i="55" s="1"/>
  <c r="N4" i="55" s="1" a="1"/>
  <c r="N4" i="55" s="1"/>
  <c r="E4" i="55" a="1"/>
  <c r="E4" i="55"/>
  <c r="M4" i="55" s="1" a="1"/>
  <c r="M4" i="55" s="1"/>
  <c r="N3" i="55" a="1"/>
  <c r="N3" i="55"/>
  <c r="M3" i="55" a="1"/>
  <c r="M3" i="55" s="1"/>
  <c r="L3" i="55" a="1"/>
  <c r="L3" i="55" s="1"/>
  <c r="N29" i="54" a="1"/>
  <c r="N29" i="54" s="1"/>
  <c r="K29" i="54" a="1"/>
  <c r="K29" i="54" s="1"/>
  <c r="K28" i="54" a="1"/>
  <c r="K28" i="54"/>
  <c r="A28" i="54" a="1"/>
  <c r="A28" i="54"/>
  <c r="L10" i="54" a="1"/>
  <c r="L10" i="54" s="1"/>
  <c r="F10" i="54" a="1"/>
  <c r="F10" i="54"/>
  <c r="N10" i="54" s="1" a="1"/>
  <c r="N10" i="54" s="1"/>
  <c r="E10" i="54" a="1"/>
  <c r="E10" i="54" s="1"/>
  <c r="M10" i="54" s="1" a="1"/>
  <c r="M10" i="54" s="1"/>
  <c r="M9" i="54" a="1"/>
  <c r="M9" i="54" s="1"/>
  <c r="L9" i="54" a="1"/>
  <c r="L9" i="54" s="1"/>
  <c r="H9" i="54" a="1"/>
  <c r="H9" i="54" s="1"/>
  <c r="F9" i="54" a="1"/>
  <c r="F9" i="54"/>
  <c r="N9" i="54" s="1" a="1"/>
  <c r="N9" i="54" s="1"/>
  <c r="E9" i="54" a="1"/>
  <c r="E9" i="54"/>
  <c r="N8" i="54" a="1"/>
  <c r="N8" i="54"/>
  <c r="H8" i="54" a="1"/>
  <c r="H8" i="54"/>
  <c r="L8" i="54" s="1" a="1"/>
  <c r="L8" i="54" s="1"/>
  <c r="F8" i="54" a="1"/>
  <c r="F8" i="54" s="1"/>
  <c r="E8" i="54" a="1"/>
  <c r="E8" i="54" s="1"/>
  <c r="M8" i="54" s="1" a="1"/>
  <c r="M8" i="54" s="1"/>
  <c r="H7" i="54" a="1"/>
  <c r="H7" i="54" s="1"/>
  <c r="L7" i="54" s="1" a="1"/>
  <c r="L7" i="54" s="1"/>
  <c r="F7" i="54" a="1"/>
  <c r="F7" i="54" s="1"/>
  <c r="N7" i="54" s="1" a="1"/>
  <c r="N7" i="54" s="1"/>
  <c r="E7" i="54" a="1"/>
  <c r="E7" i="54" s="1"/>
  <c r="M7" i="54" s="1" a="1"/>
  <c r="M7" i="54" s="1"/>
  <c r="M6" i="54" a="1"/>
  <c r="M6" i="54"/>
  <c r="L6" i="54" a="1"/>
  <c r="L6" i="54" s="1"/>
  <c r="H6" i="54" a="1"/>
  <c r="H6" i="54"/>
  <c r="F6" i="54" a="1"/>
  <c r="F6" i="54"/>
  <c r="N6" i="54" s="1" a="1"/>
  <c r="N6" i="54" s="1"/>
  <c r="E6" i="54" a="1"/>
  <c r="E6" i="54"/>
  <c r="N5" i="54" a="1"/>
  <c r="N5" i="54" s="1"/>
  <c r="L5" i="54" a="1"/>
  <c r="L5" i="54" s="1"/>
  <c r="H5" i="54" a="1"/>
  <c r="H5" i="54"/>
  <c r="F5" i="54" a="1"/>
  <c r="F5" i="54"/>
  <c r="E5" i="54" a="1"/>
  <c r="E5" i="54"/>
  <c r="M5" i="54" s="1" a="1"/>
  <c r="M5" i="54" s="1"/>
  <c r="N4" i="54"/>
  <c r="N28" i="54" s="1" a="1"/>
  <c r="N28" i="54" s="1"/>
  <c r="F28" i="54" s="1" a="1"/>
  <c r="F28" i="54" s="1"/>
  <c r="L4" i="54"/>
  <c r="H4" i="54" a="1"/>
  <c r="H4" i="54"/>
  <c r="L4" i="54" s="1" a="1"/>
  <c r="F4" i="54" a="1"/>
  <c r="F4" i="54" s="1"/>
  <c r="N4" i="54" s="1" a="1"/>
  <c r="E4" i="54" a="1"/>
  <c r="E4" i="54"/>
  <c r="M4" i="54" s="1" a="1"/>
  <c r="M4" i="54" s="1"/>
  <c r="M28" i="54" s="1" a="1"/>
  <c r="M28" i="54" s="1"/>
  <c r="N3" i="54" a="1"/>
  <c r="N3" i="54"/>
  <c r="M3" i="54" a="1"/>
  <c r="M3" i="54"/>
  <c r="L3" i="54" a="1"/>
  <c r="L3" i="54" s="1"/>
  <c r="K36" i="53" a="1"/>
  <c r="K36" i="53" s="1"/>
  <c r="K35" i="53" a="1"/>
  <c r="K35" i="53"/>
  <c r="N17" i="53"/>
  <c r="M17" i="53" a="1"/>
  <c r="M17" i="53" s="1"/>
  <c r="L17" i="53" a="1"/>
  <c r="L17" i="53" s="1"/>
  <c r="F17" i="53" a="1"/>
  <c r="F17" i="53" s="1"/>
  <c r="N17" i="53" s="1" a="1"/>
  <c r="E17" i="53" a="1"/>
  <c r="E17" i="53"/>
  <c r="L16" i="53" a="1"/>
  <c r="L16" i="53" s="1"/>
  <c r="N15" i="53" a="1"/>
  <c r="N15" i="53" s="1"/>
  <c r="L15" i="53" a="1"/>
  <c r="L15" i="53"/>
  <c r="F15" i="53" a="1"/>
  <c r="F15" i="53"/>
  <c r="E15" i="53" a="1"/>
  <c r="E15" i="53" s="1"/>
  <c r="M15" i="53" s="1" a="1"/>
  <c r="M15" i="53" s="1"/>
  <c r="L14" i="53" a="1"/>
  <c r="L14" i="53"/>
  <c r="F14" i="53" a="1"/>
  <c r="F14" i="53" s="1"/>
  <c r="N14" i="53" s="1" a="1"/>
  <c r="N14" i="53" s="1"/>
  <c r="E14" i="53" a="1"/>
  <c r="E14" i="53" s="1"/>
  <c r="M14" i="53" s="1" a="1"/>
  <c r="M14" i="53" s="1"/>
  <c r="N13" i="53" a="1"/>
  <c r="N13" i="53" s="1"/>
  <c r="M13" i="53" a="1"/>
  <c r="M13" i="53"/>
  <c r="L13" i="53" a="1"/>
  <c r="L13" i="53"/>
  <c r="N12" i="53" a="1"/>
  <c r="N12" i="53" s="1"/>
  <c r="L12" i="53" a="1"/>
  <c r="L12" i="53" s="1"/>
  <c r="F12" i="53" a="1"/>
  <c r="F12" i="53"/>
  <c r="E12" i="53" a="1"/>
  <c r="E12" i="53" s="1"/>
  <c r="M12" i="53" s="1" a="1"/>
  <c r="M12" i="53" s="1"/>
  <c r="L11" i="53" a="1"/>
  <c r="L11" i="53"/>
  <c r="F11" i="53" a="1"/>
  <c r="F11" i="53"/>
  <c r="N11" i="53" s="1" a="1"/>
  <c r="N11" i="53" s="1"/>
  <c r="E11" i="53" a="1"/>
  <c r="E11" i="53" s="1"/>
  <c r="M11" i="53" s="1" a="1"/>
  <c r="M11" i="53" s="1"/>
  <c r="L10" i="53" a="1"/>
  <c r="L10" i="53"/>
  <c r="F10" i="53" a="1"/>
  <c r="F10" i="53" s="1"/>
  <c r="N10" i="53" s="1" a="1"/>
  <c r="N10" i="53" s="1"/>
  <c r="E10" i="53" a="1"/>
  <c r="E10" i="53" s="1"/>
  <c r="M10" i="53" s="1" a="1"/>
  <c r="M10" i="53" s="1"/>
  <c r="L9" i="53" a="1"/>
  <c r="L9" i="53"/>
  <c r="F9" i="53" a="1"/>
  <c r="F9" i="53" s="1"/>
  <c r="N9" i="53" s="1" a="1"/>
  <c r="N9" i="53" s="1"/>
  <c r="E9" i="53" a="1"/>
  <c r="E9" i="53" s="1"/>
  <c r="M9" i="53" s="1" a="1"/>
  <c r="M9" i="53" s="1"/>
  <c r="M8" i="53"/>
  <c r="L8" i="53" a="1"/>
  <c r="L8" i="53" s="1"/>
  <c r="F8" i="53" a="1"/>
  <c r="F8" i="53" s="1"/>
  <c r="N8" i="53" s="1" a="1"/>
  <c r="N8" i="53" s="1"/>
  <c r="N35" i="53" s="1" a="1"/>
  <c r="N35" i="53" s="1"/>
  <c r="E8" i="53" a="1"/>
  <c r="E8" i="53" s="1"/>
  <c r="M8" i="53" s="1" a="1"/>
  <c r="N7" i="53" a="1"/>
  <c r="N7" i="53"/>
  <c r="M7" i="53" a="1"/>
  <c r="M7" i="53"/>
  <c r="N6" i="53" a="1"/>
  <c r="N6" i="53" s="1"/>
  <c r="M6" i="53" a="1"/>
  <c r="M6" i="53" s="1"/>
  <c r="L6" i="53" a="1"/>
  <c r="L6" i="53" s="1"/>
  <c r="N5" i="53" a="1"/>
  <c r="N5" i="53"/>
  <c r="M5" i="53" a="1"/>
  <c r="M5" i="53"/>
  <c r="L5" i="53" a="1"/>
  <c r="L5" i="53"/>
  <c r="M4" i="53" a="1"/>
  <c r="M4" i="53" s="1"/>
  <c r="L4" i="53" a="1"/>
  <c r="L4" i="53"/>
  <c r="F4" i="53" a="1"/>
  <c r="F4" i="53" s="1"/>
  <c r="N4" i="53" s="1" a="1"/>
  <c r="N4" i="53" s="1"/>
  <c r="E4" i="53" a="1"/>
  <c r="E4" i="53" s="1"/>
  <c r="N3" i="53" a="1"/>
  <c r="N3" i="53" s="1"/>
  <c r="M3" i="53" a="1"/>
  <c r="M3" i="53"/>
  <c r="L3" i="53" a="1"/>
  <c r="L3" i="53" s="1"/>
  <c r="K29" i="52" a="1"/>
  <c r="K29" i="52"/>
  <c r="K28" i="52" a="1"/>
  <c r="K28" i="52"/>
  <c r="A28" i="52" a="1"/>
  <c r="A28" i="52" s="1"/>
  <c r="N10" i="52"/>
  <c r="M10" i="52"/>
  <c r="L10" i="52" a="1"/>
  <c r="L10" i="52"/>
  <c r="F10" i="52" a="1"/>
  <c r="F10" i="52"/>
  <c r="N10" i="52" s="1" a="1"/>
  <c r="E10" i="52" a="1"/>
  <c r="E10" i="52"/>
  <c r="M10" i="52" s="1" a="1"/>
  <c r="M9" i="52"/>
  <c r="H9" i="52" a="1"/>
  <c r="H9" i="52" s="1"/>
  <c r="L9" i="52" s="1" a="1"/>
  <c r="L9" i="52" s="1"/>
  <c r="F9" i="52" a="1"/>
  <c r="F9" i="52"/>
  <c r="N9" i="52" s="1" a="1"/>
  <c r="N9" i="52" s="1"/>
  <c r="E9" i="52" a="1"/>
  <c r="E9" i="52"/>
  <c r="M9" i="52" s="1" a="1"/>
  <c r="M8" i="52" a="1"/>
  <c r="M8" i="52" s="1"/>
  <c r="H8" i="52" a="1"/>
  <c r="H8" i="52" s="1"/>
  <c r="L8" i="52" s="1" a="1"/>
  <c r="L8" i="52" s="1"/>
  <c r="F8" i="52" a="1"/>
  <c r="F8" i="52"/>
  <c r="N8" i="52" s="1" a="1"/>
  <c r="N8" i="52" s="1"/>
  <c r="E8" i="52" a="1"/>
  <c r="E8" i="52" s="1"/>
  <c r="N7" i="52"/>
  <c r="L7" i="52"/>
  <c r="H7" i="52" a="1"/>
  <c r="H7" i="52"/>
  <c r="L7" i="52" s="1" a="1"/>
  <c r="F7" i="52" a="1"/>
  <c r="F7" i="52"/>
  <c r="N7" i="52" s="1" a="1"/>
  <c r="E7" i="52" a="1"/>
  <c r="E7" i="52"/>
  <c r="M7" i="52" s="1" a="1"/>
  <c r="M7" i="52" s="1"/>
  <c r="N6" i="52" a="1"/>
  <c r="N6" i="52" s="1"/>
  <c r="H6" i="52" a="1"/>
  <c r="H6" i="52" s="1"/>
  <c r="L6" i="52" s="1" a="1"/>
  <c r="L6" i="52" s="1"/>
  <c r="F6" i="52" a="1"/>
  <c r="F6" i="52"/>
  <c r="E6" i="52" a="1"/>
  <c r="E6" i="52"/>
  <c r="M6" i="52" s="1" a="1"/>
  <c r="M6" i="52" s="1"/>
  <c r="H5" i="52" a="1"/>
  <c r="H5" i="52" s="1"/>
  <c r="L5" i="52" s="1" a="1"/>
  <c r="L5" i="52" s="1"/>
  <c r="L27" i="52" s="1" a="1"/>
  <c r="L27" i="52" s="1"/>
  <c r="F5" i="52" a="1"/>
  <c r="F5" i="52"/>
  <c r="N5" i="52" s="1" a="1"/>
  <c r="N5" i="52" s="1"/>
  <c r="E5" i="52" a="1"/>
  <c r="E5" i="52" s="1"/>
  <c r="M5" i="52" s="1" a="1"/>
  <c r="M5" i="52" s="1"/>
  <c r="H4" i="52" a="1"/>
  <c r="H4" i="52"/>
  <c r="L4" i="52" s="1" a="1"/>
  <c r="L4" i="52" s="1"/>
  <c r="F4" i="52" a="1"/>
  <c r="F4" i="52"/>
  <c r="N4" i="52" s="1" a="1"/>
  <c r="N4" i="52" s="1"/>
  <c r="E4" i="52" a="1"/>
  <c r="E4" i="52" s="1"/>
  <c r="M4" i="52" s="1" a="1"/>
  <c r="M4" i="52" s="1"/>
  <c r="N3" i="52" a="1"/>
  <c r="N3" i="52" s="1"/>
  <c r="M3" i="52" a="1"/>
  <c r="M3" i="52"/>
  <c r="L3" i="52" a="1"/>
  <c r="L3" i="52"/>
  <c r="K50" i="51" a="1"/>
  <c r="K50" i="51"/>
  <c r="K49" i="51" a="1"/>
  <c r="K49" i="51"/>
  <c r="L31" i="51" a="1"/>
  <c r="L31" i="51"/>
  <c r="F31" i="51" a="1"/>
  <c r="F31" i="51"/>
  <c r="N31" i="51" s="1" a="1"/>
  <c r="N31" i="51" s="1"/>
  <c r="E31" i="51" a="1"/>
  <c r="E31" i="51" s="1"/>
  <c r="M31" i="51" s="1" a="1"/>
  <c r="M31" i="51" s="1"/>
  <c r="L30" i="51" a="1"/>
  <c r="L30" i="51"/>
  <c r="N29" i="51" a="1"/>
  <c r="N29" i="51" s="1"/>
  <c r="M29" i="51" a="1"/>
  <c r="M29" i="51" s="1"/>
  <c r="L29" i="51" a="1"/>
  <c r="L29" i="51"/>
  <c r="F29" i="51" a="1"/>
  <c r="F29" i="51"/>
  <c r="E29" i="51" a="1"/>
  <c r="E29" i="51"/>
  <c r="M28" i="51" a="1"/>
  <c r="M28" i="51" s="1"/>
  <c r="L28" i="51" a="1"/>
  <c r="L28" i="51" s="1"/>
  <c r="F28" i="51" a="1"/>
  <c r="F28" i="51"/>
  <c r="N28" i="51" s="1" a="1"/>
  <c r="N28" i="51" s="1"/>
  <c r="E28" i="51" a="1"/>
  <c r="E28" i="51"/>
  <c r="N27" i="51" a="1"/>
  <c r="N27" i="51"/>
  <c r="M27" i="51"/>
  <c r="L27" i="51" a="1"/>
  <c r="L27" i="51"/>
  <c r="F27" i="51" a="1"/>
  <c r="F27" i="51"/>
  <c r="E27" i="51" a="1"/>
  <c r="E27" i="51"/>
  <c r="M27" i="51" s="1" a="1"/>
  <c r="N26" i="51" a="1"/>
  <c r="N26" i="51"/>
  <c r="M26" i="51" a="1"/>
  <c r="M26" i="51" s="1"/>
  <c r="L26" i="51" a="1"/>
  <c r="L26" i="51"/>
  <c r="N25" i="51" a="1"/>
  <c r="N25" i="51"/>
  <c r="M25" i="51" a="1"/>
  <c r="M25" i="51"/>
  <c r="L25" i="51" a="1"/>
  <c r="L25" i="51"/>
  <c r="F25" i="51" a="1"/>
  <c r="F25" i="51"/>
  <c r="E25" i="51" a="1"/>
  <c r="E25" i="51"/>
  <c r="N24" i="51" a="1"/>
  <c r="N24" i="51" s="1"/>
  <c r="M24" i="51" a="1"/>
  <c r="M24" i="51" s="1"/>
  <c r="L24" i="51" a="1"/>
  <c r="L24" i="51" s="1"/>
  <c r="N23" i="51"/>
  <c r="M23" i="51"/>
  <c r="L23" i="51" a="1"/>
  <c r="L23" i="51"/>
  <c r="F23" i="51" a="1"/>
  <c r="F23" i="51"/>
  <c r="N23" i="51" s="1" a="1"/>
  <c r="E23" i="51" a="1"/>
  <c r="E23" i="51"/>
  <c r="M23" i="51" s="1" a="1"/>
  <c r="N22" i="51" a="1"/>
  <c r="N22" i="51"/>
  <c r="M22" i="51" a="1"/>
  <c r="M22" i="51"/>
  <c r="L22" i="51" a="1"/>
  <c r="L22" i="51" s="1"/>
  <c r="L21" i="51" a="1"/>
  <c r="L21" i="51"/>
  <c r="F21" i="51" a="1"/>
  <c r="F21" i="51"/>
  <c r="N21" i="51" s="1" a="1"/>
  <c r="N21" i="51" s="1"/>
  <c r="E21" i="51" a="1"/>
  <c r="E21" i="51"/>
  <c r="M21" i="51" s="1" a="1"/>
  <c r="M21" i="51" s="1"/>
  <c r="N20" i="51" a="1"/>
  <c r="N20" i="51"/>
  <c r="M20" i="51" a="1"/>
  <c r="M20" i="51"/>
  <c r="L20" i="51" a="1"/>
  <c r="L20" i="51" s="1"/>
  <c r="L19" i="51" a="1"/>
  <c r="L19" i="51"/>
  <c r="F19" i="51" a="1"/>
  <c r="F19" i="51"/>
  <c r="N19" i="51" s="1" a="1"/>
  <c r="N19" i="51" s="1"/>
  <c r="E19" i="51" a="1"/>
  <c r="E19" i="51" s="1"/>
  <c r="M19" i="51" s="1" a="1"/>
  <c r="M19" i="51" s="1"/>
  <c r="N18" i="51" a="1"/>
  <c r="N18" i="51"/>
  <c r="M18" i="51" a="1"/>
  <c r="M18" i="51"/>
  <c r="L18" i="51" a="1"/>
  <c r="L18" i="51"/>
  <c r="N17" i="51" a="1"/>
  <c r="N17" i="51" s="1"/>
  <c r="M17" i="51" a="1"/>
  <c r="M17" i="51"/>
  <c r="L17" i="51" a="1"/>
  <c r="L17" i="51" s="1"/>
  <c r="L16" i="51" a="1"/>
  <c r="L16" i="51"/>
  <c r="F16" i="51" a="1"/>
  <c r="F16" i="51"/>
  <c r="N16" i="51" s="1" a="1"/>
  <c r="N16" i="51" s="1"/>
  <c r="E16" i="51" a="1"/>
  <c r="E16" i="51"/>
  <c r="M16" i="51" s="1" a="1"/>
  <c r="M16" i="51" s="1"/>
  <c r="M15" i="51" a="1"/>
  <c r="M15" i="51" s="1"/>
  <c r="L15" i="51" a="1"/>
  <c r="L15" i="51" s="1"/>
  <c r="F15" i="51" a="1"/>
  <c r="F15" i="51" s="1"/>
  <c r="N15" i="51" s="1" a="1"/>
  <c r="N15" i="51" s="1"/>
  <c r="E15" i="51" a="1"/>
  <c r="E15" i="51"/>
  <c r="M14" i="51" a="1"/>
  <c r="M14" i="51" s="1"/>
  <c r="L14" i="51" a="1"/>
  <c r="L14" i="51"/>
  <c r="F14" i="51" a="1"/>
  <c r="F14" i="51"/>
  <c r="N14" i="51" s="1" a="1"/>
  <c r="N14" i="51" s="1"/>
  <c r="E14" i="51" a="1"/>
  <c r="E14" i="51"/>
  <c r="M13" i="51" a="1"/>
  <c r="M13" i="51"/>
  <c r="L13" i="51" a="1"/>
  <c r="L13" i="51" s="1"/>
  <c r="F13" i="51" a="1"/>
  <c r="F13" i="51"/>
  <c r="N13" i="51" s="1" a="1"/>
  <c r="N13" i="51" s="1"/>
  <c r="E13" i="51" a="1"/>
  <c r="E13" i="51"/>
  <c r="N12" i="51" a="1"/>
  <c r="N12" i="51"/>
  <c r="L12" i="51" a="1"/>
  <c r="L12" i="51"/>
  <c r="F12" i="51" a="1"/>
  <c r="F12" i="51"/>
  <c r="E12" i="51" a="1"/>
  <c r="E12" i="51"/>
  <c r="M12" i="51" s="1" a="1"/>
  <c r="M12" i="51" s="1"/>
  <c r="N11" i="51" a="1"/>
  <c r="N11" i="51"/>
  <c r="M11" i="51" a="1"/>
  <c r="M11" i="51" s="1"/>
  <c r="L11" i="51" a="1"/>
  <c r="L11" i="51"/>
  <c r="N10" i="51" a="1"/>
  <c r="N10" i="51" s="1"/>
  <c r="M10" i="51" a="1"/>
  <c r="M10" i="51"/>
  <c r="L10" i="51" a="1"/>
  <c r="L10" i="51"/>
  <c r="F10" i="51" a="1"/>
  <c r="F10" i="51"/>
  <c r="E10" i="51" a="1"/>
  <c r="E10" i="51"/>
  <c r="M9" i="51" a="1"/>
  <c r="M9" i="51" s="1"/>
  <c r="L9" i="51" a="1"/>
  <c r="L9" i="51" s="1"/>
  <c r="F9" i="51" a="1"/>
  <c r="F9" i="51"/>
  <c r="N9" i="51" s="1" a="1"/>
  <c r="N9" i="51" s="1"/>
  <c r="E9" i="51" a="1"/>
  <c r="E9" i="51"/>
  <c r="N8" i="51" a="1"/>
  <c r="N8" i="51" s="1"/>
  <c r="M8" i="51" a="1"/>
  <c r="M8" i="51"/>
  <c r="L8" i="51" a="1"/>
  <c r="L8" i="51"/>
  <c r="L7" i="51" a="1"/>
  <c r="L7" i="51"/>
  <c r="F7" i="51" a="1"/>
  <c r="F7" i="51" s="1"/>
  <c r="N7" i="51" s="1" a="1"/>
  <c r="N7" i="51" s="1"/>
  <c r="E7" i="51" a="1"/>
  <c r="E7" i="51"/>
  <c r="M7" i="51" s="1" a="1"/>
  <c r="M7" i="51" s="1"/>
  <c r="N6" i="51" a="1"/>
  <c r="N6" i="51" s="1"/>
  <c r="M6" i="51" a="1"/>
  <c r="M6" i="51" s="1"/>
  <c r="L6" i="51" a="1"/>
  <c r="L6" i="51"/>
  <c r="N5" i="51" a="1"/>
  <c r="N5" i="51"/>
  <c r="M5" i="51" a="1"/>
  <c r="M5" i="51"/>
  <c r="L5" i="51" a="1"/>
  <c r="L5" i="51"/>
  <c r="M4" i="51" a="1"/>
  <c r="M4" i="51" s="1"/>
  <c r="L4" i="51" a="1"/>
  <c r="L4" i="51"/>
  <c r="F4" i="51" a="1"/>
  <c r="F4" i="51"/>
  <c r="N4" i="51" s="1" a="1"/>
  <c r="N4" i="51" s="1"/>
  <c r="E4" i="51" a="1"/>
  <c r="E4" i="51"/>
  <c r="N3" i="51" a="1"/>
  <c r="N3" i="51"/>
  <c r="M3" i="51" a="1"/>
  <c r="M3" i="51"/>
  <c r="L3" i="51" a="1"/>
  <c r="L3" i="51"/>
  <c r="K36" i="50" a="1"/>
  <c r="K36" i="50"/>
  <c r="K35" i="50" a="1"/>
  <c r="K35" i="50" s="1"/>
  <c r="M17" i="50"/>
  <c r="L17" i="50" a="1"/>
  <c r="L17" i="50"/>
  <c r="F17" i="50" a="1"/>
  <c r="F17" i="50" s="1"/>
  <c r="N17" i="50" s="1" a="1"/>
  <c r="N17" i="50" s="1"/>
  <c r="E17" i="50" a="1"/>
  <c r="E17" i="50"/>
  <c r="M17" i="50" s="1" a="1"/>
  <c r="L16" i="50" a="1"/>
  <c r="L16" i="50"/>
  <c r="L15" i="50" a="1"/>
  <c r="L15" i="50"/>
  <c r="F15" i="50" a="1"/>
  <c r="F15" i="50" s="1"/>
  <c r="N15" i="50" s="1" a="1"/>
  <c r="N15" i="50" s="1"/>
  <c r="E15" i="50" a="1"/>
  <c r="E15" i="50"/>
  <c r="M15" i="50" s="1" a="1"/>
  <c r="M15" i="50" s="1"/>
  <c r="N14" i="50" a="1"/>
  <c r="N14" i="50" s="1"/>
  <c r="M14" i="50" a="1"/>
  <c r="M14" i="50" s="1"/>
  <c r="L14" i="50" a="1"/>
  <c r="L14" i="50"/>
  <c r="F14" i="50" a="1"/>
  <c r="F14" i="50"/>
  <c r="E14" i="50" a="1"/>
  <c r="E14" i="50"/>
  <c r="N13" i="50" a="1"/>
  <c r="N13" i="50"/>
  <c r="M13" i="50" a="1"/>
  <c r="M13" i="50"/>
  <c r="L13" i="50" a="1"/>
  <c r="L13" i="50" s="1"/>
  <c r="M12" i="50" a="1"/>
  <c r="M12" i="50" s="1"/>
  <c r="L12" i="50" a="1"/>
  <c r="L12" i="50" s="1"/>
  <c r="F12" i="50" a="1"/>
  <c r="F12" i="50"/>
  <c r="N12" i="50" s="1" a="1"/>
  <c r="N12" i="50" s="1"/>
  <c r="E12" i="50" a="1"/>
  <c r="E12" i="50"/>
  <c r="L11" i="50" a="1"/>
  <c r="L11" i="50"/>
  <c r="F11" i="50" a="1"/>
  <c r="F11" i="50" s="1"/>
  <c r="N11" i="50" s="1" a="1"/>
  <c r="N11" i="50" s="1"/>
  <c r="E11" i="50" a="1"/>
  <c r="E11" i="50"/>
  <c r="M11" i="50" s="1" a="1"/>
  <c r="M11" i="50" s="1"/>
  <c r="M10" i="50" a="1"/>
  <c r="M10" i="50"/>
  <c r="L10" i="50" a="1"/>
  <c r="L10" i="50"/>
  <c r="F10" i="50" a="1"/>
  <c r="F10" i="50"/>
  <c r="N10" i="50" s="1" a="1"/>
  <c r="N10" i="50" s="1"/>
  <c r="E10" i="50" a="1"/>
  <c r="E10" i="50"/>
  <c r="N9" i="50" a="1"/>
  <c r="N9" i="50" s="1"/>
  <c r="L9" i="50" a="1"/>
  <c r="L9" i="50" s="1"/>
  <c r="F9" i="50" a="1"/>
  <c r="F9" i="50"/>
  <c r="E9" i="50" a="1"/>
  <c r="E9" i="50"/>
  <c r="M9" i="50" s="1" a="1"/>
  <c r="M9" i="50" s="1"/>
  <c r="N8" i="50" a="1"/>
  <c r="N8" i="50" s="1"/>
  <c r="M8" i="50"/>
  <c r="L8" i="50" a="1"/>
  <c r="L8" i="50"/>
  <c r="F8" i="50" a="1"/>
  <c r="F8" i="50"/>
  <c r="E8" i="50" a="1"/>
  <c r="E8" i="50"/>
  <c r="M8" i="50" s="1" a="1"/>
  <c r="N7" i="50" a="1"/>
  <c r="N7" i="50" s="1"/>
  <c r="M7" i="50" a="1"/>
  <c r="M7" i="50" s="1"/>
  <c r="N6" i="50" a="1"/>
  <c r="N6" i="50"/>
  <c r="M6" i="50" a="1"/>
  <c r="M6" i="50"/>
  <c r="L6" i="50" a="1"/>
  <c r="L6" i="50"/>
  <c r="N5" i="50" a="1"/>
  <c r="N5" i="50"/>
  <c r="M5" i="50" a="1"/>
  <c r="M5" i="50"/>
  <c r="L5" i="50" a="1"/>
  <c r="L5" i="50"/>
  <c r="N4" i="50" a="1"/>
  <c r="N4" i="50" s="1"/>
  <c r="L4" i="50" a="1"/>
  <c r="L4" i="50" s="1"/>
  <c r="F4" i="50" a="1"/>
  <c r="F4" i="50"/>
  <c r="E4" i="50" a="1"/>
  <c r="E4" i="50" s="1"/>
  <c r="M4" i="50" s="1" a="1"/>
  <c r="M4" i="50" s="1"/>
  <c r="M35" i="50" s="1" a="1"/>
  <c r="M35" i="50" s="1"/>
  <c r="N3" i="50" a="1"/>
  <c r="N3" i="50" s="1"/>
  <c r="M3" i="50" a="1"/>
  <c r="M3" i="50"/>
  <c r="L3" i="50" a="1"/>
  <c r="L3" i="50"/>
  <c r="K29" i="49" a="1"/>
  <c r="K29" i="49"/>
  <c r="K28" i="49" a="1"/>
  <c r="K28" i="49"/>
  <c r="L16" i="49" a="1"/>
  <c r="L16" i="49"/>
  <c r="F16" i="49" a="1"/>
  <c r="F16" i="49"/>
  <c r="N16" i="49" s="1" a="1"/>
  <c r="N16" i="49" s="1"/>
  <c r="E16" i="49" a="1"/>
  <c r="E16" i="49"/>
  <c r="M16" i="49" s="1" a="1"/>
  <c r="M16" i="49" s="1"/>
  <c r="L15" i="49" a="1"/>
  <c r="L15" i="49"/>
  <c r="N14" i="49"/>
  <c r="L14" i="49" a="1"/>
  <c r="L14" i="49" s="1"/>
  <c r="F14" i="49" a="1"/>
  <c r="F14" i="49"/>
  <c r="N14" i="49" s="1" a="1"/>
  <c r="E14" i="49" a="1"/>
  <c r="E14" i="49" s="1"/>
  <c r="M14" i="49" s="1" a="1"/>
  <c r="M14" i="49" s="1"/>
  <c r="L13" i="49" a="1"/>
  <c r="L13" i="49"/>
  <c r="F13" i="49" a="1"/>
  <c r="F13" i="49"/>
  <c r="N13" i="49" s="1" a="1"/>
  <c r="N13" i="49" s="1"/>
  <c r="E13" i="49" a="1"/>
  <c r="E13" i="49"/>
  <c r="M13" i="49" s="1" a="1"/>
  <c r="M13" i="49" s="1"/>
  <c r="N12" i="49" a="1"/>
  <c r="N12" i="49"/>
  <c r="M12" i="49" a="1"/>
  <c r="M12" i="49" s="1"/>
  <c r="L12" i="49" a="1"/>
  <c r="L12" i="49" s="1"/>
  <c r="L11" i="49" a="1"/>
  <c r="L11" i="49"/>
  <c r="F11" i="49" a="1"/>
  <c r="F11" i="49"/>
  <c r="N11" i="49" s="1" a="1"/>
  <c r="N11" i="49" s="1"/>
  <c r="E11" i="49" a="1"/>
  <c r="E11" i="49"/>
  <c r="M11" i="49" s="1" a="1"/>
  <c r="M11" i="49" s="1"/>
  <c r="N10" i="49"/>
  <c r="L10" i="49" a="1"/>
  <c r="L10" i="49"/>
  <c r="F10" i="49" a="1"/>
  <c r="F10" i="49"/>
  <c r="N10" i="49" s="1" a="1"/>
  <c r="E10" i="49" a="1"/>
  <c r="E10" i="49" s="1"/>
  <c r="M10" i="49" s="1" a="1"/>
  <c r="M10" i="49" s="1"/>
  <c r="N9" i="49"/>
  <c r="M9" i="49" a="1"/>
  <c r="M9" i="49"/>
  <c r="L9" i="49" a="1"/>
  <c r="L9" i="49" s="1"/>
  <c r="F9" i="49" a="1"/>
  <c r="F9" i="49"/>
  <c r="N9" i="49" s="1" a="1"/>
  <c r="E9" i="49" a="1"/>
  <c r="E9" i="49"/>
  <c r="L8" i="49" a="1"/>
  <c r="L8" i="49"/>
  <c r="F8" i="49" a="1"/>
  <c r="F8" i="49" s="1"/>
  <c r="N8" i="49" s="1" a="1"/>
  <c r="N8" i="49" s="1"/>
  <c r="E8" i="49" a="1"/>
  <c r="E8" i="49"/>
  <c r="M8" i="49" s="1" a="1"/>
  <c r="M8" i="49" s="1"/>
  <c r="N7" i="49" a="1"/>
  <c r="N7" i="49" s="1"/>
  <c r="M7" i="49" a="1"/>
  <c r="M7" i="49" s="1"/>
  <c r="L7" i="49" a="1"/>
  <c r="L7" i="49"/>
  <c r="F7" i="49" a="1"/>
  <c r="F7" i="49"/>
  <c r="E7" i="49" a="1"/>
  <c r="E7" i="49"/>
  <c r="N6" i="49" a="1"/>
  <c r="N6" i="49"/>
  <c r="M6" i="49" a="1"/>
  <c r="M6" i="49"/>
  <c r="L6" i="49" a="1"/>
  <c r="L6" i="49" s="1"/>
  <c r="N5" i="49" a="1"/>
  <c r="N5" i="49"/>
  <c r="M5" i="49" a="1"/>
  <c r="M5" i="49"/>
  <c r="L5" i="49" a="1"/>
  <c r="L5" i="49"/>
  <c r="M4" i="49"/>
  <c r="L4" i="49" a="1"/>
  <c r="L4" i="49"/>
  <c r="F4" i="49" a="1"/>
  <c r="F4" i="49" s="1"/>
  <c r="N4" i="49" s="1" a="1"/>
  <c r="N4" i="49" s="1"/>
  <c r="E4" i="49" a="1"/>
  <c r="E4" i="49" s="1"/>
  <c r="M4" i="49" s="1" a="1"/>
  <c r="N3" i="49" a="1"/>
  <c r="N3" i="49" s="1"/>
  <c r="M3" i="49" a="1"/>
  <c r="M3" i="49"/>
  <c r="L3" i="49" a="1"/>
  <c r="L3" i="49" s="1"/>
  <c r="K36" i="48" a="1"/>
  <c r="K36" i="48"/>
  <c r="K35" i="48" a="1"/>
  <c r="K35" i="48"/>
  <c r="L17" i="48" a="1"/>
  <c r="L17" i="48"/>
  <c r="F17" i="48" a="1"/>
  <c r="F17" i="48"/>
  <c r="N17" i="48" s="1" a="1"/>
  <c r="N17" i="48" s="1"/>
  <c r="E17" i="48" a="1"/>
  <c r="E17" i="48" s="1"/>
  <c r="M17" i="48" s="1" a="1"/>
  <c r="M17" i="48" s="1"/>
  <c r="L16" i="48" a="1"/>
  <c r="L16" i="48"/>
  <c r="N15" i="48" a="1"/>
  <c r="N15" i="48"/>
  <c r="M15" i="48" a="1"/>
  <c r="M15" i="48"/>
  <c r="L15" i="48" a="1"/>
  <c r="L15" i="48"/>
  <c r="F15" i="48" a="1"/>
  <c r="F15" i="48"/>
  <c r="E15" i="48" a="1"/>
  <c r="E15" i="48"/>
  <c r="L14" i="48" a="1"/>
  <c r="L14" i="48" s="1"/>
  <c r="F14" i="48" a="1"/>
  <c r="F14" i="48"/>
  <c r="N14" i="48" s="1" a="1"/>
  <c r="N14" i="48" s="1"/>
  <c r="E14" i="48" a="1"/>
  <c r="E14" i="48" s="1"/>
  <c r="M14" i="48" s="1" a="1"/>
  <c r="M14" i="48" s="1"/>
  <c r="N13" i="48" a="1"/>
  <c r="N13" i="48" s="1"/>
  <c r="M13" i="48" a="1"/>
  <c r="M13" i="48" s="1"/>
  <c r="L13" i="48" a="1"/>
  <c r="L13" i="48"/>
  <c r="L12" i="48" a="1"/>
  <c r="L12" i="48"/>
  <c r="F12" i="48" a="1"/>
  <c r="F12" i="48" s="1"/>
  <c r="N12" i="48" s="1" a="1"/>
  <c r="N12" i="48" s="1"/>
  <c r="E12" i="48" a="1"/>
  <c r="E12" i="48"/>
  <c r="M12" i="48" s="1" a="1"/>
  <c r="M12" i="48" s="1"/>
  <c r="N11" i="48"/>
  <c r="M11" i="48" a="1"/>
  <c r="M11" i="48"/>
  <c r="L11" i="48" a="1"/>
  <c r="L11" i="48"/>
  <c r="F11" i="48" a="1"/>
  <c r="F11" i="48"/>
  <c r="N11" i="48" s="1" a="1"/>
  <c r="E11" i="48" a="1"/>
  <c r="E11" i="48"/>
  <c r="N10" i="48" a="1"/>
  <c r="N10" i="48" s="1"/>
  <c r="L10" i="48" a="1"/>
  <c r="L10" i="48" s="1"/>
  <c r="F10" i="48" a="1"/>
  <c r="F10" i="48"/>
  <c r="E10" i="48" a="1"/>
  <c r="E10" i="48"/>
  <c r="M10" i="48" s="1" a="1"/>
  <c r="M10" i="48" s="1"/>
  <c r="N9" i="48" a="1"/>
  <c r="N9" i="48" s="1"/>
  <c r="M9" i="48" a="1"/>
  <c r="M9" i="48" s="1"/>
  <c r="L9" i="48" a="1"/>
  <c r="L9" i="48"/>
  <c r="F9" i="48" a="1"/>
  <c r="F9" i="48"/>
  <c r="E9" i="48" a="1"/>
  <c r="E9" i="48" s="1"/>
  <c r="L8" i="48" a="1"/>
  <c r="L8" i="48"/>
  <c r="F8" i="48" a="1"/>
  <c r="F8" i="48" s="1"/>
  <c r="N8" i="48" s="1" a="1"/>
  <c r="N8" i="48" s="1"/>
  <c r="E8" i="48" a="1"/>
  <c r="E8" i="48"/>
  <c r="M8" i="48" s="1" a="1"/>
  <c r="M8" i="48" s="1"/>
  <c r="N7" i="48" a="1"/>
  <c r="N7" i="48"/>
  <c r="M7" i="48" a="1"/>
  <c r="M7" i="48"/>
  <c r="L7" i="48" a="1"/>
  <c r="L7" i="48"/>
  <c r="N6" i="48" a="1"/>
  <c r="N6" i="48"/>
  <c r="M6" i="48" a="1"/>
  <c r="M6" i="48" s="1"/>
  <c r="L6" i="48" a="1"/>
  <c r="L6" i="48" s="1"/>
  <c r="N5" i="48" a="1"/>
  <c r="N5" i="48"/>
  <c r="M5" i="48" a="1"/>
  <c r="M5" i="48"/>
  <c r="L5" i="48" a="1"/>
  <c r="L5" i="48"/>
  <c r="N4" i="48" a="1"/>
  <c r="N4" i="48" s="1"/>
  <c r="L4" i="48" a="1"/>
  <c r="L4" i="48"/>
  <c r="F4" i="48" a="1"/>
  <c r="F4" i="48"/>
  <c r="E4" i="48" a="1"/>
  <c r="E4" i="48"/>
  <c r="M4" i="48" s="1" a="1"/>
  <c r="M4" i="48" s="1"/>
  <c r="N3" i="48" a="1"/>
  <c r="N3" i="48" s="1"/>
  <c r="M3" i="48" a="1"/>
  <c r="M3" i="48"/>
  <c r="L3" i="48" a="1"/>
  <c r="L3" i="48"/>
  <c r="L34" i="48" s="1" a="1"/>
  <c r="L34" i="48" s="1"/>
  <c r="K43" i="47" a="1"/>
  <c r="K43" i="47" s="1"/>
  <c r="K42" i="47" a="1"/>
  <c r="K42" i="47" s="1"/>
  <c r="L24" i="47" a="1"/>
  <c r="L24" i="47" s="1"/>
  <c r="F24" i="47" a="1"/>
  <c r="F24" i="47" s="1"/>
  <c r="N24" i="47" s="1" a="1"/>
  <c r="N24" i="47" s="1"/>
  <c r="E24" i="47" a="1"/>
  <c r="E24" i="47" s="1"/>
  <c r="M24" i="47" s="1" a="1"/>
  <c r="M24" i="47" s="1"/>
  <c r="L23" i="47" a="1"/>
  <c r="L23" i="47"/>
  <c r="N22" i="47" a="1"/>
  <c r="N22" i="47" s="1"/>
  <c r="M22" i="47" a="1"/>
  <c r="M22" i="47" s="1"/>
  <c r="L22" i="47" a="1"/>
  <c r="L22" i="47" s="1"/>
  <c r="F22" i="47" a="1"/>
  <c r="F22" i="47" s="1"/>
  <c r="E22" i="47" a="1"/>
  <c r="E22" i="47"/>
  <c r="N21" i="47" a="1"/>
  <c r="N21" i="47" s="1"/>
  <c r="L21" i="47" a="1"/>
  <c r="L21" i="47" s="1"/>
  <c r="F21" i="47" a="1"/>
  <c r="F21" i="47"/>
  <c r="E21" i="47" a="1"/>
  <c r="E21" i="47"/>
  <c r="M21" i="47" s="1" a="1"/>
  <c r="M21" i="47" s="1"/>
  <c r="N20" i="47" a="1"/>
  <c r="N20" i="47"/>
  <c r="L20" i="47" a="1"/>
  <c r="L20" i="47"/>
  <c r="F20" i="47" a="1"/>
  <c r="F20" i="47"/>
  <c r="E20" i="47" a="1"/>
  <c r="E20" i="47" s="1"/>
  <c r="M20" i="47" s="1" a="1"/>
  <c r="M20" i="47" s="1"/>
  <c r="N19" i="47" a="1"/>
  <c r="N19" i="47" s="1"/>
  <c r="M19" i="47" a="1"/>
  <c r="M19" i="47" s="1"/>
  <c r="L19" i="47" a="1"/>
  <c r="L19" i="47"/>
  <c r="M18" i="47" a="1"/>
  <c r="M18" i="47" s="1"/>
  <c r="L18" i="47" a="1"/>
  <c r="L18" i="47" s="1"/>
  <c r="F18" i="47" a="1"/>
  <c r="F18" i="47" s="1"/>
  <c r="N18" i="47" s="1" a="1"/>
  <c r="N18" i="47" s="1"/>
  <c r="E18" i="47" a="1"/>
  <c r="E18" i="47"/>
  <c r="N17" i="47" a="1"/>
  <c r="N17" i="47" s="1"/>
  <c r="M17" i="47" a="1"/>
  <c r="M17" i="47" s="1"/>
  <c r="L17" i="47" a="1"/>
  <c r="L17" i="47" s="1"/>
  <c r="L16" i="47" a="1"/>
  <c r="L16" i="47"/>
  <c r="F16" i="47" a="1"/>
  <c r="F16" i="47" s="1"/>
  <c r="N16" i="47" s="1" a="1"/>
  <c r="N16" i="47" s="1"/>
  <c r="E16" i="47" a="1"/>
  <c r="E16" i="47" s="1"/>
  <c r="M16" i="47" s="1" a="1"/>
  <c r="M16" i="47" s="1"/>
  <c r="M15" i="47" a="1"/>
  <c r="M15" i="47" s="1"/>
  <c r="L15" i="47" a="1"/>
  <c r="L15" i="47" s="1"/>
  <c r="F15" i="47" a="1"/>
  <c r="F15" i="47" s="1"/>
  <c r="N15" i="47" s="1" a="1"/>
  <c r="N15" i="47" s="1"/>
  <c r="E15" i="47" a="1"/>
  <c r="E15" i="47"/>
  <c r="M14" i="47" a="1"/>
  <c r="M14" i="47" s="1"/>
  <c r="L14" i="47" a="1"/>
  <c r="L14" i="47" s="1"/>
  <c r="F14" i="47" a="1"/>
  <c r="F14" i="47"/>
  <c r="N14" i="47" s="1" a="1"/>
  <c r="N14" i="47" s="1"/>
  <c r="E14" i="47" a="1"/>
  <c r="E14" i="47"/>
  <c r="L13" i="47" a="1"/>
  <c r="L13" i="47" s="1"/>
  <c r="F13" i="47" a="1"/>
  <c r="F13" i="47"/>
  <c r="N13" i="47" s="1" a="1"/>
  <c r="N13" i="47" s="1"/>
  <c r="E13" i="47" a="1"/>
  <c r="E13" i="47" s="1"/>
  <c r="M13" i="47" s="1" a="1"/>
  <c r="M13" i="47" s="1"/>
  <c r="N12" i="47" a="1"/>
  <c r="N12" i="47"/>
  <c r="L12" i="47" a="1"/>
  <c r="L12" i="47"/>
  <c r="F12" i="47" a="1"/>
  <c r="F12" i="47"/>
  <c r="E12" i="47" a="1"/>
  <c r="E12" i="47" s="1"/>
  <c r="M12" i="47" s="1" a="1"/>
  <c r="M12" i="47" s="1"/>
  <c r="N11" i="47" a="1"/>
  <c r="N11" i="47" s="1"/>
  <c r="M11" i="47" a="1"/>
  <c r="M11" i="47" s="1"/>
  <c r="L11" i="47" a="1"/>
  <c r="L11" i="47"/>
  <c r="M10" i="47" a="1"/>
  <c r="M10" i="47" s="1"/>
  <c r="L10" i="47" a="1"/>
  <c r="L10" i="47" s="1"/>
  <c r="F10" i="47" a="1"/>
  <c r="F10" i="47" s="1"/>
  <c r="N10" i="47" s="1" a="1"/>
  <c r="N10" i="47" s="1"/>
  <c r="E10" i="47" a="1"/>
  <c r="E10" i="47"/>
  <c r="N9" i="47"/>
  <c r="L9" i="47" a="1"/>
  <c r="L9" i="47" s="1"/>
  <c r="F9" i="47" a="1"/>
  <c r="F9" i="47"/>
  <c r="N9" i="47" s="1" a="1"/>
  <c r="E9" i="47" a="1"/>
  <c r="E9" i="47" s="1"/>
  <c r="M9" i="47" s="1" a="1"/>
  <c r="M9" i="47" s="1"/>
  <c r="N8" i="47" a="1"/>
  <c r="N8" i="47" s="1"/>
  <c r="M8" i="47" a="1"/>
  <c r="M8" i="47"/>
  <c r="L8" i="47" a="1"/>
  <c r="L8" i="47"/>
  <c r="L7" i="47" a="1"/>
  <c r="L7" i="47" s="1"/>
  <c r="F7" i="47" a="1"/>
  <c r="F7" i="47" s="1"/>
  <c r="N7" i="47" s="1" a="1"/>
  <c r="N7" i="47" s="1"/>
  <c r="E7" i="47" a="1"/>
  <c r="E7" i="47"/>
  <c r="M7" i="47" s="1" a="1"/>
  <c r="M7" i="47" s="1"/>
  <c r="N6" i="47" a="1"/>
  <c r="N6" i="47"/>
  <c r="M6" i="47" a="1"/>
  <c r="M6" i="47"/>
  <c r="L6" i="47" a="1"/>
  <c r="L6" i="47" s="1"/>
  <c r="N5" i="47" a="1"/>
  <c r="N5" i="47" s="1"/>
  <c r="M5" i="47" a="1"/>
  <c r="M5" i="47"/>
  <c r="L5" i="47" a="1"/>
  <c r="L5" i="47" s="1"/>
  <c r="N4" i="47"/>
  <c r="L4" i="47" a="1"/>
  <c r="L4" i="47"/>
  <c r="F4" i="47" a="1"/>
  <c r="F4" i="47" s="1"/>
  <c r="N4" i="47" s="1" a="1"/>
  <c r="E4" i="47" a="1"/>
  <c r="E4" i="47" s="1"/>
  <c r="M4" i="47" s="1" a="1"/>
  <c r="M4" i="47" s="1"/>
  <c r="N3" i="47" a="1"/>
  <c r="N3" i="47" s="1"/>
  <c r="N41" i="47" s="1" a="1"/>
  <c r="N41" i="47" s="1"/>
  <c r="M3" i="47" a="1"/>
  <c r="M3" i="47" s="1"/>
  <c r="L3" i="47" a="1"/>
  <c r="L3" i="47"/>
  <c r="K59" i="46" a="1"/>
  <c r="K59" i="46" s="1"/>
  <c r="K58" i="46" a="1"/>
  <c r="K58" i="46"/>
  <c r="L56" i="46" a="1"/>
  <c r="L56" i="46" s="1"/>
  <c r="F56" i="46" a="1"/>
  <c r="F56" i="46"/>
  <c r="E56" i="46" a="1"/>
  <c r="E56" i="46"/>
  <c r="M55" i="46" a="1"/>
  <c r="M55" i="46" s="1"/>
  <c r="L55" i="46" a="1"/>
  <c r="L55" i="46" s="1"/>
  <c r="F55" i="46" a="1"/>
  <c r="F55" i="46"/>
  <c r="N55" i="46" s="1" a="1"/>
  <c r="N55" i="46" s="1"/>
  <c r="E55" i="46" a="1"/>
  <c r="E55" i="46" s="1"/>
  <c r="L54" i="46" a="1"/>
  <c r="L54" i="46"/>
  <c r="F54" i="46" a="1"/>
  <c r="F54" i="46" s="1"/>
  <c r="N54" i="46" s="1" a="1"/>
  <c r="N54" i="46" s="1"/>
  <c r="E54" i="46" a="1"/>
  <c r="E54" i="46" s="1"/>
  <c r="M54" i="46" s="1" a="1"/>
  <c r="M54" i="46" s="1"/>
  <c r="N53" i="46"/>
  <c r="M53" i="46"/>
  <c r="L53" i="46" a="1"/>
  <c r="L53" i="46"/>
  <c r="F53" i="46" a="1"/>
  <c r="F53" i="46"/>
  <c r="N53" i="46" s="1" a="1"/>
  <c r="E53" i="46" a="1"/>
  <c r="E53" i="46"/>
  <c r="M53" i="46" s="1" a="1"/>
  <c r="L52" i="46" a="1"/>
  <c r="L52" i="46" s="1"/>
  <c r="F52" i="46" a="1"/>
  <c r="F52" i="46" s="1"/>
  <c r="N52" i="46" s="1" a="1"/>
  <c r="N52" i="46" s="1"/>
  <c r="E52" i="46" a="1"/>
  <c r="E52" i="46" s="1"/>
  <c r="M52" i="46" s="1" a="1"/>
  <c r="M52" i="46" s="1"/>
  <c r="N51" i="46" a="1"/>
  <c r="N51" i="46"/>
  <c r="L51" i="46" a="1"/>
  <c r="L51" i="46" s="1"/>
  <c r="F51" i="46" a="1"/>
  <c r="F51" i="46"/>
  <c r="E51" i="46" a="1"/>
  <c r="E51" i="46" s="1"/>
  <c r="M51" i="46" s="1" a="1"/>
  <c r="M51" i="46" s="1"/>
  <c r="N50" i="46"/>
  <c r="M50" i="46" a="1"/>
  <c r="M50" i="46" s="1"/>
  <c r="L50" i="46" a="1"/>
  <c r="L50" i="46" s="1"/>
  <c r="F50" i="46" a="1"/>
  <c r="F50" i="46"/>
  <c r="N50" i="46" s="1" a="1"/>
  <c r="E50" i="46" a="1"/>
  <c r="E50" i="46"/>
  <c r="M49" i="46" a="1"/>
  <c r="M49" i="46"/>
  <c r="L49" i="46" a="1"/>
  <c r="L49" i="46"/>
  <c r="F49" i="46" a="1"/>
  <c r="F49" i="46" s="1"/>
  <c r="N49" i="46" s="1" a="1"/>
  <c r="N49" i="46" s="1"/>
  <c r="E49" i="46" a="1"/>
  <c r="E49" i="46"/>
  <c r="N48" i="46" a="1"/>
  <c r="N48" i="46" s="1"/>
  <c r="M48" i="46" a="1"/>
  <c r="M48" i="46" s="1"/>
  <c r="L48" i="46" a="1"/>
  <c r="L48" i="46" s="1"/>
  <c r="F48" i="46" a="1"/>
  <c r="F48" i="46"/>
  <c r="E48" i="46" a="1"/>
  <c r="E48" i="46"/>
  <c r="M47" i="46" a="1"/>
  <c r="M47" i="46" s="1"/>
  <c r="L47" i="46" a="1"/>
  <c r="L47" i="46" s="1"/>
  <c r="F47" i="46" a="1"/>
  <c r="F47" i="46"/>
  <c r="N47" i="46" s="1" a="1"/>
  <c r="N47" i="46" s="1"/>
  <c r="E47" i="46" a="1"/>
  <c r="E47" i="46"/>
  <c r="N46" i="46" a="1"/>
  <c r="N46" i="46"/>
  <c r="L46" i="46" a="1"/>
  <c r="L46" i="46" s="1"/>
  <c r="F46" i="46" a="1"/>
  <c r="F46" i="46"/>
  <c r="E46" i="46" a="1"/>
  <c r="E46" i="46" s="1"/>
  <c r="M46" i="46" s="1" a="1"/>
  <c r="M46" i="46" s="1"/>
  <c r="N45" i="46" a="1"/>
  <c r="N45" i="46"/>
  <c r="L45" i="46" a="1"/>
  <c r="L45" i="46"/>
  <c r="F45" i="46" a="1"/>
  <c r="F45" i="46"/>
  <c r="E45" i="46" a="1"/>
  <c r="E45" i="46" s="1"/>
  <c r="M45" i="46" s="1" a="1"/>
  <c r="M45" i="46" s="1"/>
  <c r="N44" i="46" a="1"/>
  <c r="N44" i="46" s="1"/>
  <c r="L44" i="46" a="1"/>
  <c r="L44" i="46"/>
  <c r="F44" i="46" a="1"/>
  <c r="F44" i="46"/>
  <c r="E44" i="46" a="1"/>
  <c r="E44" i="46"/>
  <c r="M44" i="46" s="1" a="1"/>
  <c r="M44" i="46" s="1"/>
  <c r="N43" i="46" a="1"/>
  <c r="N43" i="46" s="1"/>
  <c r="L43" i="46" a="1"/>
  <c r="L43" i="46" s="1"/>
  <c r="F43" i="46" a="1"/>
  <c r="F43" i="46"/>
  <c r="E43" i="46" a="1"/>
  <c r="E43" i="46" s="1"/>
  <c r="M43" i="46" s="1" a="1"/>
  <c r="M43" i="46" s="1"/>
  <c r="N42" i="46" a="1"/>
  <c r="N42" i="46" s="1"/>
  <c r="L42" i="46" a="1"/>
  <c r="L42" i="46" s="1"/>
  <c r="F42" i="46" a="1"/>
  <c r="F42" i="46" s="1"/>
  <c r="E42" i="46" a="1"/>
  <c r="E42" i="46" s="1"/>
  <c r="M42" i="46" s="1" a="1"/>
  <c r="M42" i="46" s="1"/>
  <c r="L41" i="46" a="1"/>
  <c r="L41" i="46"/>
  <c r="F41" i="46" a="1"/>
  <c r="F41" i="46" s="1"/>
  <c r="N41" i="46" s="1" a="1"/>
  <c r="N41" i="46" s="1"/>
  <c r="E41" i="46" a="1"/>
  <c r="E41" i="46"/>
  <c r="M41" i="46" s="1" a="1"/>
  <c r="M41" i="46" s="1"/>
  <c r="N40" i="46"/>
  <c r="M40" i="46" a="1"/>
  <c r="M40" i="46" s="1"/>
  <c r="L40" i="46" a="1"/>
  <c r="L40" i="46" s="1"/>
  <c r="F40" i="46" a="1"/>
  <c r="F40" i="46" s="1"/>
  <c r="N40" i="46" s="1" a="1"/>
  <c r="E40" i="46" a="1"/>
  <c r="E40" i="46"/>
  <c r="L39" i="46" a="1"/>
  <c r="L39" i="46"/>
  <c r="F39" i="46" a="1"/>
  <c r="F39" i="46" s="1"/>
  <c r="N39" i="46" s="1" a="1"/>
  <c r="N39" i="46" s="1"/>
  <c r="E39" i="46" a="1"/>
  <c r="E39" i="46"/>
  <c r="M39" i="46" s="1" a="1"/>
  <c r="M39" i="46" s="1"/>
  <c r="N38" i="46" a="1"/>
  <c r="N38" i="46"/>
  <c r="M38" i="46" a="1"/>
  <c r="M38" i="46" s="1"/>
  <c r="L38" i="46" a="1"/>
  <c r="L38" i="46" s="1"/>
  <c r="F38" i="46" a="1"/>
  <c r="F38" i="46"/>
  <c r="E38" i="46" a="1"/>
  <c r="E38" i="46"/>
  <c r="M37" i="46" a="1"/>
  <c r="M37" i="46" s="1"/>
  <c r="L37" i="46" a="1"/>
  <c r="L37" i="46" s="1"/>
  <c r="F37" i="46" a="1"/>
  <c r="F37" i="46"/>
  <c r="N37" i="46" s="1" a="1"/>
  <c r="N37" i="46" s="1"/>
  <c r="E37" i="46" a="1"/>
  <c r="E37" i="46" s="1"/>
  <c r="N36" i="46" a="1"/>
  <c r="N36" i="46" s="1"/>
  <c r="L36" i="46" a="1"/>
  <c r="L36" i="46"/>
  <c r="F36" i="46" a="1"/>
  <c r="F36" i="46" s="1"/>
  <c r="E36" i="46" a="1"/>
  <c r="E36" i="46" s="1"/>
  <c r="M36" i="46" s="1" a="1"/>
  <c r="M36" i="46" s="1"/>
  <c r="M35" i="46"/>
  <c r="L35" i="46" a="1"/>
  <c r="L35" i="46"/>
  <c r="F35" i="46" a="1"/>
  <c r="F35" i="46"/>
  <c r="N35" i="46" s="1" a="1"/>
  <c r="N35" i="46" s="1"/>
  <c r="E35" i="46" a="1"/>
  <c r="E35" i="46"/>
  <c r="M35" i="46" s="1" a="1"/>
  <c r="L34" i="46" a="1"/>
  <c r="L34" i="46" s="1"/>
  <c r="F34" i="46" a="1"/>
  <c r="F34" i="46" s="1"/>
  <c r="N34" i="46" s="1" a="1"/>
  <c r="N34" i="46" s="1"/>
  <c r="E34" i="46" a="1"/>
  <c r="E34" i="46" s="1"/>
  <c r="M34" i="46" s="1" a="1"/>
  <c r="M34" i="46" s="1"/>
  <c r="N33" i="46" a="1"/>
  <c r="N33" i="46"/>
  <c r="L33" i="46" a="1"/>
  <c r="L33" i="46" s="1"/>
  <c r="F33" i="46" a="1"/>
  <c r="F33" i="46"/>
  <c r="E33" i="46" a="1"/>
  <c r="E33" i="46" s="1"/>
  <c r="M33" i="46" s="1" a="1"/>
  <c r="M33" i="46" s="1"/>
  <c r="N32" i="46"/>
  <c r="M32" i="46" a="1"/>
  <c r="M32" i="46" s="1"/>
  <c r="L32" i="46" a="1"/>
  <c r="L32" i="46" s="1"/>
  <c r="F32" i="46" a="1"/>
  <c r="F32" i="46"/>
  <c r="N32" i="46" s="1" a="1"/>
  <c r="E32" i="46" a="1"/>
  <c r="E32" i="46"/>
  <c r="M31" i="46" a="1"/>
  <c r="M31" i="46"/>
  <c r="L31" i="46" a="1"/>
  <c r="L31" i="46"/>
  <c r="F31" i="46" a="1"/>
  <c r="F31" i="46" s="1"/>
  <c r="N31" i="46" s="1" a="1"/>
  <c r="N31" i="46" s="1"/>
  <c r="E31" i="46" a="1"/>
  <c r="E31" i="46"/>
  <c r="N14" i="46" a="1"/>
  <c r="N14" i="46" s="1"/>
  <c r="M14" i="46" a="1"/>
  <c r="M14" i="46" s="1"/>
  <c r="L14" i="46" a="1"/>
  <c r="L14" i="46" s="1"/>
  <c r="F14" i="46" a="1"/>
  <c r="F14" i="46"/>
  <c r="E14" i="46" a="1"/>
  <c r="E14" i="46"/>
  <c r="M13" i="46" a="1"/>
  <c r="M13" i="46" s="1"/>
  <c r="L13" i="46" a="1"/>
  <c r="L13" i="46" s="1"/>
  <c r="F13" i="46" a="1"/>
  <c r="F13" i="46"/>
  <c r="N13" i="46" s="1" a="1"/>
  <c r="N13" i="46" s="1"/>
  <c r="E13" i="46" a="1"/>
  <c r="E13" i="46"/>
  <c r="N12" i="46" a="1"/>
  <c r="N12" i="46"/>
  <c r="L12" i="46" a="1"/>
  <c r="L12" i="46" s="1"/>
  <c r="F12" i="46" a="1"/>
  <c r="F12" i="46"/>
  <c r="E12" i="46" a="1"/>
  <c r="E12" i="46" s="1"/>
  <c r="M12" i="46" s="1" a="1"/>
  <c r="M12" i="46" s="1"/>
  <c r="N11" i="46" a="1"/>
  <c r="N11" i="46"/>
  <c r="L11" i="46" a="1"/>
  <c r="L11" i="46"/>
  <c r="F11" i="46" a="1"/>
  <c r="F11" i="46"/>
  <c r="E11" i="46" a="1"/>
  <c r="E11" i="46" s="1"/>
  <c r="M11" i="46" s="1" a="1"/>
  <c r="M11" i="46" s="1"/>
  <c r="N10" i="46" a="1"/>
  <c r="N10" i="46" s="1"/>
  <c r="L10" i="46" a="1"/>
  <c r="L10" i="46"/>
  <c r="F10" i="46" a="1"/>
  <c r="F10" i="46"/>
  <c r="E10" i="46" a="1"/>
  <c r="E10" i="46"/>
  <c r="M10" i="46" s="1" a="1"/>
  <c r="M10" i="46" s="1"/>
  <c r="N9" i="46" a="1"/>
  <c r="N9" i="46" s="1"/>
  <c r="L9" i="46" a="1"/>
  <c r="L9" i="46" s="1"/>
  <c r="F9" i="46" a="1"/>
  <c r="F9" i="46"/>
  <c r="E9" i="46" a="1"/>
  <c r="E9" i="46" s="1"/>
  <c r="M9" i="46" s="1" a="1"/>
  <c r="M9" i="46" s="1"/>
  <c r="N8" i="46" a="1"/>
  <c r="N8" i="46" s="1"/>
  <c r="L8" i="46" a="1"/>
  <c r="L8" i="46" s="1"/>
  <c r="F8" i="46" a="1"/>
  <c r="F8" i="46" s="1"/>
  <c r="E8" i="46" a="1"/>
  <c r="E8" i="46" s="1"/>
  <c r="M8" i="46" s="1" a="1"/>
  <c r="M8" i="46" s="1"/>
  <c r="M7" i="46"/>
  <c r="L7" i="46" a="1"/>
  <c r="L7" i="46"/>
  <c r="F7" i="46" a="1"/>
  <c r="F7" i="46" s="1"/>
  <c r="N7" i="46" s="1" a="1"/>
  <c r="N7" i="46" s="1"/>
  <c r="E7" i="46" a="1"/>
  <c r="E7" i="46"/>
  <c r="M7" i="46" s="1" a="1"/>
  <c r="N6" i="46"/>
  <c r="M6" i="46" a="1"/>
  <c r="M6" i="46" s="1"/>
  <c r="L6" i="46" a="1"/>
  <c r="L6" i="46" s="1"/>
  <c r="F6" i="46" a="1"/>
  <c r="F6" i="46" s="1"/>
  <c r="N6" i="46" s="1" a="1"/>
  <c r="E6" i="46" a="1"/>
  <c r="E6" i="46"/>
  <c r="M5" i="46"/>
  <c r="L5" i="46" a="1"/>
  <c r="L5" i="46"/>
  <c r="F5" i="46" a="1"/>
  <c r="F5" i="46" s="1"/>
  <c r="N5" i="46" s="1" a="1"/>
  <c r="N5" i="46" s="1"/>
  <c r="E5" i="46" a="1"/>
  <c r="E5" i="46"/>
  <c r="M5" i="46" s="1" a="1"/>
  <c r="N4" i="46" a="1"/>
  <c r="N4" i="46"/>
  <c r="M4" i="46" a="1"/>
  <c r="M4" i="46" s="1"/>
  <c r="L4" i="46" a="1"/>
  <c r="L4" i="46" s="1"/>
  <c r="F4" i="46" a="1"/>
  <c r="F4" i="46"/>
  <c r="E4" i="46" a="1"/>
  <c r="E4" i="46"/>
  <c r="L3" i="46" a="1"/>
  <c r="L3" i="46" s="1"/>
  <c r="F3" i="46" a="1"/>
  <c r="F3" i="46"/>
  <c r="N3" i="46" s="1" a="1"/>
  <c r="N3" i="46" s="1"/>
  <c r="E3" i="46" a="1"/>
  <c r="E3" i="46" s="1"/>
  <c r="M3" i="46" s="1" a="1"/>
  <c r="M3" i="46" s="1"/>
  <c r="N29" i="45" a="1"/>
  <c r="N29" i="45" s="1"/>
  <c r="M29" i="45" a="1"/>
  <c r="M29" i="45"/>
  <c r="K29" i="45" a="1"/>
  <c r="K29" i="45"/>
  <c r="O28" i="45" a="1"/>
  <c r="O28" i="45" s="1"/>
  <c r="O29" i="45" s="1" a="1"/>
  <c r="O29" i="45" s="1"/>
  <c r="O30" i="45" s="1" a="1"/>
  <c r="O30" i="45" s="1"/>
  <c r="N28" i="45" a="1"/>
  <c r="N28" i="45"/>
  <c r="M28" i="45" a="1"/>
  <c r="M28" i="45"/>
  <c r="L28" i="45" a="1"/>
  <c r="L28" i="45"/>
  <c r="L29" i="45" s="1" a="1"/>
  <c r="L29" i="45" s="1"/>
  <c r="K28" i="45" a="1"/>
  <c r="K28" i="45"/>
  <c r="F28" i="45" a="1"/>
  <c r="F28" i="45" s="1"/>
  <c r="E28" i="45" a="1"/>
  <c r="E28" i="45"/>
  <c r="D28" i="45" a="1"/>
  <c r="D28" i="45" s="1"/>
  <c r="L10" i="45" a="1"/>
  <c r="L10" i="45"/>
  <c r="F10" i="45" a="1"/>
  <c r="F10" i="45" s="1"/>
  <c r="N10" i="45" s="1" a="1"/>
  <c r="N10" i="45" s="1"/>
  <c r="E10" i="45" a="1"/>
  <c r="E10" i="45" s="1"/>
  <c r="M10" i="45" s="1" a="1"/>
  <c r="M10" i="45" s="1"/>
  <c r="L9" i="45" a="1"/>
  <c r="L9" i="45" s="1"/>
  <c r="F9" i="45" a="1"/>
  <c r="F9" i="45" s="1"/>
  <c r="N9" i="45" s="1" a="1"/>
  <c r="N9" i="45" s="1"/>
  <c r="E9" i="45" a="1"/>
  <c r="E9" i="45" s="1"/>
  <c r="M9" i="45" s="1" a="1"/>
  <c r="M9" i="45" s="1"/>
  <c r="N8" i="45" a="1"/>
  <c r="N8" i="45"/>
  <c r="M8" i="45" a="1"/>
  <c r="M8" i="45"/>
  <c r="L8" i="45" a="1"/>
  <c r="L8" i="45"/>
  <c r="N7" i="45" a="1"/>
  <c r="N7" i="45" s="1"/>
  <c r="L7" i="45" a="1"/>
  <c r="L7" i="45"/>
  <c r="F7" i="45" a="1"/>
  <c r="F7" i="45"/>
  <c r="E7" i="45" a="1"/>
  <c r="E7" i="45"/>
  <c r="M7" i="45" s="1" a="1"/>
  <c r="M7" i="45" s="1"/>
  <c r="L6" i="45" a="1"/>
  <c r="L6" i="45"/>
  <c r="F6" i="45" a="1"/>
  <c r="F6" i="45" s="1"/>
  <c r="N6" i="45" s="1" a="1"/>
  <c r="N6" i="45" s="1"/>
  <c r="E6" i="45" a="1"/>
  <c r="E6" i="45"/>
  <c r="M6" i="45" s="1" a="1"/>
  <c r="M6" i="45" s="1"/>
  <c r="L5" i="45" a="1"/>
  <c r="L5" i="45" s="1"/>
  <c r="F5" i="45" a="1"/>
  <c r="F5" i="45"/>
  <c r="N5" i="45" s="1" a="1"/>
  <c r="N5" i="45" s="1"/>
  <c r="E5" i="45" a="1"/>
  <c r="E5" i="45"/>
  <c r="M5" i="45" s="1" a="1"/>
  <c r="M5" i="45" s="1"/>
  <c r="O4" i="45" a="1"/>
  <c r="O4" i="45" s="1"/>
  <c r="N4" i="45" a="1"/>
  <c r="N4" i="45"/>
  <c r="M4" i="45" a="1"/>
  <c r="M4" i="45" s="1"/>
  <c r="L4" i="45" a="1"/>
  <c r="L4" i="45" s="1"/>
  <c r="O3" i="45" a="1"/>
  <c r="O3" i="45" s="1"/>
  <c r="N3" i="45" a="1"/>
  <c r="N3" i="45"/>
  <c r="M3" i="45" a="1"/>
  <c r="M3" i="45" s="1"/>
  <c r="L3" i="45" a="1"/>
  <c r="L3" i="45"/>
  <c r="K33" i="44" a="1"/>
  <c r="K33" i="44" s="1"/>
  <c r="L32" i="44" a="1"/>
  <c r="L32" i="44" s="1"/>
  <c r="K32" i="44" a="1"/>
  <c r="K32" i="44" s="1"/>
  <c r="M14" i="44" a="1"/>
  <c r="M14" i="44" s="1"/>
  <c r="L14" i="44" a="1"/>
  <c r="L14" i="44" s="1"/>
  <c r="F14" i="44" a="1"/>
  <c r="F14" i="44" s="1"/>
  <c r="N14" i="44" s="1" a="1"/>
  <c r="N14" i="44" s="1"/>
  <c r="E14" i="44" a="1"/>
  <c r="E14" i="44"/>
  <c r="L13" i="44" a="1"/>
  <c r="L13" i="44"/>
  <c r="L12" i="44" a="1"/>
  <c r="L12" i="44" s="1"/>
  <c r="F12" i="44" a="1"/>
  <c r="F12" i="44"/>
  <c r="N12" i="44" s="1" a="1"/>
  <c r="N12" i="44" s="1"/>
  <c r="E12" i="44" a="1"/>
  <c r="E12" i="44"/>
  <c r="M12" i="44" s="1" a="1"/>
  <c r="M12" i="44" s="1"/>
  <c r="N11" i="44" a="1"/>
  <c r="N11" i="44" s="1"/>
  <c r="L11" i="44" a="1"/>
  <c r="L11" i="44"/>
  <c r="F11" i="44" a="1"/>
  <c r="F11" i="44"/>
  <c r="E11" i="44" a="1"/>
  <c r="E11" i="44"/>
  <c r="M11" i="44" s="1" a="1"/>
  <c r="M11" i="44" s="1"/>
  <c r="N10" i="44" a="1"/>
  <c r="N10" i="44" s="1"/>
  <c r="M10" i="44" a="1"/>
  <c r="M10" i="44" s="1"/>
  <c r="L10" i="44" a="1"/>
  <c r="L10" i="44"/>
  <c r="N9" i="44" a="1"/>
  <c r="N9" i="44"/>
  <c r="M9" i="44" a="1"/>
  <c r="M9" i="44" s="1"/>
  <c r="L9" i="44" a="1"/>
  <c r="L9" i="44" s="1"/>
  <c r="N8" i="44" a="1"/>
  <c r="N8" i="44"/>
  <c r="M8" i="44" a="1"/>
  <c r="M8" i="44"/>
  <c r="L8" i="44" a="1"/>
  <c r="L8" i="44"/>
  <c r="N7" i="44" a="1"/>
  <c r="N7" i="44" s="1"/>
  <c r="L7" i="44" a="1"/>
  <c r="L7" i="44"/>
  <c r="F7" i="44" a="1"/>
  <c r="F7" i="44"/>
  <c r="E7" i="44" a="1"/>
  <c r="E7" i="44" s="1"/>
  <c r="M7" i="44" s="1" a="1"/>
  <c r="M7" i="44" s="1"/>
  <c r="N6" i="44" a="1"/>
  <c r="N6" i="44" s="1"/>
  <c r="M6" i="44" a="1"/>
  <c r="M6" i="44"/>
  <c r="L6" i="44" a="1"/>
  <c r="L6" i="44"/>
  <c r="L5" i="44" a="1"/>
  <c r="L5" i="44" s="1"/>
  <c r="F5" i="44" a="1"/>
  <c r="F5" i="44"/>
  <c r="N5" i="44" s="1" a="1"/>
  <c r="N5" i="44" s="1"/>
  <c r="N32" i="44" s="1" a="1"/>
  <c r="N32" i="44" s="1"/>
  <c r="E5" i="44" a="1"/>
  <c r="E5" i="44" s="1"/>
  <c r="M5" i="44" s="1" a="1"/>
  <c r="M5" i="44" s="1"/>
  <c r="M32" i="44" s="1" a="1"/>
  <c r="M32" i="44" s="1"/>
  <c r="N4" i="44" a="1"/>
  <c r="N4" i="44" s="1"/>
  <c r="M4" i="44" a="1"/>
  <c r="M4" i="44" s="1"/>
  <c r="L4" i="44" a="1"/>
  <c r="L4" i="44"/>
  <c r="N3" i="44" a="1"/>
  <c r="N3" i="44"/>
  <c r="M3" i="44" a="1"/>
  <c r="M3" i="44"/>
  <c r="L3" i="44" a="1"/>
  <c r="L3" i="44" s="1"/>
  <c r="K33" i="43" a="1"/>
  <c r="K33" i="43" s="1"/>
  <c r="K32" i="43" a="1"/>
  <c r="K32" i="43"/>
  <c r="N14" i="43"/>
  <c r="M14" i="43" a="1"/>
  <c r="M14" i="43" s="1"/>
  <c r="L14" i="43" a="1"/>
  <c r="L14" i="43"/>
  <c r="F14" i="43" a="1"/>
  <c r="F14" i="43"/>
  <c r="N14" i="43" s="1" a="1"/>
  <c r="E14" i="43" a="1"/>
  <c r="E14" i="43" s="1"/>
  <c r="L13" i="43" a="1"/>
  <c r="L13" i="43"/>
  <c r="L12" i="43" a="1"/>
  <c r="L12" i="43"/>
  <c r="F12" i="43" a="1"/>
  <c r="F12" i="43"/>
  <c r="N12" i="43" s="1" a="1"/>
  <c r="N12" i="43" s="1"/>
  <c r="E12" i="43" a="1"/>
  <c r="E12" i="43" s="1"/>
  <c r="M12" i="43" s="1" a="1"/>
  <c r="M12" i="43" s="1"/>
  <c r="N11" i="43"/>
  <c r="M11" i="43"/>
  <c r="L11" i="43" a="1"/>
  <c r="L11" i="43" s="1"/>
  <c r="F11" i="43" a="1"/>
  <c r="F11" i="43" s="1"/>
  <c r="N11" i="43" s="1" a="1"/>
  <c r="E11" i="43" a="1"/>
  <c r="E11" i="43"/>
  <c r="M11" i="43" s="1" a="1"/>
  <c r="N10" i="43" a="1"/>
  <c r="N10" i="43"/>
  <c r="M10" i="43" a="1"/>
  <c r="M10" i="43"/>
  <c r="L10" i="43" a="1"/>
  <c r="L10" i="43" s="1"/>
  <c r="N9" i="43" a="1"/>
  <c r="N9" i="43" s="1"/>
  <c r="M9" i="43" a="1"/>
  <c r="M9" i="43" s="1"/>
  <c r="L9" i="43" a="1"/>
  <c r="L9" i="43"/>
  <c r="N8" i="43" a="1"/>
  <c r="N8" i="43" s="1"/>
  <c r="M8" i="43" a="1"/>
  <c r="M8" i="43" s="1"/>
  <c r="L8" i="43" a="1"/>
  <c r="L8" i="43"/>
  <c r="L7" i="43" a="1"/>
  <c r="L7" i="43"/>
  <c r="F7" i="43" a="1"/>
  <c r="F7" i="43"/>
  <c r="N7" i="43" s="1" a="1"/>
  <c r="N7" i="43" s="1"/>
  <c r="E7" i="43" a="1"/>
  <c r="E7" i="43" s="1"/>
  <c r="M7" i="43" s="1" a="1"/>
  <c r="M7" i="43" s="1"/>
  <c r="N6" i="43" a="1"/>
  <c r="N6" i="43"/>
  <c r="M6" i="43" a="1"/>
  <c r="M6" i="43" s="1"/>
  <c r="L6" i="43" a="1"/>
  <c r="L6" i="43" s="1"/>
  <c r="L5" i="43" a="1"/>
  <c r="L5" i="43"/>
  <c r="F5" i="43" a="1"/>
  <c r="F5" i="43"/>
  <c r="N5" i="43" s="1" a="1"/>
  <c r="N5" i="43" s="1"/>
  <c r="E5" i="43" a="1"/>
  <c r="E5" i="43"/>
  <c r="M5" i="43" s="1" a="1"/>
  <c r="M5" i="43" s="1"/>
  <c r="M32" i="43" s="1" a="1"/>
  <c r="M32" i="43" s="1"/>
  <c r="N4" i="43" a="1"/>
  <c r="N4" i="43" s="1"/>
  <c r="M4" i="43" a="1"/>
  <c r="M4" i="43"/>
  <c r="L4" i="43" a="1"/>
  <c r="L4" i="43" s="1"/>
  <c r="N3" i="43" a="1"/>
  <c r="N3" i="43" s="1"/>
  <c r="N31" i="43" s="1" a="1"/>
  <c r="N31" i="43" s="1"/>
  <c r="M3" i="43" a="1"/>
  <c r="M3" i="43"/>
  <c r="L3" i="43" a="1"/>
  <c r="L3" i="43" s="1"/>
  <c r="K33" i="42" a="1"/>
  <c r="K33" i="42"/>
  <c r="K32" i="42" a="1"/>
  <c r="K32" i="42"/>
  <c r="N14" i="42"/>
  <c r="M14" i="42" a="1"/>
  <c r="M14" i="42" s="1"/>
  <c r="L14" i="42" a="1"/>
  <c r="L14" i="42"/>
  <c r="F14" i="42" a="1"/>
  <c r="F14" i="42" s="1"/>
  <c r="N14" i="42" s="1" a="1"/>
  <c r="E14" i="42" a="1"/>
  <c r="E14" i="42"/>
  <c r="L13" i="42" a="1"/>
  <c r="L13" i="42"/>
  <c r="L12" i="42" a="1"/>
  <c r="L12" i="42" s="1"/>
  <c r="F12" i="42" a="1"/>
  <c r="F12" i="42"/>
  <c r="N12" i="42" s="1" a="1"/>
  <c r="N12" i="42" s="1"/>
  <c r="E12" i="42" a="1"/>
  <c r="E12" i="42"/>
  <c r="M12" i="42" s="1" a="1"/>
  <c r="M12" i="42" s="1"/>
  <c r="M11" i="42"/>
  <c r="M32" i="42" s="1" a="1"/>
  <c r="M32" i="42" s="1"/>
  <c r="M33" i="42" s="1" a="1"/>
  <c r="M33" i="42" s="1"/>
  <c r="L11" i="42" a="1"/>
  <c r="L11" i="42" s="1"/>
  <c r="F11" i="42" a="1"/>
  <c r="F11" i="42"/>
  <c r="N11" i="42" s="1" a="1"/>
  <c r="N11" i="42" s="1"/>
  <c r="E11" i="42" a="1"/>
  <c r="E11" i="42" s="1"/>
  <c r="M11" i="42" s="1" a="1"/>
  <c r="N10" i="42" a="1"/>
  <c r="N10" i="42"/>
  <c r="M10" i="42" a="1"/>
  <c r="M10" i="42"/>
  <c r="L10" i="42" a="1"/>
  <c r="L10" i="42"/>
  <c r="N9" i="42" a="1"/>
  <c r="N9" i="42"/>
  <c r="M9" i="42" a="1"/>
  <c r="M9" i="42"/>
  <c r="L9" i="42" a="1"/>
  <c r="L9" i="42" s="1"/>
  <c r="N8" i="42" a="1"/>
  <c r="N8" i="42" s="1"/>
  <c r="M8" i="42" a="1"/>
  <c r="M8" i="42"/>
  <c r="L8" i="42" a="1"/>
  <c r="L8" i="42" s="1"/>
  <c r="L7" i="42" a="1"/>
  <c r="L7" i="42" s="1"/>
  <c r="F7" i="42" a="1"/>
  <c r="F7" i="42"/>
  <c r="N7" i="42" s="1" a="1"/>
  <c r="N7" i="42" s="1"/>
  <c r="E7" i="42" a="1"/>
  <c r="E7" i="42"/>
  <c r="M7" i="42" s="1" a="1"/>
  <c r="M7" i="42" s="1"/>
  <c r="N6" i="42" a="1"/>
  <c r="N6" i="42"/>
  <c r="M6" i="42" a="1"/>
  <c r="M6" i="42" s="1"/>
  <c r="L6" i="42" a="1"/>
  <c r="L6" i="42"/>
  <c r="N5" i="42" a="1"/>
  <c r="N5" i="42"/>
  <c r="M5" i="42"/>
  <c r="L5" i="42" a="1"/>
  <c r="L5" i="42" s="1"/>
  <c r="L32" i="42" s="1" a="1"/>
  <c r="L32" i="42" s="1"/>
  <c r="F5" i="42" a="1"/>
  <c r="F5" i="42"/>
  <c r="E5" i="42" a="1"/>
  <c r="E5" i="42"/>
  <c r="M5" i="42" s="1" a="1"/>
  <c r="N4" i="42" a="1"/>
  <c r="N4" i="42"/>
  <c r="M4" i="42" a="1"/>
  <c r="M4" i="42" s="1"/>
  <c r="L4" i="42" a="1"/>
  <c r="L4" i="42"/>
  <c r="N3" i="42" a="1"/>
  <c r="N3" i="42" s="1"/>
  <c r="M3" i="42" a="1"/>
  <c r="M3" i="42"/>
  <c r="L3" i="42" a="1"/>
  <c r="L3" i="42"/>
  <c r="K33" i="41" a="1"/>
  <c r="K33" i="41" s="1"/>
  <c r="K32" i="41" a="1"/>
  <c r="K32" i="41"/>
  <c r="L14" i="41" a="1"/>
  <c r="L14" i="41" s="1"/>
  <c r="F14" i="41" a="1"/>
  <c r="F14" i="41"/>
  <c r="N14" i="41" s="1" a="1"/>
  <c r="N14" i="41" s="1"/>
  <c r="E14" i="41" a="1"/>
  <c r="E14" i="41" s="1"/>
  <c r="M14" i="41" s="1" a="1"/>
  <c r="M14" i="41" s="1"/>
  <c r="L13" i="41" a="1"/>
  <c r="L13" i="41"/>
  <c r="N12" i="41"/>
  <c r="M12" i="41" a="1"/>
  <c r="M12" i="41" s="1"/>
  <c r="L12" i="41" a="1"/>
  <c r="L12" i="41" s="1"/>
  <c r="F12" i="41" a="1"/>
  <c r="F12" i="41"/>
  <c r="N12" i="41" s="1" a="1"/>
  <c r="E12" i="41" a="1"/>
  <c r="E12" i="41"/>
  <c r="L11" i="41" a="1"/>
  <c r="L11" i="41"/>
  <c r="F11" i="41" a="1"/>
  <c r="F11" i="41" s="1"/>
  <c r="N11" i="41" s="1" a="1"/>
  <c r="N11" i="41" s="1"/>
  <c r="E11" i="41" a="1"/>
  <c r="E11" i="41"/>
  <c r="M11" i="41" s="1" a="1"/>
  <c r="M11" i="41" s="1"/>
  <c r="N10" i="41" a="1"/>
  <c r="N10" i="41" s="1"/>
  <c r="M10" i="41" a="1"/>
  <c r="M10" i="41" s="1"/>
  <c r="L10" i="41" a="1"/>
  <c r="L10" i="41"/>
  <c r="N9" i="41" a="1"/>
  <c r="N9" i="41"/>
  <c r="M9" i="41" a="1"/>
  <c r="M9" i="41"/>
  <c r="L9" i="41" a="1"/>
  <c r="L9" i="41"/>
  <c r="N8" i="41" a="1"/>
  <c r="N8" i="41"/>
  <c r="M8" i="41" a="1"/>
  <c r="M8" i="41" s="1"/>
  <c r="L8" i="41" a="1"/>
  <c r="L8" i="41"/>
  <c r="N7" i="41" a="1"/>
  <c r="N7" i="41" s="1"/>
  <c r="M7" i="41" a="1"/>
  <c r="M7" i="41" s="1"/>
  <c r="L7" i="41" a="1"/>
  <c r="L7" i="41" s="1"/>
  <c r="F7" i="41" a="1"/>
  <c r="F7" i="41"/>
  <c r="E7" i="41" a="1"/>
  <c r="E7" i="41"/>
  <c r="N6" i="41" a="1"/>
  <c r="N6" i="41"/>
  <c r="M6" i="41" a="1"/>
  <c r="M6" i="41"/>
  <c r="L6" i="41" a="1"/>
  <c r="L6" i="41" s="1"/>
  <c r="M5" i="41" a="1"/>
  <c r="M5" i="41" s="1"/>
  <c r="L5" i="41" a="1"/>
  <c r="L5" i="41"/>
  <c r="F5" i="41" a="1"/>
  <c r="F5" i="41"/>
  <c r="N5" i="41" s="1" a="1"/>
  <c r="N5" i="41" s="1"/>
  <c r="E5" i="41" a="1"/>
  <c r="E5" i="41"/>
  <c r="N4" i="41" a="1"/>
  <c r="N4" i="41"/>
  <c r="M4" i="41" a="1"/>
  <c r="M4" i="41" s="1"/>
  <c r="L4" i="41" a="1"/>
  <c r="L4" i="41"/>
  <c r="N3" i="41" a="1"/>
  <c r="N3" i="41" s="1"/>
  <c r="N31" i="41" s="1" a="1"/>
  <c r="N31" i="41" s="1"/>
  <c r="M3" i="41" a="1"/>
  <c r="M3" i="41"/>
  <c r="L3" i="41" a="1"/>
  <c r="L3" i="41" s="1"/>
  <c r="K50" i="40" a="1"/>
  <c r="K50" i="40" s="1"/>
  <c r="K49" i="40" a="1"/>
  <c r="K49" i="40" s="1"/>
  <c r="M31" i="40" a="1"/>
  <c r="M31" i="40"/>
  <c r="L31" i="40" a="1"/>
  <c r="L31" i="40" s="1"/>
  <c r="F31" i="40" a="1"/>
  <c r="F31" i="40" s="1"/>
  <c r="N31" i="40" s="1" a="1"/>
  <c r="N31" i="40" s="1"/>
  <c r="E31" i="40" a="1"/>
  <c r="E31" i="40"/>
  <c r="L30" i="40" a="1"/>
  <c r="L30" i="40"/>
  <c r="N29" i="40" a="1"/>
  <c r="N29" i="40"/>
  <c r="L29" i="40" a="1"/>
  <c r="L29" i="40"/>
  <c r="F29" i="40" a="1"/>
  <c r="F29" i="40"/>
  <c r="E29" i="40" a="1"/>
  <c r="E29" i="40"/>
  <c r="M29" i="40" s="1" a="1"/>
  <c r="M29" i="40" s="1"/>
  <c r="N28" i="40" a="1"/>
  <c r="N28" i="40"/>
  <c r="L28" i="40" a="1"/>
  <c r="L28" i="40"/>
  <c r="F28" i="40" a="1"/>
  <c r="F28" i="40"/>
  <c r="E28" i="40" a="1"/>
  <c r="E28" i="40"/>
  <c r="M28" i="40" s="1" a="1"/>
  <c r="M28" i="40" s="1"/>
  <c r="M27" i="40" a="1"/>
  <c r="M27" i="40"/>
  <c r="L27" i="40" a="1"/>
  <c r="L27" i="40"/>
  <c r="F27" i="40" a="1"/>
  <c r="F27" i="40" s="1"/>
  <c r="N27" i="40" s="1" a="1"/>
  <c r="N27" i="40" s="1"/>
  <c r="E27" i="40" a="1"/>
  <c r="E27" i="40"/>
  <c r="N26" i="40" a="1"/>
  <c r="N26" i="40" s="1"/>
  <c r="M26" i="40" a="1"/>
  <c r="M26" i="40"/>
  <c r="L26" i="40" a="1"/>
  <c r="L26" i="40"/>
  <c r="N25" i="40" a="1"/>
  <c r="N25" i="40"/>
  <c r="M25" i="40" a="1"/>
  <c r="M25" i="40" s="1"/>
  <c r="L25" i="40" a="1"/>
  <c r="L25" i="40" s="1"/>
  <c r="F25" i="40" a="1"/>
  <c r="F25" i="40"/>
  <c r="E25" i="40" a="1"/>
  <c r="E25" i="40"/>
  <c r="N24" i="40" a="1"/>
  <c r="N24" i="40" s="1"/>
  <c r="M24" i="40" a="1"/>
  <c r="M24" i="40" s="1"/>
  <c r="L24" i="40" a="1"/>
  <c r="L24" i="40"/>
  <c r="L23" i="40" a="1"/>
  <c r="L23" i="40"/>
  <c r="F23" i="40" a="1"/>
  <c r="F23" i="40"/>
  <c r="N23" i="40" s="1" a="1"/>
  <c r="N23" i="40" s="1"/>
  <c r="E23" i="40" a="1"/>
  <c r="E23" i="40"/>
  <c r="M23" i="40" s="1" a="1"/>
  <c r="M23" i="40" s="1"/>
  <c r="N22" i="40" a="1"/>
  <c r="N22" i="40"/>
  <c r="M22" i="40" a="1"/>
  <c r="M22" i="40"/>
  <c r="L22" i="40" a="1"/>
  <c r="L22" i="40" s="1"/>
  <c r="L21" i="40" a="1"/>
  <c r="L21" i="40"/>
  <c r="F21" i="40" a="1"/>
  <c r="F21" i="40" s="1"/>
  <c r="N21" i="40" s="1" a="1"/>
  <c r="N21" i="40" s="1"/>
  <c r="E21" i="40" a="1"/>
  <c r="E21" i="40" s="1"/>
  <c r="M21" i="40" s="1" a="1"/>
  <c r="M21" i="40" s="1"/>
  <c r="N20" i="40" a="1"/>
  <c r="N20" i="40"/>
  <c r="M20" i="40" a="1"/>
  <c r="M20" i="40"/>
  <c r="L20" i="40" a="1"/>
  <c r="L20" i="40"/>
  <c r="N19" i="40" a="1"/>
  <c r="N19" i="40" s="1"/>
  <c r="L19" i="40" a="1"/>
  <c r="L19" i="40"/>
  <c r="F19" i="40" a="1"/>
  <c r="F19" i="40"/>
  <c r="E19" i="40" a="1"/>
  <c r="E19" i="40"/>
  <c r="M19" i="40" s="1" a="1"/>
  <c r="M19" i="40" s="1"/>
  <c r="N18" i="40" a="1"/>
  <c r="N18" i="40" s="1"/>
  <c r="M18" i="40" a="1"/>
  <c r="M18" i="40"/>
  <c r="L18" i="40" a="1"/>
  <c r="L18" i="40"/>
  <c r="N17" i="40" a="1"/>
  <c r="N17" i="40"/>
  <c r="M17" i="40" a="1"/>
  <c r="M17" i="40" s="1"/>
  <c r="L17" i="40" a="1"/>
  <c r="L17" i="40" s="1"/>
  <c r="L16" i="40" a="1"/>
  <c r="L16" i="40"/>
  <c r="F16" i="40" a="1"/>
  <c r="F16" i="40" s="1"/>
  <c r="N16" i="40" s="1" a="1"/>
  <c r="N16" i="40" s="1"/>
  <c r="E16" i="40" a="1"/>
  <c r="E16" i="40"/>
  <c r="M16" i="40" s="1" a="1"/>
  <c r="M16" i="40" s="1"/>
  <c r="N15" i="40" a="1"/>
  <c r="N15" i="40" s="1"/>
  <c r="M15" i="40" a="1"/>
  <c r="M15" i="40"/>
  <c r="L15" i="40" a="1"/>
  <c r="L15" i="40" s="1"/>
  <c r="F15" i="40" a="1"/>
  <c r="F15" i="40" s="1"/>
  <c r="E15" i="40" a="1"/>
  <c r="E15" i="40"/>
  <c r="M14" i="40"/>
  <c r="L14" i="40" a="1"/>
  <c r="L14" i="40" s="1"/>
  <c r="L49" i="40" s="1" a="1"/>
  <c r="L49" i="40" s="1"/>
  <c r="F14" i="40" a="1"/>
  <c r="F14" i="40"/>
  <c r="N14" i="40" s="1" a="1"/>
  <c r="N14" i="40" s="1"/>
  <c r="E14" i="40" a="1"/>
  <c r="E14" i="40" s="1"/>
  <c r="M14" i="40" s="1" a="1"/>
  <c r="N13" i="40" a="1"/>
  <c r="N13" i="40"/>
  <c r="M13" i="40" a="1"/>
  <c r="M13" i="40"/>
  <c r="L13" i="40" a="1"/>
  <c r="L13" i="40" s="1"/>
  <c r="F13" i="40" a="1"/>
  <c r="F13" i="40"/>
  <c r="E13" i="40" a="1"/>
  <c r="E13" i="40" s="1"/>
  <c r="L12" i="40" a="1"/>
  <c r="L12" i="40"/>
  <c r="F12" i="40" a="1"/>
  <c r="F12" i="40" s="1"/>
  <c r="N12" i="40" s="1" a="1"/>
  <c r="N12" i="40" s="1"/>
  <c r="E12" i="40" a="1"/>
  <c r="E12" i="40"/>
  <c r="M12" i="40" s="1" a="1"/>
  <c r="M12" i="40" s="1"/>
  <c r="N11" i="40" a="1"/>
  <c r="N11" i="40" s="1"/>
  <c r="M11" i="40" a="1"/>
  <c r="M11" i="40" s="1"/>
  <c r="L11" i="40" a="1"/>
  <c r="L11" i="40"/>
  <c r="M10" i="40"/>
  <c r="L10" i="40" a="1"/>
  <c r="L10" i="40"/>
  <c r="F10" i="40" a="1"/>
  <c r="F10" i="40"/>
  <c r="N10" i="40" s="1" a="1"/>
  <c r="N10" i="40" s="1"/>
  <c r="E10" i="40" a="1"/>
  <c r="E10" i="40" s="1"/>
  <c r="M10" i="40" s="1" a="1"/>
  <c r="N9" i="40" a="1"/>
  <c r="N9" i="40"/>
  <c r="L9" i="40" a="1"/>
  <c r="L9" i="40" s="1"/>
  <c r="F9" i="40" a="1"/>
  <c r="F9" i="40"/>
  <c r="E9" i="40" a="1"/>
  <c r="E9" i="40" s="1"/>
  <c r="M9" i="40" s="1" a="1"/>
  <c r="M9" i="40" s="1"/>
  <c r="N8" i="40" a="1"/>
  <c r="N8" i="40"/>
  <c r="M8" i="40" a="1"/>
  <c r="M8" i="40"/>
  <c r="L8" i="40" a="1"/>
  <c r="L8" i="40"/>
  <c r="M7" i="40" a="1"/>
  <c r="M7" i="40"/>
  <c r="L7" i="40" a="1"/>
  <c r="L7" i="40"/>
  <c r="F7" i="40" a="1"/>
  <c r="F7" i="40" s="1"/>
  <c r="N7" i="40" s="1" a="1"/>
  <c r="N7" i="40" s="1"/>
  <c r="E7" i="40" a="1"/>
  <c r="E7" i="40"/>
  <c r="N6" i="40" a="1"/>
  <c r="N6" i="40" s="1"/>
  <c r="M6" i="40" a="1"/>
  <c r="M6" i="40"/>
  <c r="L6" i="40" a="1"/>
  <c r="L6" i="40" s="1"/>
  <c r="N5" i="40" a="1"/>
  <c r="N5" i="40"/>
  <c r="M5" i="40" a="1"/>
  <c r="M5" i="40" s="1"/>
  <c r="L5" i="40" a="1"/>
  <c r="L5" i="40"/>
  <c r="L4" i="40" a="1"/>
  <c r="L4" i="40"/>
  <c r="F4" i="40" a="1"/>
  <c r="F4" i="40" s="1"/>
  <c r="N4" i="40" s="1" a="1"/>
  <c r="N4" i="40" s="1"/>
  <c r="E4" i="40" a="1"/>
  <c r="E4" i="40"/>
  <c r="M4" i="40" s="1" a="1"/>
  <c r="M4" i="40" s="1"/>
  <c r="N3" i="40" a="1"/>
  <c r="N3" i="40" s="1"/>
  <c r="M3" i="40" a="1"/>
  <c r="M3" i="40"/>
  <c r="L3" i="40" a="1"/>
  <c r="L3" i="40" s="1"/>
  <c r="K50" i="39" a="1"/>
  <c r="K50" i="39" s="1"/>
  <c r="K49" i="39" a="1"/>
  <c r="K49" i="39"/>
  <c r="N31" i="39" a="1"/>
  <c r="N31" i="39"/>
  <c r="M31" i="39" a="1"/>
  <c r="M31" i="39"/>
  <c r="L31" i="39" a="1"/>
  <c r="L31" i="39" s="1"/>
  <c r="F31" i="39" a="1"/>
  <c r="F31" i="39"/>
  <c r="E31" i="39" a="1"/>
  <c r="E31" i="39"/>
  <c r="L30" i="39" a="1"/>
  <c r="L30" i="39"/>
  <c r="L29" i="39" a="1"/>
  <c r="L29" i="39" s="1"/>
  <c r="F29" i="39" a="1"/>
  <c r="F29" i="39"/>
  <c r="N29" i="39" s="1" a="1"/>
  <c r="N29" i="39" s="1"/>
  <c r="E29" i="39" a="1"/>
  <c r="E29" i="39"/>
  <c r="M29" i="39" s="1" a="1"/>
  <c r="M29" i="39" s="1"/>
  <c r="L28" i="39" a="1"/>
  <c r="L28" i="39"/>
  <c r="F28" i="39" a="1"/>
  <c r="F28" i="39"/>
  <c r="N28" i="39" s="1" a="1"/>
  <c r="N28" i="39" s="1"/>
  <c r="E28" i="39" a="1"/>
  <c r="E28" i="39" s="1"/>
  <c r="M28" i="39" s="1" a="1"/>
  <c r="M28" i="39" s="1"/>
  <c r="L27" i="39" a="1"/>
  <c r="L27" i="39"/>
  <c r="F27" i="39" a="1"/>
  <c r="F27" i="39"/>
  <c r="N27" i="39" s="1" a="1"/>
  <c r="N27" i="39" s="1"/>
  <c r="E27" i="39" a="1"/>
  <c r="E27" i="39" s="1"/>
  <c r="M27" i="39" s="1" a="1"/>
  <c r="M27" i="39" s="1"/>
  <c r="N26" i="39" a="1"/>
  <c r="N26" i="39"/>
  <c r="M26" i="39" a="1"/>
  <c r="M26" i="39"/>
  <c r="L26" i="39" a="1"/>
  <c r="L26" i="39"/>
  <c r="L25" i="39" a="1"/>
  <c r="L25" i="39" s="1"/>
  <c r="F25" i="39" a="1"/>
  <c r="F25" i="39" s="1"/>
  <c r="N25" i="39" s="1" a="1"/>
  <c r="N25" i="39" s="1"/>
  <c r="E25" i="39" a="1"/>
  <c r="E25" i="39"/>
  <c r="M25" i="39" s="1" a="1"/>
  <c r="M25" i="39" s="1"/>
  <c r="N24" i="39" a="1"/>
  <c r="N24" i="39" s="1"/>
  <c r="M24" i="39" a="1"/>
  <c r="M24" i="39"/>
  <c r="L24" i="39" a="1"/>
  <c r="L24" i="39"/>
  <c r="N23" i="39"/>
  <c r="M23" i="39" a="1"/>
  <c r="M23" i="39"/>
  <c r="L23" i="39" a="1"/>
  <c r="L23" i="39"/>
  <c r="F23" i="39" a="1"/>
  <c r="F23" i="39" s="1"/>
  <c r="N23" i="39" s="1" a="1"/>
  <c r="E23" i="39" a="1"/>
  <c r="E23" i="39"/>
  <c r="N22" i="39" a="1"/>
  <c r="N22" i="39" s="1"/>
  <c r="M22" i="39" a="1"/>
  <c r="M22" i="39" s="1"/>
  <c r="L22" i="39" a="1"/>
  <c r="L22" i="39"/>
  <c r="L21" i="39" a="1"/>
  <c r="L21" i="39"/>
  <c r="F21" i="39" a="1"/>
  <c r="F21" i="39" s="1"/>
  <c r="N21" i="39" s="1" a="1"/>
  <c r="N21" i="39" s="1"/>
  <c r="E21" i="39" a="1"/>
  <c r="E21" i="39"/>
  <c r="M21" i="39" s="1" a="1"/>
  <c r="M21" i="39" s="1"/>
  <c r="N20" i="39" a="1"/>
  <c r="N20" i="39" s="1"/>
  <c r="M20" i="39" a="1"/>
  <c r="M20" i="39"/>
  <c r="L20" i="39" a="1"/>
  <c r="L20" i="39"/>
  <c r="L19" i="39" a="1"/>
  <c r="L19" i="39"/>
  <c r="F19" i="39" a="1"/>
  <c r="F19" i="39"/>
  <c r="N19" i="39" s="1" a="1"/>
  <c r="N19" i="39" s="1"/>
  <c r="E19" i="39" a="1"/>
  <c r="E19" i="39" s="1"/>
  <c r="M19" i="39" s="1" a="1"/>
  <c r="M19" i="39" s="1"/>
  <c r="N18" i="39" a="1"/>
  <c r="N18" i="39"/>
  <c r="M18" i="39" a="1"/>
  <c r="M18" i="39" s="1"/>
  <c r="L18" i="39" a="1"/>
  <c r="L18" i="39"/>
  <c r="N17" i="39" a="1"/>
  <c r="N17" i="39" s="1"/>
  <c r="M17" i="39" a="1"/>
  <c r="M17" i="39" s="1"/>
  <c r="L17" i="39" a="1"/>
  <c r="L17" i="39"/>
  <c r="M16" i="39"/>
  <c r="L16" i="39" a="1"/>
  <c r="L16" i="39"/>
  <c r="F16" i="39" a="1"/>
  <c r="F16" i="39"/>
  <c r="N16" i="39" s="1" a="1"/>
  <c r="N16" i="39" s="1"/>
  <c r="E16" i="39" a="1"/>
  <c r="E16" i="39" s="1"/>
  <c r="M16" i="39" s="1" a="1"/>
  <c r="N15" i="39" a="1"/>
  <c r="N15" i="39"/>
  <c r="M15" i="39" a="1"/>
  <c r="M15" i="39"/>
  <c r="L15" i="39" a="1"/>
  <c r="L15" i="39" s="1"/>
  <c r="F15" i="39" a="1"/>
  <c r="F15" i="39"/>
  <c r="E15" i="39" a="1"/>
  <c r="E15" i="39"/>
  <c r="N14" i="39"/>
  <c r="M14" i="39" a="1"/>
  <c r="M14" i="39" s="1"/>
  <c r="L14" i="39" a="1"/>
  <c r="L14" i="39"/>
  <c r="F14" i="39" a="1"/>
  <c r="F14" i="39" s="1"/>
  <c r="N14" i="39" s="1" a="1"/>
  <c r="E14" i="39" a="1"/>
  <c r="E14" i="39"/>
  <c r="N13" i="39" a="1"/>
  <c r="N13" i="39"/>
  <c r="L13" i="39" a="1"/>
  <c r="L13" i="39"/>
  <c r="F13" i="39" a="1"/>
  <c r="F13" i="39"/>
  <c r="E13" i="39" a="1"/>
  <c r="E13" i="39"/>
  <c r="M13" i="39" s="1" a="1"/>
  <c r="M13" i="39" s="1"/>
  <c r="M12" i="39"/>
  <c r="L12" i="39" a="1"/>
  <c r="L12" i="39" s="1"/>
  <c r="F12" i="39" a="1"/>
  <c r="F12" i="39"/>
  <c r="N12" i="39" s="1" a="1"/>
  <c r="N12" i="39" s="1"/>
  <c r="E12" i="39" a="1"/>
  <c r="E12" i="39"/>
  <c r="M12" i="39" s="1" a="1"/>
  <c r="N11" i="39" a="1"/>
  <c r="N11" i="39" s="1"/>
  <c r="M11" i="39" a="1"/>
  <c r="M11" i="39"/>
  <c r="L11" i="39" a="1"/>
  <c r="L11" i="39"/>
  <c r="L10" i="39" a="1"/>
  <c r="L10" i="39"/>
  <c r="L49" i="39" s="1" a="1"/>
  <c r="L49" i="39" s="1"/>
  <c r="F10" i="39" a="1"/>
  <c r="F10" i="39" s="1"/>
  <c r="N10" i="39" s="1" a="1"/>
  <c r="N10" i="39" s="1"/>
  <c r="E10" i="39" a="1"/>
  <c r="E10" i="39"/>
  <c r="M10" i="39" s="1" a="1"/>
  <c r="M10" i="39" s="1"/>
  <c r="N9" i="39" a="1"/>
  <c r="N9" i="39"/>
  <c r="M9" i="39" a="1"/>
  <c r="M9" i="39" s="1"/>
  <c r="L9" i="39" a="1"/>
  <c r="L9" i="39"/>
  <c r="F9" i="39" a="1"/>
  <c r="F9" i="39"/>
  <c r="E9" i="39" a="1"/>
  <c r="E9" i="39"/>
  <c r="N8" i="39" a="1"/>
  <c r="N8" i="39"/>
  <c r="M8" i="39" a="1"/>
  <c r="M8" i="39"/>
  <c r="L8" i="39" a="1"/>
  <c r="L8" i="39" s="1"/>
  <c r="N7" i="39" a="1"/>
  <c r="N7" i="39"/>
  <c r="M7" i="39" a="1"/>
  <c r="M7" i="39"/>
  <c r="L7" i="39" a="1"/>
  <c r="L7" i="39" s="1"/>
  <c r="F7" i="39" a="1"/>
  <c r="F7" i="39"/>
  <c r="E7" i="39" a="1"/>
  <c r="E7" i="39"/>
  <c r="N6" i="39" a="1"/>
  <c r="N6" i="39"/>
  <c r="M6" i="39" a="1"/>
  <c r="M6" i="39" s="1"/>
  <c r="L6" i="39" a="1"/>
  <c r="L6" i="39"/>
  <c r="N5" i="39" a="1"/>
  <c r="N5" i="39" s="1"/>
  <c r="M5" i="39" a="1"/>
  <c r="M5" i="39"/>
  <c r="L5" i="39" a="1"/>
  <c r="L5" i="39" s="1"/>
  <c r="N4" i="39" a="1"/>
  <c r="N4" i="39" s="1"/>
  <c r="L4" i="39" a="1"/>
  <c r="L4" i="39"/>
  <c r="F4" i="39" a="1"/>
  <c r="F4" i="39"/>
  <c r="E4" i="39" a="1"/>
  <c r="E4" i="39"/>
  <c r="M4" i="39" s="1" a="1"/>
  <c r="M4" i="39" s="1"/>
  <c r="N3" i="39" a="1"/>
  <c r="N3" i="39"/>
  <c r="M3" i="39" a="1"/>
  <c r="M3" i="39" s="1"/>
  <c r="L3" i="39" a="1"/>
  <c r="L3" i="39"/>
  <c r="K29" i="38" a="1"/>
  <c r="K29" i="38" s="1"/>
  <c r="K28" i="38" a="1"/>
  <c r="K28" i="38"/>
  <c r="A28" i="38" a="1"/>
  <c r="A28" i="38"/>
  <c r="L10" i="38" a="1"/>
  <c r="L10" i="38" s="1"/>
  <c r="F10" i="38" a="1"/>
  <c r="F10" i="38" s="1"/>
  <c r="N10" i="38" s="1" a="1"/>
  <c r="N10" i="38" s="1"/>
  <c r="E10" i="38" a="1"/>
  <c r="E10" i="38" s="1"/>
  <c r="M10" i="38" s="1" a="1"/>
  <c r="M10" i="38" s="1"/>
  <c r="N9" i="38" a="1"/>
  <c r="N9" i="38"/>
  <c r="M9" i="38" a="1"/>
  <c r="M9" i="38" s="1"/>
  <c r="H9" i="38" a="1"/>
  <c r="H9" i="38"/>
  <c r="L9" i="38" s="1" a="1"/>
  <c r="L9" i="38" s="1"/>
  <c r="F9" i="38" a="1"/>
  <c r="F9" i="38" s="1"/>
  <c r="E9" i="38" a="1"/>
  <c r="E9" i="38"/>
  <c r="M8" i="38" a="1"/>
  <c r="M8" i="38"/>
  <c r="H8" i="38" a="1"/>
  <c r="H8" i="38"/>
  <c r="L8" i="38" s="1" a="1"/>
  <c r="L8" i="38" s="1"/>
  <c r="F8" i="38" a="1"/>
  <c r="F8" i="38"/>
  <c r="N8" i="38" s="1" a="1"/>
  <c r="N8" i="38" s="1"/>
  <c r="E8" i="38" a="1"/>
  <c r="E8" i="38"/>
  <c r="L7" i="38"/>
  <c r="H7" i="38" a="1"/>
  <c r="H7" i="38"/>
  <c r="L7" i="38" s="1" a="1"/>
  <c r="F7" i="38" a="1"/>
  <c r="F7" i="38"/>
  <c r="N7" i="38" s="1" a="1"/>
  <c r="N7" i="38" s="1"/>
  <c r="E7" i="38" a="1"/>
  <c r="E7" i="38" s="1"/>
  <c r="M7" i="38" s="1" a="1"/>
  <c r="M7" i="38" s="1"/>
  <c r="N6" i="38" a="1"/>
  <c r="N6" i="38"/>
  <c r="M6" i="38" a="1"/>
  <c r="M6" i="38"/>
  <c r="L6" i="38"/>
  <c r="H6" i="38" a="1"/>
  <c r="H6" i="38" s="1"/>
  <c r="L6" i="38" s="1" a="1"/>
  <c r="F6" i="38" a="1"/>
  <c r="F6" i="38"/>
  <c r="E6" i="38" a="1"/>
  <c r="E6" i="38"/>
  <c r="M5" i="38" a="1"/>
  <c r="M5" i="38" s="1"/>
  <c r="H5" i="38" a="1"/>
  <c r="H5" i="38" s="1"/>
  <c r="L5" i="38" s="1" a="1"/>
  <c r="L5" i="38" s="1"/>
  <c r="F5" i="38" a="1"/>
  <c r="F5" i="38" s="1"/>
  <c r="N5" i="38" s="1" a="1"/>
  <c r="N5" i="38" s="1"/>
  <c r="E5" i="38" a="1"/>
  <c r="E5" i="38"/>
  <c r="H4" i="38" a="1"/>
  <c r="H4" i="38"/>
  <c r="L4" i="38" s="1" a="1"/>
  <c r="L4" i="38" s="1"/>
  <c r="F4" i="38" a="1"/>
  <c r="F4" i="38" s="1"/>
  <c r="N4" i="38" s="1" a="1"/>
  <c r="N4" i="38" s="1"/>
  <c r="E4" i="38" a="1"/>
  <c r="E4" i="38"/>
  <c r="M4" i="38" s="1" a="1"/>
  <c r="M4" i="38" s="1"/>
  <c r="N3" i="38" a="1"/>
  <c r="N3" i="38" s="1"/>
  <c r="M3" i="38" a="1"/>
  <c r="M3" i="38"/>
  <c r="L3" i="38" a="1"/>
  <c r="L3" i="38"/>
  <c r="K29" i="37" a="1"/>
  <c r="K29" i="37" s="1"/>
  <c r="K28" i="37" a="1"/>
  <c r="K28" i="37" s="1"/>
  <c r="A28" i="37" a="1"/>
  <c r="A28" i="37" s="1"/>
  <c r="L10" i="37" a="1"/>
  <c r="L10" i="37" s="1"/>
  <c r="F10" i="37" a="1"/>
  <c r="F10" i="37"/>
  <c r="N10" i="37" s="1" a="1"/>
  <c r="N10" i="37" s="1"/>
  <c r="E10" i="37" a="1"/>
  <c r="E10" i="37" s="1"/>
  <c r="M10" i="37" s="1" a="1"/>
  <c r="M10" i="37" s="1"/>
  <c r="H9" i="37" a="1"/>
  <c r="H9" i="37"/>
  <c r="L9" i="37" s="1" a="1"/>
  <c r="L9" i="37" s="1"/>
  <c r="F9" i="37" a="1"/>
  <c r="F9" i="37" s="1"/>
  <c r="N9" i="37" s="1" a="1"/>
  <c r="N9" i="37" s="1"/>
  <c r="E9" i="37" a="1"/>
  <c r="E9" i="37" s="1"/>
  <c r="M9" i="37" s="1" a="1"/>
  <c r="M9" i="37" s="1"/>
  <c r="N8" i="37" a="1"/>
  <c r="N8" i="37" s="1"/>
  <c r="M8" i="37"/>
  <c r="H8" i="37" a="1"/>
  <c r="H8" i="37" s="1"/>
  <c r="L8" i="37" s="1" a="1"/>
  <c r="L8" i="37" s="1"/>
  <c r="F8" i="37" a="1"/>
  <c r="F8" i="37"/>
  <c r="E8" i="37" a="1"/>
  <c r="E8" i="37" s="1"/>
  <c r="M8" i="37" s="1" a="1"/>
  <c r="L7" i="37"/>
  <c r="H7" i="37" a="1"/>
  <c r="H7" i="37" s="1"/>
  <c r="L7" i="37" s="1" a="1"/>
  <c r="F7" i="37" a="1"/>
  <c r="F7" i="37"/>
  <c r="N7" i="37" s="1" a="1"/>
  <c r="N7" i="37" s="1"/>
  <c r="E7" i="37" a="1"/>
  <c r="E7" i="37"/>
  <c r="M7" i="37" s="1" a="1"/>
  <c r="M7" i="37" s="1"/>
  <c r="N6" i="37" a="1"/>
  <c r="N6" i="37" s="1"/>
  <c r="H6" i="37" a="1"/>
  <c r="H6" i="37"/>
  <c r="L6" i="37" s="1" a="1"/>
  <c r="L6" i="37" s="1"/>
  <c r="F6" i="37" a="1"/>
  <c r="F6" i="37"/>
  <c r="E6" i="37" a="1"/>
  <c r="E6" i="37"/>
  <c r="M6" i="37" s="1" a="1"/>
  <c r="M6" i="37" s="1"/>
  <c r="M5" i="37"/>
  <c r="H5" i="37" a="1"/>
  <c r="H5" i="37"/>
  <c r="L5" i="37" s="1" a="1"/>
  <c r="L5" i="37" s="1"/>
  <c r="F5" i="37" a="1"/>
  <c r="F5" i="37" s="1"/>
  <c r="N5" i="37" s="1" a="1"/>
  <c r="N5" i="37" s="1"/>
  <c r="E5" i="37" a="1"/>
  <c r="E5" i="37"/>
  <c r="M5" i="37" s="1" a="1"/>
  <c r="H4" i="37" a="1"/>
  <c r="H4" i="37"/>
  <c r="L4" i="37" s="1" a="1"/>
  <c r="L4" i="37" s="1"/>
  <c r="F4" i="37" a="1"/>
  <c r="F4" i="37"/>
  <c r="N4" i="37" s="1" a="1"/>
  <c r="N4" i="37" s="1"/>
  <c r="E4" i="37" a="1"/>
  <c r="E4" i="37" s="1"/>
  <c r="M4" i="37" s="1" a="1"/>
  <c r="M4" i="37" s="1"/>
  <c r="M28" i="37" s="1" a="1"/>
  <c r="M28" i="37" s="1"/>
  <c r="N3" i="37" a="1"/>
  <c r="N3" i="37"/>
  <c r="M3" i="37" a="1"/>
  <c r="M3" i="37" s="1"/>
  <c r="L3" i="37" a="1"/>
  <c r="L3" i="37"/>
  <c r="K29" i="36" a="1"/>
  <c r="K29" i="36"/>
  <c r="K28" i="36" a="1"/>
  <c r="K28" i="36"/>
  <c r="A28" i="36" a="1"/>
  <c r="A28" i="36"/>
  <c r="N10" i="36" a="1"/>
  <c r="N10" i="36"/>
  <c r="L10" i="36" a="1"/>
  <c r="L10" i="36" s="1"/>
  <c r="F10" i="36" a="1"/>
  <c r="F10" i="36"/>
  <c r="E10" i="36" a="1"/>
  <c r="E10" i="36" s="1"/>
  <c r="M10" i="36" s="1" a="1"/>
  <c r="M10" i="36" s="1"/>
  <c r="L9" i="36"/>
  <c r="H9" i="36" a="1"/>
  <c r="H9" i="36" s="1"/>
  <c r="L9" i="36" s="1" a="1"/>
  <c r="F9" i="36" a="1"/>
  <c r="F9" i="36"/>
  <c r="N9" i="36" s="1" a="1"/>
  <c r="N9" i="36" s="1"/>
  <c r="E9" i="36" a="1"/>
  <c r="E9" i="36"/>
  <c r="M9" i="36" s="1" a="1"/>
  <c r="M9" i="36" s="1"/>
  <c r="N8" i="36" a="1"/>
  <c r="N8" i="36" s="1"/>
  <c r="L8" i="36" a="1"/>
  <c r="L8" i="36" s="1"/>
  <c r="H8" i="36" a="1"/>
  <c r="H8" i="36"/>
  <c r="F8" i="36" a="1"/>
  <c r="F8" i="36"/>
  <c r="E8" i="36" a="1"/>
  <c r="E8" i="36"/>
  <c r="M8" i="36" s="1" a="1"/>
  <c r="M8" i="36" s="1"/>
  <c r="N7" i="36" a="1"/>
  <c r="N7" i="36" s="1"/>
  <c r="H7" i="36" a="1"/>
  <c r="H7" i="36" s="1"/>
  <c r="L7" i="36" s="1" a="1"/>
  <c r="L7" i="36" s="1"/>
  <c r="F7" i="36" a="1"/>
  <c r="F7" i="36"/>
  <c r="E7" i="36" a="1"/>
  <c r="E7" i="36" s="1"/>
  <c r="M7" i="36" s="1" a="1"/>
  <c r="M7" i="36" s="1"/>
  <c r="N6" i="36"/>
  <c r="H6" i="36" a="1"/>
  <c r="H6" i="36" s="1"/>
  <c r="L6" i="36" s="1" a="1"/>
  <c r="L6" i="36" s="1"/>
  <c r="F6" i="36" a="1"/>
  <c r="F6" i="36"/>
  <c r="N6" i="36" s="1" a="1"/>
  <c r="E6" i="36" a="1"/>
  <c r="E6" i="36" s="1"/>
  <c r="M6" i="36" s="1" a="1"/>
  <c r="M6" i="36" s="1"/>
  <c r="H5" i="36" a="1"/>
  <c r="H5" i="36"/>
  <c r="L5" i="36" s="1" a="1"/>
  <c r="L5" i="36" s="1"/>
  <c r="F5" i="36" a="1"/>
  <c r="F5" i="36"/>
  <c r="N5" i="36" s="1" a="1"/>
  <c r="N5" i="36" s="1"/>
  <c r="N27" i="36" s="1" a="1"/>
  <c r="N27" i="36" s="1"/>
  <c r="E5" i="36" a="1"/>
  <c r="E5" i="36"/>
  <c r="M5" i="36" s="1" a="1"/>
  <c r="M5" i="36" s="1"/>
  <c r="N4" i="36" a="1"/>
  <c r="N4" i="36" s="1"/>
  <c r="M4" i="36"/>
  <c r="L4" i="36" a="1"/>
  <c r="L4" i="36" s="1"/>
  <c r="L28" i="36" s="1" a="1"/>
  <c r="L28" i="36" s="1"/>
  <c r="L29" i="36" s="1" a="1"/>
  <c r="L29" i="36" s="1"/>
  <c r="H4" i="36" a="1"/>
  <c r="H4" i="36" s="1"/>
  <c r="F4" i="36" a="1"/>
  <c r="F4" i="36"/>
  <c r="E4" i="36" a="1"/>
  <c r="E4" i="36" s="1"/>
  <c r="M4" i="36" s="1" a="1"/>
  <c r="N3" i="36" a="1"/>
  <c r="N3" i="36"/>
  <c r="M3" i="36" a="1"/>
  <c r="M3" i="36"/>
  <c r="L3" i="36" a="1"/>
  <c r="L3" i="36"/>
  <c r="K29" i="35" a="1"/>
  <c r="K29" i="35" s="1"/>
  <c r="K28" i="35" a="1"/>
  <c r="K28" i="35"/>
  <c r="A28" i="35" a="1"/>
  <c r="A28" i="35"/>
  <c r="L10" i="35" a="1"/>
  <c r="L10" i="35" s="1"/>
  <c r="F10" i="35" a="1"/>
  <c r="F10" i="35"/>
  <c r="N10" i="35" s="1" a="1"/>
  <c r="N10" i="35" s="1"/>
  <c r="E10" i="35" a="1"/>
  <c r="E10" i="35" s="1"/>
  <c r="M10" i="35" s="1" a="1"/>
  <c r="M10" i="35" s="1"/>
  <c r="N9" i="35"/>
  <c r="L9" i="35" a="1"/>
  <c r="L9" i="35"/>
  <c r="H9" i="35" a="1"/>
  <c r="H9" i="35"/>
  <c r="F9" i="35" a="1"/>
  <c r="F9" i="35" s="1"/>
  <c r="N9" i="35" s="1" a="1"/>
  <c r="E9" i="35" a="1"/>
  <c r="E9" i="35"/>
  <c r="M9" i="35" s="1" a="1"/>
  <c r="M9" i="35" s="1"/>
  <c r="H8" i="35" a="1"/>
  <c r="H8" i="35"/>
  <c r="L8" i="35" s="1" a="1"/>
  <c r="L8" i="35" s="1"/>
  <c r="F8" i="35" a="1"/>
  <c r="F8" i="35"/>
  <c r="N8" i="35" s="1" a="1"/>
  <c r="N8" i="35" s="1"/>
  <c r="E8" i="35" a="1"/>
  <c r="E8" i="35"/>
  <c r="M8" i="35" s="1" a="1"/>
  <c r="M8" i="35" s="1"/>
  <c r="M7" i="35" a="1"/>
  <c r="M7" i="35" s="1"/>
  <c r="H7" i="35" a="1"/>
  <c r="H7" i="35" s="1"/>
  <c r="L7" i="35" s="1" a="1"/>
  <c r="L7" i="35" s="1"/>
  <c r="F7" i="35" a="1"/>
  <c r="F7" i="35"/>
  <c r="N7" i="35" s="1" a="1"/>
  <c r="N7" i="35" s="1"/>
  <c r="E7" i="35" a="1"/>
  <c r="E7" i="35" s="1"/>
  <c r="N6" i="35"/>
  <c r="L6" i="35" a="1"/>
  <c r="L6" i="35" s="1"/>
  <c r="H6" i="35" a="1"/>
  <c r="H6" i="35"/>
  <c r="F6" i="35" a="1"/>
  <c r="F6" i="35" s="1"/>
  <c r="N6" i="35" s="1" a="1"/>
  <c r="E6" i="35" a="1"/>
  <c r="E6" i="35"/>
  <c r="M6" i="35" s="1" a="1"/>
  <c r="M6" i="35" s="1"/>
  <c r="M5" i="35"/>
  <c r="H5" i="35" a="1"/>
  <c r="H5" i="35"/>
  <c r="L5" i="35" s="1" a="1"/>
  <c r="L5" i="35" s="1"/>
  <c r="F5" i="35" a="1"/>
  <c r="F5" i="35" s="1"/>
  <c r="N5" i="35" s="1" a="1"/>
  <c r="N5" i="35" s="1"/>
  <c r="E5" i="35" a="1"/>
  <c r="E5" i="35" s="1"/>
  <c r="M5" i="35" s="1" a="1"/>
  <c r="H4" i="35" a="1"/>
  <c r="H4" i="35" s="1"/>
  <c r="L4" i="35" s="1" a="1"/>
  <c r="L4" i="35" s="1"/>
  <c r="F4" i="35" a="1"/>
  <c r="F4" i="35"/>
  <c r="N4" i="35" s="1" a="1"/>
  <c r="N4" i="35" s="1"/>
  <c r="E4" i="35" a="1"/>
  <c r="E4" i="35" s="1"/>
  <c r="M4" i="35" s="1" a="1"/>
  <c r="M4" i="35" s="1"/>
  <c r="N3" i="35" a="1"/>
  <c r="N3" i="35"/>
  <c r="M3" i="35" a="1"/>
  <c r="M3" i="35"/>
  <c r="M27" i="35" s="1" a="1"/>
  <c r="M27" i="35" s="1"/>
  <c r="L3" i="35" a="1"/>
  <c r="L3" i="35" s="1"/>
  <c r="K29" i="34" a="1"/>
  <c r="K29" i="34"/>
  <c r="K28" i="34" a="1"/>
  <c r="K28" i="34"/>
  <c r="A28" i="34" a="1"/>
  <c r="A28" i="34" s="1"/>
  <c r="N10" i="34" a="1"/>
  <c r="N10" i="34" s="1"/>
  <c r="M10" i="34" a="1"/>
  <c r="M10" i="34"/>
  <c r="L10" i="34" a="1"/>
  <c r="L10" i="34" s="1"/>
  <c r="F10" i="34" a="1"/>
  <c r="F10" i="34" s="1"/>
  <c r="E10" i="34" a="1"/>
  <c r="E10" i="34"/>
  <c r="L9" i="34" a="1"/>
  <c r="L9" i="34" s="1"/>
  <c r="H9" i="34" a="1"/>
  <c r="H9" i="34"/>
  <c r="F9" i="34" a="1"/>
  <c r="F9" i="34" s="1"/>
  <c r="N9" i="34" s="1" a="1"/>
  <c r="N9" i="34" s="1"/>
  <c r="E9" i="34" a="1"/>
  <c r="E9" i="34"/>
  <c r="M9" i="34" s="1" a="1"/>
  <c r="M9" i="34" s="1"/>
  <c r="N8" i="34" a="1"/>
  <c r="N8" i="34" s="1"/>
  <c r="H8" i="34" a="1"/>
  <c r="H8" i="34" s="1"/>
  <c r="L8" i="34" s="1" a="1"/>
  <c r="L8" i="34" s="1"/>
  <c r="F8" i="34" a="1"/>
  <c r="F8" i="34"/>
  <c r="E8" i="34" a="1"/>
  <c r="E8" i="34"/>
  <c r="M8" i="34" s="1" a="1"/>
  <c r="M8" i="34" s="1"/>
  <c r="M7" i="34" a="1"/>
  <c r="M7" i="34" s="1"/>
  <c r="H7" i="34" a="1"/>
  <c r="H7" i="34"/>
  <c r="L7" i="34" s="1" a="1"/>
  <c r="L7" i="34" s="1"/>
  <c r="F7" i="34" a="1"/>
  <c r="F7" i="34"/>
  <c r="N7" i="34" s="1" a="1"/>
  <c r="N7" i="34" s="1"/>
  <c r="E7" i="34" a="1"/>
  <c r="E7" i="34"/>
  <c r="N6" i="34" a="1"/>
  <c r="N6" i="34" s="1"/>
  <c r="M6" i="34"/>
  <c r="H6" i="34" a="1"/>
  <c r="H6" i="34" s="1"/>
  <c r="L6" i="34" s="1" a="1"/>
  <c r="L6" i="34" s="1"/>
  <c r="F6" i="34" a="1"/>
  <c r="F6" i="34" s="1"/>
  <c r="E6" i="34" a="1"/>
  <c r="E6" i="34"/>
  <c r="M6" i="34" s="1" a="1"/>
  <c r="H5" i="34" a="1"/>
  <c r="H5" i="34" s="1"/>
  <c r="L5" i="34" s="1" a="1"/>
  <c r="L5" i="34" s="1"/>
  <c r="F5" i="34" a="1"/>
  <c r="F5" i="34"/>
  <c r="N5" i="34" s="1" a="1"/>
  <c r="N5" i="34" s="1"/>
  <c r="E5" i="34" a="1"/>
  <c r="E5" i="34"/>
  <c r="M5" i="34" s="1" a="1"/>
  <c r="M5" i="34" s="1"/>
  <c r="N4" i="34"/>
  <c r="M4" i="34" a="1"/>
  <c r="M4" i="34" s="1"/>
  <c r="H4" i="34" a="1"/>
  <c r="H4" i="34" s="1"/>
  <c r="L4" i="34" s="1" a="1"/>
  <c r="L4" i="34" s="1"/>
  <c r="F4" i="34" a="1"/>
  <c r="F4" i="34"/>
  <c r="N4" i="34" s="1" a="1"/>
  <c r="E4" i="34" a="1"/>
  <c r="E4" i="34"/>
  <c r="N3" i="34" a="1"/>
  <c r="N3" i="34" s="1"/>
  <c r="M3" i="34" a="1"/>
  <c r="M3" i="34"/>
  <c r="L3" i="34" a="1"/>
  <c r="L3" i="34"/>
  <c r="K29" i="33" a="1"/>
  <c r="K29" i="33"/>
  <c r="K28" i="33" a="1"/>
  <c r="K28" i="33" s="1"/>
  <c r="A28" i="33" a="1"/>
  <c r="A28" i="33" s="1"/>
  <c r="L10" i="33" a="1"/>
  <c r="L10" i="33"/>
  <c r="F10" i="33" a="1"/>
  <c r="F10" i="33"/>
  <c r="N10" i="33" s="1" a="1"/>
  <c r="N10" i="33" s="1"/>
  <c r="E10" i="33" a="1"/>
  <c r="E10" i="33" s="1"/>
  <c r="M10" i="33" s="1" a="1"/>
  <c r="M10" i="33" s="1"/>
  <c r="N9" i="33" a="1"/>
  <c r="N9" i="33" s="1"/>
  <c r="M9" i="33" a="1"/>
  <c r="M9" i="33"/>
  <c r="H9" i="33" a="1"/>
  <c r="H9" i="33" s="1"/>
  <c r="L9" i="33" s="1" a="1"/>
  <c r="L9" i="33" s="1"/>
  <c r="F9" i="33" a="1"/>
  <c r="F9" i="33"/>
  <c r="E9" i="33" a="1"/>
  <c r="E9" i="33" s="1"/>
  <c r="N8" i="33"/>
  <c r="L8" i="33"/>
  <c r="H8" i="33" a="1"/>
  <c r="H8" i="33" s="1"/>
  <c r="L8" i="33" s="1" a="1"/>
  <c r="F8" i="33" a="1"/>
  <c r="F8" i="33" s="1"/>
  <c r="N8" i="33" s="1" a="1"/>
  <c r="E8" i="33" a="1"/>
  <c r="E8" i="33"/>
  <c r="M8" i="33" s="1" a="1"/>
  <c r="M8" i="33" s="1"/>
  <c r="L7" i="33" a="1"/>
  <c r="L7" i="33" s="1"/>
  <c r="H7" i="33" a="1"/>
  <c r="H7" i="33"/>
  <c r="F7" i="33" a="1"/>
  <c r="F7" i="33"/>
  <c r="N7" i="33" s="1" a="1"/>
  <c r="N7" i="33" s="1"/>
  <c r="E7" i="33" a="1"/>
  <c r="E7" i="33" s="1"/>
  <c r="M7" i="33" s="1" a="1"/>
  <c r="M7" i="33" s="1"/>
  <c r="N6" i="33" a="1"/>
  <c r="N6" i="33" s="1"/>
  <c r="M6" i="33" a="1"/>
  <c r="M6" i="33" s="1"/>
  <c r="L6" i="33"/>
  <c r="H6" i="33" a="1"/>
  <c r="H6" i="33" s="1"/>
  <c r="L6" i="33" s="1" a="1"/>
  <c r="F6" i="33" a="1"/>
  <c r="F6" i="33"/>
  <c r="E6" i="33" a="1"/>
  <c r="E6" i="33" s="1"/>
  <c r="H5" i="33" a="1"/>
  <c r="H5" i="33" s="1"/>
  <c r="L5" i="33" s="1" a="1"/>
  <c r="L5" i="33" s="1"/>
  <c r="F5" i="33" a="1"/>
  <c r="F5" i="33" s="1"/>
  <c r="N5" i="33" s="1" a="1"/>
  <c r="N5" i="33" s="1"/>
  <c r="E5" i="33" a="1"/>
  <c r="E5" i="33"/>
  <c r="M5" i="33" s="1" a="1"/>
  <c r="M5" i="33" s="1"/>
  <c r="H4" i="33" a="1"/>
  <c r="H4" i="33"/>
  <c r="L4" i="33" s="1" a="1"/>
  <c r="L4" i="33" s="1"/>
  <c r="F4" i="33" a="1"/>
  <c r="F4" i="33" s="1"/>
  <c r="N4" i="33" s="1" a="1"/>
  <c r="N4" i="33" s="1"/>
  <c r="N28" i="33" s="1" a="1"/>
  <c r="N28" i="33" s="1"/>
  <c r="E4" i="33" a="1"/>
  <c r="E4" i="33" s="1"/>
  <c r="M4" i="33" s="1" a="1"/>
  <c r="M4" i="33" s="1"/>
  <c r="N3" i="33" a="1"/>
  <c r="N3" i="33"/>
  <c r="M3" i="33" a="1"/>
  <c r="M3" i="33"/>
  <c r="L3" i="33" a="1"/>
  <c r="L3" i="33"/>
  <c r="K29" i="32" a="1"/>
  <c r="K29" i="32" s="1"/>
  <c r="K28" i="32" a="1"/>
  <c r="K28" i="32" s="1"/>
  <c r="A28" i="32" a="1"/>
  <c r="A28" i="32"/>
  <c r="N10" i="32"/>
  <c r="M10" i="32" a="1"/>
  <c r="M10" i="32" s="1"/>
  <c r="L10" i="32" a="1"/>
  <c r="L10" i="32" s="1"/>
  <c r="F10" i="32" a="1"/>
  <c r="F10" i="32"/>
  <c r="N10" i="32" s="1" a="1"/>
  <c r="E10" i="32" a="1"/>
  <c r="E10" i="32" s="1"/>
  <c r="H9" i="32" a="1"/>
  <c r="H9" i="32"/>
  <c r="L9" i="32" s="1" a="1"/>
  <c r="L9" i="32" s="1"/>
  <c r="F9" i="32" a="1"/>
  <c r="F9" i="32"/>
  <c r="N9" i="32" s="1" a="1"/>
  <c r="N9" i="32" s="1"/>
  <c r="E9" i="32" a="1"/>
  <c r="E9" i="32"/>
  <c r="M9" i="32" s="1" a="1"/>
  <c r="M9" i="32" s="1"/>
  <c r="N8" i="32" a="1"/>
  <c r="N8" i="32"/>
  <c r="M8" i="32" a="1"/>
  <c r="M8" i="32" s="1"/>
  <c r="L8" i="32" a="1"/>
  <c r="L8" i="32" s="1"/>
  <c r="H8" i="32" a="1"/>
  <c r="H8" i="32"/>
  <c r="F8" i="32" a="1"/>
  <c r="F8" i="32" s="1"/>
  <c r="E8" i="32" a="1"/>
  <c r="E8" i="32"/>
  <c r="L7" i="32" a="1"/>
  <c r="L7" i="32" s="1"/>
  <c r="H7" i="32" a="1"/>
  <c r="H7" i="32" s="1"/>
  <c r="F7" i="32" a="1"/>
  <c r="F7" i="32" s="1"/>
  <c r="N7" i="32" s="1" a="1"/>
  <c r="N7" i="32" s="1"/>
  <c r="E7" i="32" a="1"/>
  <c r="E7" i="32"/>
  <c r="M7" i="32" s="1" a="1"/>
  <c r="M7" i="32" s="1"/>
  <c r="M6" i="32" a="1"/>
  <c r="M6" i="32" s="1"/>
  <c r="H6" i="32" a="1"/>
  <c r="H6" i="32" s="1"/>
  <c r="L6" i="32" s="1" a="1"/>
  <c r="L6" i="32" s="1"/>
  <c r="F6" i="32" a="1"/>
  <c r="F6" i="32"/>
  <c r="N6" i="32" s="1" a="1"/>
  <c r="N6" i="32" s="1"/>
  <c r="E6" i="32" a="1"/>
  <c r="E6" i="32"/>
  <c r="M5" i="32" a="1"/>
  <c r="M5" i="32" s="1"/>
  <c r="L5" i="32" a="1"/>
  <c r="L5" i="32" s="1"/>
  <c r="L28" i="32" s="1" a="1"/>
  <c r="L28" i="32" s="1"/>
  <c r="H5" i="32" a="1"/>
  <c r="H5" i="32"/>
  <c r="F5" i="32" a="1"/>
  <c r="F5" i="32" s="1"/>
  <c r="N5" i="32" s="1" a="1"/>
  <c r="N5" i="32" s="1"/>
  <c r="E5" i="32" a="1"/>
  <c r="E5" i="32"/>
  <c r="L4" i="32" a="1"/>
  <c r="L4" i="32" s="1"/>
  <c r="H4" i="32" a="1"/>
  <c r="H4" i="32"/>
  <c r="F4" i="32" a="1"/>
  <c r="F4" i="32"/>
  <c r="N4" i="32" s="1" a="1"/>
  <c r="N4" i="32" s="1"/>
  <c r="E4" i="32" a="1"/>
  <c r="E4" i="32"/>
  <c r="M4" i="32" s="1" a="1"/>
  <c r="M4" i="32" s="1"/>
  <c r="N3" i="32" a="1"/>
  <c r="N3" i="32"/>
  <c r="M3" i="32" a="1"/>
  <c r="M3" i="32" s="1"/>
  <c r="L3" i="32" a="1"/>
  <c r="L3" i="32"/>
  <c r="K29" i="31" a="1"/>
  <c r="K29" i="31" s="1"/>
  <c r="K28" i="31" a="1"/>
  <c r="K28" i="31" s="1"/>
  <c r="A28" i="31" a="1"/>
  <c r="A28" i="31"/>
  <c r="N10" i="31" a="1"/>
  <c r="N10" i="31"/>
  <c r="L10" i="31" a="1"/>
  <c r="L10" i="31" s="1"/>
  <c r="F10" i="31" a="1"/>
  <c r="F10" i="31"/>
  <c r="E10" i="31" a="1"/>
  <c r="E10" i="31"/>
  <c r="M10" i="31" s="1" a="1"/>
  <c r="M10" i="31" s="1"/>
  <c r="N9" i="31"/>
  <c r="M9" i="31" a="1"/>
  <c r="M9" i="31"/>
  <c r="L9" i="31" a="1"/>
  <c r="L9" i="31" s="1"/>
  <c r="H9" i="31" a="1"/>
  <c r="H9" i="31" s="1"/>
  <c r="F9" i="31" a="1"/>
  <c r="F9" i="31"/>
  <c r="N9" i="31" s="1" a="1"/>
  <c r="E9" i="31" a="1"/>
  <c r="E9" i="31" s="1"/>
  <c r="H8" i="31" a="1"/>
  <c r="H8" i="31"/>
  <c r="L8" i="31" s="1" a="1"/>
  <c r="L8" i="31" s="1"/>
  <c r="F8" i="31" a="1"/>
  <c r="F8" i="31"/>
  <c r="N8" i="31" s="1" a="1"/>
  <c r="N8" i="31" s="1"/>
  <c r="E8" i="31" a="1"/>
  <c r="E8" i="31"/>
  <c r="M8" i="31" s="1" a="1"/>
  <c r="M8" i="31" s="1"/>
  <c r="M7" i="31" a="1"/>
  <c r="M7" i="31" s="1"/>
  <c r="H7" i="31" a="1"/>
  <c r="H7" i="31" s="1"/>
  <c r="L7" i="31" s="1" a="1"/>
  <c r="L7" i="31" s="1"/>
  <c r="F7" i="31" a="1"/>
  <c r="F7" i="31" s="1"/>
  <c r="N7" i="31" s="1" a="1"/>
  <c r="N7" i="31" s="1"/>
  <c r="E7" i="31" a="1"/>
  <c r="E7" i="31"/>
  <c r="H6" i="31" a="1"/>
  <c r="H6" i="31" s="1"/>
  <c r="L6" i="31" s="1" a="1"/>
  <c r="L6" i="31" s="1"/>
  <c r="F6" i="31" a="1"/>
  <c r="F6" i="31"/>
  <c r="N6" i="31" s="1" a="1"/>
  <c r="N6" i="31" s="1"/>
  <c r="E6" i="31" a="1"/>
  <c r="E6" i="31" s="1"/>
  <c r="M6" i="31" s="1" a="1"/>
  <c r="M6" i="31" s="1"/>
  <c r="N5" i="31" a="1"/>
  <c r="N5" i="31" s="1"/>
  <c r="M5" i="31" a="1"/>
  <c r="M5" i="31" s="1"/>
  <c r="L5" i="31" a="1"/>
  <c r="L5" i="31" s="1"/>
  <c r="L27" i="31" s="1" a="1"/>
  <c r="L27" i="31" s="1"/>
  <c r="H5" i="31" a="1"/>
  <c r="H5" i="31"/>
  <c r="F5" i="31" a="1"/>
  <c r="F5" i="31"/>
  <c r="E5" i="31" a="1"/>
  <c r="E5" i="31"/>
  <c r="N4" i="31" a="1"/>
  <c r="N4" i="31" s="1"/>
  <c r="M4" i="31" a="1"/>
  <c r="M4" i="31" s="1"/>
  <c r="M28" i="31" s="1" a="1"/>
  <c r="M28" i="31" s="1"/>
  <c r="E28" i="31" s="1" a="1"/>
  <c r="E28" i="31" s="1"/>
  <c r="H4" i="31" a="1"/>
  <c r="H4" i="31" s="1"/>
  <c r="L4" i="31" s="1" a="1"/>
  <c r="L4" i="31" s="1"/>
  <c r="F4" i="31" a="1"/>
  <c r="F4" i="31" s="1"/>
  <c r="E4" i="31" a="1"/>
  <c r="E4" i="31" s="1"/>
  <c r="N3" i="31" a="1"/>
  <c r="N3" i="31"/>
  <c r="M3" i="31" a="1"/>
  <c r="M3" i="31" s="1"/>
  <c r="L3" i="31" a="1"/>
  <c r="L3" i="31" s="1"/>
  <c r="K29" i="30" a="1"/>
  <c r="K29" i="30" s="1"/>
  <c r="K28" i="30" a="1"/>
  <c r="K28" i="30" s="1"/>
  <c r="A28" i="30" a="1"/>
  <c r="A28" i="30"/>
  <c r="L10" i="30" a="1"/>
  <c r="L10" i="30"/>
  <c r="F10" i="30" a="1"/>
  <c r="F10" i="30" s="1"/>
  <c r="N10" i="30" s="1" a="1"/>
  <c r="N10" i="30" s="1"/>
  <c r="E10" i="30" a="1"/>
  <c r="E10" i="30" s="1"/>
  <c r="M10" i="30" s="1" a="1"/>
  <c r="M10" i="30" s="1"/>
  <c r="N9" i="30" a="1"/>
  <c r="N9" i="30"/>
  <c r="H9" i="30" a="1"/>
  <c r="H9" i="30"/>
  <c r="L9" i="30" s="1" a="1"/>
  <c r="L9" i="30" s="1"/>
  <c r="F9" i="30" a="1"/>
  <c r="F9" i="30"/>
  <c r="E9" i="30" a="1"/>
  <c r="E9" i="30"/>
  <c r="M9" i="30" s="1" a="1"/>
  <c r="M9" i="30" s="1"/>
  <c r="N8" i="30" a="1"/>
  <c r="N8" i="30" s="1"/>
  <c r="M8" i="30" a="1"/>
  <c r="M8" i="30" s="1"/>
  <c r="L8" i="30" a="1"/>
  <c r="L8" i="30"/>
  <c r="H8" i="30" a="1"/>
  <c r="H8" i="30"/>
  <c r="F8" i="30" a="1"/>
  <c r="F8" i="30" s="1"/>
  <c r="E8" i="30" a="1"/>
  <c r="E8" i="30" s="1"/>
  <c r="H7" i="30" a="1"/>
  <c r="H7" i="30"/>
  <c r="L7" i="30" s="1" a="1"/>
  <c r="L7" i="30" s="1"/>
  <c r="F7" i="30" a="1"/>
  <c r="F7" i="30" s="1"/>
  <c r="N7" i="30" s="1" a="1"/>
  <c r="N7" i="30" s="1"/>
  <c r="E7" i="30" a="1"/>
  <c r="E7" i="30" s="1"/>
  <c r="M7" i="30" s="1" a="1"/>
  <c r="M7" i="30" s="1"/>
  <c r="M28" i="30" s="1" a="1"/>
  <c r="M28" i="30" s="1"/>
  <c r="H6" i="30" a="1"/>
  <c r="H6" i="30" s="1"/>
  <c r="L6" i="30" s="1" a="1"/>
  <c r="L6" i="30" s="1"/>
  <c r="F6" i="30" a="1"/>
  <c r="F6" i="30"/>
  <c r="N6" i="30" s="1" a="1"/>
  <c r="N6" i="30" s="1"/>
  <c r="E6" i="30" a="1"/>
  <c r="E6" i="30" s="1"/>
  <c r="M6" i="30" s="1" a="1"/>
  <c r="M6" i="30" s="1"/>
  <c r="H5" i="30" a="1"/>
  <c r="H5" i="30"/>
  <c r="L5" i="30" s="1" a="1"/>
  <c r="L5" i="30" s="1"/>
  <c r="F5" i="30" a="1"/>
  <c r="F5" i="30" s="1"/>
  <c r="N5" i="30" s="1" a="1"/>
  <c r="N5" i="30" s="1"/>
  <c r="E5" i="30" a="1"/>
  <c r="E5" i="30" s="1"/>
  <c r="M5" i="30" s="1" a="1"/>
  <c r="M5" i="30" s="1"/>
  <c r="M4" i="30" a="1"/>
  <c r="M4" i="30" s="1"/>
  <c r="H4" i="30" a="1"/>
  <c r="H4" i="30" s="1"/>
  <c r="L4" i="30" s="1" a="1"/>
  <c r="L4" i="30" s="1"/>
  <c r="L28" i="30" s="1" a="1"/>
  <c r="L28" i="30" s="1"/>
  <c r="F4" i="30" a="1"/>
  <c r="F4" i="30" s="1"/>
  <c r="N4" i="30" s="1" a="1"/>
  <c r="N4" i="30" s="1"/>
  <c r="N28" i="30" s="1" a="1"/>
  <c r="N28" i="30" s="1"/>
  <c r="E4" i="30" a="1"/>
  <c r="E4" i="30"/>
  <c r="N3" i="30" a="1"/>
  <c r="N3" i="30"/>
  <c r="M3" i="30" a="1"/>
  <c r="M3" i="30" s="1"/>
  <c r="L3" i="30" a="1"/>
  <c r="L3" i="30" s="1"/>
  <c r="K29" i="29" a="1"/>
  <c r="K29" i="29"/>
  <c r="K28" i="29" a="1"/>
  <c r="K28" i="29"/>
  <c r="A28" i="29" a="1"/>
  <c r="A28" i="29"/>
  <c r="N10" i="29" a="1"/>
  <c r="N10" i="29" s="1"/>
  <c r="M10" i="29"/>
  <c r="L10" i="29" a="1"/>
  <c r="L10" i="29" s="1"/>
  <c r="F10" i="29" a="1"/>
  <c r="F10" i="29" s="1"/>
  <c r="E10" i="29" a="1"/>
  <c r="E10" i="29" s="1"/>
  <c r="M10" i="29" s="1" a="1"/>
  <c r="L9" i="29"/>
  <c r="H9" i="29" a="1"/>
  <c r="H9" i="29"/>
  <c r="L9" i="29" s="1" a="1"/>
  <c r="F9" i="29" a="1"/>
  <c r="F9" i="29" s="1"/>
  <c r="N9" i="29" s="1" a="1"/>
  <c r="N9" i="29" s="1"/>
  <c r="E9" i="29" a="1"/>
  <c r="E9" i="29" s="1"/>
  <c r="M9" i="29" s="1" a="1"/>
  <c r="M9" i="29" s="1"/>
  <c r="M8" i="29" a="1"/>
  <c r="M8" i="29" s="1"/>
  <c r="H8" i="29" a="1"/>
  <c r="H8" i="29"/>
  <c r="L8" i="29" s="1" a="1"/>
  <c r="L8" i="29" s="1"/>
  <c r="F8" i="29" a="1"/>
  <c r="F8" i="29"/>
  <c r="N8" i="29" s="1" a="1"/>
  <c r="N8" i="29" s="1"/>
  <c r="E8" i="29" a="1"/>
  <c r="E8" i="29"/>
  <c r="M7" i="29" a="1"/>
  <c r="M7" i="29" s="1"/>
  <c r="L7" i="29" a="1"/>
  <c r="L7" i="29" s="1"/>
  <c r="H7" i="29" a="1"/>
  <c r="H7" i="29" s="1"/>
  <c r="F7" i="29" a="1"/>
  <c r="F7" i="29" s="1"/>
  <c r="N7" i="29" s="1" a="1"/>
  <c r="N7" i="29" s="1"/>
  <c r="E7" i="29" a="1"/>
  <c r="E7" i="29" s="1"/>
  <c r="N6" i="29" a="1"/>
  <c r="N6" i="29"/>
  <c r="H6" i="29" a="1"/>
  <c r="H6" i="29"/>
  <c r="L6" i="29" s="1" a="1"/>
  <c r="L6" i="29" s="1"/>
  <c r="F6" i="29" a="1"/>
  <c r="F6" i="29" s="1"/>
  <c r="E6" i="29" a="1"/>
  <c r="E6" i="29" s="1"/>
  <c r="M6" i="29" s="1" a="1"/>
  <c r="M6" i="29" s="1"/>
  <c r="M5" i="29" a="1"/>
  <c r="M5" i="29" s="1"/>
  <c r="H5" i="29" a="1"/>
  <c r="H5" i="29" s="1"/>
  <c r="L5" i="29" s="1" a="1"/>
  <c r="L5" i="29" s="1"/>
  <c r="F5" i="29" a="1"/>
  <c r="F5" i="29"/>
  <c r="N5" i="29" s="1" a="1"/>
  <c r="N5" i="29" s="1"/>
  <c r="E5" i="29" a="1"/>
  <c r="E5" i="29" s="1"/>
  <c r="N4" i="29" a="1"/>
  <c r="N4" i="29" s="1"/>
  <c r="H4" i="29" a="1"/>
  <c r="H4" i="29" s="1"/>
  <c r="L4" i="29" s="1" a="1"/>
  <c r="L4" i="29" s="1"/>
  <c r="F4" i="29" a="1"/>
  <c r="F4" i="29" s="1"/>
  <c r="E4" i="29" a="1"/>
  <c r="E4" i="29"/>
  <c r="M4" i="29" s="1" a="1"/>
  <c r="M4" i="29" s="1"/>
  <c r="N3" i="29" a="1"/>
  <c r="N3" i="29" s="1"/>
  <c r="M3" i="29" a="1"/>
  <c r="M3" i="29" s="1"/>
  <c r="L3" i="29" a="1"/>
  <c r="L3" i="29"/>
  <c r="K29" i="28" a="1"/>
  <c r="K29" i="28"/>
  <c r="K28" i="28" a="1"/>
  <c r="K28" i="28"/>
  <c r="A28" i="28" a="1"/>
  <c r="A28" i="28" s="1"/>
  <c r="L10" i="28" a="1"/>
  <c r="L10" i="28"/>
  <c r="F10" i="28" a="1"/>
  <c r="F10" i="28" s="1"/>
  <c r="N10" i="28" s="1" a="1"/>
  <c r="N10" i="28" s="1"/>
  <c r="E10" i="28" a="1"/>
  <c r="E10" i="28" s="1"/>
  <c r="M10" i="28" s="1" a="1"/>
  <c r="M10" i="28" s="1"/>
  <c r="M9" i="28"/>
  <c r="H9" i="28" a="1"/>
  <c r="H9" i="28" s="1"/>
  <c r="L9" i="28" s="1" a="1"/>
  <c r="L9" i="28" s="1"/>
  <c r="F9" i="28" a="1"/>
  <c r="F9" i="28"/>
  <c r="N9" i="28" s="1" a="1"/>
  <c r="N9" i="28" s="1"/>
  <c r="E9" i="28" a="1"/>
  <c r="E9" i="28" s="1"/>
  <c r="M9" i="28" s="1" a="1"/>
  <c r="N8" i="28" a="1"/>
  <c r="N8" i="28" s="1"/>
  <c r="H8" i="28" a="1"/>
  <c r="H8" i="28"/>
  <c r="L8" i="28" s="1" a="1"/>
  <c r="L8" i="28" s="1"/>
  <c r="F8" i="28" a="1"/>
  <c r="F8" i="28"/>
  <c r="E8" i="28" a="1"/>
  <c r="E8" i="28" s="1"/>
  <c r="M8" i="28" s="1" a="1"/>
  <c r="M8" i="28" s="1"/>
  <c r="M7" i="28" a="1"/>
  <c r="M7" i="28" s="1"/>
  <c r="H7" i="28" a="1"/>
  <c r="H7" i="28" s="1"/>
  <c r="L7" i="28" s="1" a="1"/>
  <c r="L7" i="28" s="1"/>
  <c r="F7" i="28" a="1"/>
  <c r="F7" i="28" s="1"/>
  <c r="N7" i="28" s="1" a="1"/>
  <c r="N7" i="28" s="1"/>
  <c r="E7" i="28" a="1"/>
  <c r="E7" i="28"/>
  <c r="H6" i="28" a="1"/>
  <c r="H6" i="28" s="1"/>
  <c r="L6" i="28" s="1" a="1"/>
  <c r="L6" i="28" s="1"/>
  <c r="F6" i="28" a="1"/>
  <c r="F6" i="28" s="1"/>
  <c r="N6" i="28" s="1" a="1"/>
  <c r="N6" i="28" s="1"/>
  <c r="E6" i="28" a="1"/>
  <c r="E6" i="28"/>
  <c r="M6" i="28" s="1" a="1"/>
  <c r="M6" i="28" s="1"/>
  <c r="N5" i="28" a="1"/>
  <c r="N5" i="28" s="1"/>
  <c r="M5" i="28" a="1"/>
  <c r="M5" i="28" s="1"/>
  <c r="L5" i="28" a="1"/>
  <c r="L5" i="28"/>
  <c r="H5" i="28" a="1"/>
  <c r="H5" i="28"/>
  <c r="F5" i="28" a="1"/>
  <c r="F5" i="28"/>
  <c r="E5" i="28" a="1"/>
  <c r="E5" i="28" s="1"/>
  <c r="L4" i="28" a="1"/>
  <c r="L4" i="28" s="1"/>
  <c r="H4" i="28" a="1"/>
  <c r="H4" i="28"/>
  <c r="F4" i="28" a="1"/>
  <c r="F4" i="28" s="1"/>
  <c r="N4" i="28" s="1" a="1"/>
  <c r="N4" i="28" s="1"/>
  <c r="E4" i="28" a="1"/>
  <c r="E4" i="28"/>
  <c r="M4" i="28" s="1" a="1"/>
  <c r="M4" i="28" s="1"/>
  <c r="M28" i="28" s="1" a="1"/>
  <c r="M28" i="28" s="1"/>
  <c r="N3" i="28" a="1"/>
  <c r="N3" i="28"/>
  <c r="M3" i="28" a="1"/>
  <c r="M3" i="28"/>
  <c r="L3" i="28" a="1"/>
  <c r="L3" i="28" s="1"/>
  <c r="K29" i="27" a="1"/>
  <c r="K29" i="27"/>
  <c r="K28" i="27" a="1"/>
  <c r="K28" i="27" s="1"/>
  <c r="A28" i="27" a="1"/>
  <c r="A28" i="27"/>
  <c r="N10" i="27" a="1"/>
  <c r="N10" i="27" s="1"/>
  <c r="M10" i="27" a="1"/>
  <c r="M10" i="27" s="1"/>
  <c r="L10" i="27" a="1"/>
  <c r="L10" i="27"/>
  <c r="F10" i="27" a="1"/>
  <c r="F10" i="27" s="1"/>
  <c r="E10" i="27" a="1"/>
  <c r="E10" i="27" s="1"/>
  <c r="H9" i="27" a="1"/>
  <c r="H9" i="27"/>
  <c r="L9" i="27" s="1" a="1"/>
  <c r="L9" i="27" s="1"/>
  <c r="F9" i="27" a="1"/>
  <c r="F9" i="27" s="1"/>
  <c r="N9" i="27" s="1" a="1"/>
  <c r="N9" i="27" s="1"/>
  <c r="E9" i="27" a="1"/>
  <c r="E9" i="27" s="1"/>
  <c r="M9" i="27" s="1" a="1"/>
  <c r="M9" i="27" s="1"/>
  <c r="H8" i="27" a="1"/>
  <c r="H8" i="27" s="1"/>
  <c r="L8" i="27" s="1" a="1"/>
  <c r="L8" i="27" s="1"/>
  <c r="F8" i="27" a="1"/>
  <c r="F8" i="27"/>
  <c r="N8" i="27" s="1" a="1"/>
  <c r="N8" i="27" s="1"/>
  <c r="E8" i="27" a="1"/>
  <c r="E8" i="27" s="1"/>
  <c r="M8" i="27" s="1" a="1"/>
  <c r="M8" i="27" s="1"/>
  <c r="N7" i="27" a="1"/>
  <c r="N7" i="27" s="1"/>
  <c r="H7" i="27" a="1"/>
  <c r="H7" i="27"/>
  <c r="L7" i="27" s="1" a="1"/>
  <c r="L7" i="27" s="1"/>
  <c r="F7" i="27" a="1"/>
  <c r="F7" i="27" s="1"/>
  <c r="E7" i="27" a="1"/>
  <c r="E7" i="27" s="1"/>
  <c r="M7" i="27" s="1" a="1"/>
  <c r="M7" i="27" s="1"/>
  <c r="M6" i="27" a="1"/>
  <c r="M6" i="27" s="1"/>
  <c r="H6" i="27" a="1"/>
  <c r="H6" i="27" s="1"/>
  <c r="L6" i="27" s="1" a="1"/>
  <c r="L6" i="27" s="1"/>
  <c r="F6" i="27" a="1"/>
  <c r="F6" i="27" s="1"/>
  <c r="N6" i="27" s="1" a="1"/>
  <c r="N6" i="27" s="1"/>
  <c r="E6" i="27" a="1"/>
  <c r="E6" i="27"/>
  <c r="H5" i="27" a="1"/>
  <c r="H5" i="27" s="1"/>
  <c r="L5" i="27" s="1" a="1"/>
  <c r="L5" i="27" s="1"/>
  <c r="L28" i="27" s="1" a="1"/>
  <c r="L28" i="27" s="1"/>
  <c r="F5" i="27" a="1"/>
  <c r="F5" i="27"/>
  <c r="N5" i="27" s="1" a="1"/>
  <c r="N5" i="27" s="1"/>
  <c r="E5" i="27" a="1"/>
  <c r="E5" i="27"/>
  <c r="M5" i="27" s="1" a="1"/>
  <c r="M5" i="27" s="1"/>
  <c r="N4" i="27" a="1"/>
  <c r="N4" i="27" s="1"/>
  <c r="M4" i="27" a="1"/>
  <c r="M4" i="27"/>
  <c r="L4" i="27" a="1"/>
  <c r="L4" i="27"/>
  <c r="H4" i="27" a="1"/>
  <c r="H4" i="27"/>
  <c r="F4" i="27" a="1"/>
  <c r="F4" i="27" s="1"/>
  <c r="E4" i="27" a="1"/>
  <c r="E4" i="27" s="1"/>
  <c r="N3" i="27" a="1"/>
  <c r="N3" i="27" s="1"/>
  <c r="M3" i="27" a="1"/>
  <c r="M3" i="27" s="1"/>
  <c r="M27" i="27" s="1" a="1"/>
  <c r="M27" i="27" s="1"/>
  <c r="L3" i="27" a="1"/>
  <c r="L3" i="27" s="1"/>
  <c r="L27" i="27" s="1" a="1"/>
  <c r="L27" i="27" s="1"/>
  <c r="K29" i="26" a="1"/>
  <c r="K29" i="26" s="1"/>
  <c r="K28" i="26" a="1"/>
  <c r="K28" i="26"/>
  <c r="A28" i="26" a="1"/>
  <c r="A28" i="26"/>
  <c r="M10" i="26" a="1"/>
  <c r="M10" i="26"/>
  <c r="L10" i="26" a="1"/>
  <c r="L10" i="26" s="1"/>
  <c r="F10" i="26" a="1"/>
  <c r="F10" i="26" s="1"/>
  <c r="N10" i="26" s="1" a="1"/>
  <c r="N10" i="26" s="1"/>
  <c r="E10" i="26" a="1"/>
  <c r="E10" i="26"/>
  <c r="H9" i="26" a="1"/>
  <c r="H9" i="26" s="1"/>
  <c r="L9" i="26" s="1" a="1"/>
  <c r="L9" i="26" s="1"/>
  <c r="F9" i="26" a="1"/>
  <c r="F9" i="26" s="1"/>
  <c r="N9" i="26" s="1" a="1"/>
  <c r="N9" i="26" s="1"/>
  <c r="E9" i="26" a="1"/>
  <c r="E9" i="26" s="1"/>
  <c r="M9" i="26" s="1" a="1"/>
  <c r="M9" i="26" s="1"/>
  <c r="N8" i="26"/>
  <c r="M8" i="26" a="1"/>
  <c r="M8" i="26" s="1"/>
  <c r="L8" i="26" a="1"/>
  <c r="L8" i="26" s="1"/>
  <c r="H8" i="26" a="1"/>
  <c r="H8" i="26"/>
  <c r="F8" i="26" a="1"/>
  <c r="F8" i="26"/>
  <c r="N8" i="26" s="1" a="1"/>
  <c r="E8" i="26" a="1"/>
  <c r="E8" i="26"/>
  <c r="L7" i="26" a="1"/>
  <c r="L7" i="26"/>
  <c r="H7" i="26" a="1"/>
  <c r="H7" i="26"/>
  <c r="F7" i="26" a="1"/>
  <c r="F7" i="26" s="1"/>
  <c r="N7" i="26" s="1" a="1"/>
  <c r="N7" i="26" s="1"/>
  <c r="E7" i="26" a="1"/>
  <c r="E7" i="26"/>
  <c r="M7" i="26" s="1" a="1"/>
  <c r="M7" i="26" s="1"/>
  <c r="N6" i="26"/>
  <c r="H6" i="26" a="1"/>
  <c r="H6" i="26" s="1"/>
  <c r="L6" i="26" s="1" a="1"/>
  <c r="L6" i="26" s="1"/>
  <c r="F6" i="26" a="1"/>
  <c r="F6" i="26" s="1"/>
  <c r="N6" i="26" s="1" a="1"/>
  <c r="E6" i="26" a="1"/>
  <c r="E6" i="26" s="1"/>
  <c r="M6" i="26" s="1" a="1"/>
  <c r="M6" i="26" s="1"/>
  <c r="N5" i="26" a="1"/>
  <c r="N5" i="26" s="1"/>
  <c r="M5" i="26" a="1"/>
  <c r="M5" i="26"/>
  <c r="H5" i="26" a="1"/>
  <c r="H5" i="26" s="1"/>
  <c r="L5" i="26" s="1" a="1"/>
  <c r="L5" i="26" s="1"/>
  <c r="F5" i="26" a="1"/>
  <c r="F5" i="26"/>
  <c r="E5" i="26" a="1"/>
  <c r="E5" i="26"/>
  <c r="L4" i="26"/>
  <c r="H4" i="26" a="1"/>
  <c r="H4" i="26"/>
  <c r="L4" i="26" s="1" a="1"/>
  <c r="F4" i="26" a="1"/>
  <c r="F4" i="26"/>
  <c r="N4" i="26" s="1" a="1"/>
  <c r="N4" i="26" s="1"/>
  <c r="E4" i="26" a="1"/>
  <c r="E4" i="26" s="1"/>
  <c r="M4" i="26" s="1" a="1"/>
  <c r="M4" i="26" s="1"/>
  <c r="N3" i="26" a="1"/>
  <c r="N3" i="26" s="1"/>
  <c r="N27" i="26" s="1" a="1"/>
  <c r="N27" i="26" s="1"/>
  <c r="M3" i="26" a="1"/>
  <c r="M3" i="26"/>
  <c r="L3" i="26" a="1"/>
  <c r="L3" i="26" s="1"/>
  <c r="K37" i="25" a="1"/>
  <c r="K37" i="25" s="1"/>
  <c r="K36" i="25" a="1"/>
  <c r="K36" i="25"/>
  <c r="N17" i="25"/>
  <c r="M17" i="25" a="1"/>
  <c r="M17" i="25" s="1"/>
  <c r="L17" i="25" a="1"/>
  <c r="L17" i="25" s="1"/>
  <c r="F17" i="25" a="1"/>
  <c r="F17" i="25" s="1"/>
  <c r="N17" i="25" s="1" a="1"/>
  <c r="E17" i="25" a="1"/>
  <c r="E17" i="25"/>
  <c r="L16" i="25" a="1"/>
  <c r="L16" i="25"/>
  <c r="L15" i="25" a="1"/>
  <c r="L15" i="25" s="1"/>
  <c r="F15" i="25" a="1"/>
  <c r="F15" i="25"/>
  <c r="N15" i="25" s="1" a="1"/>
  <c r="N15" i="25" s="1"/>
  <c r="E15" i="25" a="1"/>
  <c r="E15" i="25" s="1"/>
  <c r="M15" i="25" s="1" a="1"/>
  <c r="M15" i="25" s="1"/>
  <c r="N14" i="25" a="1"/>
  <c r="N14" i="25" s="1"/>
  <c r="M14" i="25"/>
  <c r="L14" i="25" a="1"/>
  <c r="L14" i="25" s="1"/>
  <c r="F14" i="25" a="1"/>
  <c r="F14" i="25"/>
  <c r="E14" i="25" a="1"/>
  <c r="E14" i="25" s="1"/>
  <c r="M14" i="25" s="1" a="1"/>
  <c r="N13" i="25" a="1"/>
  <c r="N13" i="25" s="1"/>
  <c r="M13" i="25" a="1"/>
  <c r="M13" i="25" s="1"/>
  <c r="L13" i="25" a="1"/>
  <c r="L13" i="25" s="1"/>
  <c r="L12" i="25" a="1"/>
  <c r="L12" i="25" s="1"/>
  <c r="F12" i="25" a="1"/>
  <c r="F12" i="25"/>
  <c r="N12" i="25" s="1" a="1"/>
  <c r="N12" i="25" s="1"/>
  <c r="E12" i="25" a="1"/>
  <c r="E12" i="25" s="1"/>
  <c r="M12" i="25" s="1" a="1"/>
  <c r="M12" i="25" s="1"/>
  <c r="L11" i="25" a="1"/>
  <c r="L11" i="25" s="1"/>
  <c r="F11" i="25" a="1"/>
  <c r="F11" i="25"/>
  <c r="N11" i="25" s="1" a="1"/>
  <c r="N11" i="25" s="1"/>
  <c r="E11" i="25" a="1"/>
  <c r="E11" i="25" s="1"/>
  <c r="M11" i="25" s="1" a="1"/>
  <c r="M11" i="25" s="1"/>
  <c r="N10" i="25" a="1"/>
  <c r="N10" i="25" s="1"/>
  <c r="M10" i="25" a="1"/>
  <c r="M10" i="25" s="1"/>
  <c r="L10" i="25" a="1"/>
  <c r="L10" i="25"/>
  <c r="F10" i="25" a="1"/>
  <c r="F10" i="25" s="1"/>
  <c r="E10" i="25" a="1"/>
  <c r="E10" i="25" s="1"/>
  <c r="L9" i="25" a="1"/>
  <c r="L9" i="25"/>
  <c r="F9" i="25" a="1"/>
  <c r="F9" i="25" s="1"/>
  <c r="N9" i="25" s="1" a="1"/>
  <c r="N9" i="25" s="1"/>
  <c r="E9" i="25" a="1"/>
  <c r="E9" i="25"/>
  <c r="M9" i="25" s="1" a="1"/>
  <c r="M9" i="25" s="1"/>
  <c r="N8" i="25" a="1"/>
  <c r="N8" i="25" s="1"/>
  <c r="M8" i="25" a="1"/>
  <c r="M8" i="25"/>
  <c r="L8" i="25" a="1"/>
  <c r="L8" i="25" s="1"/>
  <c r="F8" i="25" a="1"/>
  <c r="F8" i="25" s="1"/>
  <c r="E8" i="25" a="1"/>
  <c r="E8" i="25" s="1"/>
  <c r="N7" i="25" a="1"/>
  <c r="N7" i="25" s="1"/>
  <c r="M7" i="25" a="1"/>
  <c r="M7" i="25" s="1"/>
  <c r="N6" i="25" a="1"/>
  <c r="N6" i="25"/>
  <c r="M6" i="25" a="1"/>
  <c r="M6" i="25" s="1"/>
  <c r="L6" i="25" a="1"/>
  <c r="L6" i="25" s="1"/>
  <c r="N5" i="25" a="1"/>
  <c r="N5" i="25" s="1"/>
  <c r="M5" i="25" a="1"/>
  <c r="M5" i="25"/>
  <c r="L5" i="25" a="1"/>
  <c r="L5" i="25" s="1"/>
  <c r="M4" i="25" a="1"/>
  <c r="M4" i="25" s="1"/>
  <c r="L4" i="25" a="1"/>
  <c r="L4" i="25" s="1"/>
  <c r="L36" i="25" s="1" a="1"/>
  <c r="L36" i="25" s="1"/>
  <c r="F4" i="25" a="1"/>
  <c r="F4" i="25" s="1"/>
  <c r="N4" i="25" s="1" a="1"/>
  <c r="N4" i="25" s="1"/>
  <c r="E4" i="25" a="1"/>
  <c r="E4" i="25" s="1"/>
  <c r="N3" i="25" a="1"/>
  <c r="N3" i="25"/>
  <c r="M3" i="25" a="1"/>
  <c r="M3" i="25"/>
  <c r="L3" i="25" a="1"/>
  <c r="L3" i="25"/>
  <c r="K29" i="24" a="1"/>
  <c r="K29" i="24" s="1"/>
  <c r="K28" i="24" a="1"/>
  <c r="K28" i="24"/>
  <c r="A28" i="24" a="1"/>
  <c r="A28" i="24" s="1"/>
  <c r="M10" i="24" a="1"/>
  <c r="M10" i="24" s="1"/>
  <c r="L10" i="24" a="1"/>
  <c r="L10" i="24"/>
  <c r="F10" i="24" a="1"/>
  <c r="F10" i="24" s="1"/>
  <c r="N10" i="24" s="1" a="1"/>
  <c r="N10" i="24" s="1"/>
  <c r="E10" i="24" a="1"/>
  <c r="E10" i="24"/>
  <c r="N9" i="24" a="1"/>
  <c r="N9" i="24" s="1"/>
  <c r="H9" i="24" a="1"/>
  <c r="H9" i="24"/>
  <c r="L9" i="24" s="1" a="1"/>
  <c r="L9" i="24" s="1"/>
  <c r="F9" i="24" a="1"/>
  <c r="F9" i="24"/>
  <c r="E9" i="24" a="1"/>
  <c r="E9" i="24" s="1"/>
  <c r="M9" i="24" s="1" a="1"/>
  <c r="M9" i="24" s="1"/>
  <c r="N8" i="24" a="1"/>
  <c r="N8" i="24" s="1"/>
  <c r="L8" i="24" a="1"/>
  <c r="L8" i="24" s="1"/>
  <c r="H8" i="24" a="1"/>
  <c r="H8" i="24" s="1"/>
  <c r="F8" i="24" a="1"/>
  <c r="F8" i="24" s="1"/>
  <c r="E8" i="24" a="1"/>
  <c r="E8" i="24" s="1"/>
  <c r="M8" i="24" s="1" a="1"/>
  <c r="M8" i="24" s="1"/>
  <c r="N7" i="24" a="1"/>
  <c r="N7" i="24" s="1"/>
  <c r="M7" i="24" a="1"/>
  <c r="M7" i="24" s="1"/>
  <c r="L7" i="24"/>
  <c r="H7" i="24" a="1"/>
  <c r="H7" i="24" s="1"/>
  <c r="L7" i="24" s="1" a="1"/>
  <c r="F7" i="24" a="1"/>
  <c r="F7" i="24"/>
  <c r="E7" i="24" a="1"/>
  <c r="E7" i="24"/>
  <c r="H6" i="24" a="1"/>
  <c r="H6" i="24" s="1"/>
  <c r="L6" i="24" s="1" a="1"/>
  <c r="L6" i="24" s="1"/>
  <c r="F6" i="24" a="1"/>
  <c r="F6" i="24" s="1"/>
  <c r="N6" i="24" s="1" a="1"/>
  <c r="N6" i="24" s="1"/>
  <c r="E6" i="24" a="1"/>
  <c r="E6" i="24"/>
  <c r="M6" i="24" s="1" a="1"/>
  <c r="M6" i="24" s="1"/>
  <c r="L5" i="24" a="1"/>
  <c r="L5" i="24"/>
  <c r="H5" i="24" a="1"/>
  <c r="H5" i="24" s="1"/>
  <c r="F5" i="24" a="1"/>
  <c r="F5" i="24" s="1"/>
  <c r="N5" i="24" s="1" a="1"/>
  <c r="N5" i="24" s="1"/>
  <c r="E5" i="24" a="1"/>
  <c r="E5" i="24" s="1"/>
  <c r="M5" i="24" s="1" a="1"/>
  <c r="M5" i="24" s="1"/>
  <c r="M4" i="24" a="1"/>
  <c r="M4" i="24" s="1"/>
  <c r="L4" i="24" a="1"/>
  <c r="L4" i="24" s="1"/>
  <c r="L28" i="24" s="1" a="1"/>
  <c r="L28" i="24" s="1"/>
  <c r="H4" i="24" a="1"/>
  <c r="H4" i="24"/>
  <c r="F4" i="24" a="1"/>
  <c r="F4" i="24"/>
  <c r="N4" i="24" s="1" a="1"/>
  <c r="N4" i="24" s="1"/>
  <c r="E4" i="24" a="1"/>
  <c r="E4" i="24" s="1"/>
  <c r="N3" i="24" a="1"/>
  <c r="N3" i="24" s="1"/>
  <c r="M3" i="24" a="1"/>
  <c r="M3" i="24" s="1"/>
  <c r="L3" i="24" a="1"/>
  <c r="L3" i="24"/>
  <c r="K24" i="23" a="1"/>
  <c r="K24" i="23"/>
  <c r="K23" i="23" a="1"/>
  <c r="K23" i="23" s="1"/>
  <c r="N21" i="23" a="1"/>
  <c r="N21" i="23" s="1"/>
  <c r="M21" i="23" a="1"/>
  <c r="M21" i="23"/>
  <c r="L21" i="23" a="1"/>
  <c r="L21" i="23" s="1"/>
  <c r="N20" i="23" a="1"/>
  <c r="N20" i="23" s="1"/>
  <c r="M20" i="23" a="1"/>
  <c r="M20" i="23" s="1"/>
  <c r="L20" i="23" a="1"/>
  <c r="L20" i="23" s="1"/>
  <c r="F20" i="23" a="1"/>
  <c r="F20" i="23"/>
  <c r="E20" i="23" a="1"/>
  <c r="E20" i="23" s="1"/>
  <c r="N19" i="23" a="1"/>
  <c r="N19" i="23"/>
  <c r="M19" i="23" a="1"/>
  <c r="M19" i="23"/>
  <c r="L19" i="23" a="1"/>
  <c r="L19" i="23" s="1"/>
  <c r="L18" i="23" a="1"/>
  <c r="L18" i="23" s="1"/>
  <c r="F18" i="23" a="1"/>
  <c r="F18" i="23" s="1"/>
  <c r="N18" i="23" s="1" a="1"/>
  <c r="N18" i="23" s="1"/>
  <c r="E18" i="23" a="1"/>
  <c r="E18" i="23" s="1"/>
  <c r="M18" i="23" s="1" a="1"/>
  <c r="M18" i="23" s="1"/>
  <c r="N17" i="23"/>
  <c r="L17" i="23" a="1"/>
  <c r="L17" i="23" s="1"/>
  <c r="F17" i="23" a="1"/>
  <c r="F17" i="23"/>
  <c r="N17" i="23" s="1" a="1"/>
  <c r="E17" i="23" a="1"/>
  <c r="E17" i="23" s="1"/>
  <c r="M17" i="23" s="1" a="1"/>
  <c r="M17" i="23" s="1"/>
  <c r="M16" i="23" a="1"/>
  <c r="M16" i="23" s="1"/>
  <c r="F16" i="23" a="1"/>
  <c r="F16" i="23" s="1"/>
  <c r="N16" i="23" s="1" a="1"/>
  <c r="N16" i="23" s="1"/>
  <c r="E16" i="23" a="1"/>
  <c r="E16" i="23"/>
  <c r="D16" i="23" a="1"/>
  <c r="D16" i="23"/>
  <c r="L16" i="23" s="1" a="1"/>
  <c r="L16" i="23" s="1"/>
  <c r="M15" i="23" a="1"/>
  <c r="M15" i="23" s="1"/>
  <c r="L15" i="23" a="1"/>
  <c r="L15" i="23"/>
  <c r="L23" i="23" s="1" a="1"/>
  <c r="L23" i="23" s="1"/>
  <c r="F15" i="23" a="1"/>
  <c r="F15" i="23" s="1"/>
  <c r="N15" i="23" s="1" a="1"/>
  <c r="N15" i="23" s="1"/>
  <c r="E15" i="23" a="1"/>
  <c r="E15" i="23"/>
  <c r="N14" i="23" a="1"/>
  <c r="N14" i="23" s="1"/>
  <c r="M14" i="23" a="1"/>
  <c r="M14" i="23"/>
  <c r="L14" i="23" a="1"/>
  <c r="L14" i="23" s="1"/>
  <c r="M13" i="23" a="1"/>
  <c r="M13" i="23" s="1"/>
  <c r="L13" i="23"/>
  <c r="F13" i="23" a="1"/>
  <c r="F13" i="23" s="1"/>
  <c r="N13" i="23" s="1" a="1"/>
  <c r="N13" i="23" s="1"/>
  <c r="E13" i="23" a="1"/>
  <c r="E13" i="23" s="1"/>
  <c r="D13" i="23" a="1"/>
  <c r="D13" i="23" s="1"/>
  <c r="L13" i="23" s="1" a="1"/>
  <c r="N12" i="23" a="1"/>
  <c r="N12" i="23" s="1"/>
  <c r="M12" i="23" a="1"/>
  <c r="M12" i="23" s="1"/>
  <c r="L12" i="23" a="1"/>
  <c r="L12" i="23"/>
  <c r="N11" i="23" a="1"/>
  <c r="N11" i="23" s="1"/>
  <c r="L11" i="23" a="1"/>
  <c r="L11" i="23" s="1"/>
  <c r="F11" i="23" a="1"/>
  <c r="F11" i="23"/>
  <c r="E11" i="23" a="1"/>
  <c r="E11" i="23"/>
  <c r="M11" i="23" s="1" a="1"/>
  <c r="M11" i="23" s="1"/>
  <c r="L10" i="23" a="1"/>
  <c r="L10" i="23"/>
  <c r="F10" i="23" a="1"/>
  <c r="F10" i="23"/>
  <c r="N10" i="23" s="1" a="1"/>
  <c r="N10" i="23" s="1"/>
  <c r="E10" i="23" a="1"/>
  <c r="E10" i="23" s="1"/>
  <c r="M10" i="23" s="1" a="1"/>
  <c r="M10" i="23" s="1"/>
  <c r="N9" i="23" a="1"/>
  <c r="N9" i="23" s="1"/>
  <c r="M9" i="23" a="1"/>
  <c r="M9" i="23" s="1"/>
  <c r="L9" i="23" a="1"/>
  <c r="L9" i="23"/>
  <c r="N8" i="23" a="1"/>
  <c r="N8" i="23" s="1"/>
  <c r="M8" i="23" a="1"/>
  <c r="M8" i="23" s="1"/>
  <c r="L8" i="23" a="1"/>
  <c r="L8" i="23" s="1"/>
  <c r="F8" i="23" a="1"/>
  <c r="F8" i="23"/>
  <c r="E8" i="23" a="1"/>
  <c r="E8" i="23" s="1"/>
  <c r="N7" i="23" a="1"/>
  <c r="N7" i="23"/>
  <c r="M7" i="23" a="1"/>
  <c r="M7" i="23" s="1"/>
  <c r="L7" i="23" a="1"/>
  <c r="L7" i="23"/>
  <c r="N6" i="23" a="1"/>
  <c r="N6" i="23" s="1"/>
  <c r="M6" i="23" a="1"/>
  <c r="M6" i="23"/>
  <c r="L6" i="23" a="1"/>
  <c r="L6" i="23"/>
  <c r="L5" i="23" a="1"/>
  <c r="L5" i="23"/>
  <c r="F5" i="23" a="1"/>
  <c r="F5" i="23"/>
  <c r="N5" i="23" s="1" a="1"/>
  <c r="N5" i="23" s="1"/>
  <c r="E5" i="23" a="1"/>
  <c r="E5" i="23"/>
  <c r="M5" i="23" s="1" a="1"/>
  <c r="M5" i="23" s="1"/>
  <c r="N4" i="23" a="1"/>
  <c r="N4" i="23" s="1"/>
  <c r="M4" i="23" a="1"/>
  <c r="M4" i="23" s="1"/>
  <c r="L4" i="23" a="1"/>
  <c r="L4" i="23"/>
  <c r="N3" i="23" a="1"/>
  <c r="N3" i="23" s="1"/>
  <c r="M3" i="23" a="1"/>
  <c r="M3" i="23" s="1"/>
  <c r="L3" i="23" a="1"/>
  <c r="L3" i="23" s="1"/>
  <c r="K27" i="22" a="1"/>
  <c r="K27" i="22"/>
  <c r="K26" i="22" a="1"/>
  <c r="K26" i="22"/>
  <c r="N24" i="22" a="1"/>
  <c r="N24" i="22"/>
  <c r="M24" i="22" a="1"/>
  <c r="M24" i="22" s="1"/>
  <c r="L24" i="22" a="1"/>
  <c r="L24" i="22" s="1"/>
  <c r="L23" i="22" a="1"/>
  <c r="L23" i="22" s="1"/>
  <c r="F23" i="22" a="1"/>
  <c r="F23" i="22" s="1"/>
  <c r="N23" i="22" s="1" a="1"/>
  <c r="N23" i="22" s="1"/>
  <c r="E23" i="22" a="1"/>
  <c r="E23" i="22" s="1"/>
  <c r="M23" i="22" s="1" a="1"/>
  <c r="M23" i="22" s="1"/>
  <c r="N22" i="22" a="1"/>
  <c r="N22" i="22"/>
  <c r="M22" i="22" a="1"/>
  <c r="M22" i="22"/>
  <c r="L22" i="22" a="1"/>
  <c r="L22" i="22"/>
  <c r="N21" i="22" a="1"/>
  <c r="N21" i="22"/>
  <c r="M21" i="22" a="1"/>
  <c r="M21" i="22"/>
  <c r="L21" i="22" a="1"/>
  <c r="L21" i="22" s="1"/>
  <c r="F21" i="22" a="1"/>
  <c r="F21" i="22" s="1"/>
  <c r="E21" i="22" a="1"/>
  <c r="E21" i="22"/>
  <c r="N20" i="22"/>
  <c r="L20" i="22" a="1"/>
  <c r="L20" i="22"/>
  <c r="F20" i="22" a="1"/>
  <c r="F20" i="22"/>
  <c r="N20" i="22" s="1" a="1"/>
  <c r="E20" i="22" a="1"/>
  <c r="E20" i="22" s="1"/>
  <c r="M20" i="22" s="1" a="1"/>
  <c r="M20" i="22" s="1"/>
  <c r="L19" i="22" a="1"/>
  <c r="L19" i="22" s="1"/>
  <c r="E19" i="22" a="1"/>
  <c r="E19" i="22" s="1"/>
  <c r="M19" i="22" s="1" a="1"/>
  <c r="M19" i="22" s="1"/>
  <c r="D19" i="22" a="1"/>
  <c r="D19" i="22" s="1"/>
  <c r="F19" i="22" s="1" a="1"/>
  <c r="F19" i="22" s="1"/>
  <c r="N19" i="22" s="1" a="1"/>
  <c r="N19" i="22" s="1"/>
  <c r="L18" i="22" a="1"/>
  <c r="L18" i="22"/>
  <c r="F18" i="22" a="1"/>
  <c r="F18" i="22" s="1"/>
  <c r="N18" i="22" s="1" a="1"/>
  <c r="N18" i="22" s="1"/>
  <c r="E18" i="22" a="1"/>
  <c r="E18" i="22" s="1"/>
  <c r="M18" i="22" s="1" a="1"/>
  <c r="M18" i="22" s="1"/>
  <c r="N17" i="22" a="1"/>
  <c r="N17" i="22" s="1"/>
  <c r="M17" i="22" a="1"/>
  <c r="M17" i="22" s="1"/>
  <c r="L17" i="22" a="1"/>
  <c r="L17" i="22" s="1"/>
  <c r="D16" i="22" a="1"/>
  <c r="D16" i="22"/>
  <c r="N15" i="22" a="1"/>
  <c r="N15" i="22" s="1"/>
  <c r="M15" i="22" a="1"/>
  <c r="M15" i="22" s="1"/>
  <c r="L15" i="22" a="1"/>
  <c r="L15" i="22"/>
  <c r="N14" i="22" a="1"/>
  <c r="N14" i="22" s="1"/>
  <c r="L14" i="22" a="1"/>
  <c r="L14" i="22"/>
  <c r="F14" i="22" a="1"/>
  <c r="F14" i="22"/>
  <c r="E14" i="22" a="1"/>
  <c r="E14" i="22" s="1"/>
  <c r="M14" i="22" s="1" a="1"/>
  <c r="M14" i="22" s="1"/>
  <c r="N13" i="22" a="1"/>
  <c r="N13" i="22"/>
  <c r="L13" i="22" a="1"/>
  <c r="L13" i="22"/>
  <c r="F13" i="22" a="1"/>
  <c r="F13" i="22" s="1"/>
  <c r="E13" i="22" a="1"/>
  <c r="E13" i="22"/>
  <c r="M13" i="22" s="1" a="1"/>
  <c r="M13" i="22" s="1"/>
  <c r="N12" i="22" a="1"/>
  <c r="N12" i="22"/>
  <c r="M12" i="22" a="1"/>
  <c r="M12" i="22" s="1"/>
  <c r="L12" i="22" a="1"/>
  <c r="L12" i="22"/>
  <c r="M11" i="22"/>
  <c r="L11" i="22" a="1"/>
  <c r="L11" i="22" s="1"/>
  <c r="F11" i="22" a="1"/>
  <c r="F11" i="22"/>
  <c r="N11" i="22" s="1" a="1"/>
  <c r="N11" i="22" s="1"/>
  <c r="E11" i="22" a="1"/>
  <c r="E11" i="22"/>
  <c r="M11" i="22" s="1" a="1"/>
  <c r="N10" i="22" a="1"/>
  <c r="N10" i="22"/>
  <c r="M10" i="22" a="1"/>
  <c r="M10" i="22" s="1"/>
  <c r="L10" i="22" a="1"/>
  <c r="L10" i="22" s="1"/>
  <c r="F10" i="22" a="1"/>
  <c r="F10" i="22"/>
  <c r="E10" i="22" a="1"/>
  <c r="E10" i="22"/>
  <c r="L9" i="22" a="1"/>
  <c r="L9" i="22"/>
  <c r="F9" i="22" a="1"/>
  <c r="F9" i="22"/>
  <c r="N9" i="22" s="1" a="1"/>
  <c r="N9" i="22" s="1"/>
  <c r="E9" i="22" a="1"/>
  <c r="E9" i="22" s="1"/>
  <c r="M9" i="22" s="1" a="1"/>
  <c r="M9" i="22" s="1"/>
  <c r="N8" i="22" a="1"/>
  <c r="N8" i="22" s="1"/>
  <c r="M8" i="22" a="1"/>
  <c r="M8" i="22"/>
  <c r="L8" i="22" a="1"/>
  <c r="L8" i="22" s="1"/>
  <c r="N7" i="22" a="1"/>
  <c r="N7" i="22"/>
  <c r="M7" i="22" a="1"/>
  <c r="M7" i="22" s="1"/>
  <c r="L7" i="22" a="1"/>
  <c r="L7" i="22" s="1"/>
  <c r="L6" i="22" a="1"/>
  <c r="L6" i="22" s="1"/>
  <c r="F6" i="22" a="1"/>
  <c r="F6" i="22"/>
  <c r="N6" i="22" s="1" a="1"/>
  <c r="N6" i="22" s="1"/>
  <c r="E6" i="22" a="1"/>
  <c r="E6" i="22" s="1"/>
  <c r="M6" i="22" s="1" a="1"/>
  <c r="M6" i="22" s="1"/>
  <c r="L5" i="22" a="1"/>
  <c r="L5" i="22"/>
  <c r="F5" i="22" a="1"/>
  <c r="F5" i="22" s="1"/>
  <c r="N5" i="22" s="1" a="1"/>
  <c r="N5" i="22" s="1"/>
  <c r="E5" i="22" a="1"/>
  <c r="E5" i="22" s="1"/>
  <c r="M5" i="22" s="1" a="1"/>
  <c r="M5" i="22" s="1"/>
  <c r="N4" i="22" a="1"/>
  <c r="N4" i="22" s="1"/>
  <c r="M4" i="22" a="1"/>
  <c r="M4" i="22"/>
  <c r="L4" i="22" a="1"/>
  <c r="L4" i="22" s="1"/>
  <c r="N3" i="22" a="1"/>
  <c r="N3" i="22" s="1"/>
  <c r="M3" i="22" a="1"/>
  <c r="M3" i="22"/>
  <c r="L3" i="22" a="1"/>
  <c r="L3" i="22" s="1"/>
  <c r="K40" i="21" a="1"/>
  <c r="K40" i="21"/>
  <c r="K39" i="21" a="1"/>
  <c r="K39" i="21" s="1"/>
  <c r="L17" i="21" a="1"/>
  <c r="L17" i="21" s="1"/>
  <c r="F17" i="21" a="1"/>
  <c r="F17" i="21"/>
  <c r="N17" i="21" s="1" a="1"/>
  <c r="N17" i="21" s="1"/>
  <c r="E17" i="21" a="1"/>
  <c r="E17" i="21"/>
  <c r="M17" i="21" s="1" a="1"/>
  <c r="M17" i="21" s="1"/>
  <c r="L16" i="21" a="1"/>
  <c r="L16" i="21"/>
  <c r="N15" i="21" a="1"/>
  <c r="N15" i="21" s="1"/>
  <c r="M15" i="21" a="1"/>
  <c r="M15" i="21" s="1"/>
  <c r="L15" i="21" a="1"/>
  <c r="L15" i="21" s="1"/>
  <c r="F15" i="21" a="1"/>
  <c r="F15" i="21"/>
  <c r="E15" i="21" a="1"/>
  <c r="E15" i="21" s="1"/>
  <c r="N14" i="21" a="1"/>
  <c r="N14" i="21"/>
  <c r="L14" i="21" a="1"/>
  <c r="L14" i="21"/>
  <c r="F14" i="21" a="1"/>
  <c r="F14" i="21" s="1"/>
  <c r="E14" i="21" a="1"/>
  <c r="E14" i="21"/>
  <c r="M14" i="21" s="1" a="1"/>
  <c r="M14" i="21" s="1"/>
  <c r="N13" i="21" a="1"/>
  <c r="N13" i="21"/>
  <c r="M13" i="21" a="1"/>
  <c r="M13" i="21" s="1"/>
  <c r="L13" i="21" a="1"/>
  <c r="L13" i="21"/>
  <c r="N12" i="21"/>
  <c r="M12" i="21" a="1"/>
  <c r="M12" i="21" s="1"/>
  <c r="L12" i="21" a="1"/>
  <c r="L12" i="21" s="1"/>
  <c r="F12" i="21" a="1"/>
  <c r="F12" i="21" s="1"/>
  <c r="N12" i="21" s="1" a="1"/>
  <c r="E12" i="21" a="1"/>
  <c r="E12" i="21" s="1"/>
  <c r="M11" i="21" a="1"/>
  <c r="M11" i="21" s="1"/>
  <c r="L11" i="21" a="1"/>
  <c r="L11" i="21" s="1"/>
  <c r="F11" i="21" a="1"/>
  <c r="F11" i="21" s="1"/>
  <c r="N11" i="21" s="1" a="1"/>
  <c r="N11" i="21" s="1"/>
  <c r="E11" i="21" a="1"/>
  <c r="E11" i="21"/>
  <c r="N10" i="21" a="1"/>
  <c r="N10" i="21" s="1"/>
  <c r="M10" i="21" a="1"/>
  <c r="M10" i="21" s="1"/>
  <c r="L10" i="21" a="1"/>
  <c r="L10" i="21" s="1"/>
  <c r="F10" i="21" a="1"/>
  <c r="F10" i="21" s="1"/>
  <c r="E10" i="21" a="1"/>
  <c r="E10" i="21" s="1"/>
  <c r="N9" i="21" a="1"/>
  <c r="N9" i="21" s="1"/>
  <c r="L9" i="21" a="1"/>
  <c r="L9" i="21"/>
  <c r="F9" i="21" a="1"/>
  <c r="F9" i="21"/>
  <c r="E9" i="21" a="1"/>
  <c r="E9" i="21"/>
  <c r="M9" i="21" s="1" a="1"/>
  <c r="M9" i="21" s="1"/>
  <c r="M8" i="21" a="1"/>
  <c r="M8" i="21"/>
  <c r="L8" i="21" a="1"/>
  <c r="L8" i="21" s="1"/>
  <c r="F8" i="21" a="1"/>
  <c r="F8" i="21" s="1"/>
  <c r="N8" i="21" s="1" a="1"/>
  <c r="N8" i="21" s="1"/>
  <c r="E8" i="21" a="1"/>
  <c r="E8" i="21"/>
  <c r="N7" i="21" a="1"/>
  <c r="N7" i="21" s="1"/>
  <c r="M7" i="21" a="1"/>
  <c r="M7" i="21"/>
  <c r="N6" i="21" a="1"/>
  <c r="N6" i="21" s="1"/>
  <c r="M6" i="21" a="1"/>
  <c r="M6" i="21"/>
  <c r="L6" i="21" a="1"/>
  <c r="L6" i="21"/>
  <c r="N5" i="21" a="1"/>
  <c r="N5" i="21"/>
  <c r="M5" i="21" a="1"/>
  <c r="M5" i="21"/>
  <c r="L5" i="21" a="1"/>
  <c r="L5" i="21"/>
  <c r="N4" i="21" a="1"/>
  <c r="N4" i="21" s="1"/>
  <c r="M4" i="21" a="1"/>
  <c r="M4" i="21" s="1"/>
  <c r="L4" i="21" a="1"/>
  <c r="L4" i="21" s="1"/>
  <c r="F4" i="21" a="1"/>
  <c r="F4" i="21" s="1"/>
  <c r="E4" i="21" a="1"/>
  <c r="E4" i="21"/>
  <c r="N3" i="21" a="1"/>
  <c r="N3" i="21"/>
  <c r="M3" i="21" a="1"/>
  <c r="M3" i="21"/>
  <c r="L3" i="21" a="1"/>
  <c r="L3" i="21"/>
  <c r="K27" i="20" a="1"/>
  <c r="K27" i="20" s="1"/>
  <c r="K26" i="20" a="1"/>
  <c r="K26" i="20" s="1"/>
  <c r="N24" i="20" a="1"/>
  <c r="N24" i="20" s="1"/>
  <c r="M24" i="20" a="1"/>
  <c r="M24" i="20" s="1"/>
  <c r="L24" i="20" a="1"/>
  <c r="L24" i="20" s="1"/>
  <c r="L23" i="20" a="1"/>
  <c r="L23" i="20"/>
  <c r="F23" i="20" a="1"/>
  <c r="F23" i="20" s="1"/>
  <c r="N23" i="20" s="1" a="1"/>
  <c r="N23" i="20" s="1"/>
  <c r="E23" i="20" a="1"/>
  <c r="E23" i="20"/>
  <c r="M23" i="20" s="1" a="1"/>
  <c r="M23" i="20" s="1"/>
  <c r="N22" i="20" a="1"/>
  <c r="N22" i="20" s="1"/>
  <c r="M22" i="20" a="1"/>
  <c r="M22" i="20" s="1"/>
  <c r="L22" i="20" a="1"/>
  <c r="L22" i="20"/>
  <c r="N21" i="20" a="1"/>
  <c r="N21" i="20"/>
  <c r="L21" i="20" a="1"/>
  <c r="L21" i="20" s="1"/>
  <c r="F21" i="20" a="1"/>
  <c r="F21" i="20"/>
  <c r="E21" i="20" a="1"/>
  <c r="E21" i="20"/>
  <c r="M21" i="20" s="1" a="1"/>
  <c r="M21" i="20" s="1"/>
  <c r="M20" i="20" a="1"/>
  <c r="M20" i="20" s="1"/>
  <c r="L20" i="20" a="1"/>
  <c r="L20" i="20" s="1"/>
  <c r="F20" i="20" a="1"/>
  <c r="F20" i="20" s="1"/>
  <c r="N20" i="20" s="1" a="1"/>
  <c r="N20" i="20" s="1"/>
  <c r="E20" i="20" a="1"/>
  <c r="E20" i="20" s="1"/>
  <c r="E19" i="20" a="1"/>
  <c r="E19" i="20" s="1"/>
  <c r="M19" i="20" s="1" a="1"/>
  <c r="M19" i="20" s="1"/>
  <c r="D19" i="20" a="1"/>
  <c r="D19" i="20"/>
  <c r="M18" i="20" a="1"/>
  <c r="M18" i="20"/>
  <c r="L18" i="20" a="1"/>
  <c r="L18" i="20"/>
  <c r="F18" i="20" a="1"/>
  <c r="F18" i="20"/>
  <c r="N18" i="20" s="1" a="1"/>
  <c r="N18" i="20" s="1"/>
  <c r="E18" i="20" a="1"/>
  <c r="E18" i="20" s="1"/>
  <c r="N17" i="20" a="1"/>
  <c r="N17" i="20" s="1"/>
  <c r="M17" i="20" a="1"/>
  <c r="M17" i="20"/>
  <c r="L17" i="20" a="1"/>
  <c r="L17" i="20"/>
  <c r="D16" i="20" a="1"/>
  <c r="D16" i="20" s="1"/>
  <c r="N15" i="20" a="1"/>
  <c r="N15" i="20"/>
  <c r="M15" i="20" a="1"/>
  <c r="M15" i="20" s="1"/>
  <c r="L15" i="20" a="1"/>
  <c r="L15" i="20"/>
  <c r="L14" i="20" a="1"/>
  <c r="L14" i="20" s="1"/>
  <c r="F14" i="20" a="1"/>
  <c r="F14" i="20"/>
  <c r="N14" i="20" s="1" a="1"/>
  <c r="N14" i="20" s="1"/>
  <c r="E14" i="20" a="1"/>
  <c r="E14" i="20" s="1"/>
  <c r="M14" i="20" s="1" a="1"/>
  <c r="M14" i="20" s="1"/>
  <c r="N13" i="20" a="1"/>
  <c r="N13" i="20"/>
  <c r="M13" i="20" a="1"/>
  <c r="M13" i="20" s="1"/>
  <c r="L13" i="20" a="1"/>
  <c r="L13" i="20" s="1"/>
  <c r="F13" i="20" a="1"/>
  <c r="F13" i="20"/>
  <c r="E13" i="20" a="1"/>
  <c r="E13" i="20"/>
  <c r="N12" i="20" a="1"/>
  <c r="N12" i="20" s="1"/>
  <c r="M12" i="20" a="1"/>
  <c r="M12" i="20" s="1"/>
  <c r="L12" i="20" a="1"/>
  <c r="L12" i="20" s="1"/>
  <c r="N11" i="20"/>
  <c r="L11" i="20" a="1"/>
  <c r="L11" i="20" s="1"/>
  <c r="F11" i="20" a="1"/>
  <c r="F11" i="20"/>
  <c r="N11" i="20" s="1" a="1"/>
  <c r="E11" i="20" a="1"/>
  <c r="E11" i="20" s="1"/>
  <c r="M11" i="20" s="1" a="1"/>
  <c r="M11" i="20" s="1"/>
  <c r="M10" i="20" a="1"/>
  <c r="M10" i="20" s="1"/>
  <c r="L10" i="20" a="1"/>
  <c r="L10" i="20" s="1"/>
  <c r="F10" i="20" a="1"/>
  <c r="F10" i="20"/>
  <c r="N10" i="20" s="1" a="1"/>
  <c r="N10" i="20" s="1"/>
  <c r="E10" i="20" a="1"/>
  <c r="E10" i="20" s="1"/>
  <c r="M9" i="20" a="1"/>
  <c r="M9" i="20"/>
  <c r="L9" i="20" a="1"/>
  <c r="L9" i="20" s="1"/>
  <c r="F9" i="20" a="1"/>
  <c r="F9" i="20" s="1"/>
  <c r="N9" i="20" s="1" a="1"/>
  <c r="N9" i="20" s="1"/>
  <c r="E9" i="20" a="1"/>
  <c r="E9" i="20"/>
  <c r="N8" i="20" a="1"/>
  <c r="N8" i="20" s="1"/>
  <c r="M8" i="20" a="1"/>
  <c r="M8" i="20" s="1"/>
  <c r="L8" i="20" a="1"/>
  <c r="L8" i="20" s="1"/>
  <c r="N7" i="20" a="1"/>
  <c r="N7" i="20"/>
  <c r="M7" i="20" a="1"/>
  <c r="M7" i="20" s="1"/>
  <c r="L7" i="20" a="1"/>
  <c r="L7" i="20" s="1"/>
  <c r="N6" i="20" a="1"/>
  <c r="N6" i="20" s="1"/>
  <c r="L6" i="20" a="1"/>
  <c r="L6" i="20" s="1"/>
  <c r="F6" i="20" a="1"/>
  <c r="F6" i="20" s="1"/>
  <c r="E6" i="20" a="1"/>
  <c r="E6" i="20"/>
  <c r="M6" i="20" s="1" a="1"/>
  <c r="M6" i="20" s="1"/>
  <c r="N5" i="20" a="1"/>
  <c r="N5" i="20"/>
  <c r="M5" i="20" a="1"/>
  <c r="M5" i="20"/>
  <c r="L5" i="20" a="1"/>
  <c r="L5" i="20" s="1"/>
  <c r="F5" i="20" a="1"/>
  <c r="F5" i="20"/>
  <c r="E5" i="20" a="1"/>
  <c r="E5" i="20"/>
  <c r="N4" i="20" a="1"/>
  <c r="N4" i="20" s="1"/>
  <c r="M4" i="20" a="1"/>
  <c r="M4" i="20" s="1"/>
  <c r="L4" i="20" a="1"/>
  <c r="L4" i="20" s="1"/>
  <c r="N3" i="20" a="1"/>
  <c r="N3" i="20"/>
  <c r="M3" i="20" a="1"/>
  <c r="M3" i="20"/>
  <c r="L3" i="20" a="1"/>
  <c r="L3" i="20"/>
  <c r="K26" i="19" a="1"/>
  <c r="K26" i="19"/>
  <c r="K25" i="19" a="1"/>
  <c r="K25" i="19" s="1"/>
  <c r="N23" i="19" a="1"/>
  <c r="N23" i="19"/>
  <c r="M23" i="19" a="1"/>
  <c r="M23" i="19" s="1"/>
  <c r="L23" i="19" a="1"/>
  <c r="L23" i="19"/>
  <c r="M22" i="19" a="1"/>
  <c r="M22" i="19" s="1"/>
  <c r="L22" i="19" a="1"/>
  <c r="L22" i="19"/>
  <c r="F22" i="19" a="1"/>
  <c r="F22" i="19"/>
  <c r="N22" i="19" s="1" a="1"/>
  <c r="N22" i="19" s="1"/>
  <c r="E22" i="19" a="1"/>
  <c r="E22" i="19" s="1"/>
  <c r="N21" i="19" a="1"/>
  <c r="N21" i="19"/>
  <c r="M21" i="19" a="1"/>
  <c r="M21" i="19" s="1"/>
  <c r="L21" i="19" a="1"/>
  <c r="L21" i="19" s="1"/>
  <c r="M20" i="19" a="1"/>
  <c r="M20" i="19" s="1"/>
  <c r="L20" i="19" a="1"/>
  <c r="L20" i="19"/>
  <c r="F20" i="19" a="1"/>
  <c r="F20" i="19" s="1"/>
  <c r="N20" i="19" s="1" a="1"/>
  <c r="N20" i="19" s="1"/>
  <c r="E20" i="19" a="1"/>
  <c r="E20" i="19"/>
  <c r="M19" i="19" a="1"/>
  <c r="M19" i="19" s="1"/>
  <c r="L19" i="19" a="1"/>
  <c r="L19" i="19"/>
  <c r="F19" i="19" a="1"/>
  <c r="F19" i="19" s="1"/>
  <c r="N19" i="19" s="1" a="1"/>
  <c r="N19" i="19" s="1"/>
  <c r="E19" i="19" a="1"/>
  <c r="E19" i="19" s="1"/>
  <c r="D18" i="19" a="1"/>
  <c r="D18" i="19"/>
  <c r="N17" i="19" a="1"/>
  <c r="N17" i="19"/>
  <c r="M17" i="19" a="1"/>
  <c r="M17" i="19" s="1"/>
  <c r="L17" i="19" a="1"/>
  <c r="L17" i="19" s="1"/>
  <c r="F17" i="19" a="1"/>
  <c r="F17" i="19" s="1"/>
  <c r="E17" i="19" a="1"/>
  <c r="E17" i="19"/>
  <c r="N16" i="19" a="1"/>
  <c r="N16" i="19"/>
  <c r="M16" i="19" a="1"/>
  <c r="M16" i="19" s="1"/>
  <c r="L16" i="19" a="1"/>
  <c r="L16" i="19"/>
  <c r="L15" i="19" a="1"/>
  <c r="L15" i="19"/>
  <c r="F15" i="19" a="1"/>
  <c r="F15" i="19"/>
  <c r="N15" i="19" s="1" a="1"/>
  <c r="N15" i="19" s="1"/>
  <c r="E15" i="19" a="1"/>
  <c r="E15" i="19" s="1"/>
  <c r="M15" i="19" s="1" a="1"/>
  <c r="M15" i="19" s="1"/>
  <c r="N14" i="19" a="1"/>
  <c r="N14" i="19"/>
  <c r="M14" i="19" a="1"/>
  <c r="M14" i="19" s="1"/>
  <c r="L14" i="19" a="1"/>
  <c r="L14" i="19" s="1"/>
  <c r="L13" i="19" a="1"/>
  <c r="L13" i="19" s="1"/>
  <c r="F13" i="19" a="1"/>
  <c r="F13" i="19"/>
  <c r="N13" i="19" s="1" a="1"/>
  <c r="N13" i="19" s="1"/>
  <c r="E13" i="19" a="1"/>
  <c r="E13" i="19" s="1"/>
  <c r="M13" i="19" s="1" a="1"/>
  <c r="M13" i="19" s="1"/>
  <c r="M12" i="19" a="1"/>
  <c r="M12" i="19" s="1"/>
  <c r="L12" i="19" a="1"/>
  <c r="L12" i="19" s="1"/>
  <c r="F12" i="19" a="1"/>
  <c r="F12" i="19"/>
  <c r="N12" i="19" s="1" a="1"/>
  <c r="N12" i="19" s="1"/>
  <c r="E12" i="19" a="1"/>
  <c r="E12" i="19" s="1"/>
  <c r="N11" i="19" a="1"/>
  <c r="N11" i="19"/>
  <c r="M11" i="19" a="1"/>
  <c r="M11" i="19" s="1"/>
  <c r="L11" i="19" a="1"/>
  <c r="L11" i="19"/>
  <c r="M10" i="19" a="1"/>
  <c r="M10" i="19" s="1"/>
  <c r="L10" i="19" a="1"/>
  <c r="L10" i="19" s="1"/>
  <c r="F10" i="19" a="1"/>
  <c r="F10" i="19"/>
  <c r="N10" i="19" s="1" a="1"/>
  <c r="N10" i="19" s="1"/>
  <c r="E10" i="19" a="1"/>
  <c r="E10" i="19" s="1"/>
  <c r="N9" i="19" a="1"/>
  <c r="N9" i="19" s="1"/>
  <c r="L9" i="19" a="1"/>
  <c r="L9" i="19"/>
  <c r="F9" i="19" a="1"/>
  <c r="F9" i="19"/>
  <c r="E9" i="19" a="1"/>
  <c r="E9" i="19" s="1"/>
  <c r="M9" i="19" s="1" a="1"/>
  <c r="M9" i="19" s="1"/>
  <c r="M8" i="19" a="1"/>
  <c r="M8" i="19" s="1"/>
  <c r="L8" i="19" a="1"/>
  <c r="L8" i="19" s="1"/>
  <c r="F8" i="19" a="1"/>
  <c r="F8" i="19"/>
  <c r="N8" i="19" s="1" a="1"/>
  <c r="N8" i="19" s="1"/>
  <c r="E8" i="19" a="1"/>
  <c r="E8" i="19"/>
  <c r="N7" i="19" a="1"/>
  <c r="N7" i="19" s="1"/>
  <c r="M7" i="19" a="1"/>
  <c r="M7" i="19"/>
  <c r="L7" i="19" a="1"/>
  <c r="L7" i="19" s="1"/>
  <c r="N6" i="19" a="1"/>
  <c r="N6" i="19" s="1"/>
  <c r="M6" i="19" a="1"/>
  <c r="M6" i="19" s="1"/>
  <c r="L6" i="19" a="1"/>
  <c r="L6" i="19" s="1"/>
  <c r="M5" i="19" a="1"/>
  <c r="M5" i="19"/>
  <c r="L5" i="19" a="1"/>
  <c r="L5" i="19" s="1"/>
  <c r="F5" i="19" a="1"/>
  <c r="F5" i="19" s="1"/>
  <c r="N5" i="19" s="1" a="1"/>
  <c r="N5" i="19" s="1"/>
  <c r="E5" i="19" a="1"/>
  <c r="E5" i="19"/>
  <c r="N4" i="19" a="1"/>
  <c r="N4" i="19"/>
  <c r="M4" i="19" a="1"/>
  <c r="M4" i="19" s="1"/>
  <c r="L4" i="19" a="1"/>
  <c r="L4" i="19" s="1"/>
  <c r="N3" i="19" a="1"/>
  <c r="N3" i="19"/>
  <c r="M3" i="19" a="1"/>
  <c r="M3" i="19" s="1"/>
  <c r="L3" i="19" a="1"/>
  <c r="L3" i="19" s="1"/>
  <c r="K26" i="18" a="1"/>
  <c r="K26" i="18"/>
  <c r="K25" i="18" a="1"/>
  <c r="K25" i="18"/>
  <c r="N23" i="18" a="1"/>
  <c r="N23" i="18"/>
  <c r="M23" i="18" a="1"/>
  <c r="M23" i="18" s="1"/>
  <c r="L23" i="18" a="1"/>
  <c r="L23" i="18"/>
  <c r="M22" i="18" a="1"/>
  <c r="M22" i="18"/>
  <c r="L22" i="18" a="1"/>
  <c r="L22" i="18" s="1"/>
  <c r="F22" i="18" a="1"/>
  <c r="F22" i="18"/>
  <c r="N22" i="18" s="1" a="1"/>
  <c r="N22" i="18" s="1"/>
  <c r="E22" i="18" a="1"/>
  <c r="E22" i="18"/>
  <c r="N21" i="18" a="1"/>
  <c r="N21" i="18" s="1"/>
  <c r="M21" i="18" a="1"/>
  <c r="M21" i="18" s="1"/>
  <c r="L21" i="18" a="1"/>
  <c r="L21" i="18"/>
  <c r="L20" i="18" a="1"/>
  <c r="L20" i="18"/>
  <c r="F20" i="18" a="1"/>
  <c r="F20" i="18"/>
  <c r="N20" i="18" s="1" a="1"/>
  <c r="N20" i="18" s="1"/>
  <c r="E20" i="18" a="1"/>
  <c r="E20" i="18"/>
  <c r="M20" i="18" s="1" a="1"/>
  <c r="M20" i="18" s="1"/>
  <c r="N19" i="18" a="1"/>
  <c r="N19" i="18"/>
  <c r="M19" i="18" a="1"/>
  <c r="M19" i="18"/>
  <c r="L19" i="18" a="1"/>
  <c r="L19" i="18"/>
  <c r="F19" i="18" a="1"/>
  <c r="F19" i="18"/>
  <c r="E19" i="18" a="1"/>
  <c r="E19" i="18"/>
  <c r="D18" i="18" a="1"/>
  <c r="D18" i="18"/>
  <c r="F18" i="18" s="1" a="1"/>
  <c r="F18" i="18" s="1"/>
  <c r="N18" i="18" s="1" a="1"/>
  <c r="N18" i="18" s="1"/>
  <c r="N17" i="18" a="1"/>
  <c r="N17" i="18" s="1"/>
  <c r="M17" i="18" a="1"/>
  <c r="M17" i="18" s="1"/>
  <c r="L17" i="18" a="1"/>
  <c r="L17" i="18"/>
  <c r="F17" i="18" a="1"/>
  <c r="F17" i="18" s="1"/>
  <c r="E17" i="18" a="1"/>
  <c r="E17" i="18"/>
  <c r="N16" i="18" a="1"/>
  <c r="N16" i="18"/>
  <c r="M16" i="18" a="1"/>
  <c r="M16" i="18" s="1"/>
  <c r="L16" i="18" a="1"/>
  <c r="L16" i="18" s="1"/>
  <c r="L15" i="18" a="1"/>
  <c r="L15" i="18" s="1"/>
  <c r="F15" i="18" a="1"/>
  <c r="F15" i="18"/>
  <c r="N15" i="18" s="1" a="1"/>
  <c r="N15" i="18" s="1"/>
  <c r="E15" i="18" a="1"/>
  <c r="E15" i="18" s="1"/>
  <c r="M15" i="18" s="1" a="1"/>
  <c r="M15" i="18" s="1"/>
  <c r="N14" i="18" a="1"/>
  <c r="N14" i="18" s="1"/>
  <c r="M14" i="18" a="1"/>
  <c r="M14" i="18"/>
  <c r="L14" i="18" a="1"/>
  <c r="L14" i="18"/>
  <c r="M13" i="18" a="1"/>
  <c r="M13" i="18" s="1"/>
  <c r="L13" i="18" a="1"/>
  <c r="L13" i="18"/>
  <c r="F13" i="18" a="1"/>
  <c r="F13" i="18"/>
  <c r="N13" i="18" s="1" a="1"/>
  <c r="N13" i="18" s="1"/>
  <c r="E13" i="18" a="1"/>
  <c r="E13" i="18" s="1"/>
  <c r="M12" i="18" a="1"/>
  <c r="M12" i="18" s="1"/>
  <c r="L12" i="18" a="1"/>
  <c r="L12" i="18"/>
  <c r="F12" i="18" a="1"/>
  <c r="F12" i="18" s="1"/>
  <c r="N12" i="18" s="1" a="1"/>
  <c r="N12" i="18" s="1"/>
  <c r="E12" i="18" a="1"/>
  <c r="E12" i="18"/>
  <c r="N11" i="18" a="1"/>
  <c r="N11" i="18" s="1"/>
  <c r="M11" i="18" a="1"/>
  <c r="M11" i="18" s="1"/>
  <c r="L11" i="18" a="1"/>
  <c r="L11" i="18"/>
  <c r="N10" i="18" a="1"/>
  <c r="N10" i="18"/>
  <c r="L10" i="18" a="1"/>
  <c r="L10" i="18" s="1"/>
  <c r="F10" i="18" a="1"/>
  <c r="F10" i="18" s="1"/>
  <c r="E10" i="18" a="1"/>
  <c r="E10" i="18"/>
  <c r="M10" i="18" s="1" a="1"/>
  <c r="M10" i="18" s="1"/>
  <c r="L9" i="18" a="1"/>
  <c r="L9" i="18" s="1"/>
  <c r="F9" i="18" a="1"/>
  <c r="F9" i="18"/>
  <c r="N9" i="18" s="1" a="1"/>
  <c r="N9" i="18" s="1"/>
  <c r="E9" i="18" a="1"/>
  <c r="E9" i="18"/>
  <c r="M9" i="18" s="1" a="1"/>
  <c r="M9" i="18" s="1"/>
  <c r="N8" i="18" a="1"/>
  <c r="N8" i="18" s="1"/>
  <c r="M8" i="18"/>
  <c r="L8" i="18" a="1"/>
  <c r="L8" i="18" s="1"/>
  <c r="F8" i="18" a="1"/>
  <c r="F8" i="18"/>
  <c r="E8" i="18" a="1"/>
  <c r="E8" i="18"/>
  <c r="M8" i="18" s="1" a="1"/>
  <c r="N7" i="18" a="1"/>
  <c r="N7" i="18" s="1"/>
  <c r="M7" i="18" a="1"/>
  <c r="M7" i="18"/>
  <c r="L7" i="18" a="1"/>
  <c r="L7" i="18" s="1"/>
  <c r="N6" i="18" a="1"/>
  <c r="N6" i="18"/>
  <c r="M6" i="18" a="1"/>
  <c r="M6" i="18" s="1"/>
  <c r="L6" i="18" a="1"/>
  <c r="L6" i="18" s="1"/>
  <c r="L5" i="18" a="1"/>
  <c r="L5" i="18"/>
  <c r="F5" i="18" a="1"/>
  <c r="F5" i="18" s="1"/>
  <c r="N5" i="18" s="1" a="1"/>
  <c r="N5" i="18" s="1"/>
  <c r="N25" i="18" s="1" a="1"/>
  <c r="N25" i="18" s="1"/>
  <c r="E5" i="18" a="1"/>
  <c r="E5" i="18" s="1"/>
  <c r="M5" i="18" s="1" a="1"/>
  <c r="M5" i="18" s="1"/>
  <c r="N4" i="18" a="1"/>
  <c r="N4" i="18" s="1"/>
  <c r="M4" i="18" a="1"/>
  <c r="M4" i="18"/>
  <c r="L4" i="18" a="1"/>
  <c r="L4" i="18" s="1"/>
  <c r="N3" i="18" a="1"/>
  <c r="N3" i="18"/>
  <c r="M3" i="18" a="1"/>
  <c r="M3" i="18"/>
  <c r="L3" i="18" a="1"/>
  <c r="L3" i="18" s="1"/>
  <c r="K25" i="17" a="1"/>
  <c r="K25" i="17"/>
  <c r="K24" i="17" a="1"/>
  <c r="K24" i="17" s="1"/>
  <c r="N22" i="17" a="1"/>
  <c r="N22" i="17"/>
  <c r="M22" i="17" a="1"/>
  <c r="M22" i="17"/>
  <c r="L22" i="17" a="1"/>
  <c r="L22" i="17" s="1"/>
  <c r="N21" i="17" a="1"/>
  <c r="N21" i="17"/>
  <c r="M21" i="17" a="1"/>
  <c r="M21" i="17"/>
  <c r="L21" i="17" a="1"/>
  <c r="L21" i="17" s="1"/>
  <c r="F21" i="17" a="1"/>
  <c r="F21" i="17"/>
  <c r="E21" i="17" a="1"/>
  <c r="E21" i="17" s="1"/>
  <c r="N20" i="17" a="1"/>
  <c r="N20" i="17" s="1"/>
  <c r="M20" i="17" a="1"/>
  <c r="M20" i="17" s="1"/>
  <c r="L20" i="17" a="1"/>
  <c r="L20" i="17"/>
  <c r="M19" i="17" a="1"/>
  <c r="M19" i="17"/>
  <c r="L19" i="17" a="1"/>
  <c r="L19" i="17"/>
  <c r="F19" i="17" a="1"/>
  <c r="F19" i="17" s="1"/>
  <c r="N19" i="17" s="1" a="1"/>
  <c r="N19" i="17" s="1"/>
  <c r="E19" i="17" a="1"/>
  <c r="E19" i="17"/>
  <c r="M18" i="17"/>
  <c r="L18" i="17" a="1"/>
  <c r="L18" i="17" s="1"/>
  <c r="F18" i="17" a="1"/>
  <c r="F18" i="17" s="1"/>
  <c r="N18" i="17" s="1" a="1"/>
  <c r="N18" i="17" s="1"/>
  <c r="E18" i="17" a="1"/>
  <c r="E18" i="17" s="1"/>
  <c r="M18" i="17" s="1" a="1"/>
  <c r="N17" i="17" a="1"/>
  <c r="N17" i="17" s="1"/>
  <c r="L17" i="17" a="1"/>
  <c r="L17" i="17"/>
  <c r="F17" i="17" a="1"/>
  <c r="F17" i="17" s="1"/>
  <c r="E17" i="17" a="1"/>
  <c r="E17" i="17"/>
  <c r="M17" i="17" s="1" a="1"/>
  <c r="M17" i="17" s="1"/>
  <c r="D17" i="17" a="1"/>
  <c r="D17" i="17" s="1"/>
  <c r="L16" i="17" a="1"/>
  <c r="L16" i="17" s="1"/>
  <c r="F16" i="17" a="1"/>
  <c r="F16" i="17" s="1"/>
  <c r="N16" i="17" s="1" a="1"/>
  <c r="N16" i="17" s="1"/>
  <c r="E16" i="17" a="1"/>
  <c r="E16" i="17"/>
  <c r="M16" i="17" s="1" a="1"/>
  <c r="M16" i="17" s="1"/>
  <c r="N15" i="17" a="1"/>
  <c r="N15" i="17" s="1"/>
  <c r="M15" i="17" a="1"/>
  <c r="M15" i="17" s="1"/>
  <c r="L15" i="17" a="1"/>
  <c r="L15" i="17"/>
  <c r="N14" i="17" a="1"/>
  <c r="N14" i="17"/>
  <c r="L14" i="17" a="1"/>
  <c r="L14" i="17"/>
  <c r="F14" i="17" a="1"/>
  <c r="F14" i="17" s="1"/>
  <c r="E14" i="17" a="1"/>
  <c r="E14" i="17" s="1"/>
  <c r="M14" i="17" s="1" a="1"/>
  <c r="M14" i="17" s="1"/>
  <c r="N13" i="17" a="1"/>
  <c r="N13" i="17" s="1"/>
  <c r="M13" i="17" a="1"/>
  <c r="M13" i="17"/>
  <c r="L13" i="17" a="1"/>
  <c r="L13" i="17"/>
  <c r="M12" i="17" a="1"/>
  <c r="M12" i="17" s="1"/>
  <c r="L12" i="17" a="1"/>
  <c r="L12" i="17" s="1"/>
  <c r="F12" i="17" a="1"/>
  <c r="F12" i="17"/>
  <c r="N12" i="17" s="1" a="1"/>
  <c r="N12" i="17" s="1"/>
  <c r="E12" i="17" a="1"/>
  <c r="E12" i="17" s="1"/>
  <c r="L11" i="17" a="1"/>
  <c r="L11" i="17"/>
  <c r="F11" i="17" a="1"/>
  <c r="F11" i="17"/>
  <c r="N11" i="17" s="1" a="1"/>
  <c r="N11" i="17" s="1"/>
  <c r="E11" i="17" a="1"/>
  <c r="E11" i="17"/>
  <c r="M11" i="17" s="1" a="1"/>
  <c r="M11" i="17" s="1"/>
  <c r="N10" i="17" a="1"/>
  <c r="N10" i="17"/>
  <c r="M10" i="17" a="1"/>
  <c r="M10" i="17" s="1"/>
  <c r="L10" i="17" a="1"/>
  <c r="L10" i="17"/>
  <c r="N9" i="17" a="1"/>
  <c r="N9" i="17" s="1"/>
  <c r="L9" i="17" a="1"/>
  <c r="L9" i="17" s="1"/>
  <c r="F9" i="17" a="1"/>
  <c r="F9" i="17" s="1"/>
  <c r="E9" i="17" a="1"/>
  <c r="E9" i="17" s="1"/>
  <c r="M9" i="17" s="1" a="1"/>
  <c r="M9" i="17" s="1"/>
  <c r="N8" i="17"/>
  <c r="N24" i="17" s="1" a="1"/>
  <c r="N24" i="17" s="1"/>
  <c r="L8" i="17" a="1"/>
  <c r="L8" i="17"/>
  <c r="L24" i="17" s="1" a="1"/>
  <c r="L24" i="17" s="1"/>
  <c r="F8" i="17" a="1"/>
  <c r="F8" i="17" s="1"/>
  <c r="N8" i="17" s="1" a="1"/>
  <c r="E8" i="17" a="1"/>
  <c r="E8" i="17" s="1"/>
  <c r="M8" i="17" s="1" a="1"/>
  <c r="M8" i="17" s="1"/>
  <c r="N7" i="17" a="1"/>
  <c r="N7" i="17"/>
  <c r="M7" i="17" a="1"/>
  <c r="M7" i="17" s="1"/>
  <c r="L7" i="17" a="1"/>
  <c r="L7" i="17"/>
  <c r="N6" i="17" a="1"/>
  <c r="N6" i="17" s="1"/>
  <c r="M6" i="17" a="1"/>
  <c r="M6" i="17"/>
  <c r="L6" i="17" a="1"/>
  <c r="L6" i="17"/>
  <c r="N5" i="17"/>
  <c r="M5" i="17" a="1"/>
  <c r="M5" i="17"/>
  <c r="L5" i="17" a="1"/>
  <c r="L5" i="17" s="1"/>
  <c r="F5" i="17" a="1"/>
  <c r="F5" i="17"/>
  <c r="N5" i="17" s="1" a="1"/>
  <c r="E5" i="17" a="1"/>
  <c r="E5" i="17"/>
  <c r="N4" i="17" a="1"/>
  <c r="N4" i="17" s="1"/>
  <c r="M4" i="17" a="1"/>
  <c r="M4" i="17"/>
  <c r="L4" i="17" a="1"/>
  <c r="L4" i="17" s="1"/>
  <c r="N3" i="17" a="1"/>
  <c r="N3" i="17"/>
  <c r="M3" i="17" a="1"/>
  <c r="M3" i="17" s="1"/>
  <c r="L3" i="17" a="1"/>
  <c r="L3" i="17"/>
  <c r="K26" i="16" a="1"/>
  <c r="K26" i="16" s="1"/>
  <c r="K25" i="16" a="1"/>
  <c r="K25" i="16"/>
  <c r="N23" i="16" a="1"/>
  <c r="N23" i="16"/>
  <c r="M23" i="16" a="1"/>
  <c r="M23" i="16"/>
  <c r="L23" i="16" a="1"/>
  <c r="L23" i="16" s="1"/>
  <c r="N22" i="16" a="1"/>
  <c r="N22" i="16"/>
  <c r="M22" i="16" a="1"/>
  <c r="M22" i="16"/>
  <c r="L22" i="16" a="1"/>
  <c r="L22" i="16" s="1"/>
  <c r="F22" i="16" a="1"/>
  <c r="F22" i="16"/>
  <c r="E22" i="16" a="1"/>
  <c r="E22" i="16" s="1"/>
  <c r="N21" i="16" a="1"/>
  <c r="N21" i="16" s="1"/>
  <c r="M21" i="16" a="1"/>
  <c r="M21" i="16" s="1"/>
  <c r="L21" i="16" a="1"/>
  <c r="L21" i="16"/>
  <c r="L20" i="16" a="1"/>
  <c r="L20" i="16" s="1"/>
  <c r="F20" i="16" a="1"/>
  <c r="F20" i="16"/>
  <c r="N20" i="16" s="1" a="1"/>
  <c r="N20" i="16" s="1"/>
  <c r="E20" i="16" a="1"/>
  <c r="E20" i="16" s="1"/>
  <c r="M20" i="16" s="1" a="1"/>
  <c r="M20" i="16" s="1"/>
  <c r="M19" i="16"/>
  <c r="L19" i="16" a="1"/>
  <c r="L19" i="16" s="1"/>
  <c r="F19" i="16" a="1"/>
  <c r="F19" i="16"/>
  <c r="N19" i="16" s="1" a="1"/>
  <c r="N19" i="16" s="1"/>
  <c r="E19" i="16" a="1"/>
  <c r="E19" i="16"/>
  <c r="M19" i="16" s="1" a="1"/>
  <c r="N18" i="16" a="1"/>
  <c r="N18" i="16" s="1"/>
  <c r="M18" i="16" a="1"/>
  <c r="M18" i="16" s="1"/>
  <c r="L18" i="16" a="1"/>
  <c r="L18" i="16" s="1"/>
  <c r="F18" i="16" a="1"/>
  <c r="F18" i="16"/>
  <c r="E18" i="16" a="1"/>
  <c r="E18" i="16" s="1"/>
  <c r="D18" i="16" a="1"/>
  <c r="D18" i="16" s="1"/>
  <c r="L17" i="16" a="1"/>
  <c r="L17" i="16" s="1"/>
  <c r="F17" i="16" a="1"/>
  <c r="F17" i="16" s="1"/>
  <c r="N17" i="16" s="1" a="1"/>
  <c r="N17" i="16" s="1"/>
  <c r="E17" i="16" a="1"/>
  <c r="E17" i="16"/>
  <c r="M17" i="16" s="1" a="1"/>
  <c r="M17" i="16" s="1"/>
  <c r="N16" i="16" a="1"/>
  <c r="N16" i="16" s="1"/>
  <c r="M16" i="16" a="1"/>
  <c r="M16" i="16" s="1"/>
  <c r="L16" i="16" a="1"/>
  <c r="L16" i="16" s="1"/>
  <c r="N15" i="16" a="1"/>
  <c r="N15" i="16" s="1"/>
  <c r="L15" i="16" a="1"/>
  <c r="L15" i="16" s="1"/>
  <c r="F15" i="16" a="1"/>
  <c r="F15" i="16"/>
  <c r="E15" i="16" a="1"/>
  <c r="E15" i="16" s="1"/>
  <c r="M15" i="16" s="1" a="1"/>
  <c r="M15" i="16" s="1"/>
  <c r="N14" i="16" a="1"/>
  <c r="N14" i="16" s="1"/>
  <c r="M14" i="16" a="1"/>
  <c r="M14" i="16"/>
  <c r="L14" i="16" a="1"/>
  <c r="L14" i="16"/>
  <c r="N13" i="16" a="1"/>
  <c r="N13" i="16" s="1"/>
  <c r="M13" i="16" a="1"/>
  <c r="M13" i="16" s="1"/>
  <c r="L13" i="16" a="1"/>
  <c r="L13" i="16" s="1"/>
  <c r="F13" i="16" a="1"/>
  <c r="F13" i="16"/>
  <c r="E13" i="16" a="1"/>
  <c r="E13" i="16" s="1"/>
  <c r="L12" i="16" a="1"/>
  <c r="L12" i="16"/>
  <c r="F12" i="16" a="1"/>
  <c r="F12" i="16"/>
  <c r="N12" i="16" s="1" a="1"/>
  <c r="N12" i="16" s="1"/>
  <c r="E12" i="16" a="1"/>
  <c r="E12" i="16" s="1"/>
  <c r="M12" i="16" s="1" a="1"/>
  <c r="M12" i="16" s="1"/>
  <c r="N11" i="16" a="1"/>
  <c r="N11" i="16" s="1"/>
  <c r="M11" i="16" a="1"/>
  <c r="M11" i="16"/>
  <c r="L11" i="16" a="1"/>
  <c r="L11" i="16"/>
  <c r="N10" i="16" a="1"/>
  <c r="N10" i="16" s="1"/>
  <c r="L10" i="16" a="1"/>
  <c r="L10" i="16"/>
  <c r="F10" i="16" a="1"/>
  <c r="F10" i="16" s="1"/>
  <c r="E10" i="16" a="1"/>
  <c r="E10" i="16"/>
  <c r="M10" i="16" s="1" a="1"/>
  <c r="M10" i="16" s="1"/>
  <c r="M9" i="16"/>
  <c r="L9" i="16" a="1"/>
  <c r="L9" i="16"/>
  <c r="F9" i="16" a="1"/>
  <c r="F9" i="16" s="1"/>
  <c r="N9" i="16" s="1" a="1"/>
  <c r="N9" i="16" s="1"/>
  <c r="E9" i="16" a="1"/>
  <c r="E9" i="16"/>
  <c r="M9" i="16" s="1" a="1"/>
  <c r="M8" i="16" a="1"/>
  <c r="M8" i="16"/>
  <c r="L8" i="16" a="1"/>
  <c r="L8" i="16" s="1"/>
  <c r="F8" i="16" a="1"/>
  <c r="F8" i="16" s="1"/>
  <c r="N8" i="16" s="1" a="1"/>
  <c r="N8" i="16" s="1"/>
  <c r="E8" i="16" a="1"/>
  <c r="E8" i="16" s="1"/>
  <c r="N7" i="16" a="1"/>
  <c r="N7" i="16"/>
  <c r="M7" i="16" a="1"/>
  <c r="M7" i="16"/>
  <c r="L7" i="16" a="1"/>
  <c r="L7" i="16" s="1"/>
  <c r="N6" i="16" a="1"/>
  <c r="N6" i="16"/>
  <c r="M6" i="16" a="1"/>
  <c r="M6" i="16" s="1"/>
  <c r="L6" i="16" a="1"/>
  <c r="L6" i="16"/>
  <c r="L5" i="16" a="1"/>
  <c r="L5" i="16" s="1"/>
  <c r="F5" i="16" a="1"/>
  <c r="F5" i="16" s="1"/>
  <c r="N5" i="16" s="1" a="1"/>
  <c r="N5" i="16" s="1"/>
  <c r="E5" i="16" a="1"/>
  <c r="E5" i="16" s="1"/>
  <c r="M5" i="16" s="1" a="1"/>
  <c r="M5" i="16" s="1"/>
  <c r="M25" i="16" s="1" a="1"/>
  <c r="M25" i="16" s="1"/>
  <c r="N4" i="16" a="1"/>
  <c r="N4" i="16"/>
  <c r="M4" i="16" a="1"/>
  <c r="M4" i="16" s="1"/>
  <c r="L4" i="16" a="1"/>
  <c r="L4" i="16"/>
  <c r="N3" i="16" a="1"/>
  <c r="N3" i="16" s="1"/>
  <c r="M3" i="16" a="1"/>
  <c r="M3" i="16" s="1"/>
  <c r="L3" i="16" a="1"/>
  <c r="L3" i="16" s="1"/>
  <c r="K30" i="15" a="1"/>
  <c r="K30" i="15" s="1"/>
  <c r="K29" i="15" a="1"/>
  <c r="K29" i="15" s="1"/>
  <c r="L17" i="15" a="1"/>
  <c r="L17" i="15"/>
  <c r="F17" i="15" a="1"/>
  <c r="F17" i="15" s="1"/>
  <c r="N17" i="15" s="1" a="1"/>
  <c r="N17" i="15" s="1"/>
  <c r="E17" i="15" a="1"/>
  <c r="E17" i="15"/>
  <c r="M17" i="15" s="1" a="1"/>
  <c r="M17" i="15" s="1"/>
  <c r="L16" i="15" a="1"/>
  <c r="L16" i="15"/>
  <c r="M15" i="15" a="1"/>
  <c r="M15" i="15" s="1"/>
  <c r="L15" i="15" a="1"/>
  <c r="L15" i="15" s="1"/>
  <c r="F15" i="15" a="1"/>
  <c r="F15" i="15"/>
  <c r="N15" i="15" s="1" a="1"/>
  <c r="N15" i="15" s="1"/>
  <c r="E15" i="15" a="1"/>
  <c r="E15" i="15"/>
  <c r="N14" i="15" a="1"/>
  <c r="N14" i="15" s="1"/>
  <c r="L14" i="15" a="1"/>
  <c r="L14" i="15" s="1"/>
  <c r="F14" i="15" a="1"/>
  <c r="F14" i="15" s="1"/>
  <c r="E14" i="15" a="1"/>
  <c r="E14" i="15" s="1"/>
  <c r="M14" i="15" s="1" a="1"/>
  <c r="M14" i="15" s="1"/>
  <c r="N13" i="15" a="1"/>
  <c r="N13" i="15" s="1"/>
  <c r="M13" i="15" a="1"/>
  <c r="M13" i="15"/>
  <c r="L13" i="15" a="1"/>
  <c r="L13" i="15"/>
  <c r="N12" i="15" a="1"/>
  <c r="N12" i="15"/>
  <c r="M12" i="15" a="1"/>
  <c r="M12" i="15" s="1"/>
  <c r="L12" i="15" a="1"/>
  <c r="L12" i="15"/>
  <c r="F12" i="15" a="1"/>
  <c r="F12" i="15" s="1"/>
  <c r="E12" i="15" a="1"/>
  <c r="E12" i="15"/>
  <c r="L11" i="15" a="1"/>
  <c r="L11" i="15" s="1"/>
  <c r="F11" i="15" a="1"/>
  <c r="F11" i="15"/>
  <c r="N11" i="15" s="1" a="1"/>
  <c r="N11" i="15" s="1"/>
  <c r="E11" i="15" a="1"/>
  <c r="E11" i="15"/>
  <c r="M11" i="15" s="1" a="1"/>
  <c r="M11" i="15" s="1"/>
  <c r="N10" i="15" a="1"/>
  <c r="N10" i="15" s="1"/>
  <c r="M10" i="15" a="1"/>
  <c r="M10" i="15"/>
  <c r="L10" i="15" a="1"/>
  <c r="L10" i="15"/>
  <c r="F10" i="15" a="1"/>
  <c r="F10" i="15" s="1"/>
  <c r="E10" i="15" a="1"/>
  <c r="E10" i="15"/>
  <c r="N9" i="15" a="1"/>
  <c r="N9" i="15" s="1"/>
  <c r="L9" i="15" a="1"/>
  <c r="L9" i="15"/>
  <c r="F9" i="15" a="1"/>
  <c r="F9" i="15"/>
  <c r="E9" i="15" a="1"/>
  <c r="E9" i="15"/>
  <c r="M9" i="15" s="1" a="1"/>
  <c r="M9" i="15" s="1"/>
  <c r="M8" i="15" a="1"/>
  <c r="M8" i="15" s="1"/>
  <c r="L8" i="15" a="1"/>
  <c r="L8" i="15"/>
  <c r="F8" i="15" a="1"/>
  <c r="F8" i="15"/>
  <c r="N8" i="15" s="1" a="1"/>
  <c r="N8" i="15" s="1"/>
  <c r="E8" i="15" a="1"/>
  <c r="E8" i="15" s="1"/>
  <c r="N7" i="15" a="1"/>
  <c r="N7" i="15" s="1"/>
  <c r="M7" i="15" a="1"/>
  <c r="M7" i="15" s="1"/>
  <c r="N6" i="15" a="1"/>
  <c r="N6" i="15"/>
  <c r="M6" i="15" a="1"/>
  <c r="M6" i="15"/>
  <c r="L6" i="15" a="1"/>
  <c r="L6" i="15"/>
  <c r="N5" i="15" a="1"/>
  <c r="N5" i="15"/>
  <c r="M5" i="15" a="1"/>
  <c r="M5" i="15"/>
  <c r="L5" i="15" a="1"/>
  <c r="L5" i="15" s="1"/>
  <c r="L4" i="15" a="1"/>
  <c r="L4" i="15"/>
  <c r="F4" i="15" a="1"/>
  <c r="F4" i="15" s="1"/>
  <c r="N4" i="15" s="1" a="1"/>
  <c r="N4" i="15" s="1"/>
  <c r="E4" i="15" a="1"/>
  <c r="E4" i="15"/>
  <c r="M4" i="15" s="1" a="1"/>
  <c r="M4" i="15" s="1"/>
  <c r="M29" i="15" s="1" a="1"/>
  <c r="M29" i="15" s="1"/>
  <c r="N3" i="15" a="1"/>
  <c r="N3" i="15"/>
  <c r="M3" i="15" a="1"/>
  <c r="M3" i="15" s="1"/>
  <c r="L3" i="15" a="1"/>
  <c r="L3" i="15"/>
  <c r="K24" i="14" a="1"/>
  <c r="K24" i="14" s="1"/>
  <c r="K23" i="14" a="1"/>
  <c r="K23" i="14"/>
  <c r="N21" i="14" a="1"/>
  <c r="N21" i="14" s="1"/>
  <c r="M21" i="14" a="1"/>
  <c r="M21" i="14" s="1"/>
  <c r="L21" i="14" a="1"/>
  <c r="L21" i="14" s="1"/>
  <c r="N20" i="14" a="1"/>
  <c r="N20" i="14"/>
  <c r="L20" i="14" a="1"/>
  <c r="L20" i="14"/>
  <c r="F20" i="14" a="1"/>
  <c r="F20" i="14" s="1"/>
  <c r="E20" i="14" a="1"/>
  <c r="E20" i="14" s="1"/>
  <c r="M20" i="14" s="1" a="1"/>
  <c r="M20" i="14" s="1"/>
  <c r="N19" i="14" a="1"/>
  <c r="N19" i="14" s="1"/>
  <c r="M19" i="14" a="1"/>
  <c r="M19" i="14"/>
  <c r="L19" i="14" a="1"/>
  <c r="L19" i="14" s="1"/>
  <c r="N18" i="14" a="1"/>
  <c r="N18" i="14" s="1"/>
  <c r="L18" i="14" a="1"/>
  <c r="L18" i="14" s="1"/>
  <c r="F18" i="14" a="1"/>
  <c r="F18" i="14" s="1"/>
  <c r="E18" i="14" a="1"/>
  <c r="E18" i="14"/>
  <c r="M18" i="14" s="1" a="1"/>
  <c r="M18" i="14" s="1"/>
  <c r="L17" i="14" a="1"/>
  <c r="L17" i="14"/>
  <c r="F17" i="14" a="1"/>
  <c r="F17" i="14" s="1"/>
  <c r="N17" i="14" s="1" a="1"/>
  <c r="N17" i="14" s="1"/>
  <c r="E17" i="14" a="1"/>
  <c r="E17" i="14"/>
  <c r="M17" i="14" s="1" a="1"/>
  <c r="M17" i="14" s="1"/>
  <c r="N16" i="14" a="1"/>
  <c r="N16" i="14"/>
  <c r="L16" i="14" a="1"/>
  <c r="L16" i="14"/>
  <c r="F16" i="14" a="1"/>
  <c r="F16" i="14" s="1"/>
  <c r="E16" i="14" a="1"/>
  <c r="E16" i="14" s="1"/>
  <c r="M16" i="14" s="1" a="1"/>
  <c r="M16" i="14" s="1"/>
  <c r="D16" i="14" a="1"/>
  <c r="D16" i="14" s="1"/>
  <c r="L15" i="14" a="1"/>
  <c r="L15" i="14"/>
  <c r="F15" i="14" a="1"/>
  <c r="F15" i="14"/>
  <c r="N15" i="14" s="1" a="1"/>
  <c r="N15" i="14" s="1"/>
  <c r="E15" i="14" a="1"/>
  <c r="E15" i="14"/>
  <c r="M15" i="14" s="1" a="1"/>
  <c r="M15" i="14" s="1"/>
  <c r="N14" i="14" a="1"/>
  <c r="N14" i="14"/>
  <c r="M14" i="14" a="1"/>
  <c r="M14" i="14"/>
  <c r="L14" i="14" a="1"/>
  <c r="L14" i="14" s="1"/>
  <c r="M13" i="14" a="1"/>
  <c r="M13" i="14" s="1"/>
  <c r="L13" i="14" a="1"/>
  <c r="L13" i="14" s="1"/>
  <c r="F13" i="14" a="1"/>
  <c r="F13" i="14" s="1"/>
  <c r="N13" i="14" s="1" a="1"/>
  <c r="N13" i="14" s="1"/>
  <c r="E13" i="14" a="1"/>
  <c r="E13" i="14"/>
  <c r="N12" i="14" a="1"/>
  <c r="N12" i="14"/>
  <c r="M12" i="14" a="1"/>
  <c r="M12" i="14"/>
  <c r="L12" i="14" a="1"/>
  <c r="L12" i="14" s="1"/>
  <c r="M11" i="14" a="1"/>
  <c r="M11" i="14" s="1"/>
  <c r="L11" i="14" a="1"/>
  <c r="L11" i="14"/>
  <c r="F11" i="14" a="1"/>
  <c r="F11" i="14" s="1"/>
  <c r="N11" i="14" s="1" a="1"/>
  <c r="N11" i="14" s="1"/>
  <c r="E11" i="14" a="1"/>
  <c r="E11" i="14" s="1"/>
  <c r="L10" i="14" a="1"/>
  <c r="L10" i="14" s="1"/>
  <c r="F10" i="14" a="1"/>
  <c r="F10" i="14" s="1"/>
  <c r="N10" i="14" s="1" a="1"/>
  <c r="N10" i="14" s="1"/>
  <c r="E10" i="14" a="1"/>
  <c r="E10" i="14" s="1"/>
  <c r="M10" i="14" s="1" a="1"/>
  <c r="M10" i="14" s="1"/>
  <c r="N9" i="14" a="1"/>
  <c r="N9" i="14" s="1"/>
  <c r="M9" i="14" a="1"/>
  <c r="M9" i="14" s="1"/>
  <c r="L9" i="14" a="1"/>
  <c r="L9" i="14" s="1"/>
  <c r="L8" i="14" a="1"/>
  <c r="L8" i="14" s="1"/>
  <c r="F8" i="14" a="1"/>
  <c r="F8" i="14"/>
  <c r="N8" i="14" s="1" a="1"/>
  <c r="N8" i="14" s="1"/>
  <c r="N23" i="14" s="1" a="1"/>
  <c r="N23" i="14" s="1"/>
  <c r="E8" i="14" a="1"/>
  <c r="E8" i="14"/>
  <c r="M8" i="14" s="1" a="1"/>
  <c r="M8" i="14" s="1"/>
  <c r="N7" i="14" a="1"/>
  <c r="N7" i="14"/>
  <c r="M7" i="14" a="1"/>
  <c r="M7" i="14" s="1"/>
  <c r="L7" i="14" a="1"/>
  <c r="L7" i="14" s="1"/>
  <c r="N6" i="14" a="1"/>
  <c r="N6" i="14" s="1"/>
  <c r="M6" i="14" a="1"/>
  <c r="M6" i="14" s="1"/>
  <c r="L6" i="14" a="1"/>
  <c r="L6" i="14"/>
  <c r="L5" i="14" a="1"/>
  <c r="L5" i="14"/>
  <c r="F5" i="14" a="1"/>
  <c r="F5" i="14"/>
  <c r="N5" i="14" s="1" a="1"/>
  <c r="N5" i="14" s="1"/>
  <c r="E5" i="14" a="1"/>
  <c r="E5" i="14" s="1"/>
  <c r="M5" i="14" s="1" a="1"/>
  <c r="M5" i="14" s="1"/>
  <c r="N4" i="14" a="1"/>
  <c r="N4" i="14" s="1"/>
  <c r="M4" i="14" a="1"/>
  <c r="M4" i="14" s="1"/>
  <c r="L4" i="14" a="1"/>
  <c r="L4" i="14"/>
  <c r="N3" i="14" a="1"/>
  <c r="N3" i="14" s="1"/>
  <c r="M3" i="14" a="1"/>
  <c r="M3" i="14" s="1"/>
  <c r="L3" i="14" a="1"/>
  <c r="L3" i="14" s="1"/>
  <c r="L22" i="14" s="1" a="1"/>
  <c r="L22" i="14" s="1"/>
  <c r="K24" i="13" a="1"/>
  <c r="K24" i="13" s="1"/>
  <c r="K23" i="13" a="1"/>
  <c r="K23" i="13" s="1"/>
  <c r="N21" i="13" a="1"/>
  <c r="N21" i="13" s="1"/>
  <c r="M21" i="13" a="1"/>
  <c r="M21" i="13"/>
  <c r="L21" i="13" a="1"/>
  <c r="L21" i="13" s="1"/>
  <c r="N20" i="13" a="1"/>
  <c r="N20" i="13" s="1"/>
  <c r="M20" i="13" a="1"/>
  <c r="M20" i="13" s="1"/>
  <c r="L20" i="13" a="1"/>
  <c r="L20" i="13" s="1"/>
  <c r="F20" i="13" a="1"/>
  <c r="F20" i="13"/>
  <c r="E20" i="13" a="1"/>
  <c r="E20" i="13" s="1"/>
  <c r="N19" i="13" a="1"/>
  <c r="N19" i="13"/>
  <c r="M19" i="13" a="1"/>
  <c r="M19" i="13" s="1"/>
  <c r="L19" i="13" a="1"/>
  <c r="L19" i="13"/>
  <c r="L18" i="13" a="1"/>
  <c r="L18" i="13"/>
  <c r="F18" i="13" a="1"/>
  <c r="F18" i="13"/>
  <c r="N18" i="13" s="1" a="1"/>
  <c r="N18" i="13" s="1"/>
  <c r="E18" i="13" a="1"/>
  <c r="E18" i="13" s="1"/>
  <c r="M18" i="13" s="1" a="1"/>
  <c r="M18" i="13" s="1"/>
  <c r="M17" i="13" a="1"/>
  <c r="M17" i="13" s="1"/>
  <c r="L17" i="13" a="1"/>
  <c r="L17" i="13" s="1"/>
  <c r="F17" i="13" a="1"/>
  <c r="F17" i="13" s="1"/>
  <c r="N17" i="13" s="1" a="1"/>
  <c r="N17" i="13" s="1"/>
  <c r="E17" i="13" a="1"/>
  <c r="E17" i="13" s="1"/>
  <c r="F16" i="13" a="1"/>
  <c r="F16" i="13" s="1"/>
  <c r="N16" i="13" s="1" a="1"/>
  <c r="N16" i="13" s="1"/>
  <c r="D16" i="13" a="1"/>
  <c r="D16" i="13"/>
  <c r="L16" i="13" s="1" a="1"/>
  <c r="L16" i="13" s="1"/>
  <c r="M15" i="13"/>
  <c r="L15" i="13" a="1"/>
  <c r="L15" i="13" s="1"/>
  <c r="F15" i="13" a="1"/>
  <c r="F15" i="13" s="1"/>
  <c r="N15" i="13" s="1" a="1"/>
  <c r="N15" i="13" s="1"/>
  <c r="E15" i="13" a="1"/>
  <c r="E15" i="13" s="1"/>
  <c r="M15" i="13" s="1" a="1"/>
  <c r="N14" i="13" a="1"/>
  <c r="N14" i="13"/>
  <c r="M14" i="13" a="1"/>
  <c r="M14" i="13"/>
  <c r="L14" i="13" a="1"/>
  <c r="L14" i="13"/>
  <c r="N13" i="13" a="1"/>
  <c r="N13" i="13"/>
  <c r="L13" i="13" a="1"/>
  <c r="L13" i="13"/>
  <c r="F13" i="13" a="1"/>
  <c r="F13" i="13" s="1"/>
  <c r="E13" i="13" a="1"/>
  <c r="E13" i="13" s="1"/>
  <c r="M13" i="13" s="1" a="1"/>
  <c r="M13" i="13" s="1"/>
  <c r="N12" i="13" a="1"/>
  <c r="N12" i="13" s="1"/>
  <c r="M12" i="13" a="1"/>
  <c r="M12" i="13" s="1"/>
  <c r="L12" i="13" a="1"/>
  <c r="L12" i="13"/>
  <c r="L11" i="13" a="1"/>
  <c r="L11" i="13" s="1"/>
  <c r="F11" i="13" a="1"/>
  <c r="F11" i="13"/>
  <c r="N11" i="13" s="1" a="1"/>
  <c r="N11" i="13" s="1"/>
  <c r="E11" i="13" a="1"/>
  <c r="E11" i="13" s="1"/>
  <c r="M11" i="13" s="1" a="1"/>
  <c r="M11" i="13" s="1"/>
  <c r="N10" i="13" a="1"/>
  <c r="N10" i="13" s="1"/>
  <c r="L10" i="13" a="1"/>
  <c r="L10" i="13" s="1"/>
  <c r="F10" i="13" a="1"/>
  <c r="F10" i="13" s="1"/>
  <c r="E10" i="13" a="1"/>
  <c r="E10" i="13"/>
  <c r="M10" i="13" s="1" a="1"/>
  <c r="M10" i="13" s="1"/>
  <c r="N9" i="13" a="1"/>
  <c r="N9" i="13"/>
  <c r="M9" i="13" a="1"/>
  <c r="M9" i="13" s="1"/>
  <c r="L9" i="13" a="1"/>
  <c r="L9" i="13"/>
  <c r="L8" i="13" a="1"/>
  <c r="L8" i="13" s="1"/>
  <c r="F8" i="13" a="1"/>
  <c r="F8" i="13"/>
  <c r="N8" i="13" s="1" a="1"/>
  <c r="N8" i="13" s="1"/>
  <c r="E8" i="13" a="1"/>
  <c r="E8" i="13" s="1"/>
  <c r="M8" i="13" s="1" a="1"/>
  <c r="M8" i="13" s="1"/>
  <c r="N7" i="13" a="1"/>
  <c r="N7" i="13" s="1"/>
  <c r="M7" i="13" a="1"/>
  <c r="M7" i="13"/>
  <c r="L7" i="13" a="1"/>
  <c r="L7" i="13" s="1"/>
  <c r="N6" i="13" a="1"/>
  <c r="N6" i="13" s="1"/>
  <c r="M6" i="13" a="1"/>
  <c r="M6" i="13" s="1"/>
  <c r="L6" i="13" a="1"/>
  <c r="L6" i="13" s="1"/>
  <c r="L5" i="13" a="1"/>
  <c r="L5" i="13"/>
  <c r="F5" i="13" a="1"/>
  <c r="F5" i="13" s="1"/>
  <c r="N5" i="13" s="1" a="1"/>
  <c r="N5" i="13" s="1"/>
  <c r="E5" i="13" a="1"/>
  <c r="E5" i="13" s="1"/>
  <c r="M5" i="13" s="1" a="1"/>
  <c r="M5" i="13" s="1"/>
  <c r="N4" i="13" a="1"/>
  <c r="N4" i="13" s="1"/>
  <c r="M4" i="13" a="1"/>
  <c r="M4" i="13" s="1"/>
  <c r="L4" i="13" a="1"/>
  <c r="L4" i="13" s="1"/>
  <c r="N3" i="13" a="1"/>
  <c r="N3" i="13"/>
  <c r="M3" i="13" a="1"/>
  <c r="M3" i="13" s="1"/>
  <c r="L3" i="13" a="1"/>
  <c r="L3" i="13"/>
  <c r="K27" i="12" a="1"/>
  <c r="K27" i="12" s="1"/>
  <c r="K26" i="12" a="1"/>
  <c r="K26" i="12" s="1"/>
  <c r="N24" i="12" a="1"/>
  <c r="N24" i="12" s="1"/>
  <c r="M24" i="12" a="1"/>
  <c r="M24" i="12" s="1"/>
  <c r="L24" i="12" a="1"/>
  <c r="L24" i="12" s="1"/>
  <c r="N23" i="12"/>
  <c r="L23" i="12" a="1"/>
  <c r="L23" i="12"/>
  <c r="F23" i="12" a="1"/>
  <c r="F23" i="12"/>
  <c r="N23" i="12" s="1" a="1"/>
  <c r="E23" i="12" a="1"/>
  <c r="E23" i="12" s="1"/>
  <c r="M23" i="12" s="1" a="1"/>
  <c r="M23" i="12" s="1"/>
  <c r="N22" i="12" a="1"/>
  <c r="N22" i="12" s="1"/>
  <c r="M22" i="12" a="1"/>
  <c r="M22" i="12"/>
  <c r="L22" i="12" a="1"/>
  <c r="L22" i="12" s="1"/>
  <c r="N21" i="12" a="1"/>
  <c r="N21" i="12" s="1"/>
  <c r="L21" i="12" a="1"/>
  <c r="L21" i="12"/>
  <c r="F21" i="12" a="1"/>
  <c r="F21" i="12"/>
  <c r="E21" i="12" a="1"/>
  <c r="E21" i="12" s="1"/>
  <c r="M21" i="12" s="1" a="1"/>
  <c r="M21" i="12" s="1"/>
  <c r="N20" i="12" a="1"/>
  <c r="N20" i="12"/>
  <c r="L20" i="12" a="1"/>
  <c r="L20" i="12"/>
  <c r="F20" i="12" a="1"/>
  <c r="F20" i="12" s="1"/>
  <c r="E20" i="12" a="1"/>
  <c r="E20" i="12" s="1"/>
  <c r="M20" i="12" s="1" a="1"/>
  <c r="M20" i="12" s="1"/>
  <c r="L19" i="12" a="1"/>
  <c r="L19" i="12"/>
  <c r="D19" i="12" a="1"/>
  <c r="D19" i="12" s="1"/>
  <c r="F19" i="12" s="1" a="1"/>
  <c r="F19" i="12" s="1"/>
  <c r="N19" i="12" s="1" a="1"/>
  <c r="N19" i="12" s="1"/>
  <c r="N18" i="12" a="1"/>
  <c r="N18" i="12" s="1"/>
  <c r="L18" i="12" a="1"/>
  <c r="L18" i="12" s="1"/>
  <c r="F18" i="12" a="1"/>
  <c r="F18" i="12"/>
  <c r="E18" i="12" a="1"/>
  <c r="E18" i="12" s="1"/>
  <c r="M18" i="12" s="1" a="1"/>
  <c r="M18" i="12" s="1"/>
  <c r="N17" i="12" a="1"/>
  <c r="N17" i="12"/>
  <c r="M17" i="12" a="1"/>
  <c r="M17" i="12"/>
  <c r="L17" i="12" a="1"/>
  <c r="L17" i="12"/>
  <c r="M16" i="12" a="1"/>
  <c r="M16" i="12" s="1"/>
  <c r="L16" i="12" a="1"/>
  <c r="L16" i="12" s="1"/>
  <c r="F16" i="12" a="1"/>
  <c r="F16" i="12" s="1"/>
  <c r="N16" i="12" s="1" a="1"/>
  <c r="N16" i="12" s="1"/>
  <c r="E16" i="12" a="1"/>
  <c r="E16" i="12"/>
  <c r="N15" i="12" a="1"/>
  <c r="N15" i="12" s="1"/>
  <c r="M15" i="12" a="1"/>
  <c r="M15" i="12"/>
  <c r="L15" i="12" a="1"/>
  <c r="L15" i="12"/>
  <c r="N14" i="12" a="1"/>
  <c r="N14" i="12"/>
  <c r="M14" i="12" a="1"/>
  <c r="M14" i="12" s="1"/>
  <c r="L14" i="12" a="1"/>
  <c r="L14" i="12"/>
  <c r="F14" i="12" a="1"/>
  <c r="F14" i="12" s="1"/>
  <c r="E14" i="12" a="1"/>
  <c r="E14" i="12" s="1"/>
  <c r="M13" i="12" a="1"/>
  <c r="M13" i="12" s="1"/>
  <c r="L13" i="12" a="1"/>
  <c r="L13" i="12" s="1"/>
  <c r="F13" i="12" a="1"/>
  <c r="F13" i="12" s="1"/>
  <c r="N13" i="12" s="1" a="1"/>
  <c r="N13" i="12" s="1"/>
  <c r="E13" i="12" a="1"/>
  <c r="E13" i="12"/>
  <c r="N12" i="12" a="1"/>
  <c r="N12" i="12" s="1"/>
  <c r="M12" i="12" a="1"/>
  <c r="M12" i="12"/>
  <c r="L12" i="12" a="1"/>
  <c r="L12" i="12" s="1"/>
  <c r="L11" i="12" a="1"/>
  <c r="L11" i="12" s="1"/>
  <c r="F11" i="12" a="1"/>
  <c r="F11" i="12" s="1"/>
  <c r="N11" i="12" s="1" a="1"/>
  <c r="N11" i="12" s="1"/>
  <c r="E11" i="12" a="1"/>
  <c r="E11" i="12" s="1"/>
  <c r="M11" i="12" s="1" a="1"/>
  <c r="M11" i="12" s="1"/>
  <c r="N10" i="12" a="1"/>
  <c r="N10" i="12" s="1"/>
  <c r="M10" i="12" a="1"/>
  <c r="M10" i="12" s="1"/>
  <c r="L10" i="12" a="1"/>
  <c r="L10" i="12"/>
  <c r="F10" i="12" a="1"/>
  <c r="F10" i="12" s="1"/>
  <c r="E10" i="12" a="1"/>
  <c r="E10" i="12" s="1"/>
  <c r="L9" i="12" a="1"/>
  <c r="L9" i="12"/>
  <c r="F9" i="12" a="1"/>
  <c r="F9" i="12" s="1"/>
  <c r="N9" i="12" s="1" a="1"/>
  <c r="N9" i="12" s="1"/>
  <c r="E9" i="12" a="1"/>
  <c r="E9" i="12" s="1"/>
  <c r="M9" i="12" s="1" a="1"/>
  <c r="M9" i="12" s="1"/>
  <c r="N8" i="12" a="1"/>
  <c r="N8" i="12" s="1"/>
  <c r="M8" i="12" a="1"/>
  <c r="M8" i="12" s="1"/>
  <c r="L8" i="12" a="1"/>
  <c r="L8" i="12" s="1"/>
  <c r="N7" i="12" a="1"/>
  <c r="N7" i="12" s="1"/>
  <c r="M7" i="12" a="1"/>
  <c r="M7" i="12"/>
  <c r="L7" i="12" a="1"/>
  <c r="L7" i="12" s="1"/>
  <c r="N6" i="12" a="1"/>
  <c r="N6" i="12"/>
  <c r="L6" i="12" a="1"/>
  <c r="L6" i="12"/>
  <c r="F6" i="12" a="1"/>
  <c r="F6" i="12" s="1"/>
  <c r="E6" i="12" a="1"/>
  <c r="E6" i="12" s="1"/>
  <c r="M6" i="12" s="1" a="1"/>
  <c r="M6" i="12" s="1"/>
  <c r="M5" i="12" a="1"/>
  <c r="M5" i="12" s="1"/>
  <c r="L5" i="12" a="1"/>
  <c r="L5" i="12"/>
  <c r="F5" i="12" a="1"/>
  <c r="F5" i="12"/>
  <c r="N5" i="12" s="1" a="1"/>
  <c r="N5" i="12" s="1"/>
  <c r="E5" i="12" a="1"/>
  <c r="E5" i="12"/>
  <c r="N4" i="12" a="1"/>
  <c r="N4" i="12" s="1"/>
  <c r="M4" i="12" a="1"/>
  <c r="M4" i="12"/>
  <c r="L4" i="12" a="1"/>
  <c r="L4" i="12" s="1"/>
  <c r="N3" i="12" a="1"/>
  <c r="N3" i="12"/>
  <c r="M3" i="12" a="1"/>
  <c r="M3" i="12" s="1"/>
  <c r="L3" i="12" a="1"/>
  <c r="L3" i="12" s="1"/>
  <c r="K29" i="11" a="1"/>
  <c r="K29" i="11" s="1"/>
  <c r="K28" i="11" a="1"/>
  <c r="K28" i="11"/>
  <c r="A28" i="11" a="1"/>
  <c r="A28" i="11" s="1"/>
  <c r="M10" i="11" a="1"/>
  <c r="M10" i="11" s="1"/>
  <c r="L10" i="11" a="1"/>
  <c r="L10" i="11" s="1"/>
  <c r="F10" i="11" a="1"/>
  <c r="F10" i="11" s="1"/>
  <c r="N10" i="11" s="1" a="1"/>
  <c r="N10" i="11" s="1"/>
  <c r="E10" i="11" a="1"/>
  <c r="E10" i="11"/>
  <c r="N9" i="11" a="1"/>
  <c r="N9" i="11" s="1"/>
  <c r="H9" i="11" a="1"/>
  <c r="H9" i="11"/>
  <c r="L9" i="11" s="1" a="1"/>
  <c r="L9" i="11" s="1"/>
  <c r="F9" i="11" a="1"/>
  <c r="F9" i="11" s="1"/>
  <c r="E9" i="11" a="1"/>
  <c r="E9" i="11"/>
  <c r="M9" i="11" s="1" a="1"/>
  <c r="M9" i="11" s="1"/>
  <c r="H8" i="11" a="1"/>
  <c r="H8" i="11"/>
  <c r="L8" i="11" s="1" a="1"/>
  <c r="L8" i="11" s="1"/>
  <c r="F8" i="11" a="1"/>
  <c r="F8" i="11" s="1"/>
  <c r="N8" i="11" s="1" a="1"/>
  <c r="N8" i="11" s="1"/>
  <c r="E8" i="11" a="1"/>
  <c r="E8" i="11"/>
  <c r="M8" i="11" s="1" a="1"/>
  <c r="M8" i="11" s="1"/>
  <c r="H7" i="11" a="1"/>
  <c r="H7" i="11" s="1"/>
  <c r="L7" i="11" s="1" a="1"/>
  <c r="L7" i="11" s="1"/>
  <c r="F7" i="11" a="1"/>
  <c r="F7" i="11" s="1"/>
  <c r="N7" i="11" s="1" a="1"/>
  <c r="N7" i="11" s="1"/>
  <c r="E7" i="11" a="1"/>
  <c r="E7" i="11"/>
  <c r="M7" i="11" s="1" a="1"/>
  <c r="M7" i="11" s="1"/>
  <c r="N6" i="11" a="1"/>
  <c r="N6" i="11" s="1"/>
  <c r="H6" i="11" a="1"/>
  <c r="H6" i="11" s="1"/>
  <c r="L6" i="11" s="1" a="1"/>
  <c r="L6" i="11" s="1"/>
  <c r="F6" i="11" a="1"/>
  <c r="F6" i="11" s="1"/>
  <c r="E6" i="11" a="1"/>
  <c r="E6" i="11" s="1"/>
  <c r="M6" i="11" s="1" a="1"/>
  <c r="M6" i="11" s="1"/>
  <c r="H5" i="11" a="1"/>
  <c r="H5" i="11"/>
  <c r="L5" i="11" s="1" a="1"/>
  <c r="L5" i="11" s="1"/>
  <c r="F5" i="11" a="1"/>
  <c r="F5" i="11"/>
  <c r="N5" i="11" s="1" a="1"/>
  <c r="N5" i="11" s="1"/>
  <c r="E5" i="11" a="1"/>
  <c r="E5" i="11"/>
  <c r="M5" i="11" s="1" a="1"/>
  <c r="M5" i="11" s="1"/>
  <c r="N4" i="11" a="1"/>
  <c r="N4" i="11"/>
  <c r="M4" i="11" a="1"/>
  <c r="M4" i="11" s="1"/>
  <c r="L4" i="11" a="1"/>
  <c r="L4" i="11" s="1"/>
  <c r="H4" i="11" a="1"/>
  <c r="H4" i="11" s="1"/>
  <c r="F4" i="11" a="1"/>
  <c r="F4" i="11" s="1"/>
  <c r="E4" i="11" a="1"/>
  <c r="E4" i="11"/>
  <c r="N3" i="11" a="1"/>
  <c r="N3" i="11"/>
  <c r="M3" i="11" a="1"/>
  <c r="M3" i="11"/>
  <c r="L3" i="11" a="1"/>
  <c r="L3" i="11"/>
  <c r="K29" i="10" a="1"/>
  <c r="K29" i="10"/>
  <c r="K28" i="10" a="1"/>
  <c r="K28" i="10" s="1"/>
  <c r="A28" i="10" a="1"/>
  <c r="A28" i="10" s="1"/>
  <c r="L10" i="10" a="1"/>
  <c r="L10" i="10"/>
  <c r="F10" i="10" a="1"/>
  <c r="F10" i="10"/>
  <c r="N10" i="10" s="1" a="1"/>
  <c r="N10" i="10" s="1"/>
  <c r="E10" i="10" a="1"/>
  <c r="E10" i="10"/>
  <c r="M10" i="10" s="1" a="1"/>
  <c r="M10" i="10" s="1"/>
  <c r="H9" i="10" a="1"/>
  <c r="H9" i="10" s="1"/>
  <c r="L9" i="10" s="1" a="1"/>
  <c r="L9" i="10" s="1"/>
  <c r="F9" i="10" a="1"/>
  <c r="F9" i="10"/>
  <c r="N9" i="10" s="1" a="1"/>
  <c r="N9" i="10" s="1"/>
  <c r="E9" i="10" a="1"/>
  <c r="E9" i="10" s="1"/>
  <c r="M9" i="10" s="1" a="1"/>
  <c r="M9" i="10" s="1"/>
  <c r="H8" i="10" a="1"/>
  <c r="H8" i="10" s="1"/>
  <c r="L8" i="10" s="1" a="1"/>
  <c r="L8" i="10" s="1"/>
  <c r="F8" i="10" a="1"/>
  <c r="F8" i="10" s="1"/>
  <c r="N8" i="10" s="1" a="1"/>
  <c r="N8" i="10" s="1"/>
  <c r="E8" i="10" a="1"/>
  <c r="E8" i="10" s="1"/>
  <c r="M8" i="10" s="1" a="1"/>
  <c r="M8" i="10" s="1"/>
  <c r="H7" i="10" a="1"/>
  <c r="H7" i="10"/>
  <c r="L7" i="10" s="1" a="1"/>
  <c r="L7" i="10" s="1"/>
  <c r="F7" i="10" a="1"/>
  <c r="F7" i="10" s="1"/>
  <c r="N7" i="10" s="1" a="1"/>
  <c r="N7" i="10" s="1"/>
  <c r="E7" i="10" a="1"/>
  <c r="E7" i="10" s="1"/>
  <c r="M7" i="10" s="1" a="1"/>
  <c r="M7" i="10" s="1"/>
  <c r="H6" i="10" a="1"/>
  <c r="H6" i="10" s="1"/>
  <c r="L6" i="10" s="1" a="1"/>
  <c r="L6" i="10" s="1"/>
  <c r="F6" i="10" a="1"/>
  <c r="F6" i="10"/>
  <c r="N6" i="10" s="1" a="1"/>
  <c r="N6" i="10" s="1"/>
  <c r="E6" i="10" a="1"/>
  <c r="E6" i="10"/>
  <c r="M6" i="10" s="1" a="1"/>
  <c r="M6" i="10" s="1"/>
  <c r="N5" i="10" a="1"/>
  <c r="N5" i="10"/>
  <c r="M5" i="10" a="1"/>
  <c r="M5" i="10" s="1"/>
  <c r="H5" i="10" a="1"/>
  <c r="H5" i="10" s="1"/>
  <c r="L5" i="10" s="1" a="1"/>
  <c r="L5" i="10" s="1"/>
  <c r="F5" i="10" a="1"/>
  <c r="F5" i="10"/>
  <c r="E5" i="10" a="1"/>
  <c r="E5" i="10" s="1"/>
  <c r="H4" i="10" a="1"/>
  <c r="H4" i="10"/>
  <c r="L4" i="10" s="1" a="1"/>
  <c r="L4" i="10" s="1"/>
  <c r="F4" i="10" a="1"/>
  <c r="F4" i="10"/>
  <c r="N4" i="10" s="1" a="1"/>
  <c r="N4" i="10" s="1"/>
  <c r="E4" i="10" a="1"/>
  <c r="E4" i="10"/>
  <c r="M4" i="10" s="1" a="1"/>
  <c r="M4" i="10" s="1"/>
  <c r="N3" i="10" a="1"/>
  <c r="N3" i="10" s="1"/>
  <c r="M3" i="10" a="1"/>
  <c r="M3" i="10" s="1"/>
  <c r="L3" i="10" a="1"/>
  <c r="L3" i="10" s="1"/>
  <c r="K29" i="9" a="1"/>
  <c r="K29" i="9" s="1"/>
  <c r="K28" i="9" a="1"/>
  <c r="K28" i="9" s="1"/>
  <c r="A28" i="9" a="1"/>
  <c r="A28" i="9"/>
  <c r="N10" i="9" a="1"/>
  <c r="N10" i="9" s="1"/>
  <c r="L10" i="9" a="1"/>
  <c r="L10" i="9" s="1"/>
  <c r="F10" i="9" a="1"/>
  <c r="F10" i="9" s="1"/>
  <c r="E10" i="9" a="1"/>
  <c r="E10" i="9" s="1"/>
  <c r="M10" i="9" s="1" a="1"/>
  <c r="M10" i="9" s="1"/>
  <c r="M9" i="9" a="1"/>
  <c r="M9" i="9"/>
  <c r="H9" i="9" a="1"/>
  <c r="H9" i="9" s="1"/>
  <c r="L9" i="9" s="1" a="1"/>
  <c r="L9" i="9" s="1"/>
  <c r="F9" i="9" a="1"/>
  <c r="F9" i="9" s="1"/>
  <c r="N9" i="9" s="1" a="1"/>
  <c r="N9" i="9" s="1"/>
  <c r="E9" i="9" a="1"/>
  <c r="E9" i="9" s="1"/>
  <c r="H8" i="9" a="1"/>
  <c r="H8" i="9"/>
  <c r="L8" i="9" s="1" a="1"/>
  <c r="L8" i="9" s="1"/>
  <c r="F8" i="9" a="1"/>
  <c r="F8" i="9"/>
  <c r="N8" i="9" s="1" a="1"/>
  <c r="N8" i="9" s="1"/>
  <c r="E8" i="9" a="1"/>
  <c r="E8" i="9"/>
  <c r="M8" i="9" s="1" a="1"/>
  <c r="M8" i="9" s="1"/>
  <c r="N7" i="9" a="1"/>
  <c r="N7" i="9"/>
  <c r="M7" i="9" a="1"/>
  <c r="M7" i="9" s="1"/>
  <c r="H7" i="9" a="1"/>
  <c r="H7" i="9"/>
  <c r="L7" i="9" s="1" a="1"/>
  <c r="L7" i="9" s="1"/>
  <c r="F7" i="9" a="1"/>
  <c r="F7" i="9" s="1"/>
  <c r="E7" i="9" a="1"/>
  <c r="E7" i="9" s="1"/>
  <c r="M6" i="9" a="1"/>
  <c r="M6" i="9" s="1"/>
  <c r="H6" i="9" a="1"/>
  <c r="H6" i="9"/>
  <c r="L6" i="9" s="1" a="1"/>
  <c r="L6" i="9" s="1"/>
  <c r="F6" i="9" a="1"/>
  <c r="F6" i="9"/>
  <c r="N6" i="9" s="1" a="1"/>
  <c r="N6" i="9" s="1"/>
  <c r="E6" i="9" a="1"/>
  <c r="E6" i="9" s="1"/>
  <c r="H5" i="9" a="1"/>
  <c r="H5" i="9"/>
  <c r="L5" i="9" s="1" a="1"/>
  <c r="L5" i="9" s="1"/>
  <c r="F5" i="9" a="1"/>
  <c r="F5" i="9" s="1"/>
  <c r="N5" i="9" s="1" a="1"/>
  <c r="N5" i="9" s="1"/>
  <c r="E5" i="9" a="1"/>
  <c r="E5" i="9" s="1"/>
  <c r="M5" i="9" s="1" a="1"/>
  <c r="M5" i="9" s="1"/>
  <c r="N4" i="9" a="1"/>
  <c r="N4" i="9" s="1"/>
  <c r="H4" i="9" a="1"/>
  <c r="H4" i="9" s="1"/>
  <c r="L4" i="9" s="1" a="1"/>
  <c r="L4" i="9" s="1"/>
  <c r="F4" i="9" a="1"/>
  <c r="F4" i="9" s="1"/>
  <c r="E4" i="9" a="1"/>
  <c r="E4" i="9" s="1"/>
  <c r="M4" i="9" s="1" a="1"/>
  <c r="M4" i="9" s="1"/>
  <c r="N3" i="9" a="1"/>
  <c r="N3" i="9"/>
  <c r="N27" i="9" s="1" a="1"/>
  <c r="N27" i="9" s="1"/>
  <c r="M3" i="9" a="1"/>
  <c r="M3" i="9"/>
  <c r="L3" i="9" a="1"/>
  <c r="L3" i="9"/>
  <c r="K29" i="8" a="1"/>
  <c r="K29" i="8" s="1"/>
  <c r="K28" i="8" a="1"/>
  <c r="K28" i="8"/>
  <c r="A28" i="8" a="1"/>
  <c r="A28" i="8"/>
  <c r="L10" i="8" a="1"/>
  <c r="L10" i="8"/>
  <c r="F10" i="8" a="1"/>
  <c r="F10" i="8" s="1"/>
  <c r="N10" i="8" s="1" a="1"/>
  <c r="N10" i="8" s="1"/>
  <c r="E10" i="8" a="1"/>
  <c r="E10" i="8" s="1"/>
  <c r="M10" i="8" s="1" a="1"/>
  <c r="M10" i="8" s="1"/>
  <c r="N9" i="8" a="1"/>
  <c r="N9" i="8"/>
  <c r="M9" i="8" a="1"/>
  <c r="M9" i="8" s="1"/>
  <c r="H9" i="8" a="1"/>
  <c r="H9" i="8" s="1"/>
  <c r="L9" i="8" s="1" a="1"/>
  <c r="L9" i="8" s="1"/>
  <c r="F9" i="8" a="1"/>
  <c r="F9" i="8" s="1"/>
  <c r="E9" i="8" a="1"/>
  <c r="E9" i="8"/>
  <c r="N8" i="8" a="1"/>
  <c r="N8" i="8" s="1"/>
  <c r="M8" i="8" a="1"/>
  <c r="M8" i="8" s="1"/>
  <c r="L8" i="8" a="1"/>
  <c r="L8" i="8" s="1"/>
  <c r="H8" i="8" a="1"/>
  <c r="H8" i="8"/>
  <c r="F8" i="8" a="1"/>
  <c r="F8" i="8" s="1"/>
  <c r="E8" i="8" a="1"/>
  <c r="E8" i="8"/>
  <c r="H7" i="8" a="1"/>
  <c r="H7" i="8" s="1"/>
  <c r="L7" i="8" s="1" a="1"/>
  <c r="L7" i="8" s="1"/>
  <c r="F7" i="8" a="1"/>
  <c r="F7" i="8" s="1"/>
  <c r="N7" i="8" s="1" a="1"/>
  <c r="N7" i="8" s="1"/>
  <c r="E7" i="8" a="1"/>
  <c r="E7" i="8" s="1"/>
  <c r="M7" i="8" s="1" a="1"/>
  <c r="M7" i="8" s="1"/>
  <c r="N6" i="8" a="1"/>
  <c r="N6" i="8" s="1"/>
  <c r="M6" i="8" a="1"/>
  <c r="M6" i="8" s="1"/>
  <c r="H6" i="8" a="1"/>
  <c r="H6" i="8" s="1"/>
  <c r="L6" i="8" s="1" a="1"/>
  <c r="L6" i="8" s="1"/>
  <c r="F6" i="8" a="1"/>
  <c r="F6" i="8" s="1"/>
  <c r="E6" i="8" a="1"/>
  <c r="E6" i="8"/>
  <c r="H5" i="8" a="1"/>
  <c r="H5" i="8"/>
  <c r="L5" i="8" s="1" a="1"/>
  <c r="L5" i="8" s="1"/>
  <c r="F5" i="8" a="1"/>
  <c r="F5" i="8" s="1"/>
  <c r="N5" i="8" s="1" a="1"/>
  <c r="N5" i="8" s="1"/>
  <c r="E5" i="8" a="1"/>
  <c r="E5" i="8" s="1"/>
  <c r="M5" i="8" s="1" a="1"/>
  <c r="M5" i="8" s="1"/>
  <c r="N4" i="8" a="1"/>
  <c r="N4" i="8" s="1"/>
  <c r="H4" i="8" a="1"/>
  <c r="H4" i="8" s="1"/>
  <c r="L4" i="8" s="1" a="1"/>
  <c r="L4" i="8" s="1"/>
  <c r="F4" i="8" a="1"/>
  <c r="F4" i="8"/>
  <c r="E4" i="8" a="1"/>
  <c r="E4" i="8"/>
  <c r="M4" i="8" s="1" a="1"/>
  <c r="M4" i="8" s="1"/>
  <c r="N3" i="8" a="1"/>
  <c r="N3" i="8"/>
  <c r="M3" i="8" a="1"/>
  <c r="M3" i="8" s="1"/>
  <c r="L3" i="8" a="1"/>
  <c r="L3" i="8" s="1"/>
  <c r="N28" i="11" l="1" a="1"/>
  <c r="N28" i="11" s="1"/>
  <c r="N23" i="13" a="1"/>
  <c r="N23" i="13" s="1"/>
  <c r="N27" i="11" a="1"/>
  <c r="N27" i="11" s="1"/>
  <c r="N26" i="12" a="1"/>
  <c r="N26" i="12" s="1"/>
  <c r="D28" i="24" a="1"/>
  <c r="D28" i="24" s="1"/>
  <c r="F31" i="24" s="1" a="1"/>
  <c r="F31" i="24" s="1"/>
  <c r="L29" i="24" a="1"/>
  <c r="L29" i="24" s="1"/>
  <c r="M26" i="16" a="1"/>
  <c r="M26" i="16" s="1"/>
  <c r="E25" i="16" a="1"/>
  <c r="E25" i="16" s="1"/>
  <c r="N24" i="18" a="1"/>
  <c r="N24" i="18" s="1"/>
  <c r="N27" i="18" s="1" a="1"/>
  <c r="N27" i="18" s="1"/>
  <c r="N28" i="18" s="1" a="1"/>
  <c r="N28" i="18" s="1"/>
  <c r="M22" i="14" a="1"/>
  <c r="M22" i="14" s="1"/>
  <c r="L28" i="9" a="1"/>
  <c r="L28" i="9" s="1"/>
  <c r="L27" i="11" a="1"/>
  <c r="L27" i="11" s="1"/>
  <c r="L28" i="11" a="1"/>
  <c r="L28" i="11" s="1"/>
  <c r="M28" i="15" a="1"/>
  <c r="M28" i="15" s="1"/>
  <c r="D24" i="17" a="1"/>
  <c r="D24" i="17" s="1"/>
  <c r="L25" i="17" a="1"/>
  <c r="L25" i="17" s="1"/>
  <c r="N26" i="18" a="1"/>
  <c r="N26" i="18" s="1"/>
  <c r="F25" i="18" a="1"/>
  <c r="F25" i="18" s="1"/>
  <c r="N27" i="8" a="1"/>
  <c r="N27" i="8" s="1"/>
  <c r="N28" i="9" a="1"/>
  <c r="N28" i="9" s="1"/>
  <c r="L25" i="12" a="1"/>
  <c r="L25" i="12" s="1"/>
  <c r="M26" i="12" a="1"/>
  <c r="M26" i="12" s="1"/>
  <c r="N24" i="14" a="1"/>
  <c r="N24" i="14" s="1"/>
  <c r="F23" i="14" a="1"/>
  <c r="F23" i="14" s="1"/>
  <c r="N25" i="17" a="1"/>
  <c r="N25" i="17" s="1"/>
  <c r="F24" i="17" a="1"/>
  <c r="F24" i="17" s="1"/>
  <c r="N25" i="16" a="1"/>
  <c r="N25" i="16" s="1"/>
  <c r="E16" i="20" a="1"/>
  <c r="E16" i="20" s="1"/>
  <c r="M16" i="20" s="1" a="1"/>
  <c r="M16" i="20" s="1"/>
  <c r="M26" i="20" s="1" a="1"/>
  <c r="M26" i="20" s="1"/>
  <c r="L16" i="20" a="1"/>
  <c r="L16" i="20" s="1"/>
  <c r="L25" i="20" s="1" a="1"/>
  <c r="L25" i="20" s="1"/>
  <c r="F16" i="20" a="1"/>
  <c r="F16" i="20" s="1"/>
  <c r="N16" i="20" s="1" a="1"/>
  <c r="N16" i="20" s="1"/>
  <c r="M28" i="9" a="1"/>
  <c r="M28" i="9" s="1"/>
  <c r="M27" i="9" a="1"/>
  <c r="M27" i="9" s="1"/>
  <c r="N27" i="10" a="1"/>
  <c r="N27" i="10" s="1"/>
  <c r="M38" i="21" a="1"/>
  <c r="M38" i="21" s="1"/>
  <c r="M27" i="10" a="1"/>
  <c r="M27" i="10" s="1"/>
  <c r="M25" i="12" a="1"/>
  <c r="M25" i="12" s="1"/>
  <c r="N25" i="12" a="1"/>
  <c r="N25" i="12" s="1"/>
  <c r="N22" i="14" a="1"/>
  <c r="N22" i="14" s="1"/>
  <c r="N25" i="14" s="1" a="1"/>
  <c r="N25" i="14" s="1"/>
  <c r="N26" i="14" s="1" a="1"/>
  <c r="N26" i="14" s="1"/>
  <c r="M28" i="10" a="1"/>
  <c r="M28" i="10" s="1"/>
  <c r="D23" i="23" a="1"/>
  <c r="D23" i="23" s="1"/>
  <c r="L24" i="23" a="1"/>
  <c r="L24" i="23" s="1"/>
  <c r="L27" i="8" a="1"/>
  <c r="L27" i="8" s="1"/>
  <c r="M27" i="8" a="1"/>
  <c r="M27" i="8" s="1"/>
  <c r="M28" i="8" a="1"/>
  <c r="M28" i="8" s="1"/>
  <c r="L28" i="8" a="1"/>
  <c r="L28" i="8" s="1"/>
  <c r="N28" i="10" a="1"/>
  <c r="N28" i="10" s="1"/>
  <c r="L24" i="16" a="1"/>
  <c r="L24" i="16" s="1"/>
  <c r="N36" i="25" a="1"/>
  <c r="N36" i="25" s="1"/>
  <c r="N28" i="8" a="1"/>
  <c r="N28" i="8" s="1"/>
  <c r="L28" i="15" a="1"/>
  <c r="L28" i="15" s="1"/>
  <c r="M24" i="16" a="1"/>
  <c r="M24" i="16" s="1"/>
  <c r="M27" i="16" s="1" a="1"/>
  <c r="M27" i="16" s="1"/>
  <c r="M28" i="16" s="1" a="1"/>
  <c r="M28" i="16" s="1"/>
  <c r="M26" i="22" a="1"/>
  <c r="M26" i="22" s="1"/>
  <c r="M30" i="15" a="1"/>
  <c r="M30" i="15" s="1"/>
  <c r="E29" i="15" a="1"/>
  <c r="E29" i="15" s="1"/>
  <c r="M24" i="17" a="1"/>
  <c r="M24" i="17" s="1"/>
  <c r="M27" i="11" a="1"/>
  <c r="M27" i="11" s="1"/>
  <c r="M28" i="11" a="1"/>
  <c r="M28" i="11" s="1"/>
  <c r="L28" i="10" a="1"/>
  <c r="L28" i="10" s="1"/>
  <c r="L23" i="13" a="1"/>
  <c r="L23" i="13" s="1"/>
  <c r="N22" i="13" a="1"/>
  <c r="N22" i="13" s="1"/>
  <c r="M23" i="14" a="1"/>
  <c r="M23" i="14" s="1"/>
  <c r="N29" i="15" a="1"/>
  <c r="N29" i="15" s="1"/>
  <c r="N28" i="15" a="1"/>
  <c r="N28" i="15" s="1"/>
  <c r="L27" i="9" a="1"/>
  <c r="L27" i="9" s="1"/>
  <c r="L25" i="16" a="1"/>
  <c r="L25" i="16" s="1"/>
  <c r="L27" i="10" a="1"/>
  <c r="L27" i="10" s="1"/>
  <c r="L23" i="14" a="1"/>
  <c r="L23" i="14" s="1"/>
  <c r="M22" i="23" a="1"/>
  <c r="M22" i="23" s="1"/>
  <c r="L26" i="12" a="1"/>
  <c r="L26" i="12" s="1"/>
  <c r="N26" i="20" a="1"/>
  <c r="N26" i="20" s="1"/>
  <c r="N25" i="20" a="1"/>
  <c r="N25" i="20" s="1"/>
  <c r="N27" i="24" a="1"/>
  <c r="N27" i="24" s="1"/>
  <c r="L22" i="13" a="1"/>
  <c r="L22" i="13" s="1"/>
  <c r="L29" i="15" a="1"/>
  <c r="L29" i="15" s="1"/>
  <c r="L23" i="17" a="1"/>
  <c r="L23" i="17" s="1"/>
  <c r="E28" i="37" a="1"/>
  <c r="E28" i="37" s="1"/>
  <c r="M29" i="37" a="1"/>
  <c r="M29" i="37" s="1"/>
  <c r="E19" i="12" a="1"/>
  <c r="E19" i="12" s="1"/>
  <c r="M19" i="12" s="1" a="1"/>
  <c r="M19" i="12" s="1"/>
  <c r="N24" i="16" a="1"/>
  <c r="N24" i="16" s="1"/>
  <c r="L26" i="22" a="1"/>
  <c r="L26" i="22" s="1"/>
  <c r="N35" i="25" a="1"/>
  <c r="N35" i="25" s="1"/>
  <c r="F28" i="30" a="1"/>
  <c r="F28" i="30" s="1"/>
  <c r="N29" i="30" a="1"/>
  <c r="N29" i="30" s="1"/>
  <c r="M25" i="20" a="1"/>
  <c r="M25" i="20" s="1"/>
  <c r="L39" i="21" a="1"/>
  <c r="L39" i="21" s="1"/>
  <c r="L29" i="27" a="1"/>
  <c r="L29" i="27" s="1"/>
  <c r="D28" i="27" a="1"/>
  <c r="D28" i="27" s="1"/>
  <c r="F31" i="27" s="1" a="1"/>
  <c r="F31" i="27" s="1"/>
  <c r="N27" i="28" a="1"/>
  <c r="N27" i="28" s="1"/>
  <c r="L29" i="30" a="1"/>
  <c r="L29" i="30" s="1"/>
  <c r="D28" i="30" a="1"/>
  <c r="D28" i="30" s="1"/>
  <c r="F31" i="30" s="1" a="1"/>
  <c r="F31" i="30" s="1"/>
  <c r="L29" i="32" a="1"/>
  <c r="L29" i="32" s="1"/>
  <c r="D28" i="32" a="1"/>
  <c r="D28" i="32" s="1"/>
  <c r="F31" i="32" s="1" a="1"/>
  <c r="F31" i="32" s="1"/>
  <c r="E16" i="13" a="1"/>
  <c r="E16" i="13" s="1"/>
  <c r="M16" i="13" s="1" a="1"/>
  <c r="M16" i="13" s="1"/>
  <c r="M22" i="13" s="1" a="1"/>
  <c r="M22" i="13" s="1"/>
  <c r="N23" i="17" a="1"/>
  <c r="N23" i="17" s="1"/>
  <c r="N26" i="17" s="1" a="1"/>
  <c r="N26" i="17" s="1"/>
  <c r="N27" i="17" s="1" a="1"/>
  <c r="N27" i="17" s="1"/>
  <c r="F19" i="20" a="1"/>
  <c r="F19" i="20" s="1"/>
  <c r="N19" i="20" s="1" a="1"/>
  <c r="N19" i="20" s="1"/>
  <c r="L19" i="20" a="1"/>
  <c r="L19" i="20" s="1"/>
  <c r="M39" i="21" a="1"/>
  <c r="M39" i="21" s="1"/>
  <c r="M23" i="23" a="1"/>
  <c r="M23" i="23" s="1"/>
  <c r="M27" i="26" a="1"/>
  <c r="M27" i="26" s="1"/>
  <c r="N39" i="21" a="1"/>
  <c r="N39" i="21" s="1"/>
  <c r="L30" i="27" a="1"/>
  <c r="L30" i="27" s="1"/>
  <c r="L31" i="27" s="1" a="1"/>
  <c r="L31" i="27" s="1"/>
  <c r="E31" i="27" s="1" a="1"/>
  <c r="E31" i="27" s="1"/>
  <c r="E28" i="28" a="1"/>
  <c r="E28" i="28" s="1"/>
  <c r="M29" i="28" a="1"/>
  <c r="M29" i="28" s="1"/>
  <c r="N23" i="23" a="1"/>
  <c r="N23" i="23" s="1"/>
  <c r="L37" i="25" a="1"/>
  <c r="L37" i="25" s="1"/>
  <c r="D36" i="25" a="1"/>
  <c r="D36" i="25" s="1"/>
  <c r="D49" i="40" a="1"/>
  <c r="D49" i="40" s="1"/>
  <c r="L50" i="40" a="1"/>
  <c r="L50" i="40" s="1"/>
  <c r="L16" i="22" a="1"/>
  <c r="L16" i="22" s="1"/>
  <c r="F16" i="22" a="1"/>
  <c r="F16" i="22" s="1"/>
  <c r="N16" i="22" s="1" a="1"/>
  <c r="N16" i="22" s="1"/>
  <c r="N26" i="22" s="1" a="1"/>
  <c r="N26" i="22" s="1"/>
  <c r="M36" i="25" a="1"/>
  <c r="M36" i="25" s="1"/>
  <c r="M28" i="26" a="1"/>
  <c r="M28" i="26" s="1"/>
  <c r="N27" i="27" a="1"/>
  <c r="N27" i="27" s="1"/>
  <c r="L28" i="29" a="1"/>
  <c r="L28" i="29" s="1"/>
  <c r="L27" i="29" a="1"/>
  <c r="L27" i="29" s="1"/>
  <c r="M25" i="19" a="1"/>
  <c r="M25" i="19" s="1"/>
  <c r="N28" i="26" a="1"/>
  <c r="N28" i="26" s="1"/>
  <c r="F18" i="19" a="1"/>
  <c r="F18" i="19" s="1"/>
  <c r="N18" i="19" s="1" a="1"/>
  <c r="N18" i="19" s="1"/>
  <c r="N24" i="19" s="1" a="1"/>
  <c r="N24" i="19" s="1"/>
  <c r="E18" i="19" a="1"/>
  <c r="E18" i="19" s="1"/>
  <c r="M18" i="19" s="1" a="1"/>
  <c r="M18" i="19" s="1"/>
  <c r="L18" i="19" a="1"/>
  <c r="L18" i="19" s="1"/>
  <c r="L25" i="19" s="1" a="1"/>
  <c r="L25" i="19" s="1"/>
  <c r="L28" i="34" a="1"/>
  <c r="L28" i="34" s="1"/>
  <c r="E16" i="22" a="1"/>
  <c r="E16" i="22" s="1"/>
  <c r="M16" i="22" s="1" a="1"/>
  <c r="M16" i="22" s="1"/>
  <c r="L28" i="28" a="1"/>
  <c r="L28" i="28" s="1"/>
  <c r="L27" i="28" a="1"/>
  <c r="L27" i="28" s="1"/>
  <c r="N28" i="32" a="1"/>
  <c r="N28" i="32" s="1"/>
  <c r="N27" i="32" a="1"/>
  <c r="N27" i="32" s="1"/>
  <c r="M28" i="33" a="1"/>
  <c r="M28" i="33" s="1"/>
  <c r="L38" i="21" a="1"/>
  <c r="L38" i="21" s="1"/>
  <c r="N25" i="22" a="1"/>
  <c r="N25" i="22" s="1"/>
  <c r="L28" i="26" a="1"/>
  <c r="L28" i="26" s="1"/>
  <c r="F28" i="33" a="1"/>
  <c r="F28" i="33" s="1"/>
  <c r="N29" i="33" a="1"/>
  <c r="N29" i="33" s="1"/>
  <c r="L18" i="18" a="1"/>
  <c r="L18" i="18" s="1"/>
  <c r="L24" i="18" s="1" a="1"/>
  <c r="L24" i="18" s="1"/>
  <c r="E18" i="18" a="1"/>
  <c r="E18" i="18" s="1"/>
  <c r="M18" i="18" s="1" a="1"/>
  <c r="M18" i="18" s="1"/>
  <c r="M25" i="18" s="1" a="1"/>
  <c r="M25" i="18" s="1"/>
  <c r="M24" i="19" a="1"/>
  <c r="M24" i="19" s="1"/>
  <c r="M29" i="30" a="1"/>
  <c r="M29" i="30" s="1"/>
  <c r="E28" i="30" a="1"/>
  <c r="E28" i="30" s="1"/>
  <c r="N28" i="31" a="1"/>
  <c r="N28" i="31" s="1"/>
  <c r="L27" i="24" a="1"/>
  <c r="L27" i="24" s="1"/>
  <c r="L30" i="24" s="1" a="1"/>
  <c r="L30" i="24" s="1"/>
  <c r="L31" i="24" s="1" a="1"/>
  <c r="L31" i="24" s="1"/>
  <c r="E31" i="24" s="1" a="1"/>
  <c r="E31" i="24" s="1"/>
  <c r="L27" i="30" a="1"/>
  <c r="L27" i="30" s="1"/>
  <c r="L35" i="25" a="1"/>
  <c r="L35" i="25" s="1"/>
  <c r="M27" i="38" a="1"/>
  <c r="M27" i="38" s="1"/>
  <c r="M49" i="40" a="1"/>
  <c r="M49" i="40" s="1"/>
  <c r="N22" i="23" a="1"/>
  <c r="N22" i="23" s="1"/>
  <c r="N28" i="24" a="1"/>
  <c r="N28" i="24" s="1"/>
  <c r="N28" i="27" a="1"/>
  <c r="N28" i="27" s="1"/>
  <c r="E32" i="42" a="1"/>
  <c r="E32" i="42" s="1"/>
  <c r="M35" i="25" a="1"/>
  <c r="M35" i="25" s="1"/>
  <c r="L28" i="31" a="1"/>
  <c r="L28" i="31" s="1"/>
  <c r="N27" i="38" a="1"/>
  <c r="N27" i="38" s="1"/>
  <c r="N49" i="40" a="1"/>
  <c r="N49" i="40" s="1"/>
  <c r="E32" i="44" a="1"/>
  <c r="E32" i="44" s="1"/>
  <c r="M33" i="44" a="1"/>
  <c r="M33" i="44" s="1"/>
  <c r="M29" i="31" a="1"/>
  <c r="M29" i="31" s="1"/>
  <c r="L27" i="33" a="1"/>
  <c r="L27" i="33" s="1"/>
  <c r="N33" i="44" a="1"/>
  <c r="N33" i="44" s="1"/>
  <c r="F32" i="44" a="1"/>
  <c r="F32" i="44" s="1"/>
  <c r="M27" i="34" a="1"/>
  <c r="M27" i="34" s="1"/>
  <c r="L27" i="35" a="1"/>
  <c r="L27" i="35" s="1"/>
  <c r="M28" i="36" a="1"/>
  <c r="M28" i="36" s="1"/>
  <c r="M58" i="46" a="1"/>
  <c r="M58" i="46" s="1"/>
  <c r="M57" i="46" a="1"/>
  <c r="M57" i="46" s="1"/>
  <c r="L27" i="26" a="1"/>
  <c r="L27" i="26" s="1"/>
  <c r="M27" i="30" a="1"/>
  <c r="M27" i="30" s="1"/>
  <c r="M27" i="33" a="1"/>
  <c r="M27" i="33" s="1"/>
  <c r="N28" i="34" a="1"/>
  <c r="N28" i="34" s="1"/>
  <c r="N28" i="36" a="1"/>
  <c r="N28" i="36" s="1"/>
  <c r="M36" i="50" a="1"/>
  <c r="M36" i="50" s="1"/>
  <c r="E35" i="50" a="1"/>
  <c r="E35" i="50" s="1"/>
  <c r="N27" i="30" a="1"/>
  <c r="N27" i="30" s="1"/>
  <c r="N30" i="30" s="1" a="1"/>
  <c r="N30" i="30" s="1"/>
  <c r="N31" i="30" s="1" a="1"/>
  <c r="N31" i="30" s="1"/>
  <c r="M49" i="39" a="1"/>
  <c r="M49" i="39" s="1"/>
  <c r="M32" i="41" a="1"/>
  <c r="M32" i="41" s="1"/>
  <c r="M31" i="41" a="1"/>
  <c r="M31" i="41" s="1"/>
  <c r="M27" i="45" a="1"/>
  <c r="M27" i="45" s="1"/>
  <c r="M30" i="45" s="1" a="1"/>
  <c r="M30" i="45" s="1"/>
  <c r="M31" i="45" s="1" a="1"/>
  <c r="M31" i="45" s="1"/>
  <c r="M28" i="24" a="1"/>
  <c r="M28" i="24" s="1"/>
  <c r="L27" i="32" a="1"/>
  <c r="L27" i="32" s="1"/>
  <c r="N27" i="33" a="1"/>
  <c r="N27" i="33" s="1"/>
  <c r="N27" i="35" a="1"/>
  <c r="N27" i="35" s="1"/>
  <c r="M48" i="39" a="1"/>
  <c r="M48" i="39" s="1"/>
  <c r="L31" i="41" a="1"/>
  <c r="L31" i="41" s="1"/>
  <c r="L33" i="42" a="1"/>
  <c r="L33" i="42" s="1"/>
  <c r="D32" i="42" a="1"/>
  <c r="D32" i="42" s="1"/>
  <c r="M27" i="32" a="1"/>
  <c r="M27" i="32" s="1"/>
  <c r="M28" i="35" a="1"/>
  <c r="M28" i="35" s="1"/>
  <c r="L28" i="37" a="1"/>
  <c r="L28" i="37" s="1"/>
  <c r="L27" i="37" a="1"/>
  <c r="L27" i="37" s="1"/>
  <c r="M27" i="29" a="1"/>
  <c r="M27" i="29" s="1"/>
  <c r="L27" i="34" a="1"/>
  <c r="L27" i="34" s="1"/>
  <c r="N28" i="35" a="1"/>
  <c r="N28" i="35" s="1"/>
  <c r="N27" i="29" a="1"/>
  <c r="N27" i="29" s="1"/>
  <c r="L28" i="33" a="1"/>
  <c r="L28" i="33" s="1"/>
  <c r="L27" i="36" a="1"/>
  <c r="L27" i="36" s="1"/>
  <c r="L30" i="36" s="1" a="1"/>
  <c r="L30" i="36" s="1"/>
  <c r="L31" i="36" s="1" a="1"/>
  <c r="L31" i="36" s="1"/>
  <c r="E31" i="36" s="1" a="1"/>
  <c r="E31" i="36" s="1"/>
  <c r="D28" i="36" a="1"/>
  <c r="D28" i="36" s="1"/>
  <c r="F31" i="36" s="1" a="1"/>
  <c r="F31" i="36" s="1"/>
  <c r="L25" i="22" a="1"/>
  <c r="L25" i="22" s="1"/>
  <c r="M28" i="29" a="1"/>
  <c r="M28" i="29" s="1"/>
  <c r="M28" i="32" a="1"/>
  <c r="M28" i="32" s="1"/>
  <c r="L28" i="35" a="1"/>
  <c r="L28" i="35" s="1"/>
  <c r="N48" i="39" a="1"/>
  <c r="N48" i="39" s="1"/>
  <c r="D49" i="39" a="1"/>
  <c r="D49" i="39" s="1"/>
  <c r="L50" i="39" a="1"/>
  <c r="L50" i="39" s="1"/>
  <c r="M23" i="17" a="1"/>
  <c r="M23" i="17" s="1"/>
  <c r="N38" i="21" a="1"/>
  <c r="N38" i="21" s="1"/>
  <c r="M25" i="22" a="1"/>
  <c r="M25" i="22" s="1"/>
  <c r="N28" i="28" a="1"/>
  <c r="N28" i="28" s="1"/>
  <c r="L48" i="40" a="1"/>
  <c r="L48" i="40" s="1"/>
  <c r="L51" i="40" s="1" a="1"/>
  <c r="L51" i="40" s="1"/>
  <c r="L52" i="40" s="1" a="1"/>
  <c r="L52" i="40" s="1"/>
  <c r="E32" i="43" a="1"/>
  <c r="E32" i="43" s="1"/>
  <c r="M33" i="43" a="1"/>
  <c r="M33" i="43" s="1"/>
  <c r="N36" i="53" a="1"/>
  <c r="N36" i="53" s="1"/>
  <c r="F35" i="53" a="1"/>
  <c r="F35" i="53" s="1"/>
  <c r="M27" i="31" a="1"/>
  <c r="M27" i="31" s="1"/>
  <c r="M48" i="40" a="1"/>
  <c r="M48" i="40" s="1"/>
  <c r="N27" i="31" a="1"/>
  <c r="N27" i="31" s="1"/>
  <c r="M28" i="34" a="1"/>
  <c r="M28" i="34" s="1"/>
  <c r="M35" i="48" a="1"/>
  <c r="M35" i="48" s="1"/>
  <c r="M34" i="48" a="1"/>
  <c r="M34" i="48" s="1"/>
  <c r="L22" i="23" a="1"/>
  <c r="L22" i="23" s="1"/>
  <c r="L25" i="23" s="1" a="1"/>
  <c r="L25" i="23" s="1"/>
  <c r="L26" i="23" s="1" a="1"/>
  <c r="L26" i="23" s="1"/>
  <c r="M27" i="24" a="1"/>
  <c r="M27" i="24" s="1"/>
  <c r="M28" i="27" a="1"/>
  <c r="M28" i="27" s="1"/>
  <c r="N28" i="29" a="1"/>
  <c r="N28" i="29" s="1"/>
  <c r="N48" i="40" a="1"/>
  <c r="N48" i="40" s="1"/>
  <c r="L31" i="43" a="1"/>
  <c r="L31" i="43" s="1"/>
  <c r="L49" i="51" a="1"/>
  <c r="L49" i="51" s="1"/>
  <c r="L48" i="51" a="1"/>
  <c r="L48" i="51" s="1"/>
  <c r="D28" i="56" a="1"/>
  <c r="D28" i="56" s="1"/>
  <c r="F31" i="56" s="1" a="1"/>
  <c r="F31" i="56" s="1"/>
  <c r="L29" i="56" a="1"/>
  <c r="L29" i="56" s="1"/>
  <c r="L27" i="38" a="1"/>
  <c r="L27" i="38" s="1"/>
  <c r="N32" i="41" a="1"/>
  <c r="N32" i="41" s="1"/>
  <c r="M31" i="43" a="1"/>
  <c r="M31" i="43" s="1"/>
  <c r="M34" i="43" s="1" a="1"/>
  <c r="M34" i="43" s="1"/>
  <c r="M35" i="43" s="1" a="1"/>
  <c r="M35" i="43" s="1"/>
  <c r="M42" i="47" a="1"/>
  <c r="M42" i="47" s="1"/>
  <c r="M49" i="51" a="1"/>
  <c r="M49" i="51" s="1"/>
  <c r="M48" i="51" a="1"/>
  <c r="M48" i="51" s="1"/>
  <c r="M29" i="54" a="1"/>
  <c r="M29" i="54" s="1"/>
  <c r="E28" i="54" a="1"/>
  <c r="E28" i="54" s="1"/>
  <c r="M39" i="60" a="1"/>
  <c r="M39" i="60" s="1"/>
  <c r="M35" i="53" a="1"/>
  <c r="M35" i="53" s="1"/>
  <c r="N32" i="42" a="1"/>
  <c r="N32" i="42" s="1"/>
  <c r="L32" i="43" a="1"/>
  <c r="L32" i="43" s="1"/>
  <c r="N42" i="47" a="1"/>
  <c r="N42" i="47" s="1"/>
  <c r="L34" i="50" a="1"/>
  <c r="L34" i="50" s="1"/>
  <c r="M28" i="38" a="1"/>
  <c r="M28" i="38" s="1"/>
  <c r="N49" i="39" a="1"/>
  <c r="N49" i="39" s="1"/>
  <c r="N31" i="44" a="1"/>
  <c r="N31" i="44" s="1"/>
  <c r="N34" i="44" s="1" a="1"/>
  <c r="N34" i="44" s="1"/>
  <c r="N35" i="44" s="1" a="1"/>
  <c r="N35" i="44" s="1"/>
  <c r="L41" i="47" a="1"/>
  <c r="L41" i="47" s="1"/>
  <c r="L31" i="42" a="1"/>
  <c r="L31" i="42" s="1"/>
  <c r="L34" i="42" s="1" a="1"/>
  <c r="L34" i="42" s="1"/>
  <c r="L35" i="42" s="1" a="1"/>
  <c r="L35" i="42" s="1"/>
  <c r="M34" i="50" a="1"/>
  <c r="M34" i="50" s="1"/>
  <c r="M37" i="50" s="1" a="1"/>
  <c r="M37" i="50" s="1"/>
  <c r="M38" i="50" s="1" a="1"/>
  <c r="M38" i="50" s="1"/>
  <c r="M27" i="57" a="1"/>
  <c r="M27" i="57" s="1"/>
  <c r="D28" i="57" a="1"/>
  <c r="D28" i="57" s="1"/>
  <c r="F31" i="57" s="1" a="1"/>
  <c r="F31" i="57" s="1"/>
  <c r="L29" i="57" a="1"/>
  <c r="L29" i="57" s="1"/>
  <c r="N28" i="38" a="1"/>
  <c r="N28" i="38" s="1"/>
  <c r="N27" i="57" a="1"/>
  <c r="N27" i="57" s="1"/>
  <c r="L28" i="38" a="1"/>
  <c r="L28" i="38" s="1"/>
  <c r="M31" i="42" a="1"/>
  <c r="M31" i="42" s="1"/>
  <c r="M34" i="42" s="1" a="1"/>
  <c r="M34" i="42" s="1"/>
  <c r="M35" i="42" s="1" a="1"/>
  <c r="M35" i="42" s="1"/>
  <c r="D32" i="44" a="1"/>
  <c r="D32" i="44" s="1"/>
  <c r="L33" i="44" a="1"/>
  <c r="L33" i="44" s="1"/>
  <c r="L27" i="49" a="1"/>
  <c r="L27" i="49" s="1"/>
  <c r="N34" i="50" a="1"/>
  <c r="N34" i="50" s="1"/>
  <c r="L36" i="58" a="1"/>
  <c r="L36" i="58" s="1"/>
  <c r="D35" i="58" a="1"/>
  <c r="D35" i="58" s="1"/>
  <c r="L28" i="55" a="1"/>
  <c r="L28" i="55" s="1"/>
  <c r="L27" i="55" a="1"/>
  <c r="L27" i="55" s="1"/>
  <c r="N28" i="57" a="1"/>
  <c r="N28" i="57" s="1"/>
  <c r="M27" i="37" a="1"/>
  <c r="M27" i="37" s="1"/>
  <c r="M30" i="37" s="1" a="1"/>
  <c r="M30" i="37" s="1"/>
  <c r="M31" i="37" s="1" a="1"/>
  <c r="M31" i="37" s="1"/>
  <c r="N31" i="42" a="1"/>
  <c r="N31" i="42" s="1"/>
  <c r="N32" i="43" a="1"/>
  <c r="N32" i="43" s="1"/>
  <c r="N57" i="46" a="1"/>
  <c r="N57" i="46" s="1"/>
  <c r="N58" i="46" a="1"/>
  <c r="N58" i="46" s="1"/>
  <c r="M27" i="52" a="1"/>
  <c r="M27" i="52" s="1"/>
  <c r="M27" i="36" a="1"/>
  <c r="M27" i="36" s="1"/>
  <c r="N27" i="37" a="1"/>
  <c r="N27" i="37" s="1"/>
  <c r="N48" i="51" a="1"/>
  <c r="N48" i="51" s="1"/>
  <c r="L27" i="57" a="1"/>
  <c r="L27" i="57" s="1"/>
  <c r="L30" i="57" s="1" a="1"/>
  <c r="L30" i="57" s="1"/>
  <c r="L31" i="57" s="1" a="1"/>
  <c r="L31" i="57" s="1"/>
  <c r="E31" i="57" s="1" a="1"/>
  <c r="E31" i="57" s="1"/>
  <c r="M49" i="59" a="1"/>
  <c r="M49" i="59" s="1"/>
  <c r="M48" i="59" a="1"/>
  <c r="M48" i="59" s="1"/>
  <c r="M27" i="28" a="1"/>
  <c r="M27" i="28" s="1"/>
  <c r="M30" i="28" s="1" a="1"/>
  <c r="M30" i="28" s="1"/>
  <c r="M31" i="28" s="1" a="1"/>
  <c r="M31" i="28" s="1"/>
  <c r="L48" i="39" a="1"/>
  <c r="L48" i="39" s="1"/>
  <c r="L58" i="46" a="1"/>
  <c r="L58" i="46" s="1"/>
  <c r="L57" i="46" a="1"/>
  <c r="L57" i="46" s="1"/>
  <c r="N27" i="52" a="1"/>
  <c r="N27" i="52" s="1"/>
  <c r="N28" i="55" a="1"/>
  <c r="N28" i="55" s="1"/>
  <c r="L34" i="58" a="1"/>
  <c r="L34" i="58" s="1"/>
  <c r="N28" i="49" a="1"/>
  <c r="N28" i="49" s="1"/>
  <c r="M28" i="52" a="1"/>
  <c r="M28" i="52" s="1"/>
  <c r="L34" i="53" a="1"/>
  <c r="L34" i="53" s="1"/>
  <c r="N27" i="56" a="1"/>
  <c r="N27" i="56" s="1"/>
  <c r="M28" i="57" a="1"/>
  <c r="M28" i="57" s="1"/>
  <c r="M34" i="58" a="1"/>
  <c r="M34" i="58" s="1"/>
  <c r="N27" i="34" a="1"/>
  <c r="N27" i="34" s="1"/>
  <c r="N35" i="48" a="1"/>
  <c r="N35" i="48" s="1"/>
  <c r="N34" i="48" a="1"/>
  <c r="N34" i="48" s="1"/>
  <c r="L28" i="49" a="1"/>
  <c r="L28" i="49" s="1"/>
  <c r="N35" i="50" a="1"/>
  <c r="N35" i="50" s="1"/>
  <c r="N28" i="52" a="1"/>
  <c r="N28" i="52" s="1"/>
  <c r="M34" i="53" a="1"/>
  <c r="M34" i="53" s="1"/>
  <c r="N28" i="37" a="1"/>
  <c r="N28" i="37" s="1"/>
  <c r="L31" i="44" a="1"/>
  <c r="L31" i="44" s="1"/>
  <c r="N49" i="51" a="1"/>
  <c r="N49" i="51" s="1"/>
  <c r="L27" i="54" a="1"/>
  <c r="L27" i="54" s="1"/>
  <c r="M31" i="44" a="1"/>
  <c r="M31" i="44" s="1"/>
  <c r="L27" i="45" a="1"/>
  <c r="L27" i="45" s="1"/>
  <c r="L30" i="45" s="1" a="1"/>
  <c r="L30" i="45" s="1"/>
  <c r="L31" i="45" s="1" a="1"/>
  <c r="L31" i="45" s="1"/>
  <c r="M41" i="47" a="1"/>
  <c r="M41" i="47" s="1"/>
  <c r="M28" i="49" a="1"/>
  <c r="M28" i="49" s="1"/>
  <c r="L28" i="52" a="1"/>
  <c r="L28" i="52" s="1"/>
  <c r="N34" i="53" a="1"/>
  <c r="N34" i="53" s="1"/>
  <c r="N37" i="53" s="1" a="1"/>
  <c r="N37" i="53" s="1"/>
  <c r="N38" i="53" s="1" a="1"/>
  <c r="N38" i="53" s="1"/>
  <c r="N27" i="54" a="1"/>
  <c r="N27" i="54" s="1"/>
  <c r="N30" i="54" s="1" a="1"/>
  <c r="N30" i="54" s="1"/>
  <c r="N31" i="54" s="1" a="1"/>
  <c r="N31" i="54" s="1"/>
  <c r="N49" i="59" a="1"/>
  <c r="N49" i="59" s="1"/>
  <c r="M38" i="60" a="1"/>
  <c r="M38" i="60" s="1"/>
  <c r="L34" i="64" a="1"/>
  <c r="L34" i="64" s="1"/>
  <c r="L48" i="68" a="1"/>
  <c r="L48" i="68" s="1"/>
  <c r="L51" i="68" s="1" a="1"/>
  <c r="L51" i="68" s="1"/>
  <c r="L52" i="68" s="1" a="1"/>
  <c r="L52" i="68" s="1"/>
  <c r="L49" i="70" a="1"/>
  <c r="L49" i="70" s="1"/>
  <c r="D48" i="70" a="1"/>
  <c r="D48" i="70" s="1"/>
  <c r="N37" i="76" a="1"/>
  <c r="N37" i="76" s="1"/>
  <c r="F36" i="76" a="1"/>
  <c r="F36" i="76" s="1"/>
  <c r="N34" i="58" a="1"/>
  <c r="N34" i="58" s="1"/>
  <c r="N38" i="60" a="1"/>
  <c r="N38" i="60" s="1"/>
  <c r="L38" i="61" a="1"/>
  <c r="L38" i="61" s="1"/>
  <c r="L39" i="60" a="1"/>
  <c r="L39" i="60" s="1"/>
  <c r="D49" i="68" a="1"/>
  <c r="D49" i="68" s="1"/>
  <c r="L50" i="68" a="1"/>
  <c r="L50" i="68" s="1"/>
  <c r="E48" i="70" a="1"/>
  <c r="E48" i="70" s="1"/>
  <c r="M49" i="70" a="1"/>
  <c r="M49" i="70" s="1"/>
  <c r="M35" i="58" a="1"/>
  <c r="M35" i="58" s="1"/>
  <c r="M38" i="61" a="1"/>
  <c r="M38" i="61" s="1"/>
  <c r="M41" i="61" s="1" a="1"/>
  <c r="M41" i="61" s="1"/>
  <c r="M42" i="61" s="1" a="1"/>
  <c r="M42" i="61" s="1"/>
  <c r="M40" i="63" a="1"/>
  <c r="M40" i="63" s="1"/>
  <c r="E39" i="63" a="1"/>
  <c r="E39" i="63" s="1"/>
  <c r="N48" i="70" a="1"/>
  <c r="N48" i="70" s="1"/>
  <c r="N47" i="70" a="1"/>
  <c r="N47" i="70" s="1"/>
  <c r="L35" i="48" a="1"/>
  <c r="L35" i="48" s="1"/>
  <c r="L42" i="47" a="1"/>
  <c r="L42" i="47" s="1"/>
  <c r="L35" i="53" a="1"/>
  <c r="L35" i="53" s="1"/>
  <c r="L27" i="56" a="1"/>
  <c r="L27" i="56" s="1"/>
  <c r="L30" i="62" a="1"/>
  <c r="L30" i="62" s="1"/>
  <c r="D36" i="67" a="1"/>
  <c r="D36" i="67" s="1"/>
  <c r="L37" i="67" a="1"/>
  <c r="L37" i="67" s="1"/>
  <c r="N35" i="58" a="1"/>
  <c r="N35" i="58" s="1"/>
  <c r="M36" i="67" a="1"/>
  <c r="M36" i="67" s="1"/>
  <c r="N27" i="45" a="1"/>
  <c r="N27" i="45" s="1"/>
  <c r="N30" i="45" s="1" a="1"/>
  <c r="N30" i="45" s="1"/>
  <c r="N31" i="45" s="1" a="1"/>
  <c r="N31" i="45" s="1"/>
  <c r="L28" i="54" a="1"/>
  <c r="L28" i="54" s="1"/>
  <c r="N39" i="60" a="1"/>
  <c r="N39" i="60" s="1"/>
  <c r="N36" i="67" a="1"/>
  <c r="N36" i="67" s="1"/>
  <c r="N48" i="59" a="1"/>
  <c r="N48" i="59" s="1"/>
  <c r="N39" i="61" a="1"/>
  <c r="N39" i="61" s="1"/>
  <c r="D49" i="66" a="1"/>
  <c r="D49" i="66" s="1"/>
  <c r="L50" i="66" a="1"/>
  <c r="L50" i="66" s="1"/>
  <c r="M27" i="49" a="1"/>
  <c r="M27" i="49" s="1"/>
  <c r="M28" i="56" a="1"/>
  <c r="M28" i="56" s="1"/>
  <c r="L32" i="41" a="1"/>
  <c r="L32" i="41" s="1"/>
  <c r="M27" i="56" a="1"/>
  <c r="M27" i="56" s="1"/>
  <c r="N31" i="62" a="1"/>
  <c r="N31" i="62" s="1"/>
  <c r="N30" i="62" a="1"/>
  <c r="N30" i="62" s="1"/>
  <c r="N27" i="49" a="1"/>
  <c r="N27" i="49" s="1"/>
  <c r="M27" i="55" a="1"/>
  <c r="M27" i="55" s="1"/>
  <c r="N28" i="56" a="1"/>
  <c r="N28" i="56" s="1"/>
  <c r="N34" i="64" a="1"/>
  <c r="N34" i="64" s="1"/>
  <c r="M49" i="68" a="1"/>
  <c r="M49" i="68" s="1"/>
  <c r="N27" i="55" a="1"/>
  <c r="N27" i="55" s="1"/>
  <c r="E39" i="65" a="1"/>
  <c r="E39" i="65" s="1"/>
  <c r="N38" i="61" a="1"/>
  <c r="N38" i="61" s="1"/>
  <c r="N35" i="72" a="1"/>
  <c r="N35" i="72" s="1"/>
  <c r="M28" i="55" a="1"/>
  <c r="M28" i="55" s="1"/>
  <c r="L49" i="59" a="1"/>
  <c r="L49" i="59" s="1"/>
  <c r="N39" i="63" a="1"/>
  <c r="N39" i="63" s="1"/>
  <c r="L35" i="64" a="1"/>
  <c r="L35" i="64" s="1"/>
  <c r="M27" i="54" a="1"/>
  <c r="M27" i="54" s="1"/>
  <c r="E39" i="61" a="1"/>
  <c r="E39" i="61" s="1"/>
  <c r="M34" i="64" a="1"/>
  <c r="M34" i="64" s="1"/>
  <c r="L35" i="50" a="1"/>
  <c r="L35" i="50" s="1"/>
  <c r="E31" i="62" a="1"/>
  <c r="E31" i="62" s="1"/>
  <c r="L39" i="63" a="1"/>
  <c r="L39" i="63" s="1"/>
  <c r="L38" i="63" a="1"/>
  <c r="L38" i="63" s="1"/>
  <c r="N35" i="64" a="1"/>
  <c r="N35" i="64" s="1"/>
  <c r="N49" i="68" a="1"/>
  <c r="N49" i="68" s="1"/>
  <c r="M47" i="70" a="1"/>
  <c r="M47" i="70" s="1"/>
  <c r="N34" i="72" a="1"/>
  <c r="N34" i="72" s="1"/>
  <c r="L48" i="73" a="1"/>
  <c r="L48" i="73" s="1"/>
  <c r="L51" i="73" s="1" a="1"/>
  <c r="L51" i="73" s="1"/>
  <c r="L52" i="73" s="1" a="1"/>
  <c r="L52" i="73" s="1"/>
  <c r="M29" i="75" a="1"/>
  <c r="M29" i="75" s="1"/>
  <c r="M30" i="75" s="1" a="1"/>
  <c r="M30" i="75" s="1"/>
  <c r="M31" i="75" s="1" a="1"/>
  <c r="M31" i="75" s="1"/>
  <c r="M32" i="75" s="1" a="1"/>
  <c r="M32" i="75" s="1"/>
  <c r="M28" i="82" a="1"/>
  <c r="M28" i="82" s="1"/>
  <c r="D28" i="87" a="1"/>
  <c r="D28" i="87" s="1"/>
  <c r="F31" i="87" s="1" a="1"/>
  <c r="F31" i="87" s="1"/>
  <c r="L29" i="87" a="1"/>
  <c r="L29" i="87" s="1"/>
  <c r="M38" i="65" a="1"/>
  <c r="M38" i="65" s="1"/>
  <c r="M41" i="65" s="1" a="1"/>
  <c r="M41" i="65" s="1"/>
  <c r="M42" i="65" s="1" a="1"/>
  <c r="M42" i="65" s="1"/>
  <c r="N39" i="71" a="1"/>
  <c r="N39" i="71" s="1"/>
  <c r="L39" i="77" a="1"/>
  <c r="L39" i="77" s="1"/>
  <c r="D38" i="77" a="1"/>
  <c r="D38" i="77" s="1"/>
  <c r="N26" i="78" a="1"/>
  <c r="N26" i="78" s="1"/>
  <c r="E41" i="81" a="1"/>
  <c r="E41" i="81" s="1"/>
  <c r="M42" i="81" a="1"/>
  <c r="M42" i="81" s="1"/>
  <c r="M30" i="85" a="1"/>
  <c r="M30" i="85" s="1"/>
  <c r="E29" i="85" a="1"/>
  <c r="E29" i="85" s="1"/>
  <c r="M35" i="64" a="1"/>
  <c r="M35" i="64" s="1"/>
  <c r="M49" i="66" a="1"/>
  <c r="M49" i="66" s="1"/>
  <c r="L34" i="72" a="1"/>
  <c r="L34" i="72" s="1"/>
  <c r="M38" i="77" a="1"/>
  <c r="M38" i="77" s="1"/>
  <c r="M27" i="78" a="1"/>
  <c r="M27" i="78" s="1"/>
  <c r="M26" i="78" a="1"/>
  <c r="M26" i="78" s="1"/>
  <c r="N35" i="79" a="1"/>
  <c r="N35" i="79" s="1"/>
  <c r="N38" i="65" a="1"/>
  <c r="N38" i="65" s="1"/>
  <c r="N49" i="66" a="1"/>
  <c r="N49" i="66" s="1"/>
  <c r="D39" i="71" a="1"/>
  <c r="D39" i="71" s="1"/>
  <c r="L40" i="71" a="1"/>
  <c r="L40" i="71" s="1"/>
  <c r="M34" i="72" a="1"/>
  <c r="M34" i="72" s="1"/>
  <c r="M37" i="72" s="1" a="1"/>
  <c r="M37" i="72" s="1"/>
  <c r="M38" i="72" s="1" a="1"/>
  <c r="M38" i="72" s="1"/>
  <c r="M49" i="73" a="1"/>
  <c r="M49" i="73" s="1"/>
  <c r="L35" i="83" a="1"/>
  <c r="L35" i="83" s="1"/>
  <c r="D34" i="83" a="1"/>
  <c r="D34" i="83" s="1"/>
  <c r="L31" i="62" a="1"/>
  <c r="L31" i="62" s="1"/>
  <c r="M35" i="67" a="1"/>
  <c r="M35" i="67" s="1"/>
  <c r="L30" i="69" a="1"/>
  <c r="L30" i="69" s="1"/>
  <c r="L33" i="69" s="1" a="1"/>
  <c r="L33" i="69" s="1"/>
  <c r="L34" i="69" s="1" a="1"/>
  <c r="L34" i="69" s="1"/>
  <c r="E35" i="74" a="1"/>
  <c r="E35" i="74" s="1"/>
  <c r="M36" i="74" a="1"/>
  <c r="M36" i="74" s="1"/>
  <c r="D35" i="80" a="1"/>
  <c r="D35" i="80" s="1"/>
  <c r="L36" i="80" a="1"/>
  <c r="L36" i="80" s="1"/>
  <c r="L30" i="82" a="1"/>
  <c r="L30" i="82" s="1"/>
  <c r="D29" i="82" a="1"/>
  <c r="D29" i="82" s="1"/>
  <c r="N35" i="67" a="1"/>
  <c r="N35" i="67" s="1"/>
  <c r="M30" i="69" a="1"/>
  <c r="M30" i="69" s="1"/>
  <c r="M33" i="69" s="1" a="1"/>
  <c r="M33" i="69" s="1"/>
  <c r="M34" i="69" s="1" a="1"/>
  <c r="M34" i="69" s="1"/>
  <c r="N49" i="73" a="1"/>
  <c r="N49" i="73" s="1"/>
  <c r="N48" i="73" a="1"/>
  <c r="N48" i="73" s="1"/>
  <c r="L38" i="65" a="1"/>
  <c r="L38" i="65" s="1"/>
  <c r="N30" i="69" a="1"/>
  <c r="N30" i="69" s="1"/>
  <c r="N33" i="69" s="1" a="1"/>
  <c r="N33" i="69" s="1"/>
  <c r="N34" i="69" s="1" a="1"/>
  <c r="N34" i="69" s="1"/>
  <c r="L35" i="76" a="1"/>
  <c r="L35" i="76" s="1"/>
  <c r="N27" i="78" a="1"/>
  <c r="N27" i="78" s="1"/>
  <c r="N30" i="85" a="1"/>
  <c r="N30" i="85" s="1"/>
  <c r="F29" i="85" a="1"/>
  <c r="F29" i="85" s="1"/>
  <c r="D49" i="73" a="1"/>
  <c r="D49" i="73" s="1"/>
  <c r="L50" i="73" a="1"/>
  <c r="L50" i="73" s="1"/>
  <c r="N35" i="76" a="1"/>
  <c r="N35" i="76" s="1"/>
  <c r="N38" i="76" s="1" a="1"/>
  <c r="N38" i="76" s="1"/>
  <c r="N39" i="76" s="1" a="1"/>
  <c r="N39" i="76" s="1"/>
  <c r="M36" i="72" a="1"/>
  <c r="M36" i="72" s="1"/>
  <c r="E35" i="72" a="1"/>
  <c r="E35" i="72" s="1"/>
  <c r="N34" i="80" a="1"/>
  <c r="N34" i="80" s="1"/>
  <c r="N37" i="80" s="1" a="1"/>
  <c r="N37" i="80" s="1"/>
  <c r="N38" i="80" s="1" a="1"/>
  <c r="N38" i="80" s="1"/>
  <c r="N39" i="65" a="1"/>
  <c r="N39" i="65" s="1"/>
  <c r="L48" i="66" a="1"/>
  <c r="L48" i="66" s="1"/>
  <c r="L35" i="67" a="1"/>
  <c r="L35" i="67" s="1"/>
  <c r="L38" i="67" s="1" a="1"/>
  <c r="L38" i="67" s="1"/>
  <c r="L39" i="67" s="1" a="1"/>
  <c r="L39" i="67" s="1"/>
  <c r="M48" i="68" a="1"/>
  <c r="M48" i="68" s="1"/>
  <c r="L38" i="71" a="1"/>
  <c r="L38" i="71" s="1"/>
  <c r="E35" i="80" a="1"/>
  <c r="E35" i="80" s="1"/>
  <c r="M36" i="80" a="1"/>
  <c r="M36" i="80" s="1"/>
  <c r="M37" i="80" s="1" a="1"/>
  <c r="M37" i="80" s="1"/>
  <c r="M38" i="80" s="1" a="1"/>
  <c r="M38" i="80" s="1"/>
  <c r="N48" i="68" a="1"/>
  <c r="N48" i="68" s="1"/>
  <c r="L31" i="69" a="1"/>
  <c r="L31" i="69" s="1"/>
  <c r="L32" i="69" s="1" a="1"/>
  <c r="L32" i="69" s="1"/>
  <c r="F35" i="80" a="1"/>
  <c r="F35" i="80" s="1"/>
  <c r="N36" i="80" a="1"/>
  <c r="N36" i="80" s="1"/>
  <c r="M48" i="66" a="1"/>
  <c r="M48" i="66" s="1"/>
  <c r="L39" i="61" a="1"/>
  <c r="L39" i="61" s="1"/>
  <c r="M38" i="63" a="1"/>
  <c r="M38" i="63" s="1"/>
  <c r="L39" i="65" a="1"/>
  <c r="L39" i="65" s="1"/>
  <c r="L36" i="76" a="1"/>
  <c r="L36" i="76" s="1"/>
  <c r="N34" i="79" a="1"/>
  <c r="N34" i="79" s="1"/>
  <c r="N48" i="66" a="1"/>
  <c r="N48" i="66" s="1"/>
  <c r="N31" i="69" a="1"/>
  <c r="N31" i="69" s="1"/>
  <c r="N32" i="69" s="1" a="1"/>
  <c r="N32" i="69" s="1"/>
  <c r="L41" i="81" a="1"/>
  <c r="L41" i="81" s="1"/>
  <c r="N38" i="71" a="1"/>
  <c r="N38" i="71" s="1"/>
  <c r="N35" i="74" a="1"/>
  <c r="N35" i="74" s="1"/>
  <c r="N34" i="74" a="1"/>
  <c r="N34" i="74" s="1"/>
  <c r="N29" i="75" a="1"/>
  <c r="N29" i="75" s="1"/>
  <c r="N30" i="75" s="1" a="1"/>
  <c r="N30" i="75" s="1"/>
  <c r="N28" i="75" a="1"/>
  <c r="N28" i="75" s="1"/>
  <c r="N31" i="75" s="1" a="1"/>
  <c r="N31" i="75" s="1"/>
  <c r="N32" i="75" s="1" a="1"/>
  <c r="N32" i="75" s="1"/>
  <c r="M36" i="76" a="1"/>
  <c r="M36" i="76" s="1"/>
  <c r="M35" i="76" a="1"/>
  <c r="M35" i="76" s="1"/>
  <c r="N37" i="77" a="1"/>
  <c r="N37" i="77" s="1"/>
  <c r="M35" i="79" a="1"/>
  <c r="M35" i="79" s="1"/>
  <c r="M34" i="79" a="1"/>
  <c r="M34" i="79" s="1"/>
  <c r="M40" i="81" a="1"/>
  <c r="M40" i="81" s="1"/>
  <c r="M43" i="81" s="1" a="1"/>
  <c r="M43" i="81" s="1"/>
  <c r="M44" i="81" s="1" a="1"/>
  <c r="M44" i="81" s="1"/>
  <c r="N34" i="83" a="1"/>
  <c r="N34" i="83" s="1"/>
  <c r="N28" i="85" a="1"/>
  <c r="N28" i="85" s="1"/>
  <c r="N31" i="85" s="1" a="1"/>
  <c r="N31" i="85" s="1"/>
  <c r="N32" i="85" s="1" a="1"/>
  <c r="N32" i="85" s="1"/>
  <c r="M29" i="92" a="1"/>
  <c r="M29" i="92" s="1"/>
  <c r="E28" i="92" a="1"/>
  <c r="E28" i="92" s="1"/>
  <c r="L29" i="92" a="1"/>
  <c r="L29" i="92" s="1"/>
  <c r="D28" i="92" a="1"/>
  <c r="D28" i="92" s="1"/>
  <c r="N40" i="81" a="1"/>
  <c r="N40" i="81" s="1"/>
  <c r="M29" i="82" a="1"/>
  <c r="M29" i="82" s="1"/>
  <c r="L28" i="88" a="1"/>
  <c r="L28" i="88" s="1"/>
  <c r="L27" i="88" a="1"/>
  <c r="L27" i="88" s="1"/>
  <c r="L34" i="74" a="1"/>
  <c r="L34" i="74" s="1"/>
  <c r="N29" i="82" a="1"/>
  <c r="N29" i="82" s="1"/>
  <c r="L47" i="70" a="1"/>
  <c r="L47" i="70" s="1"/>
  <c r="L50" i="70" s="1" a="1"/>
  <c r="L50" i="70" s="1"/>
  <c r="L51" i="70" s="1" a="1"/>
  <c r="L51" i="70" s="1"/>
  <c r="M48" i="73" a="1"/>
  <c r="M48" i="73" s="1"/>
  <c r="L27" i="78" a="1"/>
  <c r="L27" i="78" s="1"/>
  <c r="L33" i="83" a="1"/>
  <c r="L33" i="83" s="1"/>
  <c r="L36" i="83" s="1" a="1"/>
  <c r="L36" i="83" s="1"/>
  <c r="L37" i="83" s="1" a="1"/>
  <c r="L37" i="83" s="1"/>
  <c r="L29" i="85" a="1"/>
  <c r="L29" i="85" s="1"/>
  <c r="M34" i="74" a="1"/>
  <c r="M34" i="74" s="1"/>
  <c r="M37" i="74" s="1" a="1"/>
  <c r="M37" i="74" s="1"/>
  <c r="M38" i="74" s="1" a="1"/>
  <c r="M38" i="74" s="1"/>
  <c r="L34" i="79" a="1"/>
  <c r="L34" i="79" s="1"/>
  <c r="N28" i="87" a="1"/>
  <c r="N28" i="87" s="1"/>
  <c r="M27" i="86" a="1"/>
  <c r="M27" i="86" s="1"/>
  <c r="F27" i="93" a="1"/>
  <c r="F27" i="93" s="1"/>
  <c r="N28" i="93" a="1"/>
  <c r="N28" i="93" s="1"/>
  <c r="N29" i="93" s="1" a="1"/>
  <c r="N29" i="93" s="1"/>
  <c r="N30" i="93" s="1" a="1"/>
  <c r="N30" i="93" s="1"/>
  <c r="L34" i="80" a="1"/>
  <c r="L34" i="80" s="1"/>
  <c r="L29" i="75" a="1"/>
  <c r="L29" i="75" s="1"/>
  <c r="L30" i="75" s="1" a="1"/>
  <c r="L30" i="75" s="1"/>
  <c r="L31" i="75" s="1" a="1"/>
  <c r="L31" i="75" s="1"/>
  <c r="L32" i="75" s="1" a="1"/>
  <c r="L32" i="75" s="1"/>
  <c r="N33" i="83" a="1"/>
  <c r="N33" i="83" s="1"/>
  <c r="M28" i="87" a="1"/>
  <c r="M28" i="87" s="1"/>
  <c r="L37" i="77" a="1"/>
  <c r="L37" i="77" s="1"/>
  <c r="M34" i="83" a="1"/>
  <c r="M34" i="83" s="1"/>
  <c r="D20" i="84" a="1"/>
  <c r="D20" i="84" s="1"/>
  <c r="L21" i="84" a="1"/>
  <c r="L21" i="84" s="1"/>
  <c r="L22" i="84" s="1" a="1"/>
  <c r="L22" i="84" s="1"/>
  <c r="L23" i="84" s="1" a="1"/>
  <c r="L23" i="84" s="1"/>
  <c r="F28" i="89" a="1"/>
  <c r="F28" i="89" s="1"/>
  <c r="N29" i="89" a="1"/>
  <c r="N29" i="89" s="1"/>
  <c r="L35" i="74" a="1"/>
  <c r="L35" i="74" s="1"/>
  <c r="L28" i="82" a="1"/>
  <c r="L28" i="82" s="1"/>
  <c r="L31" i="82" s="1" a="1"/>
  <c r="L31" i="82" s="1"/>
  <c r="L32" i="82" s="1" a="1"/>
  <c r="L32" i="82" s="1"/>
  <c r="F28" i="86" a="1"/>
  <c r="F28" i="86" s="1"/>
  <c r="N29" i="86" a="1"/>
  <c r="N29" i="86" s="1"/>
  <c r="M37" i="77" a="1"/>
  <c r="M37" i="77" s="1"/>
  <c r="L26" i="78" a="1"/>
  <c r="L26" i="78" s="1"/>
  <c r="M27" i="88" a="1"/>
  <c r="M27" i="88" s="1"/>
  <c r="M29" i="94" a="1"/>
  <c r="M29" i="94" s="1"/>
  <c r="E28" i="94" a="1"/>
  <c r="E28" i="94" s="1"/>
  <c r="L35" i="79" a="1"/>
  <c r="L35" i="79" s="1"/>
  <c r="N28" i="82" a="1"/>
  <c r="N28" i="82" s="1"/>
  <c r="L28" i="86" a="1"/>
  <c r="L28" i="86" s="1"/>
  <c r="L27" i="86" a="1"/>
  <c r="L27" i="86" s="1"/>
  <c r="M39" i="71" a="1"/>
  <c r="M39" i="71" s="1"/>
  <c r="L27" i="89" a="1"/>
  <c r="L27" i="89" s="1"/>
  <c r="L28" i="89" a="1"/>
  <c r="L28" i="89" s="1"/>
  <c r="N38" i="77" a="1"/>
  <c r="N38" i="77" s="1"/>
  <c r="M20" i="84" a="1"/>
  <c r="M20" i="84" s="1"/>
  <c r="M28" i="88" a="1"/>
  <c r="M28" i="88" s="1"/>
  <c r="N36" i="91" a="1"/>
  <c r="N36" i="91" s="1"/>
  <c r="N37" i="91" s="1" a="1"/>
  <c r="N37" i="91" s="1"/>
  <c r="M27" i="90" a="1"/>
  <c r="M27" i="90" s="1"/>
  <c r="N29" i="97" a="1"/>
  <c r="N29" i="97" s="1"/>
  <c r="N25" i="98" a="1"/>
  <c r="N25" i="98" s="1"/>
  <c r="N26" i="98" a="1"/>
  <c r="N26" i="98" s="1"/>
  <c r="E29" i="108" a="1"/>
  <c r="E29" i="108" s="1"/>
  <c r="M30" i="108" a="1"/>
  <c r="M30" i="108" s="1"/>
  <c r="F30" i="101" a="1"/>
  <c r="F30" i="101" s="1"/>
  <c r="N31" i="101" a="1"/>
  <c r="N31" i="101" s="1"/>
  <c r="F29" i="103" a="1"/>
  <c r="F29" i="103" s="1"/>
  <c r="N30" i="103" a="1"/>
  <c r="N30" i="103" s="1"/>
  <c r="N30" i="108" a="1"/>
  <c r="N30" i="108" s="1"/>
  <c r="F29" i="108" a="1"/>
  <c r="F29" i="108" s="1"/>
  <c r="M28" i="86" a="1"/>
  <c r="M28" i="86" s="1"/>
  <c r="M28" i="90" a="1"/>
  <c r="M28" i="90" s="1"/>
  <c r="M35" i="91" a="1"/>
  <c r="M35" i="91" s="1"/>
  <c r="M38" i="91" s="1" a="1"/>
  <c r="M38" i="91" s="1"/>
  <c r="M39" i="91" s="1" a="1"/>
  <c r="M39" i="91" s="1"/>
  <c r="N28" i="92" a="1"/>
  <c r="N28" i="92" s="1"/>
  <c r="N27" i="92" a="1"/>
  <c r="N27" i="92" s="1"/>
  <c r="M20" i="104" a="1"/>
  <c r="M20" i="104" s="1"/>
  <c r="M19" i="104" a="1"/>
  <c r="M19" i="104" s="1"/>
  <c r="N28" i="90" a="1"/>
  <c r="N28" i="90" s="1"/>
  <c r="N35" i="91" a="1"/>
  <c r="N35" i="91" s="1"/>
  <c r="M33" i="83" a="1"/>
  <c r="M33" i="83" s="1"/>
  <c r="D27" i="93" a="1"/>
  <c r="D27" i="93" s="1"/>
  <c r="L28" i="93" a="1"/>
  <c r="L28" i="93" s="1"/>
  <c r="L29" i="93" s="1" a="1"/>
  <c r="L29" i="93" s="1"/>
  <c r="L30" i="93" s="1" a="1"/>
  <c r="L30" i="93" s="1"/>
  <c r="D29" i="96" a="1"/>
  <c r="D29" i="96" s="1"/>
  <c r="L28" i="90" a="1"/>
  <c r="L28" i="90" s="1"/>
  <c r="N29" i="95" a="1"/>
  <c r="N29" i="95" s="1"/>
  <c r="L30" i="97" a="1"/>
  <c r="L30" i="97" s="1"/>
  <c r="D29" i="97" a="1"/>
  <c r="D29" i="97" s="1"/>
  <c r="L29" i="101" a="1"/>
  <c r="L29" i="101" s="1"/>
  <c r="L29" i="95" a="1"/>
  <c r="L29" i="95" s="1"/>
  <c r="M29" i="101" a="1"/>
  <c r="M29" i="101" s="1"/>
  <c r="M32" i="101" s="1" a="1"/>
  <c r="M32" i="101" s="1"/>
  <c r="M33" i="101" s="1" a="1"/>
  <c r="M33" i="101" s="1"/>
  <c r="E30" i="101" a="1"/>
  <c r="E30" i="101" s="1"/>
  <c r="M31" i="101" a="1"/>
  <c r="M31" i="101" s="1"/>
  <c r="M29" i="105" a="1"/>
  <c r="M29" i="105" s="1"/>
  <c r="M28" i="105" a="1"/>
  <c r="M28" i="105" s="1"/>
  <c r="N41" i="81" a="1"/>
  <c r="N41" i="81" s="1"/>
  <c r="N20" i="84" a="1"/>
  <c r="N20" i="84" s="1"/>
  <c r="M28" i="85" a="1"/>
  <c r="M28" i="85" s="1"/>
  <c r="M31" i="85" s="1" a="1"/>
  <c r="M31" i="85" s="1"/>
  <c r="M32" i="85" s="1" a="1"/>
  <c r="M32" i="85" s="1"/>
  <c r="N28" i="88" a="1"/>
  <c r="N28" i="88" s="1"/>
  <c r="N31" i="99" a="1"/>
  <c r="N31" i="99" s="1"/>
  <c r="M27" i="87" a="1"/>
  <c r="M27" i="87" s="1"/>
  <c r="M29" i="95" a="1"/>
  <c r="M29" i="95" s="1"/>
  <c r="M28" i="95" a="1"/>
  <c r="M28" i="95" s="1"/>
  <c r="N27" i="87" a="1"/>
  <c r="N27" i="87" s="1"/>
  <c r="N27" i="89" a="1"/>
  <c r="N27" i="89" s="1"/>
  <c r="N30" i="89" s="1" a="1"/>
  <c r="N30" i="89" s="1"/>
  <c r="N31" i="89" s="1" a="1"/>
  <c r="N31" i="89" s="1"/>
  <c r="L28" i="96" a="1"/>
  <c r="L28" i="96" s="1"/>
  <c r="L31" i="96" s="1" a="1"/>
  <c r="L31" i="96" s="1"/>
  <c r="L32" i="96" s="1" a="1"/>
  <c r="L32" i="96" s="1"/>
  <c r="L28" i="97" a="1"/>
  <c r="L28" i="97" s="1"/>
  <c r="L31" i="97" s="1" a="1"/>
  <c r="L31" i="97" s="1"/>
  <c r="L32" i="97" s="1" a="1"/>
  <c r="L32" i="97" s="1"/>
  <c r="D30" i="101" a="1"/>
  <c r="D30" i="101" s="1"/>
  <c r="L31" i="101" a="1"/>
  <c r="L31" i="101" s="1"/>
  <c r="M30" i="107" a="1"/>
  <c r="M30" i="107" s="1"/>
  <c r="E29" i="107" a="1"/>
  <c r="E29" i="107" s="1"/>
  <c r="M28" i="89" a="1"/>
  <c r="M28" i="89" s="1"/>
  <c r="M30" i="99" a="1"/>
  <c r="M30" i="99" s="1"/>
  <c r="M29" i="100" a="1"/>
  <c r="M29" i="100" s="1"/>
  <c r="N30" i="102" a="1"/>
  <c r="N30" i="102" s="1"/>
  <c r="N27" i="86" a="1"/>
  <c r="N27" i="86" s="1"/>
  <c r="N30" i="86" s="1" a="1"/>
  <c r="N30" i="86" s="1"/>
  <c r="N31" i="86" s="1" a="1"/>
  <c r="N31" i="86" s="1"/>
  <c r="N27" i="94" a="1"/>
  <c r="N27" i="94" s="1"/>
  <c r="N29" i="100" a="1"/>
  <c r="N29" i="100" s="1"/>
  <c r="M30" i="102" a="1"/>
  <c r="M30" i="102" s="1"/>
  <c r="M31" i="102" a="1"/>
  <c r="M31" i="102" s="1"/>
  <c r="L40" i="81" a="1"/>
  <c r="L40" i="81" s="1"/>
  <c r="N28" i="109" a="1"/>
  <c r="N28" i="109" s="1"/>
  <c r="M19" i="84" a="1"/>
  <c r="M19" i="84" s="1"/>
  <c r="M27" i="92" a="1"/>
  <c r="M27" i="92" s="1"/>
  <c r="M30" i="92" s="1" a="1"/>
  <c r="M30" i="92" s="1"/>
  <c r="M31" i="92" s="1" a="1"/>
  <c r="M31" i="92" s="1"/>
  <c r="N28" i="94" a="1"/>
  <c r="N28" i="94" s="1"/>
  <c r="L35" i="72" a="1"/>
  <c r="L35" i="72" s="1"/>
  <c r="L27" i="90" a="1"/>
  <c r="L27" i="90" s="1"/>
  <c r="N29" i="96" a="1"/>
  <c r="N29" i="96" s="1"/>
  <c r="L25" i="98" a="1"/>
  <c r="L25" i="98" s="1"/>
  <c r="L26" i="98" a="1"/>
  <c r="L26" i="98" s="1"/>
  <c r="M36" i="91" a="1"/>
  <c r="M36" i="91" s="1"/>
  <c r="M37" i="91" s="1" a="1"/>
  <c r="M37" i="91" s="1"/>
  <c r="L27" i="92" a="1"/>
  <c r="L27" i="92" s="1"/>
  <c r="L30" i="92" s="1" a="1"/>
  <c r="L30" i="92" s="1"/>
  <c r="L31" i="92" s="1" a="1"/>
  <c r="L31" i="92" s="1"/>
  <c r="L28" i="106" a="1"/>
  <c r="L28" i="106" s="1"/>
  <c r="L33" i="110" a="1"/>
  <c r="L33" i="110" s="1"/>
  <c r="M26" i="98" a="1"/>
  <c r="M26" i="98" s="1"/>
  <c r="L31" i="99" a="1"/>
  <c r="L31" i="99" s="1"/>
  <c r="L29" i="103" a="1"/>
  <c r="L29" i="103" s="1"/>
  <c r="N28" i="115" a="1"/>
  <c r="N28" i="115" s="1"/>
  <c r="N29" i="115" s="1" a="1"/>
  <c r="N29" i="115" s="1"/>
  <c r="M28" i="106" a="1"/>
  <c r="M28" i="106" s="1"/>
  <c r="N34" i="110" a="1"/>
  <c r="N34" i="110" s="1"/>
  <c r="F33" i="110" a="1"/>
  <c r="F33" i="110" s="1"/>
  <c r="N28" i="106" a="1"/>
  <c r="N28" i="106" s="1"/>
  <c r="M30" i="111" a="1"/>
  <c r="M30" i="111" s="1"/>
  <c r="E29" i="111" a="1"/>
  <c r="E29" i="111" s="1"/>
  <c r="N28" i="114" a="1"/>
  <c r="N28" i="114" s="1"/>
  <c r="N31" i="114" s="1" a="1"/>
  <c r="N31" i="114" s="1"/>
  <c r="N32" i="114" s="1" a="1"/>
  <c r="N32" i="114" s="1"/>
  <c r="N27" i="115" a="1"/>
  <c r="N27" i="115" s="1"/>
  <c r="F26" i="115" a="1"/>
  <c r="F26" i="115" s="1"/>
  <c r="L28" i="94" a="1"/>
  <c r="L28" i="94" s="1"/>
  <c r="L27" i="94" a="1"/>
  <c r="L27" i="94" s="1"/>
  <c r="N28" i="96" a="1"/>
  <c r="N28" i="96" s="1"/>
  <c r="N29" i="101" a="1"/>
  <c r="N29" i="101" s="1"/>
  <c r="N32" i="101" s="1" a="1"/>
  <c r="N32" i="101" s="1"/>
  <c r="N33" i="101" s="1" a="1"/>
  <c r="N33" i="101" s="1"/>
  <c r="L29" i="105" a="1"/>
  <c r="L29" i="105" s="1"/>
  <c r="L26" i="115" a="1"/>
  <c r="L26" i="115" s="1"/>
  <c r="L25" i="115" a="1"/>
  <c r="L25" i="115" s="1"/>
  <c r="N28" i="100" a="1"/>
  <c r="N28" i="100" s="1"/>
  <c r="N29" i="105" a="1"/>
  <c r="N29" i="105" s="1"/>
  <c r="M26" i="115" a="1"/>
  <c r="M26" i="115" s="1"/>
  <c r="M25" i="115" a="1"/>
  <c r="M25" i="115" s="1"/>
  <c r="N26" i="120" a="1"/>
  <c r="N26" i="120" s="1"/>
  <c r="N25" i="120" a="1"/>
  <c r="N25" i="120" s="1"/>
  <c r="M28" i="96" a="1"/>
  <c r="M28" i="96" s="1"/>
  <c r="N28" i="97" a="1"/>
  <c r="N28" i="97" s="1"/>
  <c r="N29" i="106" a="1"/>
  <c r="N29" i="106" s="1"/>
  <c r="F29" i="114" a="1"/>
  <c r="F29" i="114" s="1"/>
  <c r="N30" i="114" a="1"/>
  <c r="N30" i="114" s="1"/>
  <c r="M25" i="98" a="1"/>
  <c r="M25" i="98" s="1"/>
  <c r="D29" i="114" a="1"/>
  <c r="D29" i="114" s="1"/>
  <c r="L30" i="114" a="1"/>
  <c r="L30" i="114" s="1"/>
  <c r="M27" i="93" a="1"/>
  <c r="M27" i="93" s="1"/>
  <c r="M29" i="96" a="1"/>
  <c r="M29" i="96" s="1"/>
  <c r="L30" i="99" a="1"/>
  <c r="L30" i="99" s="1"/>
  <c r="L28" i="108" a="1"/>
  <c r="L28" i="108" s="1"/>
  <c r="M29" i="114" a="1"/>
  <c r="M29" i="114" s="1"/>
  <c r="L27" i="87" a="1"/>
  <c r="L27" i="87" s="1"/>
  <c r="L30" i="87" s="1" a="1"/>
  <c r="L30" i="87" s="1"/>
  <c r="L31" i="87" s="1" a="1"/>
  <c r="L31" i="87" s="1"/>
  <c r="E31" i="87" s="1" a="1"/>
  <c r="E31" i="87" s="1"/>
  <c r="N28" i="107" a="1"/>
  <c r="N28" i="107" s="1"/>
  <c r="M28" i="108" a="1"/>
  <c r="M28" i="108" s="1"/>
  <c r="M31" i="108" s="1" a="1"/>
  <c r="M31" i="108" s="1"/>
  <c r="M32" i="108" s="1" a="1"/>
  <c r="M32" i="108" s="1"/>
  <c r="N26" i="121" a="1"/>
  <c r="N26" i="121" s="1"/>
  <c r="N31" i="102" a="1"/>
  <c r="N31" i="102" s="1"/>
  <c r="M29" i="112" a="1"/>
  <c r="M29" i="112" s="1"/>
  <c r="N28" i="108" a="1"/>
  <c r="N28" i="108" s="1"/>
  <c r="N31" i="108" s="1" a="1"/>
  <c r="N31" i="108" s="1"/>
  <c r="N32" i="108" s="1" a="1"/>
  <c r="N32" i="108" s="1"/>
  <c r="L28" i="111" a="1"/>
  <c r="L28" i="111" s="1"/>
  <c r="N30" i="112" a="1"/>
  <c r="N30" i="112" s="1"/>
  <c r="F29" i="112" a="1"/>
  <c r="F29" i="112" s="1"/>
  <c r="N27" i="119" a="1"/>
  <c r="N27" i="119" s="1"/>
  <c r="F26" i="119" a="1"/>
  <c r="F26" i="119" s="1"/>
  <c r="M28" i="103" a="1"/>
  <c r="M28" i="103" s="1"/>
  <c r="M29" i="97" a="1"/>
  <c r="M29" i="97" s="1"/>
  <c r="M31" i="99" a="1"/>
  <c r="M31" i="99" s="1"/>
  <c r="L30" i="100" a="1"/>
  <c r="L30" i="100" s="1"/>
  <c r="L31" i="100" s="1" a="1"/>
  <c r="L31" i="100" s="1"/>
  <c r="L32" i="100" s="1" a="1"/>
  <c r="L32" i="100" s="1"/>
  <c r="N28" i="103" a="1"/>
  <c r="N28" i="103" s="1"/>
  <c r="N31" i="103" s="1" a="1"/>
  <c r="N31" i="103" s="1"/>
  <c r="N32" i="103" s="1" a="1"/>
  <c r="N32" i="103" s="1"/>
  <c r="L29" i="107" a="1"/>
  <c r="L29" i="107" s="1"/>
  <c r="N28" i="111" a="1"/>
  <c r="N28" i="111" s="1"/>
  <c r="M27" i="94" a="1"/>
  <c r="M27" i="94" s="1"/>
  <c r="M30" i="94" s="1" a="1"/>
  <c r="M30" i="94" s="1"/>
  <c r="M31" i="94" s="1" a="1"/>
  <c r="M31" i="94" s="1"/>
  <c r="M29" i="106" a="1"/>
  <c r="M29" i="106" s="1"/>
  <c r="M33" i="110" a="1"/>
  <c r="M33" i="110" s="1"/>
  <c r="M27" i="89" a="1"/>
  <c r="M27" i="89" s="1"/>
  <c r="M26" i="117" a="1"/>
  <c r="M26" i="117" s="1"/>
  <c r="M25" i="117" a="1"/>
  <c r="M25" i="117" s="1"/>
  <c r="L27" i="119" a="1"/>
  <c r="L27" i="119" s="1"/>
  <c r="D26" i="119" a="1"/>
  <c r="D26" i="119" s="1"/>
  <c r="N28" i="95" a="1"/>
  <c r="N28" i="95" s="1"/>
  <c r="L19" i="104" a="1"/>
  <c r="L19" i="104" s="1"/>
  <c r="N29" i="109" a="1"/>
  <c r="N29" i="109" s="1"/>
  <c r="L28" i="112" a="1"/>
  <c r="L28" i="112" s="1"/>
  <c r="F26" i="122" a="1"/>
  <c r="F26" i="122" s="1"/>
  <c r="N27" i="122" a="1"/>
  <c r="N27" i="122" s="1"/>
  <c r="N28" i="122" s="1" a="1"/>
  <c r="N28" i="122" s="1"/>
  <c r="N29" i="122" s="1" a="1"/>
  <c r="N29" i="122" s="1"/>
  <c r="M28" i="112" a="1"/>
  <c r="M28" i="112" s="1"/>
  <c r="L28" i="114" a="1"/>
  <c r="L28" i="114" s="1"/>
  <c r="L31" i="114" s="1" a="1"/>
  <c r="L31" i="114" s="1"/>
  <c r="L32" i="114" s="1" a="1"/>
  <c r="L32" i="114" s="1"/>
  <c r="N25" i="119" a="1"/>
  <c r="N25" i="119" s="1"/>
  <c r="N28" i="119" s="1" a="1"/>
  <c r="N28" i="119" s="1"/>
  <c r="N29" i="119" s="1" a="1"/>
  <c r="N29" i="119" s="1"/>
  <c r="N26" i="123" a="1"/>
  <c r="N26" i="123" s="1"/>
  <c r="N25" i="123" a="1"/>
  <c r="N25" i="123" s="1"/>
  <c r="M26" i="119" a="1"/>
  <c r="M26" i="119" s="1"/>
  <c r="E26" i="122" a="1"/>
  <c r="E26" i="122" s="1"/>
  <c r="M27" i="122" a="1"/>
  <c r="M27" i="122" s="1"/>
  <c r="N20" i="104" a="1"/>
  <c r="N20" i="104" s="1"/>
  <c r="M28" i="111" a="1"/>
  <c r="M28" i="111" s="1"/>
  <c r="N28" i="112" a="1"/>
  <c r="N28" i="112" s="1"/>
  <c r="N31" i="112" s="1" a="1"/>
  <c r="N31" i="112" s="1"/>
  <c r="N32" i="112" s="1" a="1"/>
  <c r="N32" i="112" s="1"/>
  <c r="M28" i="114" a="1"/>
  <c r="M28" i="114" s="1"/>
  <c r="N26" i="118" a="1"/>
  <c r="N26" i="118" s="1"/>
  <c r="N25" i="118" a="1"/>
  <c r="N25" i="118" s="1"/>
  <c r="N25" i="116" a="1"/>
  <c r="N25" i="116" s="1"/>
  <c r="M27" i="120" a="1"/>
  <c r="M27" i="120" s="1"/>
  <c r="E26" i="120" a="1"/>
  <c r="E26" i="120" s="1"/>
  <c r="L26" i="121" a="1"/>
  <c r="L26" i="121" s="1"/>
  <c r="L25" i="121" a="1"/>
  <c r="L25" i="121" s="1"/>
  <c r="N30" i="99" a="1"/>
  <c r="N30" i="99" s="1"/>
  <c r="N19" i="104" a="1"/>
  <c r="N19" i="104" s="1"/>
  <c r="L28" i="105" a="1"/>
  <c r="L28" i="105" s="1"/>
  <c r="M28" i="107" a="1"/>
  <c r="M28" i="107" s="1"/>
  <c r="M31" i="107" s="1" a="1"/>
  <c r="M31" i="107" s="1"/>
  <c r="M32" i="107" s="1" a="1"/>
  <c r="M32" i="107" s="1"/>
  <c r="N29" i="113" a="1"/>
  <c r="N29" i="113" s="1"/>
  <c r="M26" i="116" a="1"/>
  <c r="M26" i="116" s="1"/>
  <c r="M25" i="116" a="1"/>
  <c r="M25" i="116" s="1"/>
  <c r="M26" i="118" a="1"/>
  <c r="M26" i="118" s="1"/>
  <c r="N26" i="116" a="1"/>
  <c r="N26" i="116" s="1"/>
  <c r="N29" i="111" a="1"/>
  <c r="N29" i="111" s="1"/>
  <c r="L27" i="120" a="1"/>
  <c r="L27" i="120" s="1"/>
  <c r="D26" i="120" a="1"/>
  <c r="D26" i="120" s="1"/>
  <c r="L31" i="102" a="1"/>
  <c r="L31" i="102" s="1"/>
  <c r="L20" i="104" a="1"/>
  <c r="L20" i="104" s="1"/>
  <c r="L32" i="110" a="1"/>
  <c r="L32" i="110" s="1"/>
  <c r="L26" i="118" a="1"/>
  <c r="L26" i="118" s="1"/>
  <c r="L29" i="106" a="1"/>
  <c r="L29" i="106" s="1"/>
  <c r="N29" i="107" a="1"/>
  <c r="N29" i="107" s="1"/>
  <c r="M28" i="109" a="1"/>
  <c r="M28" i="109" s="1"/>
  <c r="N27" i="124" a="1"/>
  <c r="N27" i="124" s="1"/>
  <c r="L28" i="95" a="1"/>
  <c r="L28" i="95" s="1"/>
  <c r="M28" i="123" a="1"/>
  <c r="M28" i="123" s="1"/>
  <c r="M29" i="123" s="1" a="1"/>
  <c r="M29" i="123" s="1"/>
  <c r="N32" i="110" a="1"/>
  <c r="N32" i="110" s="1"/>
  <c r="E26" i="121" a="1"/>
  <c r="E26" i="121" s="1"/>
  <c r="M27" i="121" a="1"/>
  <c r="M27" i="121" s="1"/>
  <c r="M29" i="103" a="1"/>
  <c r="M29" i="103" s="1"/>
  <c r="M29" i="109" a="1"/>
  <c r="M29" i="109" s="1"/>
  <c r="L25" i="119" a="1"/>
  <c r="L25" i="119" s="1"/>
  <c r="L28" i="119" s="1" a="1"/>
  <c r="L28" i="119" s="1"/>
  <c r="L29" i="119" s="1" a="1"/>
  <c r="L29" i="119" s="1"/>
  <c r="M28" i="121" a="1"/>
  <c r="M28" i="121" s="1"/>
  <c r="M29" i="121" s="1" a="1"/>
  <c r="M29" i="121" s="1"/>
  <c r="E26" i="123" a="1"/>
  <c r="E26" i="123" s="1"/>
  <c r="M27" i="123" a="1"/>
  <c r="M27" i="123" s="1"/>
  <c r="E29" i="127" a="1"/>
  <c r="E29" i="127" s="1"/>
  <c r="M30" i="127" a="1"/>
  <c r="M30" i="127" s="1"/>
  <c r="N26" i="117" a="1"/>
  <c r="N26" i="117" s="1"/>
  <c r="L37" i="128" a="1"/>
  <c r="L37" i="128" s="1"/>
  <c r="D36" i="128" a="1"/>
  <c r="D36" i="128" s="1"/>
  <c r="M30" i="126" a="1"/>
  <c r="M30" i="126" s="1"/>
  <c r="E29" i="126" a="1"/>
  <c r="E29" i="126" s="1"/>
  <c r="M28" i="113" a="1"/>
  <c r="M28" i="113" s="1"/>
  <c r="L26" i="123" a="1"/>
  <c r="L26" i="123" s="1"/>
  <c r="M30" i="131" a="1"/>
  <c r="M30" i="131" s="1"/>
  <c r="E29" i="131" a="1"/>
  <c r="E29" i="131" s="1"/>
  <c r="L29" i="108" a="1"/>
  <c r="L29" i="108" s="1"/>
  <c r="L26" i="124" a="1"/>
  <c r="L26" i="124" s="1"/>
  <c r="M26" i="124" a="1"/>
  <c r="M26" i="124" s="1"/>
  <c r="M25" i="122" a="1"/>
  <c r="M25" i="122" s="1"/>
  <c r="M28" i="122" s="1" a="1"/>
  <c r="M28" i="122" s="1"/>
  <c r="M29" i="122" s="1" a="1"/>
  <c r="M29" i="122" s="1"/>
  <c r="N26" i="124" a="1"/>
  <c r="N26" i="124" s="1"/>
  <c r="L25" i="118" a="1"/>
  <c r="L25" i="118" s="1"/>
  <c r="M25" i="119" a="1"/>
  <c r="M25" i="119" s="1"/>
  <c r="M31" i="127" a="1"/>
  <c r="M31" i="127" s="1"/>
  <c r="M32" i="127" s="1" a="1"/>
  <c r="M32" i="127" s="1"/>
  <c r="N37" i="128" a="1"/>
  <c r="N37" i="128" s="1"/>
  <c r="F36" i="128" a="1"/>
  <c r="F36" i="128" s="1"/>
  <c r="L29" i="113" a="1"/>
  <c r="L29" i="113" s="1"/>
  <c r="N25" i="117" a="1"/>
  <c r="N25" i="117" s="1"/>
  <c r="L29" i="112" a="1"/>
  <c r="L29" i="112" s="1"/>
  <c r="M29" i="113" a="1"/>
  <c r="M29" i="113" s="1"/>
  <c r="L26" i="116" a="1"/>
  <c r="L26" i="116" s="1"/>
  <c r="L25" i="120" a="1"/>
  <c r="L25" i="120" s="1"/>
  <c r="L28" i="120" s="1" a="1"/>
  <c r="L28" i="120" s="1"/>
  <c r="L29" i="120" s="1" a="1"/>
  <c r="L29" i="120" s="1"/>
  <c r="N25" i="121" a="1"/>
  <c r="N25" i="121" s="1"/>
  <c r="M27" i="124" a="1"/>
  <c r="M27" i="124" s="1"/>
  <c r="N29" i="127" a="1"/>
  <c r="N29" i="127" s="1"/>
  <c r="N28" i="129" a="1"/>
  <c r="N28" i="129" s="1"/>
  <c r="N29" i="129" a="1"/>
  <c r="N29" i="129" s="1"/>
  <c r="E29" i="137" a="1"/>
  <c r="E29" i="137" s="1"/>
  <c r="M30" i="137" a="1"/>
  <c r="M30" i="137" s="1"/>
  <c r="M25" i="120" a="1"/>
  <c r="M25" i="120" s="1"/>
  <c r="L27" i="122" a="1"/>
  <c r="L27" i="122" s="1"/>
  <c r="L28" i="122" s="1" a="1"/>
  <c r="L28" i="122" s="1"/>
  <c r="L29" i="122" s="1" a="1"/>
  <c r="L29" i="122" s="1"/>
  <c r="L25" i="123" a="1"/>
  <c r="L25" i="123" s="1"/>
  <c r="L29" i="111" a="1"/>
  <c r="L29" i="111" s="1"/>
  <c r="M37" i="125" a="1"/>
  <c r="M37" i="125" s="1"/>
  <c r="L25" i="117" a="1"/>
  <c r="L25" i="117" s="1"/>
  <c r="L26" i="117" a="1"/>
  <c r="L26" i="117" s="1"/>
  <c r="L30" i="130" a="1"/>
  <c r="L30" i="130" s="1"/>
  <c r="D29" i="130" a="1"/>
  <c r="D29" i="130" s="1"/>
  <c r="N29" i="130" a="1"/>
  <c r="N29" i="130" s="1"/>
  <c r="L49" i="136" a="1"/>
  <c r="L49" i="136" s="1"/>
  <c r="L29" i="129" a="1"/>
  <c r="L29" i="129" s="1"/>
  <c r="L28" i="130" a="1"/>
  <c r="L28" i="130" s="1"/>
  <c r="L31" i="130" s="1" a="1"/>
  <c r="L31" i="130" s="1"/>
  <c r="L32" i="130" s="1" a="1"/>
  <c r="L32" i="130" s="1"/>
  <c r="L31" i="137" a="1"/>
  <c r="L31" i="137" s="1"/>
  <c r="L32" i="137" s="1" a="1"/>
  <c r="L32" i="137" s="1"/>
  <c r="E31" i="141" a="1"/>
  <c r="E31" i="141" s="1"/>
  <c r="M32" i="141" a="1"/>
  <c r="M32" i="141" s="1"/>
  <c r="N29" i="131" a="1"/>
  <c r="N29" i="131" s="1"/>
  <c r="N28" i="131" a="1"/>
  <c r="N28" i="131" s="1"/>
  <c r="M27" i="132" a="1"/>
  <c r="M27" i="132" s="1"/>
  <c r="N27" i="133" a="1"/>
  <c r="N27" i="133" s="1"/>
  <c r="L35" i="128" a="1"/>
  <c r="L35" i="128" s="1"/>
  <c r="L38" i="128" s="1" a="1"/>
  <c r="L38" i="128" s="1"/>
  <c r="L39" i="128" s="1" a="1"/>
  <c r="L39" i="128" s="1"/>
  <c r="N28" i="134" a="1"/>
  <c r="N28" i="134" s="1"/>
  <c r="L28" i="135" a="1"/>
  <c r="L28" i="135" s="1"/>
  <c r="N32" i="141" a="1"/>
  <c r="N32" i="141" s="1"/>
  <c r="N33" i="141" s="1" a="1"/>
  <c r="N33" i="141" s="1"/>
  <c r="N34" i="141" s="1" a="1"/>
  <c r="N34" i="141" s="1"/>
  <c r="F31" i="141" a="1"/>
  <c r="F31" i="141" s="1"/>
  <c r="M28" i="126" a="1"/>
  <c r="M28" i="126" s="1"/>
  <c r="M31" i="126" s="1" a="1"/>
  <c r="M31" i="126" s="1"/>
  <c r="M32" i="126" s="1" a="1"/>
  <c r="M32" i="126" s="1"/>
  <c r="N28" i="132" a="1"/>
  <c r="N28" i="132" s="1"/>
  <c r="L27" i="124" a="1"/>
  <c r="L27" i="124" s="1"/>
  <c r="L27" i="134" a="1"/>
  <c r="L27" i="134" s="1"/>
  <c r="L28" i="134" a="1"/>
  <c r="L28" i="134" s="1"/>
  <c r="N26" i="138" a="1"/>
  <c r="N26" i="138" s="1"/>
  <c r="N27" i="138" a="1"/>
  <c r="N27" i="138" s="1"/>
  <c r="L28" i="132" a="1"/>
  <c r="L28" i="132" s="1"/>
  <c r="M36" i="128" a="1"/>
  <c r="M36" i="128" s="1"/>
  <c r="N48" i="136" a="1"/>
  <c r="N48" i="136" s="1"/>
  <c r="D27" i="138" a="1"/>
  <c r="D27" i="138" s="1"/>
  <c r="L28" i="138" a="1"/>
  <c r="L28" i="138" s="1"/>
  <c r="E27" i="138" a="1"/>
  <c r="E27" i="138" s="1"/>
  <c r="M28" i="138" a="1"/>
  <c r="M28" i="138" s="1"/>
  <c r="M36" i="140" a="1"/>
  <c r="M36" i="140" s="1"/>
  <c r="M35" i="140" a="1"/>
  <c r="M35" i="140" s="1"/>
  <c r="M28" i="129" a="1"/>
  <c r="M28" i="129" s="1"/>
  <c r="M31" i="129" s="1" a="1"/>
  <c r="M31" i="129" s="1"/>
  <c r="M32" i="129" s="1" a="1"/>
  <c r="M32" i="129" s="1"/>
  <c r="N28" i="133" a="1"/>
  <c r="N28" i="133" s="1"/>
  <c r="N38" i="125" a="1"/>
  <c r="N38" i="125" s="1"/>
  <c r="N29" i="126" a="1"/>
  <c r="N29" i="126" s="1"/>
  <c r="N28" i="126" a="1"/>
  <c r="N28" i="126" s="1"/>
  <c r="N28" i="130" a="1"/>
  <c r="N28" i="130" s="1"/>
  <c r="L28" i="131" a="1"/>
  <c r="L28" i="131" s="1"/>
  <c r="L31" i="131" s="1" a="1"/>
  <c r="L31" i="131" s="1"/>
  <c r="L32" i="131" s="1" a="1"/>
  <c r="L32" i="131" s="1"/>
  <c r="M38" i="125" a="1"/>
  <c r="M38" i="125" s="1"/>
  <c r="L28" i="126" a="1"/>
  <c r="L28" i="126" s="1"/>
  <c r="M30" i="129" a="1"/>
  <c r="M30" i="129" s="1"/>
  <c r="E29" i="129" a="1"/>
  <c r="E29" i="129" s="1"/>
  <c r="M29" i="130" a="1"/>
  <c r="M29" i="130" s="1"/>
  <c r="D29" i="137" a="1"/>
  <c r="D29" i="137" s="1"/>
  <c r="L30" i="137" a="1"/>
  <c r="L30" i="137" s="1"/>
  <c r="L29" i="126" a="1"/>
  <c r="L29" i="126" s="1"/>
  <c r="M28" i="134" a="1"/>
  <c r="M28" i="134" s="1"/>
  <c r="L28" i="133" a="1"/>
  <c r="L28" i="133" s="1"/>
  <c r="M28" i="133" a="1"/>
  <c r="M28" i="133" s="1"/>
  <c r="M28" i="135" a="1"/>
  <c r="M28" i="135" s="1"/>
  <c r="L30" i="143" a="1"/>
  <c r="L30" i="143" s="1"/>
  <c r="D29" i="143" a="1"/>
  <c r="D29" i="143" s="1"/>
  <c r="L28" i="127" a="1"/>
  <c r="L28" i="127" s="1"/>
  <c r="L48" i="136" a="1"/>
  <c r="L48" i="136" s="1"/>
  <c r="L29" i="139" a="1"/>
  <c r="L29" i="139" s="1"/>
  <c r="L36" i="140" a="1"/>
  <c r="L36" i="140" s="1"/>
  <c r="M35" i="128" a="1"/>
  <c r="M35" i="128" s="1"/>
  <c r="M28" i="130" a="1"/>
  <c r="M28" i="130" s="1"/>
  <c r="N49" i="136" a="1"/>
  <c r="N49" i="136" s="1"/>
  <c r="N28" i="127" a="1"/>
  <c r="N28" i="127" s="1"/>
  <c r="N35" i="128" a="1"/>
  <c r="N35" i="128" s="1"/>
  <c r="L31" i="143" a="1"/>
  <c r="L31" i="143" s="1"/>
  <c r="L32" i="143" s="1" a="1"/>
  <c r="L32" i="143" s="1"/>
  <c r="M30" i="141" a="1"/>
  <c r="M30" i="141" s="1"/>
  <c r="M33" i="141" s="1" a="1"/>
  <c r="M33" i="141" s="1"/>
  <c r="M34" i="141" s="1" a="1"/>
  <c r="M34" i="141" s="1"/>
  <c r="M28" i="131" a="1"/>
  <c r="M28" i="131" s="1"/>
  <c r="M31" i="131" s="1" a="1"/>
  <c r="M31" i="131" s="1"/>
  <c r="M32" i="131" s="1" a="1"/>
  <c r="M32" i="131" s="1"/>
  <c r="L27" i="132" a="1"/>
  <c r="L27" i="132" s="1"/>
  <c r="N28" i="135" a="1"/>
  <c r="N28" i="135" s="1"/>
  <c r="L29" i="127" a="1"/>
  <c r="L29" i="127" s="1"/>
  <c r="N28" i="137" a="1"/>
  <c r="N28" i="137" s="1"/>
  <c r="M35" i="144" a="1"/>
  <c r="M35" i="144" s="1"/>
  <c r="M38" i="144" s="1" a="1"/>
  <c r="M38" i="144" s="1"/>
  <c r="M39" i="144" s="1" a="1"/>
  <c r="M39" i="144" s="1"/>
  <c r="M27" i="134" a="1"/>
  <c r="M27" i="134" s="1"/>
  <c r="M30" i="143" a="1"/>
  <c r="M30" i="143" s="1"/>
  <c r="E29" i="143" a="1"/>
  <c r="E29" i="143" s="1"/>
  <c r="L29" i="147" a="1"/>
  <c r="L29" i="147" s="1"/>
  <c r="D28" i="147" a="1"/>
  <c r="D28" i="147" s="1"/>
  <c r="F31" i="147" s="1" a="1"/>
  <c r="F31" i="147" s="1"/>
  <c r="N27" i="132" a="1"/>
  <c r="N27" i="132" s="1"/>
  <c r="N27" i="134" a="1"/>
  <c r="N27" i="134" s="1"/>
  <c r="N29" i="137" a="1"/>
  <c r="N29" i="137" s="1"/>
  <c r="M28" i="132" a="1"/>
  <c r="M28" i="132" s="1"/>
  <c r="M27" i="133" a="1"/>
  <c r="M27" i="133" s="1"/>
  <c r="L28" i="139" a="1"/>
  <c r="L28" i="139" s="1"/>
  <c r="D29" i="131" a="1"/>
  <c r="D29" i="131" s="1"/>
  <c r="L30" i="131" a="1"/>
  <c r="L30" i="131" s="1"/>
  <c r="L27" i="135" a="1"/>
  <c r="L27" i="135" s="1"/>
  <c r="M48" i="136" a="1"/>
  <c r="M48" i="136" s="1"/>
  <c r="L26" i="138" a="1"/>
  <c r="L26" i="138" s="1"/>
  <c r="M28" i="139" a="1"/>
  <c r="M28" i="139" s="1"/>
  <c r="M29" i="142" a="1"/>
  <c r="M29" i="142" s="1"/>
  <c r="L38" i="125" a="1"/>
  <c r="L38" i="125" s="1"/>
  <c r="N27" i="135" a="1"/>
  <c r="N27" i="135" s="1"/>
  <c r="M27" i="135" a="1"/>
  <c r="M27" i="135" s="1"/>
  <c r="N28" i="139" a="1"/>
  <c r="N28" i="139" s="1"/>
  <c r="D29" i="142" a="1"/>
  <c r="D29" i="142" s="1"/>
  <c r="L30" i="142" a="1"/>
  <c r="L30" i="142" s="1"/>
  <c r="L31" i="142" s="1" a="1"/>
  <c r="L31" i="142" s="1"/>
  <c r="L32" i="142" s="1" a="1"/>
  <c r="L32" i="142" s="1"/>
  <c r="L28" i="129" a="1"/>
  <c r="L28" i="129" s="1"/>
  <c r="M49" i="136" a="1"/>
  <c r="M49" i="136" s="1"/>
  <c r="M29" i="139" a="1"/>
  <c r="M29" i="139" s="1"/>
  <c r="L28" i="148" a="1"/>
  <c r="L28" i="148" s="1"/>
  <c r="M29" i="148" a="1"/>
  <c r="M29" i="148" s="1"/>
  <c r="M30" i="148" s="1" a="1"/>
  <c r="M30" i="148" s="1"/>
  <c r="M31" i="148" s="1" a="1"/>
  <c r="M31" i="148" s="1"/>
  <c r="E28" i="148" a="1"/>
  <c r="E28" i="148" s="1"/>
  <c r="L27" i="151" a="1"/>
  <c r="L27" i="151" s="1"/>
  <c r="L33" i="145" a="1"/>
  <c r="L33" i="145" s="1"/>
  <c r="L27" i="147" a="1"/>
  <c r="L27" i="147" s="1"/>
  <c r="L28" i="152" a="1"/>
  <c r="L28" i="152" s="1"/>
  <c r="M27" i="147" a="1"/>
  <c r="M27" i="147" s="1"/>
  <c r="L31" i="141" a="1"/>
  <c r="L31" i="141" s="1"/>
  <c r="M28" i="143" a="1"/>
  <c r="M28" i="143" s="1"/>
  <c r="M31" i="143" s="1" a="1"/>
  <c r="M31" i="143" s="1"/>
  <c r="M32" i="143" s="1" a="1"/>
  <c r="M32" i="143" s="1"/>
  <c r="L27" i="146" a="1"/>
  <c r="L27" i="146" s="1"/>
  <c r="N36" i="140" a="1"/>
  <c r="N36" i="140" s="1"/>
  <c r="M36" i="144" a="1"/>
  <c r="M36" i="144" s="1"/>
  <c r="M37" i="144" s="1" a="1"/>
  <c r="M37" i="144" s="1"/>
  <c r="N33" i="145" a="1"/>
  <c r="N33" i="145" s="1"/>
  <c r="N27" i="147" a="1"/>
  <c r="N27" i="147" s="1"/>
  <c r="E28" i="152" a="1"/>
  <c r="E28" i="152" s="1"/>
  <c r="M29" i="152" a="1"/>
  <c r="M29" i="152" s="1"/>
  <c r="M30" i="152" s="1" a="1"/>
  <c r="M30" i="152" s="1"/>
  <c r="M31" i="152" s="1" a="1"/>
  <c r="M31" i="152" s="1"/>
  <c r="N36" i="144" a="1"/>
  <c r="N36" i="144" s="1"/>
  <c r="N37" i="144" s="1" a="1"/>
  <c r="N37" i="144" s="1"/>
  <c r="M27" i="146" a="1"/>
  <c r="M27" i="146" s="1"/>
  <c r="N27" i="152" a="1"/>
  <c r="N27" i="152" s="1"/>
  <c r="E28" i="154" a="1"/>
  <c r="E28" i="154" s="1"/>
  <c r="M29" i="154" a="1"/>
  <c r="M29" i="154" s="1"/>
  <c r="M26" i="138" a="1"/>
  <c r="M26" i="138" s="1"/>
  <c r="N34" i="145" a="1"/>
  <c r="N34" i="145" s="1"/>
  <c r="M28" i="146" a="1"/>
  <c r="M28" i="146" s="1"/>
  <c r="N28" i="147" a="1"/>
  <c r="N28" i="147" s="1"/>
  <c r="M28" i="150" a="1"/>
  <c r="M28" i="150" s="1"/>
  <c r="N29" i="139" a="1"/>
  <c r="N29" i="139" s="1"/>
  <c r="M28" i="142" a="1"/>
  <c r="M28" i="142" s="1"/>
  <c r="N28" i="150" a="1"/>
  <c r="N28" i="150" s="1"/>
  <c r="N27" i="150" a="1"/>
  <c r="N27" i="150" s="1"/>
  <c r="M28" i="151" a="1"/>
  <c r="M28" i="151" s="1"/>
  <c r="M27" i="151" a="1"/>
  <c r="M27" i="151" s="1"/>
  <c r="L28" i="153" a="1"/>
  <c r="L28" i="153" s="1"/>
  <c r="M34" i="145" a="1"/>
  <c r="M34" i="145" s="1"/>
  <c r="L28" i="146" a="1"/>
  <c r="L28" i="146" s="1"/>
  <c r="M28" i="147" a="1"/>
  <c r="M28" i="147" s="1"/>
  <c r="L27" i="148" a="1"/>
  <c r="L27" i="148" s="1"/>
  <c r="L28" i="150" a="1"/>
  <c r="L28" i="150" s="1"/>
  <c r="M28" i="137" a="1"/>
  <c r="M28" i="137" s="1"/>
  <c r="M31" i="137" s="1" a="1"/>
  <c r="M31" i="137" s="1"/>
  <c r="M32" i="137" s="1" a="1"/>
  <c r="M32" i="137" s="1"/>
  <c r="L35" i="140" a="1"/>
  <c r="L35" i="140" s="1"/>
  <c r="N29" i="143" a="1"/>
  <c r="N29" i="143" s="1"/>
  <c r="N28" i="154" a="1"/>
  <c r="N28" i="154" s="1"/>
  <c r="L35" i="144" a="1"/>
  <c r="L35" i="144" s="1"/>
  <c r="L38" i="144" s="1" a="1"/>
  <c r="L38" i="144" s="1"/>
  <c r="L39" i="144" s="1" a="1"/>
  <c r="L39" i="144" s="1"/>
  <c r="N28" i="146" a="1"/>
  <c r="N28" i="146" s="1"/>
  <c r="L28" i="151" a="1"/>
  <c r="L28" i="151" s="1"/>
  <c r="N35" i="140" a="1"/>
  <c r="N35" i="140" s="1"/>
  <c r="N28" i="142" a="1"/>
  <c r="N28" i="142" s="1"/>
  <c r="N29" i="142" a="1"/>
  <c r="N29" i="142" s="1"/>
  <c r="N28" i="151" a="1"/>
  <c r="N28" i="151" s="1"/>
  <c r="N27" i="151" a="1"/>
  <c r="N27" i="151" s="1"/>
  <c r="N26" i="155" a="1"/>
  <c r="N26" i="155" s="1"/>
  <c r="L34" i="145" a="1"/>
  <c r="L34" i="145" s="1"/>
  <c r="L29" i="157" a="1"/>
  <c r="L29" i="157" s="1"/>
  <c r="D28" i="157" a="1"/>
  <c r="D28" i="157" s="1"/>
  <c r="F31" i="157" s="1" a="1"/>
  <c r="F31" i="157" s="1"/>
  <c r="N35" i="144" a="1"/>
  <c r="N35" i="144" s="1"/>
  <c r="N28" i="148" a="1"/>
  <c r="N28" i="148" s="1"/>
  <c r="M26" i="149" a="1"/>
  <c r="M26" i="149" s="1"/>
  <c r="M25" i="149" a="1"/>
  <c r="M25" i="149" s="1"/>
  <c r="L19" i="149" a="1"/>
  <c r="L19" i="149" s="1"/>
  <c r="L27" i="153" a="1"/>
  <c r="L27" i="153" s="1"/>
  <c r="L27" i="154" a="1"/>
  <c r="L27" i="154" s="1"/>
  <c r="N28" i="162" a="1"/>
  <c r="N28" i="162" s="1"/>
  <c r="N27" i="162" a="1"/>
  <c r="N27" i="162" s="1"/>
  <c r="L27" i="152" a="1"/>
  <c r="L27" i="152" s="1"/>
  <c r="N28" i="158" a="1"/>
  <c r="N28" i="158" s="1"/>
  <c r="N27" i="159" a="1"/>
  <c r="N27" i="159" s="1"/>
  <c r="M27" i="153" a="1"/>
  <c r="M27" i="153" s="1"/>
  <c r="M28" i="156" a="1"/>
  <c r="M28" i="156" s="1"/>
  <c r="N28" i="157" a="1"/>
  <c r="N28" i="157" s="1"/>
  <c r="N27" i="157" a="1"/>
  <c r="N27" i="157" s="1"/>
  <c r="N27" i="154" a="1"/>
  <c r="N27" i="154" s="1"/>
  <c r="N28" i="156" a="1"/>
  <c r="N28" i="156" s="1"/>
  <c r="L28" i="158" a="1"/>
  <c r="L28" i="158" s="1"/>
  <c r="N28" i="143" a="1"/>
  <c r="N28" i="143" s="1"/>
  <c r="N28" i="152" a="1"/>
  <c r="N28" i="152" s="1"/>
  <c r="N27" i="155" a="1"/>
  <c r="N27" i="155" s="1"/>
  <c r="N28" i="160" a="1"/>
  <c r="N28" i="160" s="1"/>
  <c r="N27" i="160" a="1"/>
  <c r="N27" i="160" s="1"/>
  <c r="L28" i="154" a="1"/>
  <c r="L28" i="154" s="1"/>
  <c r="D28" i="159" a="1"/>
  <c r="D28" i="159" s="1"/>
  <c r="F31" i="159" s="1" a="1"/>
  <c r="F31" i="159" s="1"/>
  <c r="L29" i="159" a="1"/>
  <c r="L29" i="159" s="1"/>
  <c r="L27" i="150" a="1"/>
  <c r="L27" i="150" s="1"/>
  <c r="M28" i="153" a="1"/>
  <c r="M28" i="153" s="1"/>
  <c r="L20" i="155" a="1"/>
  <c r="L20" i="155" s="1"/>
  <c r="E20" i="155" a="1"/>
  <c r="E20" i="155" s="1"/>
  <c r="M20" i="155" s="1" a="1"/>
  <c r="M20" i="155" s="1"/>
  <c r="L28" i="160" a="1"/>
  <c r="L28" i="160" s="1"/>
  <c r="E10" i="149" a="1"/>
  <c r="E10" i="149" s="1"/>
  <c r="M10" i="149" s="1" a="1"/>
  <c r="M10" i="149" s="1"/>
  <c r="N28" i="153" a="1"/>
  <c r="N28" i="153" s="1"/>
  <c r="F10" i="155" a="1"/>
  <c r="F10" i="155" s="1"/>
  <c r="N10" i="155" s="1" a="1"/>
  <c r="N10" i="155" s="1"/>
  <c r="L10" i="155" a="1"/>
  <c r="L10" i="155" s="1"/>
  <c r="L27" i="155" s="1" a="1"/>
  <c r="L27" i="155" s="1"/>
  <c r="M28" i="161" a="1"/>
  <c r="M28" i="161" s="1"/>
  <c r="M27" i="150" a="1"/>
  <c r="M27" i="150" s="1"/>
  <c r="M27" i="154" a="1"/>
  <c r="M27" i="154" s="1"/>
  <c r="L26" i="155" a="1"/>
  <c r="L26" i="155" s="1"/>
  <c r="G29" i="155" s="1" a="1"/>
  <c r="G29" i="155" s="1"/>
  <c r="L31" i="164" a="1"/>
  <c r="L31" i="164" s="1"/>
  <c r="L32" i="164" s="1" a="1"/>
  <c r="L32" i="164" s="1"/>
  <c r="L33" i="164" s="1" a="1"/>
  <c r="L33" i="164" s="1"/>
  <c r="D30" i="164" a="1"/>
  <c r="D30" i="164" s="1"/>
  <c r="E10" i="155" a="1"/>
  <c r="E10" i="155" s="1"/>
  <c r="M10" i="155" s="1" a="1"/>
  <c r="M10" i="155" s="1"/>
  <c r="F20" i="155" a="1"/>
  <c r="F20" i="155" s="1"/>
  <c r="N20" i="155" s="1" a="1"/>
  <c r="N20" i="155" s="1"/>
  <c r="L27" i="157" a="1"/>
  <c r="L27" i="157" s="1"/>
  <c r="L30" i="157" s="1" a="1"/>
  <c r="L30" i="157" s="1"/>
  <c r="L31" i="157" s="1" a="1"/>
  <c r="L31" i="157" s="1"/>
  <c r="E31" i="157" s="1" a="1"/>
  <c r="E31" i="157" s="1"/>
  <c r="M27" i="156" a="1"/>
  <c r="M27" i="156" s="1"/>
  <c r="L17" i="155" a="1"/>
  <c r="L17" i="155" s="1"/>
  <c r="F17" i="155" a="1"/>
  <c r="F17" i="155" s="1"/>
  <c r="N17" i="155" s="1" a="1"/>
  <c r="N17" i="155" s="1"/>
  <c r="E17" i="155" a="1"/>
  <c r="E17" i="155" s="1"/>
  <c r="M17" i="155" s="1" a="1"/>
  <c r="M17" i="155" s="1"/>
  <c r="M27" i="155" s="1" a="1"/>
  <c r="M27" i="155" s="1"/>
  <c r="N27" i="158" a="1"/>
  <c r="N27" i="158" s="1"/>
  <c r="N27" i="148" a="1"/>
  <c r="N27" i="148" s="1"/>
  <c r="L16" i="149" a="1"/>
  <c r="L16" i="149" s="1"/>
  <c r="L26" i="149" s="1" a="1"/>
  <c r="L26" i="149" s="1"/>
  <c r="F19" i="149" a="1"/>
  <c r="F19" i="149" s="1"/>
  <c r="N19" i="149" s="1" a="1"/>
  <c r="N19" i="149" s="1"/>
  <c r="N25" i="149" s="1" a="1"/>
  <c r="N25" i="149" s="1"/>
  <c r="M30" i="159" a="1"/>
  <c r="M30" i="159" s="1"/>
  <c r="M31" i="159" s="1" a="1"/>
  <c r="M31" i="159" s="1"/>
  <c r="M29" i="159" a="1"/>
  <c r="M29" i="159" s="1"/>
  <c r="E28" i="159" a="1"/>
  <c r="E28" i="159" s="1"/>
  <c r="L36" i="165" a="1"/>
  <c r="L36" i="165" s="1"/>
  <c r="D35" i="165" a="1"/>
  <c r="D35" i="165" s="1"/>
  <c r="N28" i="159" a="1"/>
  <c r="N28" i="159" s="1"/>
  <c r="M27" i="160" a="1"/>
  <c r="M27" i="160" s="1"/>
  <c r="M29" i="164" a="1"/>
  <c r="M29" i="164" s="1"/>
  <c r="M28" i="157" a="1"/>
  <c r="M28" i="157" s="1"/>
  <c r="M27" i="157" a="1"/>
  <c r="M27" i="157" s="1"/>
  <c r="M28" i="158" a="1"/>
  <c r="M28" i="158" s="1"/>
  <c r="M27" i="158" a="1"/>
  <c r="M27" i="158" s="1"/>
  <c r="M27" i="162" a="1"/>
  <c r="M27" i="162" s="1"/>
  <c r="N27" i="161" a="1"/>
  <c r="N27" i="161" s="1"/>
  <c r="M30" i="164" a="1"/>
  <c r="M30" i="164" s="1"/>
  <c r="M28" i="162" a="1"/>
  <c r="M28" i="162" s="1"/>
  <c r="M29" i="168" a="1"/>
  <c r="M29" i="168" s="1"/>
  <c r="L27" i="159" a="1"/>
  <c r="L27" i="159" s="1"/>
  <c r="L30" i="159" s="1" a="1"/>
  <c r="L30" i="159" s="1"/>
  <c r="L31" i="159" s="1" a="1"/>
  <c r="L31" i="159" s="1"/>
  <c r="E31" i="159" s="1" a="1"/>
  <c r="E31" i="159" s="1"/>
  <c r="N28" i="163" a="1"/>
  <c r="N28" i="163" s="1"/>
  <c r="L28" i="162" a="1"/>
  <c r="L28" i="162" s="1"/>
  <c r="L28" i="166" a="1"/>
  <c r="L28" i="166" s="1"/>
  <c r="N30" i="169" a="1"/>
  <c r="N30" i="169" s="1"/>
  <c r="F29" i="169" a="1"/>
  <c r="F29" i="169" s="1"/>
  <c r="M30" i="171" a="1"/>
  <c r="M30" i="171" s="1"/>
  <c r="E29" i="171" a="1"/>
  <c r="E29" i="171" s="1"/>
  <c r="M30" i="175" a="1"/>
  <c r="M30" i="175" s="1"/>
  <c r="E29" i="175" a="1"/>
  <c r="E29" i="175" s="1"/>
  <c r="M27" i="161" a="1"/>
  <c r="M27" i="161" s="1"/>
  <c r="M28" i="167" a="1"/>
  <c r="M28" i="167" s="1"/>
  <c r="M28" i="163" a="1"/>
  <c r="M28" i="163" s="1"/>
  <c r="N28" i="167" a="1"/>
  <c r="N28" i="167" s="1"/>
  <c r="L28" i="156" a="1"/>
  <c r="L28" i="156" s="1"/>
  <c r="N30" i="173" a="1"/>
  <c r="N30" i="173" s="1"/>
  <c r="F29" i="173" a="1"/>
  <c r="F29" i="173" s="1"/>
  <c r="N28" i="161" a="1"/>
  <c r="N28" i="161" s="1"/>
  <c r="N28" i="166" a="1"/>
  <c r="N28" i="166" s="1"/>
  <c r="N35" i="165" a="1"/>
  <c r="N35" i="165" s="1"/>
  <c r="N34" i="165" a="1"/>
  <c r="N34" i="165" s="1"/>
  <c r="L27" i="166" a="1"/>
  <c r="L27" i="166" s="1"/>
  <c r="N27" i="167" a="1"/>
  <c r="N27" i="167" s="1"/>
  <c r="M28" i="168" a="1"/>
  <c r="M28" i="168" s="1"/>
  <c r="N29" i="174" a="1"/>
  <c r="N29" i="174" s="1"/>
  <c r="N28" i="174" a="1"/>
  <c r="N28" i="174" s="1"/>
  <c r="M30" i="176" a="1"/>
  <c r="M30" i="176" s="1"/>
  <c r="E29" i="176" a="1"/>
  <c r="E29" i="176" s="1"/>
  <c r="N29" i="177" a="1"/>
  <c r="N29" i="177" s="1"/>
  <c r="N28" i="177" a="1"/>
  <c r="N28" i="177" s="1"/>
  <c r="M30" i="180" a="1"/>
  <c r="M30" i="180" s="1"/>
  <c r="M28" i="175" a="1"/>
  <c r="M28" i="175" s="1"/>
  <c r="D29" i="177" a="1"/>
  <c r="D29" i="177" s="1"/>
  <c r="L30" i="177" a="1"/>
  <c r="L30" i="177" s="1"/>
  <c r="L31" i="177" s="1" a="1"/>
  <c r="L31" i="177" s="1"/>
  <c r="L32" i="177" s="1" a="1"/>
  <c r="L32" i="177" s="1"/>
  <c r="N29" i="179" a="1"/>
  <c r="N29" i="179" s="1"/>
  <c r="M27" i="166" a="1"/>
  <c r="M27" i="166" s="1"/>
  <c r="L28" i="170" a="1"/>
  <c r="L28" i="170" s="1"/>
  <c r="L31" i="170" s="1" a="1"/>
  <c r="L31" i="170" s="1"/>
  <c r="L32" i="170" s="1" a="1"/>
  <c r="L32" i="170" s="1"/>
  <c r="L27" i="163" a="1"/>
  <c r="L27" i="163" s="1"/>
  <c r="M29" i="169" a="1"/>
  <c r="M29" i="169" s="1"/>
  <c r="M29" i="174" a="1"/>
  <c r="M29" i="174" s="1"/>
  <c r="M29" i="179" a="1"/>
  <c r="M29" i="179" s="1"/>
  <c r="M28" i="179" a="1"/>
  <c r="M28" i="179" s="1"/>
  <c r="N27" i="166" a="1"/>
  <c r="N27" i="166" s="1"/>
  <c r="N28" i="168" a="1"/>
  <c r="N28" i="168" s="1"/>
  <c r="N29" i="168" a="1"/>
  <c r="N29" i="168" s="1"/>
  <c r="N29" i="171" a="1"/>
  <c r="N29" i="171" s="1"/>
  <c r="F29" i="172" a="1"/>
  <c r="F29" i="172" s="1"/>
  <c r="L30" i="173" a="1"/>
  <c r="L30" i="173" s="1"/>
  <c r="L31" i="173" s="1" a="1"/>
  <c r="L31" i="173" s="1"/>
  <c r="L32" i="173" s="1" a="1"/>
  <c r="L32" i="173" s="1"/>
  <c r="D29" i="173" a="1"/>
  <c r="D29" i="173" s="1"/>
  <c r="M28" i="160" a="1"/>
  <c r="M28" i="160" s="1"/>
  <c r="M27" i="163" a="1"/>
  <c r="M27" i="163" s="1"/>
  <c r="M28" i="166" a="1"/>
  <c r="M28" i="166" s="1"/>
  <c r="L28" i="167" a="1"/>
  <c r="L28" i="167" s="1"/>
  <c r="N28" i="170" a="1"/>
  <c r="N28" i="170" s="1"/>
  <c r="L30" i="170" a="1"/>
  <c r="L30" i="170" s="1"/>
  <c r="D29" i="170" a="1"/>
  <c r="D29" i="170" s="1"/>
  <c r="N27" i="163" a="1"/>
  <c r="N27" i="163" s="1"/>
  <c r="L28" i="161" a="1"/>
  <c r="L28" i="161" s="1"/>
  <c r="D29" i="171" a="1"/>
  <c r="D29" i="171" s="1"/>
  <c r="L30" i="171" a="1"/>
  <c r="L30" i="171" s="1"/>
  <c r="L31" i="171" s="1" a="1"/>
  <c r="L31" i="171" s="1"/>
  <c r="L32" i="171" s="1" a="1"/>
  <c r="L32" i="171" s="1"/>
  <c r="M35" i="165" a="1"/>
  <c r="M35" i="165" s="1"/>
  <c r="M34" i="165" a="1"/>
  <c r="M34" i="165" s="1"/>
  <c r="N29" i="170" a="1"/>
  <c r="N29" i="170" s="1"/>
  <c r="L30" i="178" a="1"/>
  <c r="L30" i="178" s="1"/>
  <c r="D29" i="178" a="1"/>
  <c r="D29" i="178" s="1"/>
  <c r="L27" i="160" a="1"/>
  <c r="L27" i="160" s="1"/>
  <c r="L30" i="168" a="1"/>
  <c r="L30" i="168" s="1"/>
  <c r="L31" i="168" s="1" a="1"/>
  <c r="L31" i="168" s="1"/>
  <c r="L32" i="168" s="1" a="1"/>
  <c r="L32" i="168" s="1"/>
  <c r="L32" i="180" a="1"/>
  <c r="L32" i="180" s="1"/>
  <c r="D31" i="180" a="1"/>
  <c r="D31" i="180" s="1"/>
  <c r="N29" i="164" a="1"/>
  <c r="N29" i="164" s="1"/>
  <c r="L34" i="165" a="1"/>
  <c r="L34" i="165" s="1"/>
  <c r="M28" i="171" a="1"/>
  <c r="M28" i="171" s="1"/>
  <c r="L28" i="163" a="1"/>
  <c r="L28" i="163" s="1"/>
  <c r="L28" i="169" a="1"/>
  <c r="L28" i="169" s="1"/>
  <c r="N28" i="171" a="1"/>
  <c r="N28" i="171" s="1"/>
  <c r="M29" i="173" a="1"/>
  <c r="M29" i="173" s="1"/>
  <c r="L30" i="174" a="1"/>
  <c r="L30" i="174" s="1"/>
  <c r="L31" i="174" s="1" a="1"/>
  <c r="L31" i="174" s="1"/>
  <c r="L32" i="174" s="1" a="1"/>
  <c r="L32" i="174" s="1"/>
  <c r="D29" i="174" a="1"/>
  <c r="D29" i="174" s="1"/>
  <c r="N29" i="176" a="1"/>
  <c r="N29" i="176" s="1"/>
  <c r="N30" i="164" a="1"/>
  <c r="N30" i="164" s="1"/>
  <c r="L27" i="167" a="1"/>
  <c r="L27" i="167" s="1"/>
  <c r="M28" i="169" a="1"/>
  <c r="M28" i="169" s="1"/>
  <c r="D29" i="169" a="1"/>
  <c r="D29" i="169" s="1"/>
  <c r="L30" i="169" a="1"/>
  <c r="L30" i="169" s="1"/>
  <c r="M28" i="172" a="1"/>
  <c r="M28" i="172" s="1"/>
  <c r="L28" i="181" a="1"/>
  <c r="L28" i="181" s="1"/>
  <c r="L27" i="158" a="1"/>
  <c r="L27" i="158" s="1"/>
  <c r="M27" i="167" a="1"/>
  <c r="M27" i="167" s="1"/>
  <c r="N28" i="169" a="1"/>
  <c r="N28" i="169" s="1"/>
  <c r="N31" i="169" s="1" a="1"/>
  <c r="N31" i="169" s="1"/>
  <c r="N32" i="169" s="1" a="1"/>
  <c r="N32" i="169" s="1"/>
  <c r="L29" i="176" a="1"/>
  <c r="L29" i="176" s="1"/>
  <c r="M30" i="177" a="1"/>
  <c r="M30" i="177" s="1"/>
  <c r="E29" i="177" a="1"/>
  <c r="E29" i="177" s="1"/>
  <c r="M29" i="170" a="1"/>
  <c r="M29" i="170" s="1"/>
  <c r="L29" i="172" a="1"/>
  <c r="L29" i="172" s="1"/>
  <c r="N29" i="175" a="1"/>
  <c r="N29" i="175" s="1"/>
  <c r="L28" i="176" a="1"/>
  <c r="L28" i="176" s="1"/>
  <c r="N31" i="180" a="1"/>
  <c r="N31" i="180" s="1"/>
  <c r="N30" i="180" a="1"/>
  <c r="N30" i="180" s="1"/>
  <c r="L30" i="182" a="1"/>
  <c r="L30" i="182" s="1"/>
  <c r="D29" i="182" a="1"/>
  <c r="D29" i="182" s="1"/>
  <c r="L29" i="175" a="1"/>
  <c r="L29" i="175" s="1"/>
  <c r="M28" i="176" a="1"/>
  <c r="M28" i="176" s="1"/>
  <c r="M31" i="176" s="1" a="1"/>
  <c r="M31" i="176" s="1"/>
  <c r="M32" i="176" s="1" a="1"/>
  <c r="M32" i="176" s="1"/>
  <c r="M29" i="183" a="1"/>
  <c r="M29" i="183" s="1"/>
  <c r="M29" i="172" a="1"/>
  <c r="M29" i="172" s="1"/>
  <c r="M29" i="178" a="1"/>
  <c r="M29" i="178" s="1"/>
  <c r="N28" i="179" a="1"/>
  <c r="N28" i="179" s="1"/>
  <c r="M29" i="189" a="1"/>
  <c r="M29" i="189" s="1"/>
  <c r="M28" i="174" a="1"/>
  <c r="M28" i="174" s="1"/>
  <c r="N29" i="178" a="1"/>
  <c r="N29" i="178" s="1"/>
  <c r="E29" i="184" a="1"/>
  <c r="E29" i="184" s="1"/>
  <c r="M30" i="184" a="1"/>
  <c r="M30" i="184" s="1"/>
  <c r="N64" i="188" a="1"/>
  <c r="N64" i="188" s="1"/>
  <c r="M28" i="177" a="1"/>
  <c r="M28" i="177" s="1"/>
  <c r="M31" i="177" s="1" a="1"/>
  <c r="M31" i="177" s="1"/>
  <c r="M32" i="177" s="1" a="1"/>
  <c r="M32" i="177" s="1"/>
  <c r="L28" i="179" a="1"/>
  <c r="L28" i="179" s="1"/>
  <c r="L31" i="179" s="1" a="1"/>
  <c r="L31" i="179" s="1"/>
  <c r="L32" i="179" s="1" a="1"/>
  <c r="L32" i="179" s="1"/>
  <c r="N28" i="181" a="1"/>
  <c r="N28" i="181" s="1"/>
  <c r="D29" i="179" a="1"/>
  <c r="D29" i="179" s="1"/>
  <c r="L29" i="184" a="1"/>
  <c r="L29" i="184" s="1"/>
  <c r="L28" i="184" a="1"/>
  <c r="L28" i="184" s="1"/>
  <c r="N65" i="188" a="1"/>
  <c r="N65" i="188" s="1"/>
  <c r="N66" i="188" s="1" a="1"/>
  <c r="N66" i="188" s="1"/>
  <c r="D29" i="194" a="1"/>
  <c r="D29" i="194" s="1"/>
  <c r="L30" i="194" a="1"/>
  <c r="L30" i="194" s="1"/>
  <c r="N28" i="185" a="1"/>
  <c r="N28" i="185" s="1"/>
  <c r="N31" i="185" s="1" a="1"/>
  <c r="N31" i="185" s="1"/>
  <c r="N32" i="185" s="1" a="1"/>
  <c r="N32" i="185" s="1"/>
  <c r="M29" i="194" a="1"/>
  <c r="M29" i="194" s="1"/>
  <c r="M28" i="194" a="1"/>
  <c r="M28" i="194" s="1"/>
  <c r="M28" i="192" a="1"/>
  <c r="M28" i="192" s="1"/>
  <c r="M29" i="192" a="1"/>
  <c r="M29" i="192" s="1"/>
  <c r="D29" i="183" a="1"/>
  <c r="D29" i="183" s="1"/>
  <c r="L30" i="183" a="1"/>
  <c r="L30" i="183" s="1"/>
  <c r="L31" i="183" s="1" a="1"/>
  <c r="L31" i="183" s="1"/>
  <c r="L32" i="183" s="1" a="1"/>
  <c r="L32" i="183" s="1"/>
  <c r="N28" i="173" a="1"/>
  <c r="N28" i="173" s="1"/>
  <c r="L28" i="178" a="1"/>
  <c r="L28" i="178" s="1"/>
  <c r="L31" i="178" s="1" a="1"/>
  <c r="L31" i="178" s="1"/>
  <c r="L32" i="178" s="1" a="1"/>
  <c r="L32" i="178" s="1"/>
  <c r="L28" i="182" a="1"/>
  <c r="L28" i="182" s="1"/>
  <c r="L31" i="182" s="1" a="1"/>
  <c r="L31" i="182" s="1"/>
  <c r="L32" i="182" s="1" a="1"/>
  <c r="L32" i="182" s="1"/>
  <c r="N30" i="185" a="1"/>
  <c r="N30" i="185" s="1"/>
  <c r="F29" i="185" a="1"/>
  <c r="F29" i="185" s="1"/>
  <c r="N30" i="192" a="1"/>
  <c r="N30" i="192" s="1"/>
  <c r="F29" i="192" a="1"/>
  <c r="F29" i="192" s="1"/>
  <c r="L28" i="175" a="1"/>
  <c r="L28" i="175" s="1"/>
  <c r="M28" i="178" a="1"/>
  <c r="M28" i="178" s="1"/>
  <c r="M28" i="181" a="1"/>
  <c r="M28" i="181" s="1"/>
  <c r="M29" i="181" a="1"/>
  <c r="M29" i="181" s="1"/>
  <c r="L30" i="180" a="1"/>
  <c r="L30" i="180" s="1"/>
  <c r="L33" i="180" s="1" a="1"/>
  <c r="L33" i="180" s="1"/>
  <c r="L34" i="180" s="1" a="1"/>
  <c r="L34" i="180" s="1"/>
  <c r="N29" i="181" a="1"/>
  <c r="N29" i="181" s="1"/>
  <c r="N28" i="186" a="1"/>
  <c r="N28" i="186" s="1"/>
  <c r="N28" i="175" a="1"/>
  <c r="N28" i="175" s="1"/>
  <c r="M65" i="188" a="1"/>
  <c r="M65" i="188" s="1"/>
  <c r="M66" i="188" s="1" a="1"/>
  <c r="M66" i="188" s="1"/>
  <c r="M29" i="182" a="1"/>
  <c r="M29" i="182" s="1"/>
  <c r="M28" i="186" a="1"/>
  <c r="M28" i="186" s="1"/>
  <c r="M29" i="186" a="1"/>
  <c r="M29" i="186" s="1"/>
  <c r="L29" i="181" a="1"/>
  <c r="L29" i="181" s="1"/>
  <c r="M31" i="180" a="1"/>
  <c r="M31" i="180" s="1"/>
  <c r="N29" i="182" a="1"/>
  <c r="N29" i="182" s="1"/>
  <c r="L28" i="189" a="1"/>
  <c r="L28" i="189" s="1"/>
  <c r="L29" i="190" a="1"/>
  <c r="L29" i="190" s="1"/>
  <c r="M28" i="184" a="1"/>
  <c r="M28" i="184" s="1"/>
  <c r="M31" i="184" s="1" a="1"/>
  <c r="M31" i="184" s="1"/>
  <c r="M32" i="184" s="1" a="1"/>
  <c r="M32" i="184" s="1"/>
  <c r="N29" i="196" a="1"/>
  <c r="N29" i="196" s="1"/>
  <c r="N28" i="196" a="1"/>
  <c r="N28" i="196" s="1"/>
  <c r="N28" i="199" a="1"/>
  <c r="N28" i="199" s="1"/>
  <c r="N27" i="199" a="1"/>
  <c r="N27" i="199" s="1"/>
  <c r="N28" i="184" a="1"/>
  <c r="N28" i="184" s="1"/>
  <c r="M29" i="190" a="1"/>
  <c r="M29" i="190" s="1"/>
  <c r="N28" i="192" a="1"/>
  <c r="N28" i="192" s="1"/>
  <c r="L23" i="197" a="1"/>
  <c r="L23" i="197" s="1"/>
  <c r="N29" i="186" a="1"/>
  <c r="N29" i="186" s="1"/>
  <c r="M28" i="195" a="1"/>
  <c r="M28" i="195" s="1"/>
  <c r="M31" i="195" s="1" a="1"/>
  <c r="M31" i="195" s="1"/>
  <c r="M32" i="195" s="1" a="1"/>
  <c r="M32" i="195" s="1"/>
  <c r="M28" i="198" a="1"/>
  <c r="M28" i="198" s="1"/>
  <c r="M30" i="202" a="1"/>
  <c r="M30" i="202" s="1"/>
  <c r="E29" i="202" a="1"/>
  <c r="E29" i="202" s="1"/>
  <c r="M28" i="183" a="1"/>
  <c r="M28" i="183" s="1"/>
  <c r="M64" i="188" a="1"/>
  <c r="M64" i="188" s="1"/>
  <c r="M67" i="188" s="1" a="1"/>
  <c r="M67" i="188" s="1"/>
  <c r="M68" i="188" s="1" a="1"/>
  <c r="M68" i="188" s="1"/>
  <c r="L28" i="193" a="1"/>
  <c r="L28" i="193" s="1"/>
  <c r="E16" i="197" a="1"/>
  <c r="E16" i="197" s="1"/>
  <c r="M16" i="197" s="1" a="1"/>
  <c r="M16" i="197" s="1"/>
  <c r="M22" i="197" s="1" a="1"/>
  <c r="M22" i="197" s="1"/>
  <c r="F16" i="197" a="1"/>
  <c r="F16" i="197" s="1"/>
  <c r="N16" i="197" s="1" a="1"/>
  <c r="N16" i="197" s="1"/>
  <c r="N22" i="197" s="1" a="1"/>
  <c r="N22" i="197" s="1"/>
  <c r="L16" i="197" a="1"/>
  <c r="L16" i="197" s="1"/>
  <c r="L29" i="186" a="1"/>
  <c r="L29" i="186" s="1"/>
  <c r="L28" i="186" a="1"/>
  <c r="L28" i="186" s="1"/>
  <c r="N29" i="189" a="1"/>
  <c r="N29" i="189" s="1"/>
  <c r="N28" i="195" a="1"/>
  <c r="N28" i="195" s="1"/>
  <c r="N31" i="195" s="1" a="1"/>
  <c r="N31" i="195" s="1"/>
  <c r="N32" i="195" s="1" a="1"/>
  <c r="N32" i="195" s="1"/>
  <c r="N28" i="183" a="1"/>
  <c r="N28" i="183" s="1"/>
  <c r="L30" i="185" a="1"/>
  <c r="L30" i="185" s="1"/>
  <c r="L28" i="192" a="1"/>
  <c r="L28" i="192" s="1"/>
  <c r="M28" i="185" a="1"/>
  <c r="M28" i="185" s="1"/>
  <c r="N28" i="193" a="1"/>
  <c r="N28" i="193" s="1"/>
  <c r="N29" i="194" a="1"/>
  <c r="N29" i="194" s="1"/>
  <c r="E29" i="195" a="1"/>
  <c r="E29" i="195" s="1"/>
  <c r="M30" i="195" a="1"/>
  <c r="M30" i="195" s="1"/>
  <c r="L28" i="198" a="1"/>
  <c r="L28" i="198" s="1"/>
  <c r="L27" i="198" a="1"/>
  <c r="L27" i="198" s="1"/>
  <c r="N30" i="195" a="1"/>
  <c r="N30" i="195" s="1"/>
  <c r="F29" i="195" a="1"/>
  <c r="F29" i="195" s="1"/>
  <c r="M29" i="199" a="1"/>
  <c r="M29" i="199" s="1"/>
  <c r="E28" i="199" a="1"/>
  <c r="E28" i="199" s="1"/>
  <c r="N29" i="183" a="1"/>
  <c r="N29" i="183" s="1"/>
  <c r="L64" i="188" a="1"/>
  <c r="L64" i="188" s="1"/>
  <c r="L67" i="188" s="1" a="1"/>
  <c r="L67" i="188" s="1"/>
  <c r="L68" i="188" s="1" a="1"/>
  <c r="L68" i="188" s="1"/>
  <c r="M30" i="191" a="1"/>
  <c r="M30" i="191" s="1"/>
  <c r="M31" i="191" s="1" a="1"/>
  <c r="M31" i="191" s="1"/>
  <c r="M32" i="191" s="1" a="1"/>
  <c r="M32" i="191" s="1"/>
  <c r="M29" i="193" a="1"/>
  <c r="M29" i="193" s="1"/>
  <c r="N29" i="184" a="1"/>
  <c r="N29" i="184" s="1"/>
  <c r="M29" i="185" a="1"/>
  <c r="M29" i="185" s="1"/>
  <c r="N29" i="191" a="1"/>
  <c r="N29" i="191" s="1"/>
  <c r="N29" i="193" a="1"/>
  <c r="N29" i="193" s="1"/>
  <c r="L29" i="189" a="1"/>
  <c r="L29" i="189" s="1"/>
  <c r="M28" i="190" a="1"/>
  <c r="M28" i="190" s="1"/>
  <c r="L28" i="196" a="1"/>
  <c r="L28" i="196" s="1"/>
  <c r="N28" i="190" a="1"/>
  <c r="N28" i="190" s="1"/>
  <c r="L28" i="194" a="1"/>
  <c r="L28" i="194" s="1"/>
  <c r="L31" i="194" s="1" a="1"/>
  <c r="L31" i="194" s="1"/>
  <c r="L32" i="194" s="1" a="1"/>
  <c r="L32" i="194" s="1"/>
  <c r="L27" i="199" a="1"/>
  <c r="L27" i="199" s="1"/>
  <c r="N29" i="190" a="1"/>
  <c r="N29" i="190" s="1"/>
  <c r="M29" i="196" a="1"/>
  <c r="M29" i="196" s="1"/>
  <c r="N31" i="204" a="1"/>
  <c r="N31" i="204" s="1"/>
  <c r="N32" i="204" s="1" a="1"/>
  <c r="N32" i="204" s="1"/>
  <c r="L29" i="192" a="1"/>
  <c r="L29" i="192" s="1"/>
  <c r="L29" i="196" a="1"/>
  <c r="L29" i="196" s="1"/>
  <c r="N28" i="198" a="1"/>
  <c r="N28" i="198" s="1"/>
  <c r="M27" i="205" a="1"/>
  <c r="M27" i="205" s="1"/>
  <c r="L28" i="185" a="1"/>
  <c r="L28" i="185" s="1"/>
  <c r="N28" i="191" a="1"/>
  <c r="N28" i="191" s="1"/>
  <c r="N23" i="197" a="1"/>
  <c r="N23" i="197" s="1"/>
  <c r="N25" i="200" a="1"/>
  <c r="N25" i="200" s="1"/>
  <c r="M28" i="189" a="1"/>
  <c r="M28" i="189" s="1"/>
  <c r="F29" i="203" a="1"/>
  <c r="F29" i="203" s="1"/>
  <c r="N30" i="203" a="1"/>
  <c r="N30" i="203" s="1"/>
  <c r="F29" i="210" a="1"/>
  <c r="F29" i="210" s="1"/>
  <c r="N30" i="210" a="1"/>
  <c r="N30" i="210" s="1"/>
  <c r="L28" i="202" a="1"/>
  <c r="L28" i="202" s="1"/>
  <c r="L65" i="188" a="1"/>
  <c r="L65" i="188" s="1"/>
  <c r="L66" i="188" s="1" a="1"/>
  <c r="L66" i="188" s="1"/>
  <c r="L29" i="193" a="1"/>
  <c r="L29" i="193" s="1"/>
  <c r="L28" i="199" a="1"/>
  <c r="L28" i="199" s="1"/>
  <c r="F18" i="200" a="1"/>
  <c r="F18" i="200" s="1"/>
  <c r="N18" i="200" s="1" a="1"/>
  <c r="N18" i="200" s="1"/>
  <c r="N24" i="200" s="1" a="1"/>
  <c r="N24" i="200" s="1"/>
  <c r="E18" i="200" a="1"/>
  <c r="E18" i="200" s="1"/>
  <c r="M18" i="200" s="1" a="1"/>
  <c r="M18" i="200" s="1"/>
  <c r="M24" i="200" s="1" a="1"/>
  <c r="M24" i="200" s="1"/>
  <c r="M28" i="202" a="1"/>
  <c r="M28" i="202" s="1"/>
  <c r="M31" i="202" s="1" a="1"/>
  <c r="M31" i="202" s="1"/>
  <c r="M32" i="202" s="1" a="1"/>
  <c r="M32" i="202" s="1"/>
  <c r="M27" i="198" a="1"/>
  <c r="M27" i="198" s="1"/>
  <c r="M27" i="199" a="1"/>
  <c r="M27" i="199" s="1"/>
  <c r="M30" i="199" s="1" a="1"/>
  <c r="M30" i="199" s="1"/>
  <c r="M31" i="199" s="1" a="1"/>
  <c r="M31" i="199" s="1"/>
  <c r="N28" i="194" a="1"/>
  <c r="N28" i="194" s="1"/>
  <c r="M28" i="196" a="1"/>
  <c r="M28" i="196" s="1"/>
  <c r="L22" i="197" a="1"/>
  <c r="L22" i="197" s="1"/>
  <c r="G25" i="197" s="1" a="1"/>
  <c r="G25" i="197" s="1"/>
  <c r="L18" i="200" a="1"/>
  <c r="L18" i="200" s="1"/>
  <c r="L25" i="200" s="1" a="1"/>
  <c r="L25" i="200" s="1"/>
  <c r="L28" i="203" a="1"/>
  <c r="L28" i="203" s="1"/>
  <c r="F11" i="205" a="1"/>
  <c r="F11" i="205" s="1"/>
  <c r="N11" i="205" s="1" a="1"/>
  <c r="N11" i="205" s="1"/>
  <c r="E11" i="205" a="1"/>
  <c r="E11" i="205" s="1"/>
  <c r="M11" i="205" s="1" a="1"/>
  <c r="M11" i="205" s="1"/>
  <c r="L11" i="205" a="1"/>
  <c r="L11" i="205" s="1"/>
  <c r="F19" i="201" a="1"/>
  <c r="F19" i="201" s="1"/>
  <c r="N19" i="201" s="1" a="1"/>
  <c r="N19" i="201" s="1"/>
  <c r="N26" i="201" s="1" a="1"/>
  <c r="N26" i="201" s="1"/>
  <c r="L19" i="201" a="1"/>
  <c r="L19" i="201" s="1"/>
  <c r="E19" i="201" a="1"/>
  <c r="E19" i="201" s="1"/>
  <c r="M19" i="201" s="1" a="1"/>
  <c r="M19" i="201" s="1"/>
  <c r="M26" i="201" s="1" a="1"/>
  <c r="M26" i="201" s="1"/>
  <c r="M28" i="203" a="1"/>
  <c r="M28" i="203" s="1"/>
  <c r="L30" i="210" a="1"/>
  <c r="L30" i="210" s="1"/>
  <c r="D29" i="210" a="1"/>
  <c r="D29" i="210" s="1"/>
  <c r="L24" i="200" a="1"/>
  <c r="L24" i="200" s="1"/>
  <c r="F16" i="201" a="1"/>
  <c r="F16" i="201" s="1"/>
  <c r="N16" i="201" s="1" a="1"/>
  <c r="N16" i="201" s="1"/>
  <c r="N25" i="201" s="1" a="1"/>
  <c r="N25" i="201" s="1"/>
  <c r="L16" i="201" a="1"/>
  <c r="L16" i="201" s="1"/>
  <c r="L26" i="201" s="1" a="1"/>
  <c r="L26" i="201" s="1"/>
  <c r="F29" i="204" a="1"/>
  <c r="F29" i="204" s="1"/>
  <c r="N30" i="204" a="1"/>
  <c r="N30" i="204" s="1"/>
  <c r="L27" i="206" a="1"/>
  <c r="L27" i="206" s="1"/>
  <c r="M27" i="206" a="1"/>
  <c r="M27" i="206" s="1"/>
  <c r="N28" i="206" a="1"/>
  <c r="N28" i="206" s="1"/>
  <c r="M29" i="208" a="1"/>
  <c r="M29" i="208" s="1"/>
  <c r="E28" i="208" a="1"/>
  <c r="E28" i="208" s="1"/>
  <c r="L29" i="202" a="1"/>
  <c r="L29" i="202" s="1"/>
  <c r="N28" i="202" a="1"/>
  <c r="N28" i="202" s="1"/>
  <c r="N29" i="202" a="1"/>
  <c r="N29" i="202" s="1"/>
  <c r="D28" i="212" a="1"/>
  <c r="D28" i="212" s="1"/>
  <c r="F31" i="212" s="1" a="1"/>
  <c r="F31" i="212" s="1"/>
  <c r="L29" i="212" a="1"/>
  <c r="L29" i="212" s="1"/>
  <c r="L25" i="201" a="1"/>
  <c r="L25" i="201" s="1"/>
  <c r="N27" i="208" a="1"/>
  <c r="N27" i="208" s="1"/>
  <c r="L28" i="210" a="1"/>
  <c r="L28" i="210" s="1"/>
  <c r="M29" i="204" a="1"/>
  <c r="M29" i="204" s="1"/>
  <c r="M28" i="204" a="1"/>
  <c r="M28" i="204" s="1"/>
  <c r="N28" i="210" a="1"/>
  <c r="N28" i="210" s="1"/>
  <c r="N28" i="208" a="1"/>
  <c r="N28" i="208" s="1"/>
  <c r="N28" i="203" a="1"/>
  <c r="N28" i="203" s="1"/>
  <c r="M29" i="203" a="1"/>
  <c r="M29" i="203" s="1"/>
  <c r="L29" i="204" a="1"/>
  <c r="L29" i="204" s="1"/>
  <c r="N28" i="212" a="1"/>
  <c r="N28" i="212" s="1"/>
  <c r="N27" i="212" a="1"/>
  <c r="N27" i="212" s="1"/>
  <c r="M28" i="206" a="1"/>
  <c r="M28" i="206" s="1"/>
  <c r="N16" i="205" a="1"/>
  <c r="N16" i="205" s="1"/>
  <c r="N28" i="205" s="1" a="1"/>
  <c r="N28" i="205" s="1"/>
  <c r="L29" i="211" a="1"/>
  <c r="L29" i="211" s="1"/>
  <c r="N27" i="216" a="1"/>
  <c r="N27" i="216" s="1"/>
  <c r="L293" i="218" a="1"/>
  <c r="L293" i="218" s="1"/>
  <c r="L7" i="205" a="1"/>
  <c r="L7" i="205" s="1"/>
  <c r="E7" i="205" a="1"/>
  <c r="E7" i="205" s="1"/>
  <c r="M7" i="205" s="1" a="1"/>
  <c r="M7" i="205" s="1"/>
  <c r="F7" i="205" a="1"/>
  <c r="F7" i="205" s="1"/>
  <c r="N7" i="205" s="1" a="1"/>
  <c r="N7" i="205" s="1"/>
  <c r="N29" i="211" a="1"/>
  <c r="N29" i="211" s="1"/>
  <c r="L27" i="212" a="1"/>
  <c r="L27" i="212" s="1"/>
  <c r="F53" i="218" a="1"/>
  <c r="F53" i="218" s="1"/>
  <c r="N53" i="218" s="1" a="1"/>
  <c r="N53" i="218" s="1"/>
  <c r="M53" i="218" a="1"/>
  <c r="M53" i="218" s="1"/>
  <c r="L27" i="214" a="1"/>
  <c r="L27" i="214" s="1"/>
  <c r="L28" i="214" a="1"/>
  <c r="L28" i="214" s="1"/>
  <c r="M27" i="212" a="1"/>
  <c r="M27" i="212" s="1"/>
  <c r="M39" i="215" a="1"/>
  <c r="M39" i="215" s="1"/>
  <c r="M38" i="215" a="1"/>
  <c r="M38" i="215" s="1"/>
  <c r="M156" i="218" a="1"/>
  <c r="M156" i="218" s="1"/>
  <c r="F156" i="218" a="1"/>
  <c r="F156" i="218" s="1"/>
  <c r="N156" i="218" s="1" a="1"/>
  <c r="N156" i="218" s="1"/>
  <c r="F28" i="217" a="1"/>
  <c r="F28" i="217" s="1"/>
  <c r="N29" i="217" a="1"/>
  <c r="N29" i="217" s="1"/>
  <c r="M139" i="218" a="1"/>
  <c r="M139" i="218" s="1"/>
  <c r="F139" i="218" a="1"/>
  <c r="F139" i="218" s="1"/>
  <c r="N139" i="218" s="1" a="1"/>
  <c r="N139" i="218" s="1"/>
  <c r="L27" i="208" a="1"/>
  <c r="L27" i="208" s="1"/>
  <c r="L37" i="213" a="1"/>
  <c r="L37" i="213" s="1"/>
  <c r="D36" i="213" a="1"/>
  <c r="D36" i="213" s="1"/>
  <c r="M17" i="218" a="1"/>
  <c r="M17" i="218" s="1"/>
  <c r="F17" i="218" a="1"/>
  <c r="F17" i="218" s="1"/>
  <c r="N17" i="218" s="1" a="1"/>
  <c r="N17" i="218" s="1"/>
  <c r="F6" i="205" a="1"/>
  <c r="F6" i="205" s="1"/>
  <c r="N6" i="205" s="1" a="1"/>
  <c r="N6" i="205" s="1"/>
  <c r="N27" i="205" s="1" a="1"/>
  <c r="N27" i="205" s="1"/>
  <c r="B6" i="205" a="1"/>
  <c r="B6" i="205" s="1"/>
  <c r="L28" i="211" a="1"/>
  <c r="L28" i="211" s="1"/>
  <c r="L28" i="206" a="1"/>
  <c r="L28" i="206" s="1"/>
  <c r="M28" i="211" a="1"/>
  <c r="M28" i="211" s="1"/>
  <c r="N28" i="211" a="1"/>
  <c r="N28" i="211" s="1"/>
  <c r="L41" i="215" a="1"/>
  <c r="L41" i="215" s="1"/>
  <c r="L42" i="215" s="1" a="1"/>
  <c r="L42" i="215" s="1"/>
  <c r="M27" i="217" a="1"/>
  <c r="M27" i="217" s="1"/>
  <c r="M29" i="210" a="1"/>
  <c r="M29" i="210" s="1"/>
  <c r="N22" i="205" a="1"/>
  <c r="N22" i="205" s="1"/>
  <c r="D39" i="215" a="1"/>
  <c r="D39" i="215" s="1"/>
  <c r="L40" i="215" a="1"/>
  <c r="L40" i="215" s="1"/>
  <c r="M28" i="216" a="1"/>
  <c r="M28" i="216" s="1"/>
  <c r="M41" i="218" a="1"/>
  <c r="M41" i="218" s="1"/>
  <c r="F41" i="218" a="1"/>
  <c r="F41" i="218" s="1"/>
  <c r="N41" i="218" s="1" a="1"/>
  <c r="N41" i="218" s="1"/>
  <c r="F95" i="218" a="1"/>
  <c r="F95" i="218" s="1"/>
  <c r="N95" i="218" s="1" a="1"/>
  <c r="N95" i="218" s="1"/>
  <c r="M95" i="218" a="1"/>
  <c r="M95" i="218" s="1"/>
  <c r="L29" i="203" a="1"/>
  <c r="L29" i="203" s="1"/>
  <c r="L6" i="205" a="1"/>
  <c r="L6" i="205" s="1"/>
  <c r="L27" i="205" s="1" a="1"/>
  <c r="L27" i="205" s="1"/>
  <c r="L28" i="208" a="1"/>
  <c r="L28" i="208" s="1"/>
  <c r="M29" i="211" a="1"/>
  <c r="M29" i="211" s="1"/>
  <c r="L38" i="213" a="1"/>
  <c r="L38" i="213" s="1"/>
  <c r="L39" i="213" s="1" a="1"/>
  <c r="L39" i="213" s="1"/>
  <c r="M27" i="214" a="1"/>
  <c r="M27" i="214" s="1"/>
  <c r="M28" i="214" a="1"/>
  <c r="M28" i="214" s="1"/>
  <c r="L18" i="205" a="1"/>
  <c r="L18" i="205" s="1"/>
  <c r="L28" i="205" s="1" a="1"/>
  <c r="L28" i="205" s="1"/>
  <c r="F18" i="205" a="1"/>
  <c r="F18" i="205" s="1"/>
  <c r="N18" i="205" s="1" a="1"/>
  <c r="N18" i="205" s="1"/>
  <c r="E18" i="205" a="1"/>
  <c r="E18" i="205" s="1"/>
  <c r="M18" i="205" s="1" a="1"/>
  <c r="M18" i="205" s="1"/>
  <c r="M28" i="205" s="1" a="1"/>
  <c r="M28" i="205" s="1"/>
  <c r="N39" i="215" a="1"/>
  <c r="N39" i="215" s="1"/>
  <c r="M28" i="212" a="1"/>
  <c r="M28" i="212" s="1"/>
  <c r="L28" i="217" a="1"/>
  <c r="L28" i="217" s="1"/>
  <c r="M28" i="217" a="1"/>
  <c r="M28" i="217" s="1"/>
  <c r="M175" i="218" a="1"/>
  <c r="M175" i="218" s="1"/>
  <c r="F175" i="218" a="1"/>
  <c r="F175" i="218" s="1"/>
  <c r="N175" i="218" s="1" a="1"/>
  <c r="N175" i="218" s="1"/>
  <c r="M28" i="210" a="1"/>
  <c r="M28" i="210" s="1"/>
  <c r="F92" i="218" a="1"/>
  <c r="F92" i="218" s="1"/>
  <c r="N92" i="218" s="1" a="1"/>
  <c r="N92" i="218" s="1"/>
  <c r="M92" i="218" a="1"/>
  <c r="M92" i="218" s="1"/>
  <c r="M97" i="218" a="1"/>
  <c r="M97" i="218" s="1"/>
  <c r="F97" i="218" a="1"/>
  <c r="F97" i="218" s="1"/>
  <c r="N97" i="218" s="1" a="1"/>
  <c r="N97" i="218" s="1"/>
  <c r="F105" i="218" a="1"/>
  <c r="F105" i="218" s="1"/>
  <c r="N105" i="218" s="1" a="1"/>
  <c r="N105" i="218" s="1"/>
  <c r="M144" i="218" a="1"/>
  <c r="M144" i="218" s="1"/>
  <c r="F144" i="218" a="1"/>
  <c r="F144" i="218" s="1"/>
  <c r="N144" i="218" s="1" a="1"/>
  <c r="N144" i="218" s="1"/>
  <c r="M165" i="218" a="1"/>
  <c r="M165" i="218" s="1"/>
  <c r="F165" i="218" a="1"/>
  <c r="F165" i="218" s="1"/>
  <c r="N165" i="218" s="1" a="1"/>
  <c r="N165" i="218" s="1"/>
  <c r="F101" i="218" a="1"/>
  <c r="F101" i="218" s="1"/>
  <c r="N101" i="218" s="1" a="1"/>
  <c r="N101" i="218" s="1"/>
  <c r="M101" i="218" a="1"/>
  <c r="M101" i="218" s="1"/>
  <c r="M27" i="208" a="1"/>
  <c r="M27" i="208" s="1"/>
  <c r="M30" i="208" s="1" a="1"/>
  <c r="M30" i="208" s="1"/>
  <c r="M31" i="208" s="1" a="1"/>
  <c r="M31" i="208" s="1"/>
  <c r="H30" i="208" s="1" a="1"/>
  <c r="H30" i="208" s="1"/>
  <c r="H29" i="208" s="1" a="1"/>
  <c r="H29" i="208" s="1"/>
  <c r="M27" i="216" a="1"/>
  <c r="M27" i="216" s="1"/>
  <c r="M18" i="218" a="1"/>
  <c r="M18" i="218" s="1"/>
  <c r="F18" i="218" a="1"/>
  <c r="F18" i="218" s="1"/>
  <c r="N18" i="218" s="1" a="1"/>
  <c r="N18" i="218" s="1"/>
  <c r="M66" i="218" a="1"/>
  <c r="M66" i="218" s="1"/>
  <c r="F66" i="218" a="1"/>
  <c r="F66" i="218" s="1"/>
  <c r="N66" i="218" s="1" a="1"/>
  <c r="N66" i="218" s="1"/>
  <c r="M153" i="218" a="1"/>
  <c r="M153" i="218" s="1"/>
  <c r="F153" i="218" a="1"/>
  <c r="F153" i="218" s="1"/>
  <c r="N153" i="218" s="1" a="1"/>
  <c r="N153" i="218" s="1"/>
  <c r="M35" i="213" a="1"/>
  <c r="M35" i="213" s="1"/>
  <c r="M54" i="218" a="1"/>
  <c r="M54" i="218" s="1"/>
  <c r="F54" i="218" a="1"/>
  <c r="F54" i="218" s="1"/>
  <c r="N54" i="218" s="1" a="1"/>
  <c r="N54" i="218" s="1"/>
  <c r="M131" i="218" a="1"/>
  <c r="M131" i="218" s="1"/>
  <c r="F131" i="218" a="1"/>
  <c r="F131" i="218" s="1"/>
  <c r="N131" i="218" s="1" a="1"/>
  <c r="N131" i="218" s="1"/>
  <c r="M38" i="218" a="1"/>
  <c r="M38" i="218" s="1"/>
  <c r="F38" i="218" a="1"/>
  <c r="F38" i="218" s="1"/>
  <c r="N38" i="218" s="1" a="1"/>
  <c r="N38" i="218" s="1"/>
  <c r="M72" i="218" a="1"/>
  <c r="M72" i="218" s="1"/>
  <c r="F72" i="218" a="1"/>
  <c r="F72" i="218" s="1"/>
  <c r="N72" i="218" s="1" a="1"/>
  <c r="N72" i="218" s="1"/>
  <c r="L27" i="217" a="1"/>
  <c r="L27" i="217" s="1"/>
  <c r="M15" i="218" a="1"/>
  <c r="M15" i="218" s="1"/>
  <c r="F15" i="218" a="1"/>
  <c r="F15" i="218" s="1"/>
  <c r="N15" i="218" s="1" a="1"/>
  <c r="N15" i="218" s="1"/>
  <c r="M102" i="218" a="1"/>
  <c r="M102" i="218" s="1"/>
  <c r="F102" i="218" a="1"/>
  <c r="F102" i="218" s="1"/>
  <c r="N102" i="218" s="1" a="1"/>
  <c r="N102" i="218" s="1"/>
  <c r="M11" i="218" a="1"/>
  <c r="M11" i="218" s="1"/>
  <c r="F154" i="218" a="1"/>
  <c r="F154" i="218" s="1"/>
  <c r="N154" i="218" s="1" a="1"/>
  <c r="N154" i="218" s="1"/>
  <c r="M154" i="218" a="1"/>
  <c r="M154" i="218" s="1"/>
  <c r="M171" i="218" a="1"/>
  <c r="M171" i="218" s="1"/>
  <c r="F51" i="218" a="1"/>
  <c r="F51" i="218" s="1"/>
  <c r="N51" i="218" s="1" a="1"/>
  <c r="N51" i="218" s="1"/>
  <c r="M51" i="218" a="1"/>
  <c r="M51" i="218" s="1"/>
  <c r="M63" i="218" a="1"/>
  <c r="M63" i="218" s="1"/>
  <c r="M68" i="218" a="1"/>
  <c r="M68" i="218" s="1"/>
  <c r="F68" i="218" a="1"/>
  <c r="F68" i="218" s="1"/>
  <c r="N68" i="218" s="1" a="1"/>
  <c r="N68" i="218" s="1"/>
  <c r="L25" i="221" a="1"/>
  <c r="L25" i="221" s="1"/>
  <c r="L24" i="221" a="1"/>
  <c r="L24" i="221" s="1"/>
  <c r="M19" i="218" a="1"/>
  <c r="M19" i="218" s="1"/>
  <c r="F19" i="218" a="1"/>
  <c r="F19" i="218" s="1"/>
  <c r="N19" i="218" s="1" a="1"/>
  <c r="N19" i="218" s="1"/>
  <c r="M31" i="218" a="1"/>
  <c r="M31" i="218" s="1"/>
  <c r="F31" i="218" a="1"/>
  <c r="F31" i="218" s="1"/>
  <c r="N31" i="218" s="1" a="1"/>
  <c r="N31" i="218" s="1"/>
  <c r="F64" i="218" a="1"/>
  <c r="F64" i="218" s="1"/>
  <c r="N64" i="218" s="1" a="1"/>
  <c r="N64" i="218" s="1"/>
  <c r="M64" i="218" a="1"/>
  <c r="M64" i="218" s="1"/>
  <c r="F136" i="218" a="1"/>
  <c r="F136" i="218" s="1"/>
  <c r="N136" i="218" s="1" a="1"/>
  <c r="N136" i="218" s="1"/>
  <c r="M136" i="218" a="1"/>
  <c r="M136" i="218" s="1"/>
  <c r="L28" i="216" a="1"/>
  <c r="L28" i="216" s="1"/>
  <c r="N27" i="217" a="1"/>
  <c r="N27" i="217" s="1"/>
  <c r="N30" i="217" s="1" a="1"/>
  <c r="N30" i="217" s="1"/>
  <c r="N31" i="217" s="1" a="1"/>
  <c r="N31" i="217" s="1"/>
  <c r="F23" i="218" a="1"/>
  <c r="F23" i="218" s="1"/>
  <c r="N23" i="218" s="1" a="1"/>
  <c r="N23" i="218" s="1"/>
  <c r="M81" i="218" a="1"/>
  <c r="M81" i="218" s="1"/>
  <c r="M162" i="218" a="1"/>
  <c r="M162" i="218" s="1"/>
  <c r="L28" i="220" a="1"/>
  <c r="L28" i="220" s="1"/>
  <c r="F40" i="218" a="1"/>
  <c r="F40" i="218" s="1"/>
  <c r="N40" i="218" s="1" a="1"/>
  <c r="N40" i="218" s="1"/>
  <c r="M40" i="218" a="1"/>
  <c r="M40" i="218" s="1"/>
  <c r="M82" i="218" a="1"/>
  <c r="M82" i="218" s="1"/>
  <c r="F82" i="218" a="1"/>
  <c r="F82" i="218" s="1"/>
  <c r="N82" i="218" s="1" a="1"/>
  <c r="N82" i="218" s="1"/>
  <c r="F108" i="218" a="1"/>
  <c r="F108" i="218" s="1"/>
  <c r="N108" i="218" s="1" a="1"/>
  <c r="N108" i="218" s="1"/>
  <c r="M28" i="220" a="1"/>
  <c r="M28" i="220" s="1"/>
  <c r="M36" i="213" a="1"/>
  <c r="M36" i="213" s="1"/>
  <c r="N28" i="216" a="1"/>
  <c r="N28" i="216" s="1"/>
  <c r="L294" i="218" a="1"/>
  <c r="L294" i="218" s="1"/>
  <c r="M141" i="218" a="1"/>
  <c r="M141" i="218" s="1"/>
  <c r="F141" i="218" a="1"/>
  <c r="F141" i="218" s="1"/>
  <c r="N141" i="218" s="1" a="1"/>
  <c r="N141" i="218" s="1"/>
  <c r="N29" i="220" a="1"/>
  <c r="N29" i="220" s="1"/>
  <c r="F28" i="220" a="1"/>
  <c r="F28" i="220" s="1"/>
  <c r="N36" i="213" a="1"/>
  <c r="N36" i="213" s="1"/>
  <c r="N28" i="214" a="1"/>
  <c r="N28" i="214" s="1"/>
  <c r="M5" i="218" a="1"/>
  <c r="M5" i="218" s="1"/>
  <c r="M293" i="218" s="1" a="1"/>
  <c r="M293" i="218" s="1"/>
  <c r="F28" i="218" a="1"/>
  <c r="F28" i="218" s="1"/>
  <c r="N28" i="218" s="1" a="1"/>
  <c r="N28" i="218" s="1"/>
  <c r="F56" i="218" a="1"/>
  <c r="F56" i="218" s="1"/>
  <c r="N56" i="218" s="1" a="1"/>
  <c r="N56" i="218" s="1"/>
  <c r="F69" i="218" a="1"/>
  <c r="F69" i="218" s="1"/>
  <c r="N69" i="218" s="1" a="1"/>
  <c r="N69" i="218" s="1"/>
  <c r="F91" i="218" a="1"/>
  <c r="F91" i="218" s="1"/>
  <c r="N91" i="218" s="1" a="1"/>
  <c r="N91" i="218" s="1"/>
  <c r="M91" i="218" a="1"/>
  <c r="M91" i="218" s="1"/>
  <c r="F147" i="218" a="1"/>
  <c r="F147" i="218" s="1"/>
  <c r="N147" i="218" s="1" a="1"/>
  <c r="N147" i="218" s="1"/>
  <c r="M147" i="218" a="1"/>
  <c r="M147" i="218" s="1"/>
  <c r="F20" i="218" a="1"/>
  <c r="F20" i="218" s="1"/>
  <c r="N20" i="218" s="1" a="1"/>
  <c r="N20" i="218" s="1"/>
  <c r="M152" i="218" a="1"/>
  <c r="M152" i="218" s="1"/>
  <c r="F152" i="218" a="1"/>
  <c r="F152" i="218" s="1"/>
  <c r="N152" i="218" s="1" a="1"/>
  <c r="N152" i="218" s="1"/>
  <c r="H190" i="219" a="1"/>
  <c r="H190" i="219" s="1"/>
  <c r="M27" i="220" a="1"/>
  <c r="M27" i="220" s="1"/>
  <c r="N27" i="220" a="1"/>
  <c r="N27" i="220" s="1"/>
  <c r="F46" i="218" a="1"/>
  <c r="F46" i="218" s="1"/>
  <c r="N46" i="218" s="1" a="1"/>
  <c r="N46" i="218" s="1"/>
  <c r="M46" i="218" a="1"/>
  <c r="M46" i="218" s="1"/>
  <c r="M111" i="218" a="1"/>
  <c r="M111" i="218" s="1"/>
  <c r="F111" i="218" a="1"/>
  <c r="F111" i="218" s="1"/>
  <c r="N111" i="218" s="1" a="1"/>
  <c r="N111" i="218" s="1"/>
  <c r="F125" i="218" a="1"/>
  <c r="F125" i="218" s="1"/>
  <c r="N125" i="218" s="1" a="1"/>
  <c r="N125" i="218" s="1"/>
  <c r="M134" i="218" a="1"/>
  <c r="M134" i="218" s="1"/>
  <c r="F134" i="218" a="1"/>
  <c r="F134" i="218" s="1"/>
  <c r="N134" i="218" s="1" a="1"/>
  <c r="N134" i="218" s="1"/>
  <c r="M25" i="221" a="1"/>
  <c r="M25" i="221" s="1"/>
  <c r="M6" i="218" a="1"/>
  <c r="M6" i="218" s="1"/>
  <c r="F6" i="218" a="1"/>
  <c r="F6" i="218" s="1"/>
  <c r="N6" i="218" s="1" a="1"/>
  <c r="N6" i="218" s="1"/>
  <c r="N293" i="218" s="1" a="1"/>
  <c r="N293" i="218" s="1"/>
  <c r="M129" i="218" a="1"/>
  <c r="M129" i="218" s="1"/>
  <c r="F129" i="218" a="1"/>
  <c r="F129" i="218" s="1"/>
  <c r="N129" i="218" s="1" a="1"/>
  <c r="N129" i="218" s="1"/>
  <c r="N26" i="221" a="1"/>
  <c r="N26" i="221" s="1"/>
  <c r="F25" i="221" a="1"/>
  <c r="F25" i="221" s="1"/>
  <c r="F117" i="218" a="1"/>
  <c r="F117" i="218" s="1"/>
  <c r="N117" i="218" s="1" a="1"/>
  <c r="N117" i="218" s="1"/>
  <c r="M117" i="218" a="1"/>
  <c r="M117" i="218" s="1"/>
  <c r="M157" i="218" a="1"/>
  <c r="M157" i="218" s="1"/>
  <c r="F157" i="218" a="1"/>
  <c r="F157" i="218" s="1"/>
  <c r="N157" i="218" s="1" a="1"/>
  <c r="N157" i="218" s="1"/>
  <c r="M96" i="218" a="1"/>
  <c r="M96" i="218" s="1"/>
  <c r="F96" i="218" a="1"/>
  <c r="F96" i="218" s="1"/>
  <c r="N96" i="218" s="1" a="1"/>
  <c r="N96" i="218" s="1"/>
  <c r="F124" i="218" a="1"/>
  <c r="F124" i="218" s="1"/>
  <c r="N124" i="218" s="1" a="1"/>
  <c r="N124" i="218" s="1"/>
  <c r="F55" i="218" a="1"/>
  <c r="F55" i="218" s="1"/>
  <c r="N55" i="218" s="1" a="1"/>
  <c r="N55" i="218" s="1"/>
  <c r="F106" i="218" a="1"/>
  <c r="F106" i="218" s="1"/>
  <c r="N106" i="218" s="1" a="1"/>
  <c r="N106" i="218" s="1"/>
  <c r="M106" i="218" a="1"/>
  <c r="M106" i="218" s="1"/>
  <c r="M148" i="218" a="1"/>
  <c r="M148" i="218" s="1"/>
  <c r="F148" i="218" a="1"/>
  <c r="F148" i="218" s="1"/>
  <c r="N148" i="218" s="1" a="1"/>
  <c r="N148" i="218" s="1"/>
  <c r="M62" i="218" a="1"/>
  <c r="M62" i="218" s="1"/>
  <c r="F62" i="218" a="1"/>
  <c r="F62" i="218" s="1"/>
  <c r="N62" i="218" s="1" a="1"/>
  <c r="N62" i="218" s="1"/>
  <c r="F127" i="218" a="1"/>
  <c r="F127" i="218" s="1"/>
  <c r="N127" i="218" s="1" a="1"/>
  <c r="N127" i="218" s="1"/>
  <c r="M21" i="218" a="1"/>
  <c r="M21" i="218" s="1"/>
  <c r="F21" i="218" a="1"/>
  <c r="F21" i="218" s="1"/>
  <c r="N21" i="218" s="1" a="1"/>
  <c r="N21" i="218" s="1"/>
  <c r="M33" i="218" a="1"/>
  <c r="M33" i="218" s="1"/>
  <c r="M86" i="218" a="1"/>
  <c r="M86" i="218" s="1"/>
  <c r="F110" i="218" a="1"/>
  <c r="F110" i="218" s="1"/>
  <c r="N110" i="218" s="1" a="1"/>
  <c r="N110" i="218" s="1"/>
  <c r="F121" i="218" a="1"/>
  <c r="F121" i="218" s="1"/>
  <c r="N121" i="218" s="1" a="1"/>
  <c r="N121" i="218" s="1"/>
  <c r="L27" i="220" a="1"/>
  <c r="L27" i="220" s="1"/>
  <c r="M24" i="221" a="1"/>
  <c r="M24" i="221" s="1"/>
  <c r="F83" i="218" a="1"/>
  <c r="F83" i="218" s="1"/>
  <c r="N83" i="218" s="1" a="1"/>
  <c r="N83" i="218" s="1"/>
  <c r="N24" i="221" a="1"/>
  <c r="N24" i="221" s="1"/>
  <c r="N27" i="221" s="1" a="1"/>
  <c r="N27" i="221" s="1"/>
  <c r="N28" i="221" s="1" a="1"/>
  <c r="N28" i="221" s="1"/>
  <c r="F73" i="218" a="1"/>
  <c r="F73" i="218" s="1"/>
  <c r="N73" i="218" s="1" a="1"/>
  <c r="N73" i="218" s="1"/>
  <c r="F151" i="218" a="1"/>
  <c r="F151" i="218" s="1"/>
  <c r="N151" i="218" s="1" a="1"/>
  <c r="N151" i="218" s="1"/>
  <c r="F140" i="218" a="1"/>
  <c r="F140" i="218" s="1"/>
  <c r="N140" i="218" s="1" a="1"/>
  <c r="N140" i="218" s="1"/>
  <c r="E27" i="155" l="1" a="1"/>
  <c r="E27" i="155" s="1"/>
  <c r="M28" i="155" a="1"/>
  <c r="M28" i="155" s="1"/>
  <c r="E26" i="20" a="1"/>
  <c r="E26" i="20" s="1"/>
  <c r="M27" i="20" a="1"/>
  <c r="M27" i="20" s="1"/>
  <c r="N28" i="201" a="1"/>
  <c r="N28" i="201" s="1"/>
  <c r="N29" i="201" s="1" a="1"/>
  <c r="N29" i="201" s="1"/>
  <c r="E25" i="18" a="1"/>
  <c r="E25" i="18" s="1"/>
  <c r="M26" i="18" a="1"/>
  <c r="M26" i="18" s="1"/>
  <c r="N27" i="201" a="1"/>
  <c r="N27" i="201" s="1"/>
  <c r="F26" i="201" a="1"/>
  <c r="F26" i="201" s="1"/>
  <c r="F28" i="205" a="1"/>
  <c r="F28" i="205" s="1"/>
  <c r="N29" i="205" a="1"/>
  <c r="N29" i="205" s="1"/>
  <c r="N30" i="205" a="1"/>
  <c r="N30" i="205" s="1"/>
  <c r="N31" i="205" s="1" a="1"/>
  <c r="N31" i="205" s="1"/>
  <c r="E28" i="205" a="1"/>
  <c r="E28" i="205" s="1"/>
  <c r="M29" i="205" a="1"/>
  <c r="M29" i="205" s="1"/>
  <c r="F26" i="22" a="1"/>
  <c r="F26" i="22" s="1"/>
  <c r="N27" i="22" a="1"/>
  <c r="N27" i="22" s="1"/>
  <c r="D25" i="200" a="1"/>
  <c r="D25" i="200" s="1"/>
  <c r="L26" i="200" a="1"/>
  <c r="L26" i="200" s="1"/>
  <c r="L27" i="201" a="1"/>
  <c r="L27" i="201" s="1"/>
  <c r="D26" i="201" a="1"/>
  <c r="D26" i="201" s="1"/>
  <c r="D25" i="19" a="1"/>
  <c r="D25" i="19" s="1"/>
  <c r="L26" i="19" a="1"/>
  <c r="L26" i="19" s="1"/>
  <c r="D26" i="149" a="1"/>
  <c r="D26" i="149" s="1"/>
  <c r="L27" i="149" a="1"/>
  <c r="L27" i="149" s="1"/>
  <c r="L29" i="205" a="1"/>
  <c r="L29" i="205" s="1"/>
  <c r="L30" i="205" s="1" a="1"/>
  <c r="L30" i="205" s="1"/>
  <c r="L31" i="205" s="1" a="1"/>
  <c r="L31" i="205" s="1"/>
  <c r="D28" i="205" a="1"/>
  <c r="D28" i="205" s="1"/>
  <c r="N26" i="200" a="1"/>
  <c r="N26" i="200" s="1"/>
  <c r="N27" i="200" s="1" a="1"/>
  <c r="N27" i="200" s="1"/>
  <c r="N28" i="200" s="1" a="1"/>
  <c r="N28" i="200" s="1"/>
  <c r="F25" i="200" a="1"/>
  <c r="F25" i="200" s="1"/>
  <c r="E28" i="214" a="1"/>
  <c r="E28" i="214" s="1"/>
  <c r="M29" i="214" a="1"/>
  <c r="M29" i="214" s="1"/>
  <c r="L31" i="181" a="1"/>
  <c r="L31" i="181" s="1"/>
  <c r="L32" i="181" s="1" a="1"/>
  <c r="L32" i="181" s="1"/>
  <c r="F28" i="166" a="1"/>
  <c r="F28" i="166" s="1"/>
  <c r="N29" i="166" a="1"/>
  <c r="N29" i="166" s="1"/>
  <c r="L29" i="166" a="1"/>
  <c r="L29" i="166" s="1"/>
  <c r="D28" i="166" a="1"/>
  <c r="D28" i="166" s="1"/>
  <c r="F31" i="166" s="1" a="1"/>
  <c r="F31" i="166" s="1"/>
  <c r="N29" i="159" a="1"/>
  <c r="N29" i="159" s="1"/>
  <c r="F28" i="159" a="1"/>
  <c r="F28" i="159" s="1"/>
  <c r="F28" i="135" a="1"/>
  <c r="F28" i="135" s="1"/>
  <c r="N29" i="135" a="1"/>
  <c r="N29" i="135" s="1"/>
  <c r="M29" i="135" a="1"/>
  <c r="M29" i="135" s="1"/>
  <c r="E28" i="135" a="1"/>
  <c r="E28" i="135" s="1"/>
  <c r="D29" i="113" a="1"/>
  <c r="D29" i="113" s="1"/>
  <c r="L30" i="113" a="1"/>
  <c r="L30" i="113" s="1"/>
  <c r="L31" i="113" s="1" a="1"/>
  <c r="L31" i="113" s="1"/>
  <c r="L32" i="113" s="1" a="1"/>
  <c r="L32" i="113" s="1"/>
  <c r="N27" i="123" a="1"/>
  <c r="N27" i="123" s="1"/>
  <c r="F26" i="123" a="1"/>
  <c r="F26" i="123" s="1"/>
  <c r="F26" i="120" a="1"/>
  <c r="F26" i="120" s="1"/>
  <c r="N27" i="120" a="1"/>
  <c r="N27" i="120" s="1"/>
  <c r="M23" i="197" a="1"/>
  <c r="M23" i="197" s="1"/>
  <c r="E29" i="183" a="1"/>
  <c r="E29" i="183" s="1"/>
  <c r="M30" i="183" a="1"/>
  <c r="M30" i="183" s="1"/>
  <c r="L29" i="167" a="1"/>
  <c r="L29" i="167" s="1"/>
  <c r="D28" i="167" a="1"/>
  <c r="D28" i="167" s="1"/>
  <c r="F31" i="167" s="1" a="1"/>
  <c r="F31" i="167" s="1"/>
  <c r="N29" i="161" a="1"/>
  <c r="N29" i="161" s="1"/>
  <c r="F28" i="161" a="1"/>
  <c r="F28" i="161" s="1"/>
  <c r="L29" i="162" a="1"/>
  <c r="L29" i="162" s="1"/>
  <c r="L30" i="162" s="1" a="1"/>
  <c r="L30" i="162" s="1"/>
  <c r="L31" i="162" s="1" a="1"/>
  <c r="L31" i="162" s="1"/>
  <c r="E31" i="162" s="1" a="1"/>
  <c r="E31" i="162" s="1"/>
  <c r="D28" i="162" a="1"/>
  <c r="D28" i="162" s="1"/>
  <c r="F31" i="162" s="1" a="1"/>
  <c r="F31" i="162" s="1"/>
  <c r="E28" i="133" a="1"/>
  <c r="E28" i="133" s="1"/>
  <c r="M29" i="133" a="1"/>
  <c r="M29" i="133" s="1"/>
  <c r="L29" i="135" a="1"/>
  <c r="L29" i="135" s="1"/>
  <c r="D28" i="135" a="1"/>
  <c r="D28" i="135" s="1"/>
  <c r="F31" i="135" s="1" a="1"/>
  <c r="F31" i="135" s="1"/>
  <c r="F29" i="107" a="1"/>
  <c r="F29" i="107" s="1"/>
  <c r="N30" i="107" a="1"/>
  <c r="N30" i="107" s="1"/>
  <c r="N31" i="107" s="1" a="1"/>
  <c r="N31" i="107" s="1"/>
  <c r="N32" i="107" s="1" a="1"/>
  <c r="N32" i="107" s="1"/>
  <c r="L36" i="72" a="1"/>
  <c r="L36" i="72" s="1"/>
  <c r="L37" i="72" s="1" a="1"/>
  <c r="L37" i="72" s="1"/>
  <c r="L38" i="72" s="1" a="1"/>
  <c r="L38" i="72" s="1"/>
  <c r="D35" i="72" a="1"/>
  <c r="D35" i="72" s="1"/>
  <c r="M21" i="104" a="1"/>
  <c r="M21" i="104" s="1"/>
  <c r="E20" i="104" a="1"/>
  <c r="E20" i="104" s="1"/>
  <c r="L51" i="66" a="1"/>
  <c r="L51" i="66" s="1"/>
  <c r="L52" i="66" s="1" a="1"/>
  <c r="L52" i="66" s="1"/>
  <c r="N36" i="79" a="1"/>
  <c r="N36" i="79" s="1"/>
  <c r="N37" i="79" s="1" a="1"/>
  <c r="N37" i="79" s="1"/>
  <c r="N38" i="79" s="1" a="1"/>
  <c r="N38" i="79" s="1"/>
  <c r="F35" i="79" a="1"/>
  <c r="F35" i="79" s="1"/>
  <c r="M29" i="55" a="1"/>
  <c r="M29" i="55" s="1"/>
  <c r="E28" i="55" a="1"/>
  <c r="E28" i="55" s="1"/>
  <c r="N36" i="50" a="1"/>
  <c r="N36" i="50" s="1"/>
  <c r="F35" i="50" a="1"/>
  <c r="F35" i="50" s="1"/>
  <c r="N37" i="50" a="1"/>
  <c r="N37" i="50" s="1"/>
  <c r="N38" i="50" s="1" a="1"/>
  <c r="N38" i="50" s="1"/>
  <c r="F42" i="47" a="1"/>
  <c r="F42" i="47" s="1"/>
  <c r="N43" i="47" a="1"/>
  <c r="N43" i="47" s="1"/>
  <c r="N44" i="47" s="1" a="1"/>
  <c r="N44" i="47" s="1"/>
  <c r="N45" i="47" s="1" a="1"/>
  <c r="N45" i="47" s="1"/>
  <c r="F28" i="28" a="1"/>
  <c r="F28" i="28" s="1"/>
  <c r="N29" i="28" a="1"/>
  <c r="N29" i="28" s="1"/>
  <c r="M30" i="29" a="1"/>
  <c r="M30" i="29" s="1"/>
  <c r="M31" i="29" s="1" a="1"/>
  <c r="M31" i="29" s="1"/>
  <c r="M50" i="39" a="1"/>
  <c r="M50" i="39" s="1"/>
  <c r="E49" i="39" a="1"/>
  <c r="E49" i="39" s="1"/>
  <c r="N29" i="31" a="1"/>
  <c r="N29" i="31" s="1"/>
  <c r="F28" i="31" a="1"/>
  <c r="F28" i="31" s="1"/>
  <c r="L30" i="15" a="1"/>
  <c r="L30" i="15" s="1"/>
  <c r="D29" i="15" a="1"/>
  <c r="D29" i="15" s="1"/>
  <c r="M23" i="13" a="1"/>
  <c r="M23" i="13" s="1"/>
  <c r="M29" i="8" a="1"/>
  <c r="M29" i="8" s="1"/>
  <c r="E28" i="8" a="1"/>
  <c r="E28" i="8" s="1"/>
  <c r="M30" i="9" a="1"/>
  <c r="M30" i="9" s="1"/>
  <c r="M31" i="9" s="1" a="1"/>
  <c r="M31" i="9" s="1"/>
  <c r="D28" i="133" a="1"/>
  <c r="D28" i="133" s="1"/>
  <c r="F31" i="133" s="1" a="1"/>
  <c r="F31" i="133" s="1"/>
  <c r="L29" i="133" a="1"/>
  <c r="L29" i="133" s="1"/>
  <c r="L30" i="133" s="1" a="1"/>
  <c r="L30" i="133" s="1"/>
  <c r="L31" i="133" s="1" a="1"/>
  <c r="L31" i="133" s="1"/>
  <c r="E31" i="133" s="1" a="1"/>
  <c r="E31" i="133" s="1"/>
  <c r="L30" i="106" a="1"/>
  <c r="L30" i="106" s="1"/>
  <c r="D29" i="106" a="1"/>
  <c r="D29" i="106" s="1"/>
  <c r="M27" i="115" a="1"/>
  <c r="M27" i="115" s="1"/>
  <c r="M28" i="115" s="1" a="1"/>
  <c r="M28" i="115" s="1"/>
  <c r="M29" i="115" s="1" a="1"/>
  <c r="M29" i="115" s="1"/>
  <c r="E26" i="115" a="1"/>
  <c r="E26" i="115" s="1"/>
  <c r="F28" i="94" a="1"/>
  <c r="F28" i="94" s="1"/>
  <c r="N29" i="94" a="1"/>
  <c r="N29" i="94" s="1"/>
  <c r="N40" i="65" a="1"/>
  <c r="N40" i="65" s="1"/>
  <c r="F39" i="65" a="1"/>
  <c r="F39" i="65" s="1"/>
  <c r="N36" i="72" a="1"/>
  <c r="N36" i="72" s="1"/>
  <c r="N37" i="72" s="1" a="1"/>
  <c r="N37" i="72" s="1"/>
  <c r="N38" i="72" s="1" a="1"/>
  <c r="N38" i="72" s="1"/>
  <c r="F35" i="72" a="1"/>
  <c r="F35" i="72" s="1"/>
  <c r="F39" i="61" a="1"/>
  <c r="F39" i="61" s="1"/>
  <c r="N40" i="61" a="1"/>
  <c r="N40" i="61" s="1"/>
  <c r="N41" i="61" s="1" a="1"/>
  <c r="N41" i="61" s="1"/>
  <c r="N42" i="61" s="1" a="1"/>
  <c r="N42" i="61" s="1"/>
  <c r="F48" i="70" a="1"/>
  <c r="F48" i="70" s="1"/>
  <c r="N49" i="70" a="1"/>
  <c r="N49" i="70" s="1"/>
  <c r="N50" i="70" s="1" a="1"/>
  <c r="N50" i="70" s="1"/>
  <c r="N51" i="70" s="1" a="1"/>
  <c r="N51" i="70" s="1"/>
  <c r="L29" i="49" a="1"/>
  <c r="L29" i="49" s="1"/>
  <c r="D28" i="49" a="1"/>
  <c r="D28" i="49" s="1"/>
  <c r="E49" i="59" a="1"/>
  <c r="E49" i="59" s="1"/>
  <c r="M50" i="59" a="1"/>
  <c r="M50" i="59" s="1"/>
  <c r="M51" i="59" s="1" a="1"/>
  <c r="M51" i="59" s="1"/>
  <c r="M52" i="59" s="1" a="1"/>
  <c r="M52" i="59" s="1"/>
  <c r="L30" i="49" a="1"/>
  <c r="L30" i="49" s="1"/>
  <c r="L31" i="49" s="1" a="1"/>
  <c r="L31" i="49" s="1"/>
  <c r="D32" i="43" a="1"/>
  <c r="D32" i="43" s="1"/>
  <c r="L33" i="43" a="1"/>
  <c r="L33" i="43" s="1"/>
  <c r="L34" i="43" a="1"/>
  <c r="L34" i="43" s="1"/>
  <c r="L35" i="43" s="1" a="1"/>
  <c r="L35" i="43" s="1"/>
  <c r="D28" i="34" a="1"/>
  <c r="D28" i="34" s="1"/>
  <c r="F31" i="34" s="1" a="1"/>
  <c r="F31" i="34" s="1"/>
  <c r="L29" i="34" a="1"/>
  <c r="L29" i="34" s="1"/>
  <c r="M30" i="8" a="1"/>
  <c r="M30" i="8" s="1"/>
  <c r="M31" i="8" s="1" a="1"/>
  <c r="M31" i="8" s="1"/>
  <c r="E28" i="9" a="1"/>
  <c r="E28" i="9" s="1"/>
  <c r="M29" i="9" a="1"/>
  <c r="M29" i="9" s="1"/>
  <c r="L28" i="121" a="1"/>
  <c r="L28" i="121" s="1"/>
  <c r="L29" i="121" s="1" a="1"/>
  <c r="L29" i="121" s="1"/>
  <c r="F28" i="92" a="1"/>
  <c r="F28" i="92" s="1"/>
  <c r="N29" i="92" a="1"/>
  <c r="N29" i="92" s="1"/>
  <c r="N30" i="92" s="1" a="1"/>
  <c r="N30" i="92" s="1"/>
  <c r="N31" i="92" s="1" a="1"/>
  <c r="N31" i="92" s="1"/>
  <c r="E28" i="88" a="1"/>
  <c r="E28" i="88" s="1"/>
  <c r="M29" i="88" a="1"/>
  <c r="M29" i="88" s="1"/>
  <c r="E27" i="78" a="1"/>
  <c r="E27" i="78" s="1"/>
  <c r="M28" i="78" a="1"/>
  <c r="M28" i="78" s="1"/>
  <c r="M29" i="78" s="1" a="1"/>
  <c r="M29" i="78" s="1"/>
  <c r="M30" i="78" s="1" a="1"/>
  <c r="M30" i="78" s="1"/>
  <c r="N37" i="48" a="1"/>
  <c r="N37" i="48" s="1"/>
  <c r="N38" i="48" s="1" a="1"/>
  <c r="N38" i="48" s="1"/>
  <c r="F32" i="42" a="1"/>
  <c r="F32" i="42" s="1"/>
  <c r="N33" i="42" a="1"/>
  <c r="N33" i="42" s="1"/>
  <c r="N51" i="40" a="1"/>
  <c r="N51" i="40" s="1"/>
  <c r="N52" i="40" s="1" a="1"/>
  <c r="N52" i="40" s="1"/>
  <c r="L30" i="37" a="1"/>
  <c r="L30" i="37" s="1"/>
  <c r="L31" i="37" s="1" a="1"/>
  <c r="L31" i="37" s="1"/>
  <c r="E31" i="37" s="1" a="1"/>
  <c r="E31" i="37" s="1"/>
  <c r="N30" i="28" a="1"/>
  <c r="N30" i="28" s="1"/>
  <c r="N31" i="28" s="1" a="1"/>
  <c r="N31" i="28" s="1"/>
  <c r="M25" i="17" a="1"/>
  <c r="M25" i="17" s="1"/>
  <c r="E24" i="17" a="1"/>
  <c r="E24" i="17" s="1"/>
  <c r="L25" i="18" a="1"/>
  <c r="L25" i="18" s="1"/>
  <c r="F28" i="134" a="1"/>
  <c r="F28" i="134" s="1"/>
  <c r="N29" i="134" a="1"/>
  <c r="N29" i="134" s="1"/>
  <c r="N294" i="218" a="1"/>
  <c r="N294" i="218" s="1"/>
  <c r="D28" i="154" a="1"/>
  <c r="D28" i="154" s="1"/>
  <c r="F31" i="154" s="1" a="1"/>
  <c r="F31" i="154" s="1"/>
  <c r="L29" i="154" a="1"/>
  <c r="L29" i="154" s="1"/>
  <c r="L30" i="154" s="1" a="1"/>
  <c r="L30" i="154" s="1"/>
  <c r="L31" i="154" s="1" a="1"/>
  <c r="L31" i="154" s="1"/>
  <c r="E31" i="154" s="1" a="1"/>
  <c r="E31" i="154" s="1"/>
  <c r="L30" i="181" a="1"/>
  <c r="L30" i="181" s="1"/>
  <c r="D29" i="181" a="1"/>
  <c r="D29" i="181" s="1"/>
  <c r="F28" i="146" a="1"/>
  <c r="F28" i="146" s="1"/>
  <c r="N29" i="146" a="1"/>
  <c r="N29" i="146" s="1"/>
  <c r="N30" i="146" s="1" a="1"/>
  <c r="N30" i="146" s="1"/>
  <c r="N31" i="146" s="1" a="1"/>
  <c r="N31" i="146" s="1"/>
  <c r="F29" i="139" a="1"/>
  <c r="F29" i="139" s="1"/>
  <c r="N30" i="139" a="1"/>
  <c r="N30" i="139" s="1"/>
  <c r="D28" i="148" a="1"/>
  <c r="D28" i="148" s="1"/>
  <c r="F31" i="148" s="1" a="1"/>
  <c r="F31" i="148" s="1"/>
  <c r="L29" i="148" a="1"/>
  <c r="L29" i="148" s="1"/>
  <c r="D29" i="126" a="1"/>
  <c r="D29" i="126" s="1"/>
  <c r="L30" i="126" a="1"/>
  <c r="L30" i="126" s="1"/>
  <c r="L30" i="95" a="1"/>
  <c r="L30" i="95" s="1"/>
  <c r="D29" i="95" a="1"/>
  <c r="D29" i="95" s="1"/>
  <c r="M21" i="84" a="1"/>
  <c r="M21" i="84" s="1"/>
  <c r="M22" i="84" s="1" a="1"/>
  <c r="M22" i="84" s="1"/>
  <c r="M23" i="84" s="1" a="1"/>
  <c r="M23" i="84" s="1"/>
  <c r="E20" i="84" a="1"/>
  <c r="E20" i="84" s="1"/>
  <c r="L36" i="74" a="1"/>
  <c r="L36" i="74" s="1"/>
  <c r="D35" i="74" a="1"/>
  <c r="D35" i="74" s="1"/>
  <c r="N29" i="87" a="1"/>
  <c r="N29" i="87" s="1"/>
  <c r="F28" i="87" a="1"/>
  <c r="F28" i="87" s="1"/>
  <c r="D36" i="76" a="1"/>
  <c r="D36" i="76" s="1"/>
  <c r="L37" i="76" a="1"/>
  <c r="L37" i="76" s="1"/>
  <c r="M39" i="77" a="1"/>
  <c r="M39" i="77" s="1"/>
  <c r="E38" i="77" a="1"/>
  <c r="E38" i="77" s="1"/>
  <c r="N36" i="48" a="1"/>
  <c r="N36" i="48" s="1"/>
  <c r="F35" i="48" a="1"/>
  <c r="F35" i="48" s="1"/>
  <c r="E35" i="53" a="1"/>
  <c r="E35" i="53" s="1"/>
  <c r="M36" i="53" a="1"/>
  <c r="M36" i="53" s="1"/>
  <c r="F28" i="29" a="1"/>
  <c r="F28" i="29" s="1"/>
  <c r="N29" i="29" a="1"/>
  <c r="N29" i="29" s="1"/>
  <c r="M26" i="17" a="1"/>
  <c r="M26" i="17" s="1"/>
  <c r="M27" i="17" s="1" a="1"/>
  <c r="M27" i="17" s="1"/>
  <c r="L29" i="37" a="1"/>
  <c r="L29" i="37" s="1"/>
  <c r="D28" i="37" a="1"/>
  <c r="D28" i="37" s="1"/>
  <c r="F31" i="37" s="1" a="1"/>
  <c r="F31" i="37" s="1"/>
  <c r="F49" i="40" a="1"/>
  <c r="F49" i="40" s="1"/>
  <c r="N50" i="40" a="1"/>
  <c r="N50" i="40" s="1"/>
  <c r="N24" i="23" a="1"/>
  <c r="N24" i="23" s="1"/>
  <c r="F23" i="23" a="1"/>
  <c r="F23" i="23" s="1"/>
  <c r="M30" i="133" a="1"/>
  <c r="M30" i="133" s="1"/>
  <c r="M31" i="133" s="1" a="1"/>
  <c r="M31" i="133" s="1"/>
  <c r="D26" i="121" a="1"/>
  <c r="D26" i="121" s="1"/>
  <c r="L27" i="121" a="1"/>
  <c r="L27" i="121" s="1"/>
  <c r="D28" i="220" a="1"/>
  <c r="D28" i="220" s="1"/>
  <c r="F31" i="220" s="1" a="1"/>
  <c r="F31" i="220" s="1"/>
  <c r="L29" i="220" a="1"/>
  <c r="L29" i="220" s="1"/>
  <c r="M30" i="214" a="1"/>
  <c r="M30" i="214" s="1"/>
  <c r="M31" i="214" s="1" a="1"/>
  <c r="M31" i="214" s="1"/>
  <c r="M29" i="206" a="1"/>
  <c r="M29" i="206" s="1"/>
  <c r="E28" i="206" a="1"/>
  <c r="E28" i="206" s="1"/>
  <c r="N30" i="202" a="1"/>
  <c r="N30" i="202" s="1"/>
  <c r="F29" i="202" a="1"/>
  <c r="F29" i="202" s="1"/>
  <c r="L31" i="185" a="1"/>
  <c r="L31" i="185" s="1"/>
  <c r="L32" i="185" s="1" a="1"/>
  <c r="L32" i="185" s="1"/>
  <c r="F29" i="191" a="1"/>
  <c r="F29" i="191" s="1"/>
  <c r="N30" i="191" a="1"/>
  <c r="N30" i="191" s="1"/>
  <c r="E29" i="186" a="1"/>
  <c r="E29" i="186" s="1"/>
  <c r="M30" i="186" a="1"/>
  <c r="M30" i="186" s="1"/>
  <c r="L30" i="167" a="1"/>
  <c r="L30" i="167" s="1"/>
  <c r="L31" i="167" s="1" a="1"/>
  <c r="L31" i="167" s="1"/>
  <c r="E31" i="167" s="1" a="1"/>
  <c r="E31" i="167" s="1"/>
  <c r="M31" i="175" a="1"/>
  <c r="M31" i="175" s="1"/>
  <c r="M32" i="175" s="1" a="1"/>
  <c r="M32" i="175" s="1"/>
  <c r="M30" i="154" a="1"/>
  <c r="M30" i="154" s="1"/>
  <c r="M31" i="154" s="1" a="1"/>
  <c r="M31" i="154" s="1"/>
  <c r="F28" i="160" a="1"/>
  <c r="F28" i="160" s="1"/>
  <c r="N29" i="160" a="1"/>
  <c r="N29" i="160" s="1"/>
  <c r="N30" i="160" s="1" a="1"/>
  <c r="N30" i="160" s="1"/>
  <c r="N31" i="160" s="1" a="1"/>
  <c r="N31" i="160" s="1"/>
  <c r="E28" i="150" a="1"/>
  <c r="E28" i="150" s="1"/>
  <c r="M29" i="150" a="1"/>
  <c r="M29" i="150" s="1"/>
  <c r="M30" i="139" a="1"/>
  <c r="M30" i="139" s="1"/>
  <c r="E29" i="139" a="1"/>
  <c r="E29" i="139" s="1"/>
  <c r="E28" i="132" a="1"/>
  <c r="E28" i="132" s="1"/>
  <c r="M29" i="132" a="1"/>
  <c r="M29" i="132" s="1"/>
  <c r="N38" i="128" a="1"/>
  <c r="N38" i="128" s="1"/>
  <c r="N39" i="128" s="1" a="1"/>
  <c r="N39" i="128" s="1"/>
  <c r="M30" i="132" a="1"/>
  <c r="M30" i="132" s="1"/>
  <c r="M31" i="132" s="1" a="1"/>
  <c r="M31" i="132" s="1"/>
  <c r="M28" i="120" a="1"/>
  <c r="M28" i="120" s="1"/>
  <c r="M29" i="120" s="1" a="1"/>
  <c r="M29" i="120" s="1"/>
  <c r="L21" i="104" a="1"/>
  <c r="L21" i="104" s="1"/>
  <c r="D20" i="104" a="1"/>
  <c r="D20" i="104" s="1"/>
  <c r="L33" i="99" a="1"/>
  <c r="L33" i="99" s="1"/>
  <c r="L34" i="99" s="1" a="1"/>
  <c r="L34" i="99" s="1"/>
  <c r="L28" i="115" a="1"/>
  <c r="L28" i="115" s="1"/>
  <c r="L29" i="115" s="1" a="1"/>
  <c r="L29" i="115" s="1"/>
  <c r="N30" i="87" a="1"/>
  <c r="N30" i="87" s="1"/>
  <c r="N31" i="87" s="1" a="1"/>
  <c r="N31" i="87" s="1"/>
  <c r="E28" i="90" a="1"/>
  <c r="E28" i="90" s="1"/>
  <c r="M29" i="90" a="1"/>
  <c r="M29" i="90" s="1"/>
  <c r="M30" i="90" s="1" a="1"/>
  <c r="M30" i="90" s="1"/>
  <c r="M31" i="90" s="1" a="1"/>
  <c r="M31" i="90" s="1"/>
  <c r="F38" i="77" a="1"/>
  <c r="F38" i="77" s="1"/>
  <c r="N39" i="77" a="1"/>
  <c r="N39" i="77" s="1"/>
  <c r="D39" i="65" a="1"/>
  <c r="D39" i="65" s="1"/>
  <c r="L40" i="65" a="1"/>
  <c r="L40" i="65" s="1"/>
  <c r="F36" i="67" a="1"/>
  <c r="F36" i="67" s="1"/>
  <c r="N37" i="67" a="1"/>
  <c r="N37" i="67" s="1"/>
  <c r="N38" i="67" s="1" a="1"/>
  <c r="N38" i="67" s="1"/>
  <c r="N39" i="67" s="1" a="1"/>
  <c r="N39" i="67" s="1"/>
  <c r="N50" i="59" a="1"/>
  <c r="N50" i="59" s="1"/>
  <c r="N51" i="59" s="1" a="1"/>
  <c r="N51" i="59" s="1"/>
  <c r="N52" i="59" s="1" a="1"/>
  <c r="N52" i="59" s="1"/>
  <c r="F49" i="59" a="1"/>
  <c r="F49" i="59" s="1"/>
  <c r="E39" i="60" a="1"/>
  <c r="E39" i="60" s="1"/>
  <c r="M40" i="60" a="1"/>
  <c r="M40" i="60" s="1"/>
  <c r="M41" i="60" s="1" a="1"/>
  <c r="M41" i="60" s="1"/>
  <c r="M42" i="60" s="1" a="1"/>
  <c r="M42" i="60" s="1"/>
  <c r="E28" i="27" a="1"/>
  <c r="E28" i="27" s="1"/>
  <c r="M29" i="27" a="1"/>
  <c r="M29" i="27" s="1"/>
  <c r="M30" i="27" s="1" a="1"/>
  <c r="M30" i="27" s="1"/>
  <c r="M31" i="27" s="1" a="1"/>
  <c r="M31" i="27" s="1"/>
  <c r="E28" i="35" a="1"/>
  <c r="E28" i="35" s="1"/>
  <c r="M29" i="35" a="1"/>
  <c r="M29" i="35" s="1"/>
  <c r="M30" i="35" s="1" a="1"/>
  <c r="M30" i="35" s="1"/>
  <c r="M31" i="35" s="1" a="1"/>
  <c r="M31" i="35" s="1"/>
  <c r="N29" i="36" a="1"/>
  <c r="N29" i="36" s="1"/>
  <c r="N30" i="36" s="1" a="1"/>
  <c r="N30" i="36" s="1"/>
  <c r="N31" i="36" s="1" a="1"/>
  <c r="N31" i="36" s="1"/>
  <c r="F28" i="36" a="1"/>
  <c r="F28" i="36" s="1"/>
  <c r="N28" i="20" a="1"/>
  <c r="N28" i="20" s="1"/>
  <c r="N29" i="20" s="1" a="1"/>
  <c r="N29" i="20" s="1"/>
  <c r="N25" i="19" a="1"/>
  <c r="N25" i="19" s="1"/>
  <c r="N31" i="202" a="1"/>
  <c r="N31" i="202" s="1"/>
  <c r="N32" i="202" s="1" a="1"/>
  <c r="N32" i="202" s="1"/>
  <c r="M25" i="201" a="1"/>
  <c r="M25" i="201" s="1"/>
  <c r="M30" i="185" a="1"/>
  <c r="M30" i="185" s="1"/>
  <c r="M31" i="185" s="1" a="1"/>
  <c r="M31" i="185" s="1"/>
  <c r="M32" i="185" s="1" a="1"/>
  <c r="M32" i="185" s="1"/>
  <c r="E29" i="185" a="1"/>
  <c r="E29" i="185" s="1"/>
  <c r="D23" i="197" a="1"/>
  <c r="D23" i="197" s="1"/>
  <c r="L24" i="197" a="1"/>
  <c r="L24" i="197" s="1"/>
  <c r="M31" i="186" a="1"/>
  <c r="M31" i="186" s="1"/>
  <c r="M32" i="186" s="1" a="1"/>
  <c r="M32" i="186" s="1"/>
  <c r="I31" i="186" s="1" a="1"/>
  <c r="I31" i="186" s="1"/>
  <c r="F30" i="164" a="1"/>
  <c r="F30" i="164" s="1"/>
  <c r="N31" i="164" a="1"/>
  <c r="N31" i="164" s="1"/>
  <c r="N29" i="167" a="1"/>
  <c r="N29" i="167" s="1"/>
  <c r="F28" i="167" a="1"/>
  <c r="F28" i="167" s="1"/>
  <c r="E29" i="168" a="1"/>
  <c r="E29" i="168" s="1"/>
  <c r="M30" i="168" a="1"/>
  <c r="M30" i="168" s="1"/>
  <c r="M30" i="150" a="1"/>
  <c r="M30" i="150" s="1"/>
  <c r="M31" i="150" s="1" a="1"/>
  <c r="M31" i="150" s="1"/>
  <c r="N28" i="155" a="1"/>
  <c r="N28" i="155" s="1"/>
  <c r="F27" i="155" a="1"/>
  <c r="F27" i="155" s="1"/>
  <c r="N29" i="154" a="1"/>
  <c r="N29" i="154" s="1"/>
  <c r="F28" i="154" a="1"/>
  <c r="F28" i="154" s="1"/>
  <c r="F28" i="147" a="1"/>
  <c r="F28" i="147" s="1"/>
  <c r="N29" i="147" a="1"/>
  <c r="N29" i="147" s="1"/>
  <c r="N30" i="147" s="1" a="1"/>
  <c r="N30" i="147" s="1"/>
  <c r="N31" i="147" s="1" a="1"/>
  <c r="N31" i="147" s="1"/>
  <c r="E49" i="136" a="1"/>
  <c r="E49" i="136" s="1"/>
  <c r="M50" i="136" a="1"/>
  <c r="M50" i="136" s="1"/>
  <c r="N30" i="137" a="1"/>
  <c r="N30" i="137" s="1"/>
  <c r="F29" i="137" a="1"/>
  <c r="F29" i="137" s="1"/>
  <c r="N31" i="127" a="1"/>
  <c r="N31" i="127" s="1"/>
  <c r="N32" i="127" s="1" a="1"/>
  <c r="N32" i="127" s="1"/>
  <c r="L32" i="102" a="1"/>
  <c r="L32" i="102" s="1"/>
  <c r="L33" i="102" s="1" a="1"/>
  <c r="L33" i="102" s="1"/>
  <c r="L34" i="102" s="1" a="1"/>
  <c r="L34" i="102" s="1"/>
  <c r="D31" i="102" a="1"/>
  <c r="D31" i="102" s="1"/>
  <c r="M32" i="99" a="1"/>
  <c r="M32" i="99" s="1"/>
  <c r="E31" i="99" a="1"/>
  <c r="E31" i="99" s="1"/>
  <c r="M30" i="96" a="1"/>
  <c r="M30" i="96" s="1"/>
  <c r="E29" i="96" a="1"/>
  <c r="E29" i="96" s="1"/>
  <c r="L27" i="115" a="1"/>
  <c r="L27" i="115" s="1"/>
  <c r="D26" i="115" a="1"/>
  <c r="D26" i="115" s="1"/>
  <c r="L32" i="101" a="1"/>
  <c r="L32" i="101" s="1"/>
  <c r="L33" i="101" s="1" a="1"/>
  <c r="L33" i="101" s="1"/>
  <c r="M29" i="86" a="1"/>
  <c r="M29" i="86" s="1"/>
  <c r="M30" i="86" s="1" a="1"/>
  <c r="M30" i="86" s="1"/>
  <c r="M31" i="86" s="1" a="1"/>
  <c r="M31" i="86" s="1"/>
  <c r="E28" i="86" a="1"/>
  <c r="E28" i="86" s="1"/>
  <c r="D28" i="89" a="1"/>
  <c r="D28" i="89" s="1"/>
  <c r="F31" i="89" s="1" a="1"/>
  <c r="F31" i="89" s="1"/>
  <c r="L29" i="89" a="1"/>
  <c r="L29" i="89" s="1"/>
  <c r="N35" i="83" a="1"/>
  <c r="N35" i="83" s="1"/>
  <c r="F34" i="83" a="1"/>
  <c r="F34" i="83" s="1"/>
  <c r="M41" i="63" a="1"/>
  <c r="M41" i="63" s="1"/>
  <c r="M42" i="63" s="1" a="1"/>
  <c r="M42" i="63" s="1"/>
  <c r="M50" i="66" a="1"/>
  <c r="M50" i="66" s="1"/>
  <c r="E49" i="66" a="1"/>
  <c r="E49" i="66" s="1"/>
  <c r="M50" i="70" a="1"/>
  <c r="M50" i="70" s="1"/>
  <c r="M51" i="70" s="1" a="1"/>
  <c r="M51" i="70" s="1"/>
  <c r="F39" i="60" a="1"/>
  <c r="F39" i="60" s="1"/>
  <c r="N40" i="60" a="1"/>
  <c r="N40" i="60" s="1"/>
  <c r="E35" i="58" a="1"/>
  <c r="E35" i="58" s="1"/>
  <c r="M36" i="58" a="1"/>
  <c r="M36" i="58" s="1"/>
  <c r="M37" i="58" a="1"/>
  <c r="M37" i="58" s="1"/>
  <c r="M38" i="58" s="1" a="1"/>
  <c r="M38" i="58" s="1"/>
  <c r="D28" i="38" a="1"/>
  <c r="D28" i="38" s="1"/>
  <c r="F31" i="38" s="1" a="1"/>
  <c r="F31" i="38" s="1"/>
  <c r="L29" i="38" a="1"/>
  <c r="L29" i="38" s="1"/>
  <c r="L30" i="38" s="1" a="1"/>
  <c r="L30" i="38" s="1"/>
  <c r="L31" i="38" s="1" a="1"/>
  <c r="L31" i="38" s="1"/>
  <c r="E31" i="38" s="1" a="1"/>
  <c r="E31" i="38" s="1"/>
  <c r="N29" i="34" a="1"/>
  <c r="N29" i="34" s="1"/>
  <c r="N30" i="34" s="1" a="1"/>
  <c r="N30" i="34" s="1"/>
  <c r="N31" i="34" s="1" a="1"/>
  <c r="N31" i="34" s="1"/>
  <c r="F28" i="34" a="1"/>
  <c r="F28" i="34" s="1"/>
  <c r="L29" i="31" a="1"/>
  <c r="L29" i="31" s="1"/>
  <c r="L30" i="31" s="1" a="1"/>
  <c r="L30" i="31" s="1"/>
  <c r="L31" i="31" s="1" a="1"/>
  <c r="L31" i="31" s="1"/>
  <c r="E31" i="31" s="1" a="1"/>
  <c r="E31" i="31" s="1"/>
  <c r="D28" i="31" a="1"/>
  <c r="D28" i="31" s="1"/>
  <c r="F31" i="31" s="1" a="1"/>
  <c r="F31" i="31" s="1"/>
  <c r="F28" i="26" a="1"/>
  <c r="F28" i="26" s="1"/>
  <c r="N29" i="26" a="1"/>
  <c r="N29" i="26" s="1"/>
  <c r="N30" i="26" s="1" a="1"/>
  <c r="N30" i="26" s="1"/>
  <c r="N31" i="26" s="1" a="1"/>
  <c r="N31" i="26" s="1"/>
  <c r="L40" i="21" a="1"/>
  <c r="L40" i="21" s="1"/>
  <c r="D39" i="21" a="1"/>
  <c r="D39" i="21" s="1"/>
  <c r="N27" i="20" a="1"/>
  <c r="N27" i="20" s="1"/>
  <c r="F26" i="20" a="1"/>
  <c r="F26" i="20" s="1"/>
  <c r="N31" i="15" a="1"/>
  <c r="N31" i="15" s="1"/>
  <c r="N32" i="15" s="1" a="1"/>
  <c r="N32" i="15" s="1"/>
  <c r="M27" i="22" a="1"/>
  <c r="M27" i="22" s="1"/>
  <c r="M28" i="22" s="1" a="1"/>
  <c r="M28" i="22" s="1"/>
  <c r="M29" i="22" s="1" a="1"/>
  <c r="M29" i="22" s="1"/>
  <c r="E26" i="22" a="1"/>
  <c r="E26" i="22" s="1"/>
  <c r="L27" i="200" a="1"/>
  <c r="L27" i="200" s="1"/>
  <c r="L28" i="200" s="1" a="1"/>
  <c r="L28" i="200" s="1"/>
  <c r="N27" i="117" a="1"/>
  <c r="N27" i="117" s="1"/>
  <c r="F26" i="117" a="1"/>
  <c r="F26" i="117" s="1"/>
  <c r="F23" i="197" a="1"/>
  <c r="F23" i="197" s="1"/>
  <c r="N24" i="197" a="1"/>
  <c r="N24" i="197" s="1"/>
  <c r="N25" i="197" s="1" a="1"/>
  <c r="N25" i="197" s="1"/>
  <c r="N26" i="197" s="1" a="1"/>
  <c r="N26" i="197" s="1"/>
  <c r="M32" i="180" a="1"/>
  <c r="M32" i="180" s="1"/>
  <c r="M33" i="180" s="1" a="1"/>
  <c r="M33" i="180" s="1"/>
  <c r="M34" i="180" s="1" a="1"/>
  <c r="M34" i="180" s="1"/>
  <c r="E31" i="180" a="1"/>
  <c r="E31" i="180" s="1"/>
  <c r="M26" i="221" a="1"/>
  <c r="M26" i="221" s="1"/>
  <c r="E25" i="221" a="1"/>
  <c r="E25" i="221" s="1"/>
  <c r="F29" i="193" a="1"/>
  <c r="F29" i="193" s="1"/>
  <c r="N30" i="193" a="1"/>
  <c r="N30" i="193" s="1"/>
  <c r="N31" i="193" s="1" a="1"/>
  <c r="N31" i="193" s="1"/>
  <c r="N32" i="193" s="1" a="1"/>
  <c r="N32" i="193" s="1"/>
  <c r="L30" i="184" a="1"/>
  <c r="L30" i="184" s="1"/>
  <c r="D29" i="184" a="1"/>
  <c r="D29" i="184" s="1"/>
  <c r="N30" i="134" a="1"/>
  <c r="N30" i="134" s="1"/>
  <c r="N31" i="134" s="1" a="1"/>
  <c r="N31" i="134" s="1"/>
  <c r="E31" i="102" a="1"/>
  <c r="E31" i="102" s="1"/>
  <c r="M32" i="102" a="1"/>
  <c r="M32" i="102" s="1"/>
  <c r="M33" i="102" s="1" a="1"/>
  <c r="M33" i="102" s="1"/>
  <c r="M34" i="102" s="1" a="1"/>
  <c r="M34" i="102" s="1"/>
  <c r="M31" i="95" a="1"/>
  <c r="M31" i="95" s="1"/>
  <c r="M32" i="95" s="1" a="1"/>
  <c r="M32" i="95" s="1"/>
  <c r="L30" i="89" a="1"/>
  <c r="L30" i="89" s="1"/>
  <c r="L31" i="89" s="1" a="1"/>
  <c r="L31" i="89" s="1"/>
  <c r="E31" i="89" s="1" a="1"/>
  <c r="E31" i="89" s="1"/>
  <c r="D29" i="85" a="1"/>
  <c r="D29" i="85" s="1"/>
  <c r="L30" i="85" a="1"/>
  <c r="L30" i="85" s="1"/>
  <c r="L31" i="85" s="1" a="1"/>
  <c r="L31" i="85" s="1"/>
  <c r="L32" i="85" s="1" a="1"/>
  <c r="L32" i="85" s="1"/>
  <c r="D39" i="61" a="1"/>
  <c r="D39" i="61" s="1"/>
  <c r="L40" i="61" a="1"/>
  <c r="L40" i="61" s="1"/>
  <c r="M36" i="64" a="1"/>
  <c r="M36" i="64" s="1"/>
  <c r="E35" i="64" a="1"/>
  <c r="E35" i="64" s="1"/>
  <c r="N50" i="68" a="1"/>
  <c r="N50" i="68" s="1"/>
  <c r="F49" i="68" a="1"/>
  <c r="F49" i="68" s="1"/>
  <c r="E49" i="68" a="1"/>
  <c r="E49" i="68" s="1"/>
  <c r="M50" i="68" a="1"/>
  <c r="M50" i="68" s="1"/>
  <c r="L29" i="54" a="1"/>
  <c r="L29" i="54" s="1"/>
  <c r="D28" i="54" a="1"/>
  <c r="D28" i="54" s="1"/>
  <c r="F31" i="54" s="1" a="1"/>
  <c r="F31" i="54" s="1"/>
  <c r="M29" i="57" a="1"/>
  <c r="M29" i="57" s="1"/>
  <c r="E28" i="57" a="1"/>
  <c r="E28" i="57" s="1"/>
  <c r="M30" i="33" a="1"/>
  <c r="M30" i="33" s="1"/>
  <c r="M31" i="33" s="1" a="1"/>
  <c r="M31" i="33" s="1"/>
  <c r="M26" i="19" a="1"/>
  <c r="M26" i="19" s="1"/>
  <c r="M27" i="19" s="1" a="1"/>
  <c r="M27" i="19" s="1"/>
  <c r="M28" i="19" s="1" a="1"/>
  <c r="M28" i="19" s="1"/>
  <c r="E25" i="19" a="1"/>
  <c r="E25" i="19" s="1"/>
  <c r="M28" i="20" a="1"/>
  <c r="M28" i="20" s="1"/>
  <c r="M29" i="20" s="1" a="1"/>
  <c r="M29" i="20" s="1"/>
  <c r="D26" i="12" a="1"/>
  <c r="D26" i="12" s="1"/>
  <c r="L27" i="12" a="1"/>
  <c r="L27" i="12" s="1"/>
  <c r="N30" i="15" a="1"/>
  <c r="N30" i="15" s="1"/>
  <c r="F29" i="15" a="1"/>
  <c r="F29" i="15" s="1"/>
  <c r="M29" i="10" a="1"/>
  <c r="M29" i="10" s="1"/>
  <c r="E28" i="10" a="1"/>
  <c r="E28" i="10" s="1"/>
  <c r="M31" i="15" a="1"/>
  <c r="M31" i="15" s="1"/>
  <c r="M32" i="15" s="1" a="1"/>
  <c r="M32" i="15" s="1"/>
  <c r="M30" i="163" a="1"/>
  <c r="M30" i="163" s="1"/>
  <c r="M31" i="163" s="1" a="1"/>
  <c r="M31" i="163" s="1"/>
  <c r="L31" i="129" a="1"/>
  <c r="L31" i="129" s="1"/>
  <c r="L32" i="129" s="1" a="1"/>
  <c r="L32" i="129" s="1"/>
  <c r="N51" i="136" a="1"/>
  <c r="N51" i="136" s="1"/>
  <c r="N52" i="136" s="1" a="1"/>
  <c r="N52" i="136" s="1"/>
  <c r="F29" i="177" a="1"/>
  <c r="F29" i="177" s="1"/>
  <c r="N30" i="177" a="1"/>
  <c r="N30" i="177" s="1"/>
  <c r="E30" i="164" a="1"/>
  <c r="E30" i="164" s="1"/>
  <c r="M31" i="164" a="1"/>
  <c r="M31" i="164" s="1"/>
  <c r="L28" i="155" a="1"/>
  <c r="L28" i="155" s="1"/>
  <c r="D27" i="155" a="1"/>
  <c r="D27" i="155" s="1"/>
  <c r="E26" i="149" a="1"/>
  <c r="E26" i="149" s="1"/>
  <c r="M27" i="149" a="1"/>
  <c r="M27" i="149" s="1"/>
  <c r="F29" i="143" a="1"/>
  <c r="F29" i="143" s="1"/>
  <c r="N30" i="143" a="1"/>
  <c r="N30" i="143" s="1"/>
  <c r="N31" i="143" s="1" a="1"/>
  <c r="N31" i="143" s="1"/>
  <c r="N32" i="143" s="1" a="1"/>
  <c r="N32" i="143" s="1"/>
  <c r="N35" i="145" a="1"/>
  <c r="N35" i="145" s="1"/>
  <c r="N36" i="145" s="1" a="1"/>
  <c r="N36" i="145" s="1"/>
  <c r="N37" i="145" s="1" a="1"/>
  <c r="N37" i="145" s="1"/>
  <c r="F34" i="145" a="1"/>
  <c r="F34" i="145" s="1"/>
  <c r="N50" i="136" a="1"/>
  <c r="N50" i="136" s="1"/>
  <c r="F49" i="136" a="1"/>
  <c r="F49" i="136" s="1"/>
  <c r="E36" i="128" a="1"/>
  <c r="E36" i="128" s="1"/>
  <c r="M37" i="128" a="1"/>
  <c r="M37" i="128" s="1"/>
  <c r="F29" i="129" a="1"/>
  <c r="F29" i="129" s="1"/>
  <c r="N30" i="129" a="1"/>
  <c r="N30" i="129" s="1"/>
  <c r="N31" i="129" s="1" a="1"/>
  <c r="N31" i="129" s="1"/>
  <c r="N32" i="129" s="1" a="1"/>
  <c r="N32" i="129" s="1"/>
  <c r="M29" i="124" a="1"/>
  <c r="M29" i="124" s="1"/>
  <c r="M30" i="124" s="1" a="1"/>
  <c r="M30" i="124" s="1"/>
  <c r="N28" i="118" a="1"/>
  <c r="N28" i="118" s="1"/>
  <c r="N29" i="118" s="1" a="1"/>
  <c r="N29" i="118" s="1"/>
  <c r="F29" i="109" a="1"/>
  <c r="F29" i="109" s="1"/>
  <c r="N30" i="109" a="1"/>
  <c r="N30" i="109" s="1"/>
  <c r="N31" i="109" s="1" a="1"/>
  <c r="N31" i="109" s="1"/>
  <c r="N32" i="109" s="1" a="1"/>
  <c r="N32" i="109" s="1"/>
  <c r="D29" i="105" a="1"/>
  <c r="D29" i="105" s="1"/>
  <c r="L30" i="105" a="1"/>
  <c r="L30" i="105" s="1"/>
  <c r="L32" i="99" a="1"/>
  <c r="L32" i="99" s="1"/>
  <c r="D31" i="99" a="1"/>
  <c r="D31" i="99" s="1"/>
  <c r="E29" i="95" a="1"/>
  <c r="E29" i="95" s="1"/>
  <c r="M30" i="95" a="1"/>
  <c r="M30" i="95" s="1"/>
  <c r="E39" i="71" a="1"/>
  <c r="E39" i="71" s="1"/>
  <c r="M40" i="71" a="1"/>
  <c r="M40" i="71" s="1"/>
  <c r="M41" i="71" s="1" a="1"/>
  <c r="M41" i="71" s="1"/>
  <c r="M42" i="71" s="1" a="1"/>
  <c r="M42" i="71" s="1"/>
  <c r="M37" i="79" a="1"/>
  <c r="M37" i="79" s="1"/>
  <c r="M38" i="79" s="1" a="1"/>
  <c r="M38" i="79" s="1"/>
  <c r="F35" i="64" a="1"/>
  <c r="F35" i="64" s="1"/>
  <c r="N36" i="64" a="1"/>
  <c r="N36" i="64" s="1"/>
  <c r="N37" i="64" a="1"/>
  <c r="N37" i="64" s="1"/>
  <c r="N38" i="64" s="1" a="1"/>
  <c r="N38" i="64" s="1"/>
  <c r="L29" i="52" a="1"/>
  <c r="L29" i="52" s="1"/>
  <c r="L30" i="52" s="1" a="1"/>
  <c r="L30" i="52" s="1"/>
  <c r="L31" i="52" s="1" a="1"/>
  <c r="L31" i="52" s="1"/>
  <c r="E31" i="52" s="1" a="1"/>
  <c r="E31" i="52" s="1"/>
  <c r="D28" i="52" a="1"/>
  <c r="D28" i="52" s="1"/>
  <c r="F31" i="52" s="1" a="1"/>
  <c r="F31" i="52" s="1"/>
  <c r="N59" i="46" a="1"/>
  <c r="N59" i="46" s="1"/>
  <c r="F58" i="46" a="1"/>
  <c r="F58" i="46" s="1"/>
  <c r="F28" i="38" a="1"/>
  <c r="F28" i="38" s="1"/>
  <c r="N29" i="38" a="1"/>
  <c r="N29" i="38" s="1"/>
  <c r="N30" i="38" s="1" a="1"/>
  <c r="N30" i="38" s="1"/>
  <c r="N31" i="38" s="1" a="1"/>
  <c r="N31" i="38" s="1"/>
  <c r="L29" i="35" a="1"/>
  <c r="L29" i="35" s="1"/>
  <c r="D28" i="35" a="1"/>
  <c r="D28" i="35" s="1"/>
  <c r="F31" i="35" s="1" a="1"/>
  <c r="F31" i="35" s="1"/>
  <c r="M30" i="30" a="1"/>
  <c r="M30" i="30" s="1"/>
  <c r="M31" i="30" s="1" a="1"/>
  <c r="M31" i="30" s="1"/>
  <c r="N40" i="21" a="1"/>
  <c r="N40" i="21" s="1"/>
  <c r="N41" i="21" s="1" a="1"/>
  <c r="N41" i="21" s="1"/>
  <c r="N42" i="21" s="1" a="1"/>
  <c r="N42" i="21" s="1"/>
  <c r="F39" i="21" a="1"/>
  <c r="F39" i="21" s="1"/>
  <c r="E23" i="14" a="1"/>
  <c r="E23" i="14" s="1"/>
  <c r="M24" i="14" a="1"/>
  <c r="M24" i="14" s="1"/>
  <c r="M25" i="14" s="1" a="1"/>
  <c r="M25" i="14" s="1"/>
  <c r="M26" i="14" s="1" a="1"/>
  <c r="M26" i="14" s="1"/>
  <c r="N26" i="16" a="1"/>
  <c r="N26" i="16" s="1"/>
  <c r="N27" i="16" s="1" a="1"/>
  <c r="N27" i="16" s="1"/>
  <c r="N28" i="16" s="1" a="1"/>
  <c r="N28" i="16" s="1"/>
  <c r="F25" i="16" a="1"/>
  <c r="F25" i="16" s="1"/>
  <c r="D28" i="11" a="1"/>
  <c r="D28" i="11" s="1"/>
  <c r="F31" i="11" s="1" a="1"/>
  <c r="F31" i="11" s="1"/>
  <c r="L29" i="11" a="1"/>
  <c r="L29" i="11" s="1"/>
  <c r="E29" i="210" a="1"/>
  <c r="E29" i="210" s="1"/>
  <c r="M30" i="210" a="1"/>
  <c r="M30" i="210" s="1"/>
  <c r="M31" i="210" s="1" a="1"/>
  <c r="M31" i="210" s="1"/>
  <c r="M32" i="210" s="1" a="1"/>
  <c r="M32" i="210" s="1"/>
  <c r="F28" i="150" a="1"/>
  <c r="F28" i="150" s="1"/>
  <c r="N29" i="150" a="1"/>
  <c r="N29" i="150" s="1"/>
  <c r="N30" i="150" s="1" a="1"/>
  <c r="N30" i="150" s="1"/>
  <c r="N31" i="150" s="1" a="1"/>
  <c r="N31" i="150" s="1"/>
  <c r="N30" i="170" a="1"/>
  <c r="N30" i="170" s="1"/>
  <c r="N31" i="170" s="1" a="1"/>
  <c r="N31" i="170" s="1"/>
  <c r="N32" i="170" s="1" a="1"/>
  <c r="N32" i="170" s="1"/>
  <c r="F29" i="170" a="1"/>
  <c r="F29" i="170" s="1"/>
  <c r="N37" i="213" a="1"/>
  <c r="N37" i="213" s="1"/>
  <c r="N38" i="213" s="1" a="1"/>
  <c r="N38" i="213" s="1"/>
  <c r="N39" i="213" s="1" a="1"/>
  <c r="N39" i="213" s="1"/>
  <c r="F36" i="213" a="1"/>
  <c r="F36" i="213" s="1"/>
  <c r="D28" i="214" a="1"/>
  <c r="D28" i="214" s="1"/>
  <c r="F31" i="214" s="1" a="1"/>
  <c r="F31" i="214" s="1"/>
  <c r="L29" i="214" a="1"/>
  <c r="L29" i="214" s="1"/>
  <c r="M30" i="203" a="1"/>
  <c r="M30" i="203" s="1"/>
  <c r="M31" i="203" s="1" a="1"/>
  <c r="M31" i="203" s="1"/>
  <c r="M32" i="203" s="1" a="1"/>
  <c r="M32" i="203" s="1"/>
  <c r="E29" i="203" a="1"/>
  <c r="E29" i="203" s="1"/>
  <c r="D29" i="196" a="1"/>
  <c r="D29" i="196" s="1"/>
  <c r="L30" i="196" a="1"/>
  <c r="L30" i="196" s="1"/>
  <c r="L31" i="196" s="1" a="1"/>
  <c r="L31" i="196" s="1"/>
  <c r="L32" i="196" s="1" a="1"/>
  <c r="L32" i="196" s="1"/>
  <c r="F29" i="189" a="1"/>
  <c r="F29" i="189" s="1"/>
  <c r="N30" i="189" a="1"/>
  <c r="N30" i="189" s="1"/>
  <c r="N31" i="189" s="1" a="1"/>
  <c r="N31" i="189" s="1"/>
  <c r="N32" i="189" s="1" a="1"/>
  <c r="N32" i="189" s="1"/>
  <c r="N67" i="188" a="1"/>
  <c r="N67" i="188" s="1"/>
  <c r="N68" i="188" s="1" a="1"/>
  <c r="N68" i="188" s="1"/>
  <c r="F29" i="175" a="1"/>
  <c r="F29" i="175" s="1"/>
  <c r="N30" i="175" a="1"/>
  <c r="N30" i="175" s="1"/>
  <c r="N31" i="175" s="1" a="1"/>
  <c r="N31" i="175" s="1"/>
  <c r="N32" i="175" s="1" a="1"/>
  <c r="N32" i="175" s="1"/>
  <c r="E35" i="165" a="1"/>
  <c r="E35" i="165" s="1"/>
  <c r="M36" i="165" a="1"/>
  <c r="M36" i="165" s="1"/>
  <c r="F29" i="171" a="1"/>
  <c r="F29" i="171" s="1"/>
  <c r="N30" i="171" a="1"/>
  <c r="N30" i="171" s="1"/>
  <c r="M29" i="167" a="1"/>
  <c r="M29" i="167" s="1"/>
  <c r="E28" i="167" a="1"/>
  <c r="E28" i="167" s="1"/>
  <c r="N30" i="161" a="1"/>
  <c r="N30" i="161" s="1"/>
  <c r="N31" i="161" s="1" a="1"/>
  <c r="N31" i="161" s="1"/>
  <c r="N30" i="148" a="1"/>
  <c r="N30" i="148" s="1"/>
  <c r="N31" i="148" s="1" a="1"/>
  <c r="N31" i="148" s="1"/>
  <c r="F28" i="148" a="1"/>
  <c r="F28" i="148" s="1"/>
  <c r="N29" i="148" a="1"/>
  <c r="N29" i="148" s="1"/>
  <c r="L38" i="140" a="1"/>
  <c r="L38" i="140" s="1"/>
  <c r="L39" i="140" s="1" a="1"/>
  <c r="L39" i="140" s="1"/>
  <c r="M29" i="138" a="1"/>
  <c r="M29" i="138" s="1"/>
  <c r="M30" i="138" s="1" a="1"/>
  <c r="M30" i="138" s="1"/>
  <c r="L30" i="146" a="1"/>
  <c r="L30" i="146" s="1"/>
  <c r="L31" i="146" s="1" a="1"/>
  <c r="L31" i="146" s="1"/>
  <c r="E31" i="146" s="1" a="1"/>
  <c r="E31" i="146" s="1"/>
  <c r="M31" i="130" a="1"/>
  <c r="M31" i="130" s="1"/>
  <c r="M32" i="130" s="1" a="1"/>
  <c r="M32" i="130" s="1"/>
  <c r="D28" i="132" a="1"/>
  <c r="D28" i="132" s="1"/>
  <c r="F31" i="132" s="1" a="1"/>
  <c r="F31" i="132" s="1"/>
  <c r="L29" i="132" a="1"/>
  <c r="L29" i="132" s="1"/>
  <c r="L30" i="132" s="1" a="1"/>
  <c r="L30" i="132" s="1"/>
  <c r="L31" i="132" s="1" a="1"/>
  <c r="L31" i="132" s="1"/>
  <c r="E31" i="132" s="1" a="1"/>
  <c r="E31" i="132" s="1"/>
  <c r="M30" i="109" a="1"/>
  <c r="M30" i="109" s="1"/>
  <c r="M31" i="109" s="1" a="1"/>
  <c r="M31" i="109" s="1"/>
  <c r="M32" i="109" s="1" a="1"/>
  <c r="M32" i="109" s="1"/>
  <c r="E29" i="109" a="1"/>
  <c r="E29" i="109" s="1"/>
  <c r="N30" i="111" a="1"/>
  <c r="N30" i="111" s="1"/>
  <c r="N31" i="111" s="1" a="1"/>
  <c r="N31" i="111" s="1"/>
  <c r="N32" i="111" s="1" a="1"/>
  <c r="N32" i="111" s="1"/>
  <c r="F29" i="111" a="1"/>
  <c r="F29" i="111" s="1"/>
  <c r="F26" i="118" a="1"/>
  <c r="F26" i="118" s="1"/>
  <c r="N27" i="118" a="1"/>
  <c r="N27" i="118" s="1"/>
  <c r="L22" i="104" a="1"/>
  <c r="L22" i="104" s="1"/>
  <c r="L23" i="104" s="1" a="1"/>
  <c r="L23" i="104" s="1"/>
  <c r="E26" i="98" a="1"/>
  <c r="E26" i="98" s="1"/>
  <c r="M27" i="98" a="1"/>
  <c r="M27" i="98" s="1"/>
  <c r="M28" i="98" s="1" a="1"/>
  <c r="M28" i="98" s="1"/>
  <c r="M29" i="98" s="1" a="1"/>
  <c r="M29" i="98" s="1"/>
  <c r="F29" i="100" a="1"/>
  <c r="F29" i="100" s="1"/>
  <c r="N30" i="100" a="1"/>
  <c r="N30" i="100" s="1"/>
  <c r="N31" i="100" s="1" a="1"/>
  <c r="N31" i="100" s="1"/>
  <c r="N32" i="100" s="1" a="1"/>
  <c r="N32" i="100" s="1"/>
  <c r="F29" i="95" a="1"/>
  <c r="F29" i="95" s="1"/>
  <c r="N30" i="95" a="1"/>
  <c r="N30" i="95" s="1"/>
  <c r="N31" i="95" s="1" a="1"/>
  <c r="N31" i="95" s="1"/>
  <c r="N32" i="95" s="1" a="1"/>
  <c r="N32" i="95" s="1"/>
  <c r="L30" i="86" a="1"/>
  <c r="L30" i="86" s="1"/>
  <c r="L31" i="86" s="1" a="1"/>
  <c r="L31" i="86" s="1"/>
  <c r="E31" i="86" s="1" a="1"/>
  <c r="E31" i="86" s="1"/>
  <c r="D27" i="78" a="1"/>
  <c r="D27" i="78" s="1"/>
  <c r="L28" i="78" a="1"/>
  <c r="L28" i="78" s="1"/>
  <c r="E35" i="79" a="1"/>
  <c r="E35" i="79" s="1"/>
  <c r="M36" i="79" a="1"/>
  <c r="M36" i="79" s="1"/>
  <c r="M51" i="66" a="1"/>
  <c r="M51" i="66" s="1"/>
  <c r="M52" i="66" s="1" a="1"/>
  <c r="M52" i="66" s="1"/>
  <c r="L41" i="63" a="1"/>
  <c r="L41" i="63" s="1"/>
  <c r="L42" i="63" s="1" a="1"/>
  <c r="L42" i="63" s="1"/>
  <c r="F28" i="56" a="1"/>
  <c r="F28" i="56" s="1"/>
  <c r="N29" i="56" a="1"/>
  <c r="N29" i="56" s="1"/>
  <c r="N30" i="56" s="1" a="1"/>
  <c r="N30" i="56" s="1"/>
  <c r="N31" i="56" s="1" a="1"/>
  <c r="N31" i="56" s="1"/>
  <c r="E36" i="67" a="1"/>
  <c r="E36" i="67" s="1"/>
  <c r="M37" i="67" a="1"/>
  <c r="M37" i="67" s="1"/>
  <c r="M38" i="67" s="1" a="1"/>
  <c r="M38" i="67" s="1"/>
  <c r="M39" i="67" s="1" a="1"/>
  <c r="M39" i="67" s="1"/>
  <c r="M29" i="49" a="1"/>
  <c r="M29" i="49" s="1"/>
  <c r="E28" i="49" a="1"/>
  <c r="E28" i="49" s="1"/>
  <c r="N60" i="46" a="1"/>
  <c r="N60" i="46" s="1"/>
  <c r="N61" i="46" s="1" a="1"/>
  <c r="N61" i="46" s="1"/>
  <c r="M50" i="51" a="1"/>
  <c r="M50" i="51" s="1"/>
  <c r="M51" i="51" s="1" a="1"/>
  <c r="M51" i="51" s="1"/>
  <c r="M52" i="51" s="1" a="1"/>
  <c r="M52" i="51" s="1"/>
  <c r="E49" i="51" a="1"/>
  <c r="E49" i="51" s="1"/>
  <c r="M36" i="48" a="1"/>
  <c r="M36" i="48" s="1"/>
  <c r="M37" i="48" s="1" a="1"/>
  <c r="M37" i="48" s="1"/>
  <c r="M38" i="48" s="1" a="1"/>
  <c r="M38" i="48" s="1"/>
  <c r="E35" i="48" a="1"/>
  <c r="E35" i="48" s="1"/>
  <c r="E28" i="32" a="1"/>
  <c r="E28" i="32" s="1"/>
  <c r="M29" i="32" a="1"/>
  <c r="M29" i="32" s="1"/>
  <c r="M30" i="32" s="1" a="1"/>
  <c r="M30" i="32" s="1"/>
  <c r="M31" i="32" s="1" a="1"/>
  <c r="M31" i="32" s="1"/>
  <c r="N29" i="27" a="1"/>
  <c r="N29" i="27" s="1"/>
  <c r="F28" i="27" a="1"/>
  <c r="F28" i="27" s="1"/>
  <c r="L29" i="26" a="1"/>
  <c r="L29" i="26" s="1"/>
  <c r="L30" i="26" s="1" a="1"/>
  <c r="L30" i="26" s="1"/>
  <c r="L31" i="26" s="1" a="1"/>
  <c r="L31" i="26" s="1"/>
  <c r="E31" i="26" s="1" a="1"/>
  <c r="E31" i="26" s="1"/>
  <c r="D28" i="26" a="1"/>
  <c r="D28" i="26" s="1"/>
  <c r="F31" i="26" s="1" a="1"/>
  <c r="F31" i="26" s="1"/>
  <c r="D28" i="29" a="1"/>
  <c r="D28" i="29" s="1"/>
  <c r="F31" i="29" s="1" a="1"/>
  <c r="F31" i="29" s="1"/>
  <c r="L29" i="29" a="1"/>
  <c r="L29" i="29" s="1"/>
  <c r="L30" i="29" s="1" a="1"/>
  <c r="L30" i="29" s="1"/>
  <c r="L31" i="29" s="1" a="1"/>
  <c r="L31" i="29" s="1"/>
  <c r="E31" i="29" s="1" a="1"/>
  <c r="E31" i="29" s="1"/>
  <c r="M30" i="26" a="1"/>
  <c r="M30" i="26" s="1"/>
  <c r="M31" i="26" s="1" a="1"/>
  <c r="M31" i="26" s="1"/>
  <c r="N25" i="13" a="1"/>
  <c r="N25" i="13" s="1"/>
  <c r="N26" i="13" s="1" a="1"/>
  <c r="N26" i="13" s="1"/>
  <c r="L31" i="15" a="1"/>
  <c r="L31" i="15" s="1"/>
  <c r="L32" i="15" s="1" a="1"/>
  <c r="L32" i="15" s="1"/>
  <c r="N28" i="12" a="1"/>
  <c r="N28" i="12" s="1"/>
  <c r="N29" i="12" s="1" a="1"/>
  <c r="N29" i="12" s="1"/>
  <c r="L30" i="11" a="1"/>
  <c r="L30" i="11" s="1"/>
  <c r="L31" i="11" s="1" a="1"/>
  <c r="L31" i="11" s="1"/>
  <c r="E31" i="11" s="1" a="1"/>
  <c r="E31" i="11" s="1"/>
  <c r="L30" i="107" a="1"/>
  <c r="L30" i="107" s="1"/>
  <c r="L31" i="107" s="1" a="1"/>
  <c r="L31" i="107" s="1"/>
  <c r="L32" i="107" s="1" a="1"/>
  <c r="L32" i="107" s="1"/>
  <c r="D29" i="107" a="1"/>
  <c r="D29" i="107" s="1"/>
  <c r="N29" i="212" a="1"/>
  <c r="N29" i="212" s="1"/>
  <c r="N30" i="212" s="1" a="1"/>
  <c r="N30" i="212" s="1"/>
  <c r="N31" i="212" s="1" a="1"/>
  <c r="N31" i="212" s="1"/>
  <c r="F28" i="212" a="1"/>
  <c r="F28" i="212" s="1"/>
  <c r="F31" i="180" a="1"/>
  <c r="F31" i="180" s="1"/>
  <c r="N32" i="180" a="1"/>
  <c r="N32" i="180" s="1"/>
  <c r="N33" i="180" s="1" a="1"/>
  <c r="N33" i="180" s="1"/>
  <c r="N34" i="180" s="1" a="1"/>
  <c r="N34" i="180" s="1"/>
  <c r="M29" i="163" a="1"/>
  <c r="M29" i="163" s="1"/>
  <c r="E28" i="163" a="1"/>
  <c r="E28" i="163" s="1"/>
  <c r="E28" i="161" a="1"/>
  <c r="E28" i="161" s="1"/>
  <c r="M29" i="161" a="1"/>
  <c r="M29" i="161" s="1"/>
  <c r="D28" i="216" a="1"/>
  <c r="D28" i="216" s="1"/>
  <c r="L29" i="216" a="1"/>
  <c r="L29" i="216" s="1"/>
  <c r="L30" i="216" s="1" a="1"/>
  <c r="L30" i="216" s="1"/>
  <c r="L31" i="216" s="1" a="1"/>
  <c r="L31" i="216" s="1"/>
  <c r="D29" i="203" a="1"/>
  <c r="D29" i="203" s="1"/>
  <c r="L30" i="203" a="1"/>
  <c r="L30" i="203" s="1"/>
  <c r="L30" i="214" a="1"/>
  <c r="L30" i="214" s="1"/>
  <c r="L31" i="214" s="1" a="1"/>
  <c r="L31" i="214" s="1"/>
  <c r="E31" i="214" s="1" a="1"/>
  <c r="E31" i="214" s="1"/>
  <c r="N31" i="203" a="1"/>
  <c r="N31" i="203" s="1"/>
  <c r="N32" i="203" s="1" a="1"/>
  <c r="N32" i="203" s="1"/>
  <c r="L29" i="199" a="1"/>
  <c r="L29" i="199" s="1"/>
  <c r="L30" i="199" s="1" a="1"/>
  <c r="L30" i="199" s="1"/>
  <c r="L31" i="199" s="1" a="1"/>
  <c r="L31" i="199" s="1"/>
  <c r="E31" i="199" s="1" a="1"/>
  <c r="E31" i="199" s="1"/>
  <c r="D28" i="199" a="1"/>
  <c r="D28" i="199" s="1"/>
  <c r="F31" i="199" s="1" a="1"/>
  <c r="F31" i="199" s="1"/>
  <c r="L30" i="192" a="1"/>
  <c r="L30" i="192" s="1"/>
  <c r="L31" i="192" s="1" a="1"/>
  <c r="L31" i="192" s="1"/>
  <c r="L32" i="192" s="1" a="1"/>
  <c r="L32" i="192" s="1"/>
  <c r="D29" i="192" a="1"/>
  <c r="D29" i="192" s="1"/>
  <c r="L30" i="172" a="1"/>
  <c r="L30" i="172" s="1"/>
  <c r="L31" i="172" s="1" a="1"/>
  <c r="L31" i="172" s="1"/>
  <c r="L32" i="172" s="1" a="1"/>
  <c r="L32" i="172" s="1"/>
  <c r="D29" i="172" a="1"/>
  <c r="D29" i="172" s="1"/>
  <c r="E29" i="173" a="1"/>
  <c r="E29" i="173" s="1"/>
  <c r="M30" i="173" a="1"/>
  <c r="M30" i="173" s="1"/>
  <c r="M31" i="173" s="1" a="1"/>
  <c r="M31" i="173" s="1"/>
  <c r="M32" i="173" s="1" a="1"/>
  <c r="M32" i="173" s="1"/>
  <c r="N30" i="168" a="1"/>
  <c r="N30" i="168" s="1"/>
  <c r="N31" i="168" s="1" a="1"/>
  <c r="N31" i="168" s="1"/>
  <c r="N32" i="168" s="1" a="1"/>
  <c r="N32" i="168" s="1"/>
  <c r="F29" i="168" a="1"/>
  <c r="F29" i="168" s="1"/>
  <c r="M30" i="161" a="1"/>
  <c r="M30" i="161" s="1"/>
  <c r="M31" i="161" s="1" a="1"/>
  <c r="M31" i="161" s="1"/>
  <c r="N29" i="153" a="1"/>
  <c r="N29" i="153" s="1"/>
  <c r="N30" i="153" s="1" a="1"/>
  <c r="N30" i="153" s="1"/>
  <c r="N31" i="153" s="1" a="1"/>
  <c r="N31" i="153" s="1"/>
  <c r="F28" i="153" a="1"/>
  <c r="F28" i="153" s="1"/>
  <c r="L29" i="158" a="1"/>
  <c r="L29" i="158" s="1"/>
  <c r="L30" i="158" s="1" a="1"/>
  <c r="L30" i="158" s="1"/>
  <c r="L31" i="158" s="1" a="1"/>
  <c r="L31" i="158" s="1"/>
  <c r="E31" i="158" s="1" a="1"/>
  <c r="E31" i="158" s="1"/>
  <c r="D28" i="158" a="1"/>
  <c r="D28" i="158" s="1"/>
  <c r="F31" i="158" s="1" a="1"/>
  <c r="F31" i="158" s="1"/>
  <c r="N38" i="144" a="1"/>
  <c r="N38" i="144" s="1"/>
  <c r="N39" i="144" s="1" a="1"/>
  <c r="N39" i="144" s="1"/>
  <c r="N31" i="139" a="1"/>
  <c r="N31" i="139" s="1"/>
  <c r="N32" i="139" s="1" a="1"/>
  <c r="N32" i="139" s="1"/>
  <c r="M38" i="128" a="1"/>
  <c r="M38" i="128" s="1"/>
  <c r="M39" i="128" s="1" a="1"/>
  <c r="M39" i="128" s="1"/>
  <c r="L31" i="126" a="1"/>
  <c r="L31" i="126" s="1"/>
  <c r="L32" i="126" s="1" a="1"/>
  <c r="L32" i="126" s="1"/>
  <c r="F27" i="138" a="1"/>
  <c r="F27" i="138" s="1"/>
  <c r="N28" i="138" a="1"/>
  <c r="N28" i="138" s="1"/>
  <c r="N30" i="127" a="1"/>
  <c r="N30" i="127" s="1"/>
  <c r="F29" i="127" a="1"/>
  <c r="F29" i="127" s="1"/>
  <c r="D29" i="108" a="1"/>
  <c r="D29" i="108" s="1"/>
  <c r="L30" i="108" a="1"/>
  <c r="L30" i="108" s="1"/>
  <c r="L31" i="108" s="1" a="1"/>
  <c r="L31" i="108" s="1"/>
  <c r="L32" i="108" s="1" a="1"/>
  <c r="L32" i="108" s="1"/>
  <c r="M30" i="103" a="1"/>
  <c r="M30" i="103" s="1"/>
  <c r="M31" i="103" s="1" a="1"/>
  <c r="M31" i="103" s="1"/>
  <c r="M32" i="103" s="1" a="1"/>
  <c r="M32" i="103" s="1"/>
  <c r="E29" i="103" a="1"/>
  <c r="E29" i="103" s="1"/>
  <c r="D33" i="110" a="1"/>
  <c r="D33" i="110" s="1"/>
  <c r="L34" i="110" a="1"/>
  <c r="L34" i="110" s="1"/>
  <c r="L35" i="110" s="1" a="1"/>
  <c r="L35" i="110" s="1"/>
  <c r="L36" i="110" s="1" a="1"/>
  <c r="L36" i="110" s="1"/>
  <c r="N30" i="94" a="1"/>
  <c r="N30" i="94" s="1"/>
  <c r="N31" i="94" s="1" a="1"/>
  <c r="N31" i="94" s="1"/>
  <c r="M30" i="87" a="1"/>
  <c r="M30" i="87" s="1"/>
  <c r="M31" i="87" s="1" a="1"/>
  <c r="M31" i="87" s="1"/>
  <c r="L29" i="90" a="1"/>
  <c r="L29" i="90" s="1"/>
  <c r="L30" i="90" s="1" a="1"/>
  <c r="L30" i="90" s="1"/>
  <c r="L31" i="90" s="1" a="1"/>
  <c r="L31" i="90" s="1"/>
  <c r="E31" i="90" s="1" a="1"/>
  <c r="E31" i="90" s="1"/>
  <c r="D28" i="90" a="1"/>
  <c r="D28" i="90" s="1"/>
  <c r="F31" i="90" s="1" a="1"/>
  <c r="F31" i="90" s="1"/>
  <c r="L29" i="86" a="1"/>
  <c r="L29" i="86" s="1"/>
  <c r="D28" i="86" a="1"/>
  <c r="D28" i="86" s="1"/>
  <c r="F31" i="86" s="1" a="1"/>
  <c r="F31" i="86" s="1"/>
  <c r="M35" i="83" a="1"/>
  <c r="M35" i="83" s="1"/>
  <c r="E34" i="83" a="1"/>
  <c r="E34" i="83" s="1"/>
  <c r="N40" i="77" a="1"/>
  <c r="N40" i="77" s="1"/>
  <c r="N41" i="77" s="1" a="1"/>
  <c r="N41" i="77" s="1"/>
  <c r="D31" i="62" a="1"/>
  <c r="D31" i="62" s="1"/>
  <c r="L32" i="62" a="1"/>
  <c r="L32" i="62" s="1"/>
  <c r="L33" i="62" s="1" a="1"/>
  <c r="L33" i="62" s="1"/>
  <c r="L34" i="62" s="1" a="1"/>
  <c r="L34" i="62" s="1"/>
  <c r="L40" i="63" a="1"/>
  <c r="L40" i="63" s="1"/>
  <c r="D39" i="63" a="1"/>
  <c r="D39" i="63" s="1"/>
  <c r="M30" i="55" a="1"/>
  <c r="M30" i="55" s="1"/>
  <c r="M31" i="55" s="1" a="1"/>
  <c r="M31" i="55" s="1"/>
  <c r="F35" i="58" a="1"/>
  <c r="F35" i="58" s="1"/>
  <c r="N36" i="58" a="1"/>
  <c r="N36" i="58" s="1"/>
  <c r="M44" i="47" a="1"/>
  <c r="M44" i="47" s="1"/>
  <c r="M45" i="47" s="1" a="1"/>
  <c r="M45" i="47" s="1"/>
  <c r="E28" i="52" a="1"/>
  <c r="E28" i="52" s="1"/>
  <c r="M29" i="52" a="1"/>
  <c r="M29" i="52" s="1"/>
  <c r="M30" i="52" s="1" a="1"/>
  <c r="M30" i="52" s="1"/>
  <c r="M31" i="52" s="1" a="1"/>
  <c r="M31" i="52" s="1"/>
  <c r="F32" i="43" a="1"/>
  <c r="F32" i="43" s="1"/>
  <c r="N33" i="43" a="1"/>
  <c r="N33" i="43" s="1"/>
  <c r="N34" i="43" s="1" a="1"/>
  <c r="N34" i="43" s="1"/>
  <c r="N35" i="43" s="1" a="1"/>
  <c r="N35" i="43" s="1"/>
  <c r="M29" i="34" a="1"/>
  <c r="M29" i="34" s="1"/>
  <c r="E28" i="34" a="1"/>
  <c r="E28" i="34" s="1"/>
  <c r="E28" i="29" a="1"/>
  <c r="E28" i="29" s="1"/>
  <c r="M29" i="29" a="1"/>
  <c r="M29" i="29" s="1"/>
  <c r="M51" i="39" a="1"/>
  <c r="M51" i="39" s="1"/>
  <c r="M52" i="39" s="1" a="1"/>
  <c r="M52" i="39" s="1"/>
  <c r="M60" i="46" a="1"/>
  <c r="M60" i="46" s="1"/>
  <c r="M61" i="46" s="1" a="1"/>
  <c r="M61" i="46" s="1"/>
  <c r="F28" i="24" a="1"/>
  <c r="F28" i="24" s="1"/>
  <c r="N29" i="24" a="1"/>
  <c r="N29" i="24" s="1"/>
  <c r="N30" i="24" s="1" a="1"/>
  <c r="N30" i="24" s="1"/>
  <c r="N31" i="24" s="1" a="1"/>
  <c r="N31" i="24" s="1"/>
  <c r="N28" i="22" a="1"/>
  <c r="N28" i="22" s="1"/>
  <c r="N29" i="22" s="1" a="1"/>
  <c r="N29" i="22" s="1"/>
  <c r="N30" i="27" a="1"/>
  <c r="N30" i="27" s="1"/>
  <c r="N31" i="27" s="1" a="1"/>
  <c r="N31" i="27" s="1"/>
  <c r="E23" i="23" a="1"/>
  <c r="E23" i="23" s="1"/>
  <c r="M24" i="23" a="1"/>
  <c r="M24" i="23" s="1"/>
  <c r="M25" i="23" s="1" a="1"/>
  <c r="M25" i="23" s="1"/>
  <c r="M26" i="23" s="1" a="1"/>
  <c r="M26" i="23" s="1"/>
  <c r="F28" i="8" a="1"/>
  <c r="F28" i="8" s="1"/>
  <c r="N29" i="8" a="1"/>
  <c r="N29" i="8" s="1"/>
  <c r="L29" i="9" a="1"/>
  <c r="L29" i="9" s="1"/>
  <c r="L30" i="9" s="1" a="1"/>
  <c r="L30" i="9" s="1"/>
  <c r="L31" i="9" s="1" a="1"/>
  <c r="L31" i="9" s="1"/>
  <c r="E31" i="9" s="1" a="1"/>
  <c r="E31" i="9" s="1"/>
  <c r="D28" i="9" a="1"/>
  <c r="D28" i="9" s="1"/>
  <c r="F31" i="9" s="1" a="1"/>
  <c r="F31" i="9" s="1"/>
  <c r="M294" i="218" a="1"/>
  <c r="M294" i="218" s="1"/>
  <c r="E29" i="130" a="1"/>
  <c r="E29" i="130" s="1"/>
  <c r="M30" i="130" a="1"/>
  <c r="M30" i="130" s="1"/>
  <c r="F29" i="131" a="1"/>
  <c r="F29" i="131" s="1"/>
  <c r="N30" i="131" a="1"/>
  <c r="N30" i="131" s="1"/>
  <c r="N31" i="131" s="1" a="1"/>
  <c r="N31" i="131" s="1"/>
  <c r="N32" i="131" s="1" a="1"/>
  <c r="N32" i="131" s="1"/>
  <c r="E29" i="190" a="1"/>
  <c r="E29" i="190" s="1"/>
  <c r="M30" i="190" a="1"/>
  <c r="M30" i="190" s="1"/>
  <c r="M31" i="190" s="1" a="1"/>
  <c r="M31" i="190" s="1"/>
  <c r="M32" i="190" s="1" a="1"/>
  <c r="M32" i="190" s="1"/>
  <c r="N30" i="183" a="1"/>
  <c r="N30" i="183" s="1"/>
  <c r="F29" i="183" a="1"/>
  <c r="F29" i="183" s="1"/>
  <c r="D29" i="186" a="1"/>
  <c r="D29" i="186" s="1"/>
  <c r="F32" i="186" s="1" a="1"/>
  <c r="F32" i="186" s="1"/>
  <c r="L30" i="186" a="1"/>
  <c r="L30" i="186" s="1"/>
  <c r="L31" i="186" s="1" a="1"/>
  <c r="L31" i="186" s="1"/>
  <c r="L32" i="186" s="1" a="1"/>
  <c r="L32" i="186" s="1"/>
  <c r="E32" i="186" s="1" a="1"/>
  <c r="E32" i="186" s="1"/>
  <c r="F28" i="199" a="1"/>
  <c r="F28" i="199" s="1"/>
  <c r="N29" i="199" a="1"/>
  <c r="N29" i="199" s="1"/>
  <c r="N30" i="199" s="1" a="1"/>
  <c r="N30" i="199" s="1"/>
  <c r="N31" i="199" s="1" a="1"/>
  <c r="N31" i="199" s="1"/>
  <c r="E29" i="170" a="1"/>
  <c r="E29" i="170" s="1"/>
  <c r="M30" i="170" a="1"/>
  <c r="M30" i="170" s="1"/>
  <c r="M31" i="170" s="1" a="1"/>
  <c r="M31" i="170" s="1"/>
  <c r="M32" i="170" s="1" a="1"/>
  <c r="M32" i="170" s="1"/>
  <c r="N31" i="171" a="1"/>
  <c r="N31" i="171" s="1"/>
  <c r="N32" i="171" s="1" a="1"/>
  <c r="N32" i="171" s="1"/>
  <c r="N29" i="156" a="1"/>
  <c r="N29" i="156" s="1"/>
  <c r="N30" i="156" s="1" a="1"/>
  <c r="N30" i="156" s="1"/>
  <c r="N31" i="156" s="1" a="1"/>
  <c r="N31" i="156" s="1"/>
  <c r="F28" i="156" a="1"/>
  <c r="F28" i="156" s="1"/>
  <c r="L29" i="150" a="1"/>
  <c r="L29" i="150" s="1"/>
  <c r="D28" i="150" a="1"/>
  <c r="D28" i="150" s="1"/>
  <c r="F31" i="150" s="1" a="1"/>
  <c r="F31" i="150" s="1"/>
  <c r="L25" i="149" a="1"/>
  <c r="L25" i="149" s="1"/>
  <c r="D31" i="141" a="1"/>
  <c r="D31" i="141" s="1"/>
  <c r="L32" i="141" a="1"/>
  <c r="L32" i="141" s="1"/>
  <c r="L33" i="141" s="1" a="1"/>
  <c r="L33" i="141" s="1"/>
  <c r="L34" i="141" s="1" a="1"/>
  <c r="L34" i="141" s="1"/>
  <c r="M30" i="135" a="1"/>
  <c r="M30" i="135" s="1"/>
  <c r="M31" i="135" s="1" a="1"/>
  <c r="M31" i="135" s="1"/>
  <c r="D36" i="140" a="1"/>
  <c r="D36" i="140" s="1"/>
  <c r="L37" i="140" a="1"/>
  <c r="L37" i="140" s="1"/>
  <c r="E38" i="125" a="1"/>
  <c r="E38" i="125" s="1"/>
  <c r="M39" i="125" a="1"/>
  <c r="M39" i="125" s="1"/>
  <c r="M40" i="125" s="1" a="1"/>
  <c r="M40" i="125" s="1"/>
  <c r="M41" i="125" s="1" a="1"/>
  <c r="M41" i="125" s="1"/>
  <c r="N29" i="138" a="1"/>
  <c r="N29" i="138" s="1"/>
  <c r="N30" i="138" s="1" a="1"/>
  <c r="N30" i="138" s="1"/>
  <c r="M28" i="124" a="1"/>
  <c r="M28" i="124" s="1"/>
  <c r="E27" i="124" a="1"/>
  <c r="E27" i="124" s="1"/>
  <c r="L31" i="106" a="1"/>
  <c r="L31" i="106" s="1"/>
  <c r="L32" i="106" s="1" a="1"/>
  <c r="L32" i="106" s="1"/>
  <c r="F31" i="99" a="1"/>
  <c r="F31" i="99" s="1"/>
  <c r="N32" i="99" a="1"/>
  <c r="N32" i="99" s="1"/>
  <c r="N33" i="99" s="1" a="1"/>
  <c r="N33" i="99" s="1"/>
  <c r="N34" i="99" s="1" a="1"/>
  <c r="N34" i="99" s="1"/>
  <c r="L40" i="77" a="1"/>
  <c r="L40" i="77" s="1"/>
  <c r="L41" i="77" s="1" a="1"/>
  <c r="L41" i="77" s="1"/>
  <c r="D39" i="60" a="1"/>
  <c r="D39" i="60" s="1"/>
  <c r="L40" i="60" a="1"/>
  <c r="L40" i="60" s="1"/>
  <c r="L41" i="60" s="1" a="1"/>
  <c r="L41" i="60" s="1"/>
  <c r="L42" i="60" s="1" a="1"/>
  <c r="L42" i="60" s="1"/>
  <c r="N29" i="49" a="1"/>
  <c r="N29" i="49" s="1"/>
  <c r="N30" i="49" s="1" a="1"/>
  <c r="N30" i="49" s="1"/>
  <c r="N31" i="49" s="1" a="1"/>
  <c r="N31" i="49" s="1"/>
  <c r="F28" i="49" a="1"/>
  <c r="F28" i="49" s="1"/>
  <c r="N34" i="42" a="1"/>
  <c r="N34" i="42" s="1"/>
  <c r="N35" i="42" s="1" a="1"/>
  <c r="N35" i="42" s="1"/>
  <c r="M30" i="57" a="1"/>
  <c r="M30" i="57" s="1"/>
  <c r="M31" i="57" s="1" a="1"/>
  <c r="M31" i="57" s="1"/>
  <c r="M43" i="47" a="1"/>
  <c r="M43" i="47" s="1"/>
  <c r="E42" i="47" a="1"/>
  <c r="E42" i="47" s="1"/>
  <c r="N30" i="31" a="1"/>
  <c r="N30" i="31" s="1"/>
  <c r="N31" i="31" s="1" a="1"/>
  <c r="N31" i="31" s="1"/>
  <c r="M59" i="46" a="1"/>
  <c r="M59" i="46" s="1"/>
  <c r="E58" i="46" a="1"/>
  <c r="E58" i="46" s="1"/>
  <c r="N25" i="23" a="1"/>
  <c r="N25" i="23" s="1"/>
  <c r="N26" i="23" s="1" a="1"/>
  <c r="N26" i="23" s="1"/>
  <c r="L41" i="21" a="1"/>
  <c r="L41" i="21" s="1"/>
  <c r="L42" i="21" s="1" a="1"/>
  <c r="L42" i="21" s="1"/>
  <c r="E28" i="26" a="1"/>
  <c r="E28" i="26" s="1"/>
  <c r="M29" i="26" a="1"/>
  <c r="M29" i="26" s="1"/>
  <c r="E39" i="21" a="1"/>
  <c r="E39" i="21" s="1"/>
  <c r="M40" i="21" a="1"/>
  <c r="M40" i="21" s="1"/>
  <c r="M41" i="21" s="1" a="1"/>
  <c r="M41" i="21" s="1"/>
  <c r="M42" i="21" s="1" a="1"/>
  <c r="M42" i="21" s="1"/>
  <c r="L27" i="22" a="1"/>
  <c r="L27" i="22" s="1"/>
  <c r="L28" i="22" s="1" a="1"/>
  <c r="L28" i="22" s="1"/>
  <c r="L29" i="22" s="1" a="1"/>
  <c r="L29" i="22" s="1"/>
  <c r="D26" i="22" a="1"/>
  <c r="D26" i="22" s="1"/>
  <c r="M30" i="10" a="1"/>
  <c r="M30" i="10" s="1"/>
  <c r="M31" i="10" s="1" a="1"/>
  <c r="M31" i="10" s="1"/>
  <c r="F26" i="12" a="1"/>
  <c r="F26" i="12" s="1"/>
  <c r="N27" i="12" a="1"/>
  <c r="N27" i="12" s="1"/>
  <c r="N30" i="182" a="1"/>
  <c r="N30" i="182" s="1"/>
  <c r="N31" i="182" s="1" a="1"/>
  <c r="N31" i="182" s="1"/>
  <c r="N32" i="182" s="1" a="1"/>
  <c r="N32" i="182" s="1"/>
  <c r="F29" i="182" a="1"/>
  <c r="F29" i="182" s="1"/>
  <c r="L31" i="184" a="1"/>
  <c r="L31" i="184" s="1"/>
  <c r="L32" i="184" s="1" a="1"/>
  <c r="L32" i="184" s="1"/>
  <c r="N29" i="163" a="1"/>
  <c r="N29" i="163" s="1"/>
  <c r="F28" i="163" a="1"/>
  <c r="F28" i="163" s="1"/>
  <c r="N29" i="162" a="1"/>
  <c r="N29" i="162" s="1"/>
  <c r="N30" i="162" s="1" a="1"/>
  <c r="N30" i="162" s="1"/>
  <c r="N31" i="162" s="1" a="1"/>
  <c r="N31" i="162" s="1"/>
  <c r="F28" i="162" a="1"/>
  <c r="F28" i="162" s="1"/>
  <c r="N31" i="191" a="1"/>
  <c r="N31" i="191" s="1"/>
  <c r="N32" i="191" s="1" a="1"/>
  <c r="N32" i="191" s="1"/>
  <c r="E26" i="201" a="1"/>
  <c r="E26" i="201" s="1"/>
  <c r="M27" i="201" a="1"/>
  <c r="M27" i="201" s="1"/>
  <c r="N31" i="183" a="1"/>
  <c r="N31" i="183" s="1"/>
  <c r="N32" i="183" s="1" a="1"/>
  <c r="N32" i="183" s="1"/>
  <c r="E28" i="162" a="1"/>
  <c r="E28" i="162" s="1"/>
  <c r="M29" i="162" a="1"/>
  <c r="M29" i="162" s="1"/>
  <c r="M30" i="162" s="1" a="1"/>
  <c r="M30" i="162" s="1"/>
  <c r="M31" i="162" s="1" a="1"/>
  <c r="M31" i="162" s="1"/>
  <c r="N29" i="152" a="1"/>
  <c r="N29" i="152" s="1"/>
  <c r="F28" i="152" a="1"/>
  <c r="F28" i="152" s="1"/>
  <c r="M28" i="149" a="1"/>
  <c r="M28" i="149" s="1"/>
  <c r="M29" i="149" s="1" a="1"/>
  <c r="M29" i="149" s="1"/>
  <c r="E28" i="146" a="1"/>
  <c r="E28" i="146" s="1"/>
  <c r="M29" i="146" a="1"/>
  <c r="M29" i="146" s="1"/>
  <c r="N29" i="198" a="1"/>
  <c r="N29" i="198" s="1"/>
  <c r="N30" i="198" s="1" a="1"/>
  <c r="N30" i="198" s="1"/>
  <c r="N31" i="198" s="1" a="1"/>
  <c r="N31" i="198" s="1"/>
  <c r="F28" i="198" a="1"/>
  <c r="F28" i="198" s="1"/>
  <c r="F28" i="208" a="1"/>
  <c r="F28" i="208" s="1"/>
  <c r="N29" i="208" a="1"/>
  <c r="N29" i="208" s="1"/>
  <c r="N30" i="208" s="1" a="1"/>
  <c r="N30" i="208" s="1"/>
  <c r="N31" i="208" s="1" a="1"/>
  <c r="N31" i="208" s="1"/>
  <c r="N29" i="206" a="1"/>
  <c r="N29" i="206" s="1"/>
  <c r="N30" i="206" s="1" a="1"/>
  <c r="N30" i="206" s="1"/>
  <c r="N31" i="206" s="1" a="1"/>
  <c r="N31" i="206" s="1"/>
  <c r="F28" i="206" a="1"/>
  <c r="F28" i="206" s="1"/>
  <c r="D29" i="193" a="1"/>
  <c r="D29" i="193" s="1"/>
  <c r="L30" i="193" a="1"/>
  <c r="L30" i="193" s="1"/>
  <c r="L30" i="220" a="1"/>
  <c r="L30" i="220" s="1"/>
  <c r="L31" i="220" s="1" a="1"/>
  <c r="L31" i="220" s="1"/>
  <c r="E31" i="220" s="1" a="1"/>
  <c r="E31" i="220" s="1"/>
  <c r="N30" i="220" a="1"/>
  <c r="N30" i="220" s="1"/>
  <c r="N31" i="220" s="1" a="1"/>
  <c r="N31" i="220" s="1"/>
  <c r="N31" i="210" a="1"/>
  <c r="N31" i="210" s="1"/>
  <c r="N32" i="210" s="1" a="1"/>
  <c r="N32" i="210" s="1"/>
  <c r="M30" i="206" a="1"/>
  <c r="M30" i="206" s="1"/>
  <c r="M31" i="206" s="1" a="1"/>
  <c r="M31" i="206" s="1"/>
  <c r="H30" i="206" s="1" a="1"/>
  <c r="H30" i="206" s="1"/>
  <c r="H29" i="206" s="1" a="1"/>
  <c r="H29" i="206" s="1"/>
  <c r="M25" i="200" a="1"/>
  <c r="M25" i="200" s="1"/>
  <c r="M30" i="192" a="1"/>
  <c r="M30" i="192" s="1"/>
  <c r="M31" i="192" s="1" a="1"/>
  <c r="M31" i="192" s="1"/>
  <c r="M32" i="192" s="1" a="1"/>
  <c r="M32" i="192" s="1"/>
  <c r="E29" i="192" a="1"/>
  <c r="E29" i="192" s="1"/>
  <c r="N30" i="178" a="1"/>
  <c r="N30" i="178" s="1"/>
  <c r="N31" i="178" s="1" a="1"/>
  <c r="N31" i="178" s="1"/>
  <c r="N32" i="178" s="1" a="1"/>
  <c r="N32" i="178" s="1"/>
  <c r="F29" i="178" a="1"/>
  <c r="F29" i="178" s="1"/>
  <c r="L31" i="169" a="1"/>
  <c r="L31" i="169" s="1"/>
  <c r="L32" i="169" s="1" a="1"/>
  <c r="L32" i="169" s="1"/>
  <c r="L29" i="161" a="1"/>
  <c r="L29" i="161" s="1"/>
  <c r="L30" i="161" s="1" a="1"/>
  <c r="L30" i="161" s="1"/>
  <c r="L31" i="161" s="1" a="1"/>
  <c r="L31" i="161" s="1"/>
  <c r="E31" i="161" s="1" a="1"/>
  <c r="E31" i="161" s="1"/>
  <c r="D28" i="161" a="1"/>
  <c r="D28" i="161" s="1"/>
  <c r="F31" i="161" s="1" a="1"/>
  <c r="F31" i="161" s="1"/>
  <c r="N30" i="166" a="1"/>
  <c r="N30" i="166" s="1"/>
  <c r="N31" i="166" s="1" a="1"/>
  <c r="N31" i="166" s="1"/>
  <c r="N30" i="174" a="1"/>
  <c r="N30" i="174" s="1"/>
  <c r="N31" i="174" s="1" a="1"/>
  <c r="N31" i="174" s="1"/>
  <c r="N32" i="174" s="1" a="1"/>
  <c r="N32" i="174" s="1"/>
  <c r="F29" i="174" a="1"/>
  <c r="F29" i="174" s="1"/>
  <c r="M30" i="158" a="1"/>
  <c r="M30" i="158" s="1"/>
  <c r="M31" i="158" s="1" a="1"/>
  <c r="M31" i="158" s="1"/>
  <c r="N30" i="154" a="1"/>
  <c r="N30" i="154" s="1"/>
  <c r="N31" i="154" s="1" a="1"/>
  <c r="N31" i="154" s="1"/>
  <c r="L30" i="148" a="1"/>
  <c r="L30" i="148" s="1"/>
  <c r="L31" i="148" s="1" a="1"/>
  <c r="L31" i="148" s="1"/>
  <c r="E31" i="148" s="1" a="1"/>
  <c r="E31" i="148" s="1"/>
  <c r="N26" i="149" a="1"/>
  <c r="N26" i="149" s="1"/>
  <c r="N30" i="135" a="1"/>
  <c r="N30" i="135" s="1"/>
  <c r="N31" i="135" s="1" a="1"/>
  <c r="N31" i="135" s="1"/>
  <c r="L30" i="139" a="1"/>
  <c r="L30" i="139" s="1"/>
  <c r="L31" i="139" s="1" a="1"/>
  <c r="L31" i="139" s="1"/>
  <c r="L32" i="139" s="1" a="1"/>
  <c r="L32" i="139" s="1"/>
  <c r="D29" i="139" a="1"/>
  <c r="D29" i="139" s="1"/>
  <c r="L29" i="134" a="1"/>
  <c r="L29" i="134" s="1"/>
  <c r="D28" i="134" a="1"/>
  <c r="D28" i="134" s="1"/>
  <c r="F31" i="134" s="1" a="1"/>
  <c r="F31" i="134" s="1"/>
  <c r="D29" i="129" a="1"/>
  <c r="D29" i="129" s="1"/>
  <c r="L30" i="129" a="1"/>
  <c r="L30" i="129" s="1"/>
  <c r="F26" i="116" a="1"/>
  <c r="F26" i="116" s="1"/>
  <c r="N27" i="116" a="1"/>
  <c r="N27" i="116" s="1"/>
  <c r="N28" i="116" s="1" a="1"/>
  <c r="N28" i="116" s="1"/>
  <c r="N29" i="116" s="1" a="1"/>
  <c r="N29" i="116" s="1"/>
  <c r="M31" i="111" a="1"/>
  <c r="M31" i="111" s="1"/>
  <c r="M32" i="111" s="1" a="1"/>
  <c r="M32" i="111" s="1"/>
  <c r="L29" i="94" a="1"/>
  <c r="L29" i="94" s="1"/>
  <c r="L30" i="94" s="1" a="1"/>
  <c r="L30" i="94" s="1"/>
  <c r="L31" i="94" s="1" a="1"/>
  <c r="L31" i="94" s="1"/>
  <c r="D28" i="94" a="1"/>
  <c r="D28" i="94" s="1"/>
  <c r="D35" i="79" a="1"/>
  <c r="D35" i="79" s="1"/>
  <c r="L36" i="79" a="1"/>
  <c r="L36" i="79" s="1"/>
  <c r="L37" i="79" s="1" a="1"/>
  <c r="L37" i="79" s="1"/>
  <c r="L38" i="79" s="1" a="1"/>
  <c r="L38" i="79" s="1"/>
  <c r="M29" i="87" a="1"/>
  <c r="M29" i="87" s="1"/>
  <c r="E28" i="87" a="1"/>
  <c r="E28" i="87" s="1"/>
  <c r="N30" i="82" a="1"/>
  <c r="N30" i="82" s="1"/>
  <c r="N31" i="82" s="1" a="1"/>
  <c r="N31" i="82" s="1"/>
  <c r="N32" i="82" s="1" a="1"/>
  <c r="N32" i="82" s="1"/>
  <c r="F29" i="82" a="1"/>
  <c r="F29" i="82" s="1"/>
  <c r="E36" i="76" a="1"/>
  <c r="E36" i="76" s="1"/>
  <c r="M37" i="76" a="1"/>
  <c r="M37" i="76" s="1"/>
  <c r="M38" i="76" s="1" a="1"/>
  <c r="M38" i="76" s="1"/>
  <c r="M39" i="76" s="1" a="1"/>
  <c r="M39" i="76" s="1"/>
  <c r="N28" i="78" a="1"/>
  <c r="N28" i="78" s="1"/>
  <c r="N29" i="78" s="1" a="1"/>
  <c r="N29" i="78" s="1"/>
  <c r="N30" i="78" s="1" a="1"/>
  <c r="N30" i="78" s="1"/>
  <c r="F27" i="78" a="1"/>
  <c r="F27" i="78" s="1"/>
  <c r="D35" i="50" a="1"/>
  <c r="D35" i="50" s="1"/>
  <c r="L36" i="50" a="1"/>
  <c r="L36" i="50" s="1"/>
  <c r="M34" i="44" a="1"/>
  <c r="M34" i="44" s="1"/>
  <c r="M35" i="44" s="1" a="1"/>
  <c r="M35" i="44" s="1"/>
  <c r="L37" i="58" a="1"/>
  <c r="L37" i="58" s="1"/>
  <c r="L38" i="58" s="1" a="1"/>
  <c r="L38" i="58" s="1"/>
  <c r="M51" i="40" a="1"/>
  <c r="M51" i="40" s="1"/>
  <c r="M52" i="40" s="1" a="1"/>
  <c r="M52" i="40" s="1"/>
  <c r="N30" i="33" a="1"/>
  <c r="N30" i="33" s="1"/>
  <c r="N31" i="33" s="1" a="1"/>
  <c r="N31" i="33" s="1"/>
  <c r="E28" i="36" a="1"/>
  <c r="E28" i="36" s="1"/>
  <c r="M29" i="36" a="1"/>
  <c r="M29" i="36" s="1"/>
  <c r="M30" i="36" s="1" a="1"/>
  <c r="M30" i="36" s="1"/>
  <c r="M31" i="36" s="1" a="1"/>
  <c r="M31" i="36" s="1"/>
  <c r="M50" i="40" a="1"/>
  <c r="M50" i="40" s="1"/>
  <c r="E49" i="40" a="1"/>
  <c r="E49" i="40" s="1"/>
  <c r="L24" i="19" a="1"/>
  <c r="L24" i="19" s="1"/>
  <c r="L27" i="19" s="1" a="1"/>
  <c r="L27" i="19" s="1"/>
  <c r="L28" i="19" s="1" a="1"/>
  <c r="L28" i="19" s="1"/>
  <c r="M37" i="25" a="1"/>
  <c r="M37" i="25" s="1"/>
  <c r="M38" i="25" s="1" a="1"/>
  <c r="M38" i="25" s="1"/>
  <c r="M39" i="25" s="1" a="1"/>
  <c r="M39" i="25" s="1"/>
  <c r="E36" i="25" a="1"/>
  <c r="E36" i="25" s="1"/>
  <c r="D23" i="14" a="1"/>
  <c r="D23" i="14" s="1"/>
  <c r="L24" i="14" a="1"/>
  <c r="L24" i="14" s="1"/>
  <c r="L25" i="14" s="1" a="1"/>
  <c r="L25" i="14" s="1"/>
  <c r="L26" i="14" s="1" a="1"/>
  <c r="L26" i="14" s="1"/>
  <c r="M29" i="198" a="1"/>
  <c r="M29" i="198" s="1"/>
  <c r="M30" i="198" s="1" a="1"/>
  <c r="M30" i="198" s="1"/>
  <c r="M31" i="198" s="1" a="1"/>
  <c r="M31" i="198" s="1"/>
  <c r="E28" i="198" a="1"/>
  <c r="E28" i="198" s="1"/>
  <c r="D29" i="111" a="1"/>
  <c r="D29" i="111" s="1"/>
  <c r="L30" i="111" a="1"/>
  <c r="L30" i="111" s="1"/>
  <c r="L31" i="111" s="1" a="1"/>
  <c r="L31" i="111" s="1"/>
  <c r="L32" i="111" s="1" a="1"/>
  <c r="L32" i="111" s="1"/>
  <c r="D29" i="211" a="1"/>
  <c r="D29" i="211" s="1"/>
  <c r="L30" i="211" a="1"/>
  <c r="L30" i="211" s="1"/>
  <c r="L31" i="211" s="1" a="1"/>
  <c r="L31" i="211" s="1"/>
  <c r="L32" i="211" s="1" a="1"/>
  <c r="L32" i="211" s="1"/>
  <c r="D29" i="189" a="1"/>
  <c r="D29" i="189" s="1"/>
  <c r="L30" i="189" a="1"/>
  <c r="L30" i="189" s="1"/>
  <c r="L30" i="175" a="1"/>
  <c r="L30" i="175" s="1"/>
  <c r="L31" i="175" s="1" a="1"/>
  <c r="L31" i="175" s="1"/>
  <c r="L32" i="175" s="1" a="1"/>
  <c r="L32" i="175" s="1"/>
  <c r="D29" i="175" a="1"/>
  <c r="D29" i="175" s="1"/>
  <c r="D28" i="151" a="1"/>
  <c r="D28" i="151" s="1"/>
  <c r="F31" i="151" s="1" a="1"/>
  <c r="F31" i="151" s="1"/>
  <c r="L29" i="151" a="1"/>
  <c r="L29" i="151" s="1"/>
  <c r="L30" i="151" s="1" a="1"/>
  <c r="L30" i="151" s="1"/>
  <c r="L31" i="151" s="1" a="1"/>
  <c r="L31" i="151" s="1"/>
  <c r="E31" i="151" s="1" a="1"/>
  <c r="E31" i="151" s="1"/>
  <c r="E28" i="134" a="1"/>
  <c r="E28" i="134" s="1"/>
  <c r="M29" i="134" a="1"/>
  <c r="M29" i="134" s="1"/>
  <c r="E29" i="211" a="1"/>
  <c r="E29" i="211" s="1"/>
  <c r="M30" i="211" a="1"/>
  <c r="M30" i="211" s="1"/>
  <c r="M31" i="211" s="1" a="1"/>
  <c r="M31" i="211" s="1"/>
  <c r="M32" i="211" s="1" a="1"/>
  <c r="M32" i="211" s="1"/>
  <c r="M30" i="205" a="1"/>
  <c r="M30" i="205" s="1"/>
  <c r="M31" i="205" s="1" a="1"/>
  <c r="M31" i="205" s="1"/>
  <c r="L30" i="202" a="1"/>
  <c r="L30" i="202" s="1"/>
  <c r="D29" i="202" a="1"/>
  <c r="D29" i="202" s="1"/>
  <c r="L31" i="202" a="1"/>
  <c r="L31" i="202" s="1"/>
  <c r="L32" i="202" s="1" a="1"/>
  <c r="L32" i="202" s="1"/>
  <c r="E29" i="196" a="1"/>
  <c r="E29" i="196" s="1"/>
  <c r="M30" i="196" a="1"/>
  <c r="M30" i="196" s="1"/>
  <c r="M31" i="196" s="1" a="1"/>
  <c r="M31" i="196" s="1"/>
  <c r="M32" i="196" s="1" a="1"/>
  <c r="M32" i="196" s="1"/>
  <c r="N31" i="196" a="1"/>
  <c r="N31" i="196" s="1"/>
  <c r="N32" i="196" s="1" a="1"/>
  <c r="N32" i="196" s="1"/>
  <c r="L29" i="163" a="1"/>
  <c r="L29" i="163" s="1"/>
  <c r="D28" i="163" a="1"/>
  <c r="D28" i="163" s="1"/>
  <c r="F31" i="163" s="1" a="1"/>
  <c r="F31" i="163" s="1"/>
  <c r="N30" i="163" a="1"/>
  <c r="N30" i="163" s="1"/>
  <c r="N31" i="163" s="1" a="1"/>
  <c r="N31" i="163" s="1"/>
  <c r="M31" i="179" a="1"/>
  <c r="M31" i="179" s="1"/>
  <c r="M32" i="179" s="1" a="1"/>
  <c r="M32" i="179" s="1"/>
  <c r="M31" i="168" a="1"/>
  <c r="M31" i="168" s="1"/>
  <c r="M32" i="168" s="1" a="1"/>
  <c r="M32" i="168" s="1"/>
  <c r="M29" i="158" a="1"/>
  <c r="M29" i="158" s="1"/>
  <c r="E28" i="158" a="1"/>
  <c r="E28" i="158" s="1"/>
  <c r="L29" i="160" a="1"/>
  <c r="L29" i="160" s="1"/>
  <c r="L30" i="160" s="1" a="1"/>
  <c r="L30" i="160" s="1"/>
  <c r="L31" i="160" s="1" a="1"/>
  <c r="L31" i="160" s="1"/>
  <c r="E31" i="160" s="1" a="1"/>
  <c r="E31" i="160" s="1"/>
  <c r="D28" i="160" a="1"/>
  <c r="D28" i="160" s="1"/>
  <c r="F31" i="160" s="1" a="1"/>
  <c r="F31" i="160" s="1"/>
  <c r="E28" i="147" a="1"/>
  <c r="E28" i="147" s="1"/>
  <c r="M29" i="147" a="1"/>
  <c r="M29" i="147" s="1"/>
  <c r="M30" i="147" s="1" a="1"/>
  <c r="M30" i="147" s="1"/>
  <c r="M31" i="147" s="1" a="1"/>
  <c r="M31" i="147" s="1"/>
  <c r="D38" i="125" a="1"/>
  <c r="D38" i="125" s="1"/>
  <c r="L39" i="125" a="1"/>
  <c r="L39" i="125" s="1"/>
  <c r="L40" i="125" s="1" a="1"/>
  <c r="L40" i="125" s="1"/>
  <c r="L41" i="125" s="1" a="1"/>
  <c r="L41" i="125" s="1"/>
  <c r="L30" i="134" a="1"/>
  <c r="L30" i="134" s="1"/>
  <c r="L31" i="134" s="1" a="1"/>
  <c r="L31" i="134" s="1"/>
  <c r="E31" i="134" s="1" a="1"/>
  <c r="E31" i="134" s="1"/>
  <c r="L50" i="136" a="1"/>
  <c r="L50" i="136" s="1"/>
  <c r="L51" i="136" s="1" a="1"/>
  <c r="L51" i="136" s="1"/>
  <c r="L52" i="136" s="1" a="1"/>
  <c r="L52" i="136" s="1"/>
  <c r="E52" i="136" s="1" a="1"/>
  <c r="E52" i="136" s="1"/>
  <c r="D49" i="136" a="1"/>
  <c r="D49" i="136" s="1"/>
  <c r="F52" i="136" s="1" a="1"/>
  <c r="F52" i="136" s="1"/>
  <c r="D26" i="123" a="1"/>
  <c r="D26" i="123" s="1"/>
  <c r="L27" i="123" a="1"/>
  <c r="L27" i="123" s="1"/>
  <c r="L28" i="123" s="1" a="1"/>
  <c r="L28" i="123" s="1"/>
  <c r="L29" i="123" s="1" a="1"/>
  <c r="L29" i="123" s="1"/>
  <c r="E26" i="118" a="1"/>
  <c r="E26" i="118" s="1"/>
  <c r="M27" i="118" a="1"/>
  <c r="M27" i="118" s="1"/>
  <c r="M28" i="118" s="1" a="1"/>
  <c r="M28" i="118" s="1"/>
  <c r="M29" i="118" s="1" a="1"/>
  <c r="M29" i="118" s="1"/>
  <c r="F20" i="104" a="1"/>
  <c r="F20" i="104" s="1"/>
  <c r="N21" i="104" a="1"/>
  <c r="N21" i="104" s="1"/>
  <c r="N22" i="104" s="1" a="1"/>
  <c r="N22" i="104" s="1"/>
  <c r="N23" i="104" s="1" a="1"/>
  <c r="N23" i="104" s="1"/>
  <c r="E29" i="100" a="1"/>
  <c r="E29" i="100" s="1"/>
  <c r="M30" i="100" a="1"/>
  <c r="M30" i="100" s="1"/>
  <c r="M31" i="100" s="1" a="1"/>
  <c r="M31" i="100" s="1"/>
  <c r="M32" i="100" s="1" a="1"/>
  <c r="M32" i="100" s="1"/>
  <c r="N29" i="88" a="1"/>
  <c r="N29" i="88" s="1"/>
  <c r="N30" i="88" s="1" a="1"/>
  <c r="N30" i="88" s="1"/>
  <c r="N31" i="88" s="1" a="1"/>
  <c r="N31" i="88" s="1"/>
  <c r="F28" i="88" a="1"/>
  <c r="F28" i="88" s="1"/>
  <c r="N36" i="83" a="1"/>
  <c r="N36" i="83" s="1"/>
  <c r="N37" i="83" s="1" a="1"/>
  <c r="N37" i="83" s="1"/>
  <c r="L37" i="74" a="1"/>
  <c r="L37" i="74" s="1"/>
  <c r="L38" i="74" s="1" a="1"/>
  <c r="L38" i="74" s="1"/>
  <c r="N51" i="68" a="1"/>
  <c r="N51" i="68" s="1"/>
  <c r="N52" i="68" s="1" a="1"/>
  <c r="N52" i="68" s="1"/>
  <c r="L38" i="76" a="1"/>
  <c r="L38" i="76" s="1"/>
  <c r="L39" i="76" s="1" a="1"/>
  <c r="L39" i="76" s="1"/>
  <c r="E49" i="73" a="1"/>
  <c r="E49" i="73" s="1"/>
  <c r="M50" i="73" a="1"/>
  <c r="M50" i="73" s="1"/>
  <c r="M51" i="73" s="1" a="1"/>
  <c r="M51" i="73" s="1"/>
  <c r="M52" i="73" s="1" a="1"/>
  <c r="M52" i="73" s="1"/>
  <c r="M37" i="64" a="1"/>
  <c r="M37" i="64" s="1"/>
  <c r="M38" i="64" s="1" a="1"/>
  <c r="M38" i="64" s="1"/>
  <c r="F31" i="62" a="1"/>
  <c r="F31" i="62" s="1"/>
  <c r="N32" i="62" a="1"/>
  <c r="N32" i="62" s="1"/>
  <c r="N33" i="62" s="1" a="1"/>
  <c r="N33" i="62" s="1"/>
  <c r="N34" i="62" s="1" a="1"/>
  <c r="N34" i="62" s="1"/>
  <c r="L41" i="61" a="1"/>
  <c r="L41" i="61" s="1"/>
  <c r="L42" i="61" s="1" a="1"/>
  <c r="L42" i="61" s="1"/>
  <c r="L30" i="54" a="1"/>
  <c r="L30" i="54" s="1"/>
  <c r="L31" i="54" s="1" a="1"/>
  <c r="L31" i="54" s="1"/>
  <c r="E31" i="54" s="1" a="1"/>
  <c r="E31" i="54" s="1"/>
  <c r="N29" i="55" a="1"/>
  <c r="N29" i="55" s="1"/>
  <c r="N30" i="55" s="1" a="1"/>
  <c r="N30" i="55" s="1"/>
  <c r="N31" i="55" s="1" a="1"/>
  <c r="N31" i="55" s="1"/>
  <c r="F28" i="55" a="1"/>
  <c r="F28" i="55" s="1"/>
  <c r="F32" i="41" a="1"/>
  <c r="F32" i="41" s="1"/>
  <c r="N33" i="41" a="1"/>
  <c r="N33" i="41" s="1"/>
  <c r="N34" i="41" s="1" a="1"/>
  <c r="N34" i="41" s="1"/>
  <c r="N35" i="41" s="1" a="1"/>
  <c r="N35" i="41" s="1"/>
  <c r="M30" i="31" a="1"/>
  <c r="M30" i="31" s="1"/>
  <c r="M31" i="31" s="1" a="1"/>
  <c r="M31" i="31" s="1"/>
  <c r="L30" i="32" a="1"/>
  <c r="L30" i="32" s="1"/>
  <c r="L31" i="32" s="1" a="1"/>
  <c r="L31" i="32" s="1"/>
  <c r="E31" i="32" s="1" a="1"/>
  <c r="E31" i="32" s="1"/>
  <c r="L30" i="35" a="1"/>
  <c r="L30" i="35" s="1"/>
  <c r="L31" i="35" s="1" a="1"/>
  <c r="L31" i="35" s="1"/>
  <c r="E31" i="35" s="1" a="1"/>
  <c r="E31" i="35" s="1"/>
  <c r="M29" i="33" a="1"/>
  <c r="M29" i="33" s="1"/>
  <c r="E28" i="33" a="1"/>
  <c r="E28" i="33" s="1"/>
  <c r="L30" i="10" a="1"/>
  <c r="L30" i="10" s="1"/>
  <c r="L31" i="10" s="1" a="1"/>
  <c r="L31" i="10" s="1"/>
  <c r="E31" i="10" s="1" a="1"/>
  <c r="E31" i="10" s="1"/>
  <c r="D23" i="13" a="1"/>
  <c r="D23" i="13" s="1"/>
  <c r="L24" i="13" a="1"/>
  <c r="L24" i="13" s="1"/>
  <c r="L25" i="13" s="1" a="1"/>
  <c r="L25" i="13" s="1"/>
  <c r="L26" i="13" s="1" a="1"/>
  <c r="L26" i="13" s="1"/>
  <c r="N37" i="25" a="1"/>
  <c r="N37" i="25" s="1"/>
  <c r="N38" i="25" s="1" a="1"/>
  <c r="N38" i="25" s="1"/>
  <c r="N39" i="25" s="1" a="1"/>
  <c r="N39" i="25" s="1"/>
  <c r="F36" i="25" a="1"/>
  <c r="F36" i="25" s="1"/>
  <c r="N30" i="179" a="1"/>
  <c r="N30" i="179" s="1"/>
  <c r="N31" i="179" s="1" a="1"/>
  <c r="N31" i="179" s="1"/>
  <c r="N32" i="179" s="1" a="1"/>
  <c r="N32" i="179" s="1"/>
  <c r="F29" i="179" a="1"/>
  <c r="F29" i="179" s="1"/>
  <c r="D26" i="118" a="1"/>
  <c r="D26" i="118" s="1"/>
  <c r="L27" i="118" a="1"/>
  <c r="L27" i="118" s="1"/>
  <c r="L28" i="118" s="1" a="1"/>
  <c r="L28" i="118" s="1"/>
  <c r="L29" i="118" s="1" a="1"/>
  <c r="L29" i="118" s="1"/>
  <c r="L29" i="155" a="1"/>
  <c r="L29" i="155" s="1"/>
  <c r="L30" i="155" s="1" a="1"/>
  <c r="L30" i="155" s="1"/>
  <c r="L29" i="206" a="1"/>
  <c r="L29" i="206" s="1"/>
  <c r="D28" i="206" a="1"/>
  <c r="D28" i="206" s="1"/>
  <c r="F31" i="206" s="1" a="1"/>
  <c r="F31" i="206" s="1"/>
  <c r="M30" i="182" a="1"/>
  <c r="M30" i="182" s="1"/>
  <c r="M31" i="182" s="1" a="1"/>
  <c r="M31" i="182" s="1"/>
  <c r="M32" i="182" s="1" a="1"/>
  <c r="M32" i="182" s="1"/>
  <c r="E29" i="182" a="1"/>
  <c r="E29" i="182" s="1"/>
  <c r="N31" i="177" a="1"/>
  <c r="N31" i="177" s="1"/>
  <c r="N32" i="177" s="1" a="1"/>
  <c r="N32" i="177" s="1"/>
  <c r="L30" i="103" a="1"/>
  <c r="L30" i="103" s="1"/>
  <c r="L31" i="103" s="1" a="1"/>
  <c r="L31" i="103" s="1"/>
  <c r="L32" i="103" s="1" a="1"/>
  <c r="L32" i="103" s="1"/>
  <c r="D29" i="103" a="1"/>
  <c r="D29" i="103" s="1"/>
  <c r="M31" i="204" a="1"/>
  <c r="M31" i="204" s="1"/>
  <c r="M32" i="204" s="1" a="1"/>
  <c r="M32" i="204" s="1"/>
  <c r="L30" i="206" a="1"/>
  <c r="L30" i="206" s="1"/>
  <c r="L31" i="206" s="1" a="1"/>
  <c r="L31" i="206" s="1"/>
  <c r="E31" i="206" s="1" a="1"/>
  <c r="E31" i="206" s="1"/>
  <c r="D294" i="218" a="1"/>
  <c r="D294" i="218" s="1"/>
  <c r="F297" i="218" s="1" a="1"/>
  <c r="F297" i="218" s="1"/>
  <c r="L295" i="218" a="1"/>
  <c r="L295" i="218" s="1"/>
  <c r="L296" i="218" s="1" a="1"/>
  <c r="L296" i="218" s="1"/>
  <c r="L297" i="218" s="1" a="1"/>
  <c r="L297" i="218" s="1"/>
  <c r="E297" i="218" s="1" a="1"/>
  <c r="E297" i="218" s="1"/>
  <c r="M29" i="217" a="1"/>
  <c r="M29" i="217" s="1"/>
  <c r="M30" i="217" s="1" a="1"/>
  <c r="M30" i="217" s="1"/>
  <c r="M31" i="217" s="1" a="1"/>
  <c r="M31" i="217" s="1"/>
  <c r="E28" i="217" a="1"/>
  <c r="E28" i="217" s="1"/>
  <c r="L30" i="212" a="1"/>
  <c r="L30" i="212" s="1"/>
  <c r="L31" i="212" s="1" a="1"/>
  <c r="L31" i="212" s="1"/>
  <c r="E31" i="212" s="1" a="1"/>
  <c r="E31" i="212" s="1"/>
  <c r="E29" i="204" a="1"/>
  <c r="E29" i="204" s="1"/>
  <c r="M30" i="204" a="1"/>
  <c r="M30" i="204" s="1"/>
  <c r="F29" i="196" a="1"/>
  <c r="F29" i="196" s="1"/>
  <c r="N30" i="196" a="1"/>
  <c r="N30" i="196" s="1"/>
  <c r="F29" i="181" a="1"/>
  <c r="F29" i="181" s="1"/>
  <c r="N30" i="181" a="1"/>
  <c r="N30" i="181" s="1"/>
  <c r="N31" i="181" s="1" a="1"/>
  <c r="N31" i="181" s="1"/>
  <c r="N32" i="181" s="1" a="1"/>
  <c r="N32" i="181" s="1"/>
  <c r="E29" i="189" a="1"/>
  <c r="E29" i="189" s="1"/>
  <c r="M30" i="189" a="1"/>
  <c r="M30" i="189" s="1"/>
  <c r="L30" i="176" a="1"/>
  <c r="L30" i="176" s="1"/>
  <c r="L31" i="176" s="1" a="1"/>
  <c r="L31" i="176" s="1"/>
  <c r="L32" i="176" s="1" a="1"/>
  <c r="L32" i="176" s="1"/>
  <c r="D29" i="176" a="1"/>
  <c r="D29" i="176" s="1"/>
  <c r="M31" i="171" a="1"/>
  <c r="M31" i="171" s="1"/>
  <c r="M32" i="171" s="1" a="1"/>
  <c r="M32" i="171" s="1"/>
  <c r="E29" i="179" a="1"/>
  <c r="E29" i="179" s="1"/>
  <c r="M30" i="179" a="1"/>
  <c r="M30" i="179" s="1"/>
  <c r="N30" i="167" a="1"/>
  <c r="N30" i="167" s="1"/>
  <c r="N31" i="167" s="1" a="1"/>
  <c r="N31" i="167" s="1"/>
  <c r="M30" i="157" a="1"/>
  <c r="M30" i="157" s="1"/>
  <c r="M31" i="157" s="1" a="1"/>
  <c r="M31" i="157" s="1"/>
  <c r="N29" i="157" a="1"/>
  <c r="N29" i="157" s="1"/>
  <c r="N30" i="157" s="1" a="1"/>
  <c r="N30" i="157" s="1"/>
  <c r="N31" i="157" s="1" a="1"/>
  <c r="N31" i="157" s="1"/>
  <c r="F28" i="157" a="1"/>
  <c r="F28" i="157" s="1"/>
  <c r="D34" i="145" a="1"/>
  <c r="D34" i="145" s="1"/>
  <c r="L35" i="145" a="1"/>
  <c r="L35" i="145" s="1"/>
  <c r="L36" i="145" s="1" a="1"/>
  <c r="L36" i="145" s="1"/>
  <c r="L37" i="145" s="1" a="1"/>
  <c r="L37" i="145" s="1"/>
  <c r="D28" i="146" a="1"/>
  <c r="D28" i="146" s="1"/>
  <c r="F31" i="146" s="1" a="1"/>
  <c r="F31" i="146" s="1"/>
  <c r="L29" i="146" a="1"/>
  <c r="L29" i="146" s="1"/>
  <c r="D28" i="152" a="1"/>
  <c r="D28" i="152" s="1"/>
  <c r="F31" i="152" s="1" a="1"/>
  <c r="F31" i="152" s="1"/>
  <c r="L29" i="152" a="1"/>
  <c r="L29" i="152" s="1"/>
  <c r="L30" i="152" s="1" a="1"/>
  <c r="L30" i="152" s="1"/>
  <c r="L31" i="152" s="1" a="1"/>
  <c r="L31" i="152" s="1"/>
  <c r="E31" i="152" s="1" a="1"/>
  <c r="E31" i="152" s="1"/>
  <c r="M30" i="142" a="1"/>
  <c r="M30" i="142" s="1"/>
  <c r="M31" i="142" s="1" a="1"/>
  <c r="M31" i="142" s="1"/>
  <c r="M32" i="142" s="1" a="1"/>
  <c r="M32" i="142" s="1"/>
  <c r="E29" i="142" a="1"/>
  <c r="E29" i="142" s="1"/>
  <c r="M30" i="134" a="1"/>
  <c r="M30" i="134" s="1"/>
  <c r="M31" i="134" s="1" a="1"/>
  <c r="M31" i="134" s="1"/>
  <c r="L28" i="124" a="1"/>
  <c r="L28" i="124" s="1"/>
  <c r="L29" i="124" s="1" a="1"/>
  <c r="L29" i="124" s="1"/>
  <c r="L30" i="124" s="1" a="1"/>
  <c r="L30" i="124" s="1"/>
  <c r="D27" i="124" a="1"/>
  <c r="D27" i="124" s="1"/>
  <c r="N30" i="130" a="1"/>
  <c r="N30" i="130" s="1"/>
  <c r="N31" i="130" s="1" a="1"/>
  <c r="N31" i="130" s="1"/>
  <c r="N32" i="130" s="1" a="1"/>
  <c r="N32" i="130" s="1"/>
  <c r="F29" i="130" a="1"/>
  <c r="F29" i="130" s="1"/>
  <c r="L27" i="116" a="1"/>
  <c r="L27" i="116" s="1"/>
  <c r="L28" i="116" s="1" a="1"/>
  <c r="L28" i="116" s="1"/>
  <c r="L29" i="116" s="1" a="1"/>
  <c r="L29" i="116" s="1"/>
  <c r="D26" i="116" a="1"/>
  <c r="D26" i="116" s="1"/>
  <c r="N35" i="110" a="1"/>
  <c r="N35" i="110" s="1"/>
  <c r="N36" i="110" s="1" a="1"/>
  <c r="N36" i="110" s="1"/>
  <c r="E26" i="117" a="1"/>
  <c r="E26" i="117" s="1"/>
  <c r="M27" i="117" a="1"/>
  <c r="M27" i="117" s="1"/>
  <c r="M28" i="117" s="1" a="1"/>
  <c r="M28" i="117" s="1"/>
  <c r="M29" i="117" s="1" a="1"/>
  <c r="M29" i="117" s="1"/>
  <c r="N30" i="106" a="1"/>
  <c r="N30" i="106" s="1"/>
  <c r="N31" i="106" s="1" a="1"/>
  <c r="N31" i="106" s="1"/>
  <c r="N32" i="106" s="1" a="1"/>
  <c r="N32" i="106" s="1"/>
  <c r="F29" i="106" a="1"/>
  <c r="F29" i="106" s="1"/>
  <c r="D26" i="98" a="1"/>
  <c r="D26" i="98" s="1"/>
  <c r="L27" i="98" a="1"/>
  <c r="L27" i="98" s="1"/>
  <c r="M33" i="99" a="1"/>
  <c r="M33" i="99" s="1"/>
  <c r="M34" i="99" s="1" a="1"/>
  <c r="M34" i="99" s="1"/>
  <c r="L30" i="56" a="1"/>
  <c r="L30" i="56" s="1"/>
  <c r="L31" i="56" s="1" a="1"/>
  <c r="L31" i="56" s="1"/>
  <c r="E31" i="56" s="1" a="1"/>
  <c r="E31" i="56" s="1"/>
  <c r="N41" i="60" a="1"/>
  <c r="N41" i="60" s="1"/>
  <c r="N42" i="60" s="1" a="1"/>
  <c r="N42" i="60" s="1"/>
  <c r="N50" i="51" a="1"/>
  <c r="N50" i="51" s="1"/>
  <c r="N51" i="51" s="1" a="1"/>
  <c r="N51" i="51" s="1"/>
  <c r="N52" i="51" s="1" a="1"/>
  <c r="N52" i="51" s="1"/>
  <c r="F49" i="51" a="1"/>
  <c r="F49" i="51" s="1"/>
  <c r="F28" i="57" a="1"/>
  <c r="F28" i="57" s="1"/>
  <c r="N29" i="57" a="1"/>
  <c r="N29" i="57" s="1"/>
  <c r="N30" i="57" s="1" a="1"/>
  <c r="N30" i="57" s="1"/>
  <c r="N31" i="57" s="1" a="1"/>
  <c r="N31" i="57" s="1"/>
  <c r="E28" i="24" a="1"/>
  <c r="E28" i="24" s="1"/>
  <c r="M29" i="24" a="1"/>
  <c r="M29" i="24" s="1"/>
  <c r="M30" i="24" s="1" a="1"/>
  <c r="M30" i="24" s="1"/>
  <c r="M31" i="24" s="1" a="1"/>
  <c r="M31" i="24" s="1"/>
  <c r="M30" i="34" a="1"/>
  <c r="M30" i="34" s="1"/>
  <c r="M31" i="34" s="1" a="1"/>
  <c r="M31" i="34" s="1"/>
  <c r="L38" i="25" a="1"/>
  <c r="L38" i="25" s="1"/>
  <c r="L39" i="25" s="1" a="1"/>
  <c r="L39" i="25" s="1"/>
  <c r="L29" i="10" a="1"/>
  <c r="L29" i="10" s="1"/>
  <c r="D28" i="10" a="1"/>
  <c r="D28" i="10" s="1"/>
  <c r="F31" i="10" s="1" a="1"/>
  <c r="F31" i="10" s="1"/>
  <c r="L27" i="16" a="1"/>
  <c r="L27" i="16" s="1"/>
  <c r="L28" i="16" s="1" a="1"/>
  <c r="L28" i="16" s="1"/>
  <c r="L28" i="201" a="1"/>
  <c r="L28" i="201" s="1"/>
  <c r="L29" i="201" s="1" a="1"/>
  <c r="L29" i="201" s="1"/>
  <c r="M40" i="215" a="1"/>
  <c r="M40" i="215" s="1"/>
  <c r="M41" i="215" s="1" a="1"/>
  <c r="M41" i="215" s="1"/>
  <c r="M42" i="215" s="1" a="1"/>
  <c r="M42" i="215" s="1"/>
  <c r="E39" i="215" a="1"/>
  <c r="E39" i="215" s="1"/>
  <c r="M27" i="221" a="1"/>
  <c r="M27" i="221" s="1"/>
  <c r="M28" i="221" s="1" a="1"/>
  <c r="M28" i="221" s="1"/>
  <c r="N29" i="216" a="1"/>
  <c r="N29" i="216" s="1"/>
  <c r="N30" i="216" s="1" a="1"/>
  <c r="N30" i="216" s="1"/>
  <c r="N31" i="216" s="1" a="1"/>
  <c r="N31" i="216" s="1"/>
  <c r="F28" i="216" a="1"/>
  <c r="F28" i="216" s="1"/>
  <c r="D28" i="217" a="1"/>
  <c r="D28" i="217" s="1"/>
  <c r="F31" i="217" s="1" a="1"/>
  <c r="F31" i="217" s="1"/>
  <c r="L29" i="217" a="1"/>
  <c r="L29" i="217" s="1"/>
  <c r="E28" i="216" a="1"/>
  <c r="E28" i="216" s="1"/>
  <c r="M29" i="216" a="1"/>
  <c r="M29" i="216" s="1"/>
  <c r="M30" i="216" s="1" a="1"/>
  <c r="M30" i="216" s="1"/>
  <c r="M31" i="216" s="1" a="1"/>
  <c r="M31" i="216" s="1"/>
  <c r="F29" i="211" a="1"/>
  <c r="F29" i="211" s="1"/>
  <c r="N30" i="211" a="1"/>
  <c r="N30" i="211" s="1"/>
  <c r="N31" i="211" s="1" a="1"/>
  <c r="N31" i="211" s="1"/>
  <c r="N32" i="211" s="1" a="1"/>
  <c r="N32" i="211" s="1"/>
  <c r="L31" i="203" a="1"/>
  <c r="L31" i="203" s="1"/>
  <c r="L32" i="203" s="1" a="1"/>
  <c r="L32" i="203" s="1"/>
  <c r="N30" i="190" a="1"/>
  <c r="N30" i="190" s="1"/>
  <c r="F29" i="190" a="1"/>
  <c r="F29" i="190" s="1"/>
  <c r="L31" i="193" a="1"/>
  <c r="L31" i="193" s="1"/>
  <c r="L32" i="193" s="1" a="1"/>
  <c r="L32" i="193" s="1"/>
  <c r="M30" i="194" a="1"/>
  <c r="M30" i="194" s="1"/>
  <c r="M31" i="194" s="1" a="1"/>
  <c r="M31" i="194" s="1"/>
  <c r="M32" i="194" s="1" a="1"/>
  <c r="M32" i="194" s="1"/>
  <c r="E29" i="194" a="1"/>
  <c r="E29" i="194" s="1"/>
  <c r="L37" i="165" a="1"/>
  <c r="L37" i="165" s="1"/>
  <c r="L38" i="165" s="1" a="1"/>
  <c r="L38" i="165" s="1"/>
  <c r="E29" i="174" a="1"/>
  <c r="E29" i="174" s="1"/>
  <c r="M30" i="174" a="1"/>
  <c r="M30" i="174" s="1"/>
  <c r="M31" i="174" s="1" a="1"/>
  <c r="M31" i="174" s="1"/>
  <c r="M32" i="174" s="1" a="1"/>
  <c r="M32" i="174" s="1"/>
  <c r="L30" i="166" a="1"/>
  <c r="L30" i="166" s="1"/>
  <c r="L31" i="166" s="1" a="1"/>
  <c r="L31" i="166" s="1"/>
  <c r="E31" i="166" s="1" a="1"/>
  <c r="E31" i="166" s="1"/>
  <c r="M29" i="157" a="1"/>
  <c r="M29" i="157" s="1"/>
  <c r="E28" i="157" a="1"/>
  <c r="E28" i="157" s="1"/>
  <c r="E28" i="156" a="1"/>
  <c r="E28" i="156" s="1"/>
  <c r="M29" i="156" a="1"/>
  <c r="M29" i="156" s="1"/>
  <c r="M30" i="156" s="1" a="1"/>
  <c r="M30" i="156" s="1"/>
  <c r="M31" i="156" s="1" a="1"/>
  <c r="M31" i="156" s="1"/>
  <c r="N29" i="155" a="1"/>
  <c r="N29" i="155" s="1"/>
  <c r="N30" i="155" s="1" a="1"/>
  <c r="N30" i="155" s="1"/>
  <c r="M35" i="145" a="1"/>
  <c r="M35" i="145" s="1"/>
  <c r="M36" i="145" s="1" a="1"/>
  <c r="M36" i="145" s="1"/>
  <c r="M37" i="145" s="1" a="1"/>
  <c r="M37" i="145" s="1"/>
  <c r="E34" i="145" a="1"/>
  <c r="E34" i="145" s="1"/>
  <c r="M31" i="139" a="1"/>
  <c r="M31" i="139" s="1"/>
  <c r="M32" i="139" s="1" a="1"/>
  <c r="M32" i="139" s="1"/>
  <c r="N30" i="126" a="1"/>
  <c r="N30" i="126" s="1"/>
  <c r="N31" i="126" s="1" a="1"/>
  <c r="N31" i="126" s="1"/>
  <c r="N32" i="126" s="1" a="1"/>
  <c r="N32" i="126" s="1"/>
  <c r="F29" i="126" a="1"/>
  <c r="F29" i="126" s="1"/>
  <c r="N29" i="132" a="1"/>
  <c r="N29" i="132" s="1"/>
  <c r="N30" i="132" s="1" a="1"/>
  <c r="N30" i="132" s="1"/>
  <c r="N31" i="132" s="1" a="1"/>
  <c r="N31" i="132" s="1"/>
  <c r="F28" i="132" a="1"/>
  <c r="F28" i="132" s="1"/>
  <c r="E29" i="113" a="1"/>
  <c r="E29" i="113" s="1"/>
  <c r="M30" i="113" a="1"/>
  <c r="M30" i="113" s="1"/>
  <c r="M31" i="113" a="1"/>
  <c r="M31" i="113" s="1"/>
  <c r="M32" i="113" s="1" a="1"/>
  <c r="M32" i="113" s="1"/>
  <c r="M27" i="116" a="1"/>
  <c r="M27" i="116" s="1"/>
  <c r="M28" i="116" s="1" a="1"/>
  <c r="M28" i="116" s="1"/>
  <c r="M29" i="116" s="1" a="1"/>
  <c r="M29" i="116" s="1"/>
  <c r="E26" i="116" a="1"/>
  <c r="E26" i="116" s="1"/>
  <c r="M30" i="112" a="1"/>
  <c r="M30" i="112" s="1"/>
  <c r="M31" i="112" s="1" a="1"/>
  <c r="M31" i="112" s="1"/>
  <c r="M32" i="112" s="1" a="1"/>
  <c r="M32" i="112" s="1"/>
  <c r="E29" i="112" a="1"/>
  <c r="E29" i="112" s="1"/>
  <c r="L28" i="98" a="1"/>
  <c r="L28" i="98" s="1"/>
  <c r="L29" i="98" s="1" a="1"/>
  <c r="L29" i="98" s="1"/>
  <c r="E28" i="89" a="1"/>
  <c r="E28" i="89" s="1"/>
  <c r="M29" i="89" a="1"/>
  <c r="M29" i="89" s="1"/>
  <c r="M30" i="89" s="1" a="1"/>
  <c r="M30" i="89" s="1"/>
  <c r="M31" i="89" s="1" a="1"/>
  <c r="M31" i="89" s="1"/>
  <c r="F20" i="84" a="1"/>
  <c r="F20" i="84" s="1"/>
  <c r="N21" i="84" a="1"/>
  <c r="N21" i="84" s="1"/>
  <c r="N22" i="84" s="1" a="1"/>
  <c r="N22" i="84" s="1"/>
  <c r="N23" i="84" s="1" a="1"/>
  <c r="N23" i="84" s="1"/>
  <c r="M36" i="83" a="1"/>
  <c r="M36" i="83" s="1"/>
  <c r="M37" i="83" s="1" a="1"/>
  <c r="M37" i="83" s="1"/>
  <c r="F26" i="98" a="1"/>
  <c r="F26" i="98" s="1"/>
  <c r="N27" i="98" a="1"/>
  <c r="N27" i="98" s="1"/>
  <c r="N28" i="98" s="1" a="1"/>
  <c r="N28" i="98" s="1"/>
  <c r="N29" i="98" s="1" a="1"/>
  <c r="N29" i="98" s="1"/>
  <c r="D28" i="88" a="1"/>
  <c r="D28" i="88" s="1"/>
  <c r="F31" i="88" s="1" a="1"/>
  <c r="F31" i="88" s="1"/>
  <c r="L29" i="88" a="1"/>
  <c r="L29" i="88" s="1"/>
  <c r="L30" i="88" s="1" a="1"/>
  <c r="L30" i="88" s="1"/>
  <c r="L31" i="88" s="1" a="1"/>
  <c r="L31" i="88" s="1"/>
  <c r="E31" i="88" s="1" a="1"/>
  <c r="E31" i="88" s="1"/>
  <c r="L41" i="65" a="1"/>
  <c r="L41" i="65" s="1"/>
  <c r="L42" i="65" s="1" a="1"/>
  <c r="L42" i="65" s="1"/>
  <c r="N40" i="71" a="1"/>
  <c r="N40" i="71" s="1"/>
  <c r="F39" i="71" a="1"/>
  <c r="F39" i="71" s="1"/>
  <c r="M30" i="54" a="1"/>
  <c r="M30" i="54" s="1"/>
  <c r="M31" i="54" s="1" a="1"/>
  <c r="M31" i="54" s="1"/>
  <c r="L33" i="41" a="1"/>
  <c r="L33" i="41" s="1"/>
  <c r="L34" i="41" s="1" a="1"/>
  <c r="L34" i="41" s="1"/>
  <c r="L35" i="41" s="1" a="1"/>
  <c r="L35" i="41" s="1"/>
  <c r="D32" i="41" a="1"/>
  <c r="D32" i="41" s="1"/>
  <c r="D35" i="53" a="1"/>
  <c r="D35" i="53" s="1"/>
  <c r="L36" i="53" a="1"/>
  <c r="L36" i="53" s="1"/>
  <c r="L37" i="53" s="1" a="1"/>
  <c r="L37" i="53" s="1"/>
  <c r="L38" i="53" s="1" a="1"/>
  <c r="L38" i="53" s="1"/>
  <c r="N37" i="58" a="1"/>
  <c r="N37" i="58" s="1"/>
  <c r="N38" i="58" s="1" a="1"/>
  <c r="N38" i="58" s="1"/>
  <c r="L34" i="44" a="1"/>
  <c r="L34" i="44" s="1"/>
  <c r="L35" i="44" s="1" a="1"/>
  <c r="L35" i="44" s="1"/>
  <c r="L60" i="46" a="1"/>
  <c r="L60" i="46" s="1"/>
  <c r="L61" i="46" s="1" a="1"/>
  <c r="L61" i="46" s="1"/>
  <c r="L30" i="55" a="1"/>
  <c r="L30" i="55" s="1"/>
  <c r="L31" i="55" s="1" a="1"/>
  <c r="L31" i="55" s="1"/>
  <c r="E31" i="55" s="1" a="1"/>
  <c r="E31" i="55" s="1"/>
  <c r="L29" i="33" a="1"/>
  <c r="L29" i="33" s="1"/>
  <c r="L30" i="33" s="1" a="1"/>
  <c r="L30" i="33" s="1"/>
  <c r="L31" i="33" s="1" a="1"/>
  <c r="L31" i="33" s="1"/>
  <c r="E31" i="33" s="1" a="1"/>
  <c r="E31" i="33" s="1"/>
  <c r="D28" i="33" a="1"/>
  <c r="D28" i="33" s="1"/>
  <c r="F31" i="33" s="1" a="1"/>
  <c r="F31" i="33" s="1"/>
  <c r="L30" i="30" a="1"/>
  <c r="L30" i="30" s="1"/>
  <c r="L31" i="30" s="1" a="1"/>
  <c r="L31" i="30" s="1"/>
  <c r="E31" i="30" s="1" a="1"/>
  <c r="E31" i="30" s="1"/>
  <c r="N29" i="32" a="1"/>
  <c r="N29" i="32" s="1"/>
  <c r="N30" i="32" s="1" a="1"/>
  <c r="N30" i="32" s="1"/>
  <c r="N31" i="32" s="1" a="1"/>
  <c r="N31" i="32" s="1"/>
  <c r="F28" i="32" a="1"/>
  <c r="F28" i="32" s="1"/>
  <c r="M29" i="11" a="1"/>
  <c r="M29" i="11" s="1"/>
  <c r="M30" i="11" s="1" a="1"/>
  <c r="M30" i="11" s="1"/>
  <c r="M31" i="11" s="1" a="1"/>
  <c r="M31" i="11" s="1"/>
  <c r="E28" i="11" a="1"/>
  <c r="E28" i="11" s="1"/>
  <c r="N29" i="10" a="1"/>
  <c r="N29" i="10" s="1"/>
  <c r="F28" i="10" a="1"/>
  <c r="F28" i="10" s="1"/>
  <c r="N30" i="10" a="1"/>
  <c r="N30" i="10" s="1"/>
  <c r="N31" i="10" s="1" a="1"/>
  <c r="N31" i="10" s="1"/>
  <c r="E26" i="12" a="1"/>
  <c r="E26" i="12" s="1"/>
  <c r="M27" i="12" a="1"/>
  <c r="M27" i="12" s="1"/>
  <c r="M28" i="12" s="1" a="1"/>
  <c r="M28" i="12" s="1"/>
  <c r="M29" i="12" s="1" a="1"/>
  <c r="M29" i="12" s="1"/>
  <c r="F29" i="194" a="1"/>
  <c r="F29" i="194" s="1"/>
  <c r="N30" i="194" a="1"/>
  <c r="N30" i="194" s="1"/>
  <c r="N31" i="194" s="1" a="1"/>
  <c r="N31" i="194" s="1"/>
  <c r="N32" i="194" s="1" a="1"/>
  <c r="N32" i="194" s="1"/>
  <c r="M30" i="114" a="1"/>
  <c r="M30" i="114" s="1"/>
  <c r="M31" i="114" s="1" a="1"/>
  <c r="M31" i="114" s="1"/>
  <c r="M32" i="114" s="1" a="1"/>
  <c r="M32" i="114" s="1"/>
  <c r="E29" i="114" a="1"/>
  <c r="E29" i="114" s="1"/>
  <c r="F29" i="186" a="1"/>
  <c r="F29" i="186" s="1"/>
  <c r="N30" i="186" a="1"/>
  <c r="N30" i="186" s="1"/>
  <c r="N31" i="186" s="1" a="1"/>
  <c r="N31" i="186" s="1"/>
  <c r="N32" i="186" s="1" a="1"/>
  <c r="N32" i="186" s="1"/>
  <c r="M31" i="169" a="1"/>
  <c r="M31" i="169" s="1"/>
  <c r="M32" i="169" s="1" a="1"/>
  <c r="M32" i="169" s="1"/>
  <c r="M29" i="160" a="1"/>
  <c r="M29" i="160" s="1"/>
  <c r="M30" i="160" s="1" a="1"/>
  <c r="M30" i="160" s="1"/>
  <c r="M31" i="160" s="1" a="1"/>
  <c r="M31" i="160" s="1"/>
  <c r="E28" i="160" a="1"/>
  <c r="E28" i="160" s="1"/>
  <c r="D28" i="156" a="1"/>
  <c r="D28" i="156" s="1"/>
  <c r="F31" i="156" s="1" a="1"/>
  <c r="F31" i="156" s="1"/>
  <c r="L29" i="156" a="1"/>
  <c r="L29" i="156" s="1"/>
  <c r="L30" i="156" s="1" a="1"/>
  <c r="L30" i="156" s="1"/>
  <c r="L31" i="156" s="1" a="1"/>
  <c r="L31" i="156" s="1"/>
  <c r="E31" i="156" s="1" a="1"/>
  <c r="E31" i="156" s="1"/>
  <c r="M30" i="178" a="1"/>
  <c r="M30" i="178" s="1"/>
  <c r="E29" i="178" a="1"/>
  <c r="E29" i="178" s="1"/>
  <c r="M30" i="167" a="1"/>
  <c r="M30" i="167" s="1"/>
  <c r="M31" i="167" s="1" a="1"/>
  <c r="M31" i="167" s="1"/>
  <c r="N32" i="164" a="1"/>
  <c r="N32" i="164" s="1"/>
  <c r="N33" i="164" s="1" a="1"/>
  <c r="N33" i="164" s="1"/>
  <c r="M30" i="169" a="1"/>
  <c r="M30" i="169" s="1"/>
  <c r="E29" i="169" a="1"/>
  <c r="E29" i="169" s="1"/>
  <c r="N37" i="165" a="1"/>
  <c r="N37" i="165" s="1"/>
  <c r="N38" i="165" s="1" a="1"/>
  <c r="N38" i="165" s="1"/>
  <c r="M32" i="164" a="1"/>
  <c r="M32" i="164" s="1"/>
  <c r="M33" i="164" s="1" a="1"/>
  <c r="M33" i="164" s="1"/>
  <c r="M26" i="155" a="1"/>
  <c r="M26" i="155" s="1"/>
  <c r="M29" i="155" s="1" a="1"/>
  <c r="M29" i="155" s="1"/>
  <c r="M30" i="155" s="1" a="1"/>
  <c r="M30" i="155" s="1"/>
  <c r="M30" i="153" a="1"/>
  <c r="M30" i="153" s="1"/>
  <c r="M31" i="153" s="1" a="1"/>
  <c r="M31" i="153" s="1"/>
  <c r="N30" i="151" a="1"/>
  <c r="N30" i="151" s="1"/>
  <c r="N31" i="151" s="1" a="1"/>
  <c r="N31" i="151" s="1"/>
  <c r="D28" i="153" a="1"/>
  <c r="D28" i="153" s="1"/>
  <c r="F31" i="153" s="1" a="1"/>
  <c r="F31" i="153" s="1"/>
  <c r="L29" i="153" a="1"/>
  <c r="L29" i="153" s="1"/>
  <c r="L30" i="153" s="1" a="1"/>
  <c r="L30" i="153" s="1"/>
  <c r="L31" i="153" s="1" a="1"/>
  <c r="L31" i="153" s="1"/>
  <c r="E31" i="153" s="1" a="1"/>
  <c r="E31" i="153" s="1"/>
  <c r="N30" i="152" a="1"/>
  <c r="N30" i="152" s="1"/>
  <c r="N31" i="152" s="1" a="1"/>
  <c r="N31" i="152" s="1"/>
  <c r="L29" i="138" a="1"/>
  <c r="L29" i="138" s="1"/>
  <c r="L30" i="138" s="1" a="1"/>
  <c r="L30" i="138" s="1"/>
  <c r="N31" i="137" a="1"/>
  <c r="N31" i="137" s="1"/>
  <c r="N32" i="137" s="1" a="1"/>
  <c r="N32" i="137" s="1"/>
  <c r="F38" i="125" a="1"/>
  <c r="F38" i="125" s="1"/>
  <c r="N39" i="125" a="1"/>
  <c r="N39" i="125" s="1"/>
  <c r="N40" i="125" s="1" a="1"/>
  <c r="N40" i="125" s="1"/>
  <c r="N41" i="125" s="1" a="1"/>
  <c r="N41" i="125" s="1"/>
  <c r="L30" i="112" a="1"/>
  <c r="L30" i="112" s="1"/>
  <c r="L31" i="112" s="1" a="1"/>
  <c r="L31" i="112" s="1"/>
  <c r="L32" i="112" s="1" a="1"/>
  <c r="L32" i="112" s="1"/>
  <c r="D29" i="112" a="1"/>
  <c r="D29" i="112" s="1"/>
  <c r="L31" i="95" a="1"/>
  <c r="L31" i="95" s="1"/>
  <c r="L32" i="95" s="1" a="1"/>
  <c r="L32" i="95" s="1"/>
  <c r="N30" i="113" a="1"/>
  <c r="N30" i="113" s="1"/>
  <c r="N31" i="113" s="1" a="1"/>
  <c r="N31" i="113" s="1"/>
  <c r="N32" i="113" s="1" a="1"/>
  <c r="N32" i="113" s="1"/>
  <c r="F29" i="113" a="1"/>
  <c r="F29" i="113" s="1"/>
  <c r="M27" i="119" a="1"/>
  <c r="M27" i="119" s="1"/>
  <c r="M28" i="119" s="1" a="1"/>
  <c r="M28" i="119" s="1"/>
  <c r="M29" i="119" s="1" a="1"/>
  <c r="M29" i="119" s="1"/>
  <c r="E26" i="119" a="1"/>
  <c r="E26" i="119" s="1"/>
  <c r="M34" i="110" a="1"/>
  <c r="M34" i="110" s="1"/>
  <c r="M35" i="110" s="1" a="1"/>
  <c r="M35" i="110" s="1"/>
  <c r="M36" i="110" s="1" a="1"/>
  <c r="M36" i="110" s="1"/>
  <c r="E33" i="110" a="1"/>
  <c r="E33" i="110" s="1"/>
  <c r="F31" i="102" a="1"/>
  <c r="F31" i="102" s="1"/>
  <c r="N32" i="102" a="1"/>
  <c r="N32" i="102" s="1"/>
  <c r="N33" i="102" s="1" a="1"/>
  <c r="N33" i="102" s="1"/>
  <c r="N34" i="102" s="1" a="1"/>
  <c r="N34" i="102" s="1"/>
  <c r="M31" i="96" a="1"/>
  <c r="M31" i="96" s="1"/>
  <c r="M32" i="96" s="1" a="1"/>
  <c r="M32" i="96" s="1"/>
  <c r="N30" i="96" a="1"/>
  <c r="N30" i="96" s="1"/>
  <c r="N31" i="96" s="1" a="1"/>
  <c r="N31" i="96" s="1"/>
  <c r="N32" i="96" s="1" a="1"/>
  <c r="N32" i="96" s="1"/>
  <c r="F29" i="96" a="1"/>
  <c r="F29" i="96" s="1"/>
  <c r="N42" i="81" a="1"/>
  <c r="N42" i="81" s="1"/>
  <c r="F41" i="81" a="1"/>
  <c r="F41" i="81" s="1"/>
  <c r="N38" i="91" a="1"/>
  <c r="N38" i="91" s="1"/>
  <c r="N39" i="91" s="1" a="1"/>
  <c r="N39" i="91" s="1"/>
  <c r="M30" i="88" a="1"/>
  <c r="M30" i="88" s="1"/>
  <c r="M31" i="88" s="1" a="1"/>
  <c r="M31" i="88" s="1"/>
  <c r="E29" i="82" a="1"/>
  <c r="E29" i="82" s="1"/>
  <c r="M30" i="82" a="1"/>
  <c r="M30" i="82" s="1"/>
  <c r="M31" i="82" s="1" a="1"/>
  <c r="M31" i="82" s="1"/>
  <c r="M32" i="82" s="1" a="1"/>
  <c r="M32" i="82" s="1"/>
  <c r="F35" i="74" a="1"/>
  <c r="F35" i="74" s="1"/>
  <c r="N36" i="74" a="1"/>
  <c r="N36" i="74" s="1"/>
  <c r="N37" i="74" s="1" a="1"/>
  <c r="N37" i="74" s="1"/>
  <c r="N38" i="74" s="1" a="1"/>
  <c r="N38" i="74" s="1"/>
  <c r="L41" i="71" a="1"/>
  <c r="L41" i="71" s="1"/>
  <c r="L42" i="71" s="1" a="1"/>
  <c r="L42" i="71" s="1"/>
  <c r="N51" i="73" a="1"/>
  <c r="N51" i="73" s="1"/>
  <c r="N52" i="73" s="1" a="1"/>
  <c r="N52" i="73" s="1"/>
  <c r="L36" i="64" a="1"/>
  <c r="L36" i="64" s="1"/>
  <c r="L37" i="64" s="1" a="1"/>
  <c r="L37" i="64" s="1"/>
  <c r="L38" i="64" s="1" a="1"/>
  <c r="L38" i="64" s="1"/>
  <c r="D35" i="64" a="1"/>
  <c r="D35" i="64" s="1"/>
  <c r="M29" i="56" a="1"/>
  <c r="M29" i="56" s="1"/>
  <c r="M30" i="56" s="1" a="1"/>
  <c r="M30" i="56" s="1"/>
  <c r="M31" i="56" s="1" a="1"/>
  <c r="M31" i="56" s="1"/>
  <c r="E28" i="56" a="1"/>
  <c r="E28" i="56" s="1"/>
  <c r="D42" i="47" a="1"/>
  <c r="D42" i="47" s="1"/>
  <c r="L43" i="47" a="1"/>
  <c r="L43" i="47" s="1"/>
  <c r="L44" i="47" s="1" a="1"/>
  <c r="L44" i="47" s="1"/>
  <c r="L45" i="47" s="1" a="1"/>
  <c r="L45" i="47" s="1"/>
  <c r="N29" i="37" a="1"/>
  <c r="N29" i="37" s="1"/>
  <c r="N30" i="37" s="1" a="1"/>
  <c r="N30" i="37" s="1"/>
  <c r="N31" i="37" s="1" a="1"/>
  <c r="N31" i="37" s="1"/>
  <c r="F28" i="37" a="1"/>
  <c r="F28" i="37" s="1"/>
  <c r="L59" i="46" a="1"/>
  <c r="L59" i="46" s="1"/>
  <c r="D58" i="46" a="1"/>
  <c r="D58" i="46" s="1"/>
  <c r="D28" i="55" a="1"/>
  <c r="D28" i="55" s="1"/>
  <c r="F31" i="55" s="1" a="1"/>
  <c r="F31" i="55" s="1"/>
  <c r="L29" i="55" a="1"/>
  <c r="L29" i="55" s="1"/>
  <c r="F49" i="39" a="1"/>
  <c r="F49" i="39" s="1"/>
  <c r="N50" i="39" a="1"/>
  <c r="N50" i="39" s="1"/>
  <c r="N51" i="39" s="1" a="1"/>
  <c r="N51" i="39" s="1"/>
  <c r="N52" i="39" s="1" a="1"/>
  <c r="N52" i="39" s="1"/>
  <c r="N30" i="29" a="1"/>
  <c r="N30" i="29" s="1"/>
  <c r="N31" i="29" s="1" a="1"/>
  <c r="N31" i="29" s="1"/>
  <c r="D28" i="8" a="1"/>
  <c r="D28" i="8" s="1"/>
  <c r="F31" i="8" s="1" a="1"/>
  <c r="F31" i="8" s="1"/>
  <c r="L29" i="8" a="1"/>
  <c r="L29" i="8" s="1"/>
  <c r="L30" i="8" s="1" a="1"/>
  <c r="L30" i="8" s="1"/>
  <c r="L31" i="8" s="1" a="1"/>
  <c r="L31" i="8" s="1"/>
  <c r="E31" i="8" s="1" a="1"/>
  <c r="E31" i="8" s="1"/>
  <c r="L28" i="12" a="1"/>
  <c r="L28" i="12" s="1"/>
  <c r="L29" i="12" s="1" a="1"/>
  <c r="L29" i="12" s="1"/>
  <c r="M37" i="140" a="1"/>
  <c r="M37" i="140" s="1"/>
  <c r="M38" i="140" s="1" a="1"/>
  <c r="M38" i="140" s="1"/>
  <c r="M39" i="140" s="1" a="1"/>
  <c r="M39" i="140" s="1"/>
  <c r="E36" i="140" a="1"/>
  <c r="E36" i="140" s="1"/>
  <c r="F29" i="105" a="1"/>
  <c r="F29" i="105" s="1"/>
  <c r="N30" i="105" a="1"/>
  <c r="N30" i="105" s="1"/>
  <c r="N31" i="105" s="1" a="1"/>
  <c r="N31" i="105" s="1"/>
  <c r="N32" i="105" s="1" a="1"/>
  <c r="N32" i="105" s="1"/>
  <c r="N30" i="184" a="1"/>
  <c r="N30" i="184" s="1"/>
  <c r="N31" i="184" s="1" a="1"/>
  <c r="N31" i="184" s="1"/>
  <c r="N32" i="184" s="1" a="1"/>
  <c r="N32" i="184" s="1"/>
  <c r="F29" i="184" a="1"/>
  <c r="F29" i="184" s="1"/>
  <c r="N31" i="192" a="1"/>
  <c r="N31" i="192" s="1"/>
  <c r="N32" i="192" s="1" a="1"/>
  <c r="N32" i="192" s="1"/>
  <c r="F29" i="176" a="1"/>
  <c r="F29" i="176" s="1"/>
  <c r="N30" i="176" a="1"/>
  <c r="N30" i="176" s="1"/>
  <c r="N31" i="176" s="1" a="1"/>
  <c r="N31" i="176" s="1"/>
  <c r="N32" i="176" s="1" a="1"/>
  <c r="N32" i="176" s="1"/>
  <c r="F36" i="140" a="1"/>
  <c r="F36" i="140" s="1"/>
  <c r="N37" i="140" a="1"/>
  <c r="N37" i="140" s="1"/>
  <c r="N38" i="140" s="1" a="1"/>
  <c r="N38" i="140" s="1"/>
  <c r="N39" i="140" s="1" a="1"/>
  <c r="N39" i="140" s="1"/>
  <c r="M30" i="97" a="1"/>
  <c r="M30" i="97" s="1"/>
  <c r="M31" i="97" s="1" a="1"/>
  <c r="M31" i="97" s="1"/>
  <c r="M32" i="97" s="1" a="1"/>
  <c r="M32" i="97" s="1"/>
  <c r="E29" i="97" a="1"/>
  <c r="E29" i="97" s="1"/>
  <c r="E36" i="213" a="1"/>
  <c r="E36" i="213" s="1"/>
  <c r="M37" i="213" a="1"/>
  <c r="M37" i="213" s="1"/>
  <c r="M38" i="213" s="1" a="1"/>
  <c r="M38" i="213" s="1"/>
  <c r="M39" i="213" s="1" a="1"/>
  <c r="M39" i="213" s="1"/>
  <c r="L30" i="217" a="1"/>
  <c r="L30" i="217" s="1"/>
  <c r="L31" i="217" s="1" a="1"/>
  <c r="L31" i="217" s="1"/>
  <c r="E31" i="217" s="1" a="1"/>
  <c r="E31" i="217" s="1"/>
  <c r="M29" i="212" a="1"/>
  <c r="M29" i="212" s="1"/>
  <c r="M30" i="212" s="1" a="1"/>
  <c r="M30" i="212" s="1"/>
  <c r="M31" i="212" s="1" a="1"/>
  <c r="M31" i="212" s="1"/>
  <c r="E28" i="212" a="1"/>
  <c r="E28" i="212" s="1"/>
  <c r="L31" i="210" a="1"/>
  <c r="L31" i="210" s="1"/>
  <c r="L32" i="210" s="1" a="1"/>
  <c r="L32" i="210" s="1"/>
  <c r="E29" i="181" a="1"/>
  <c r="E29" i="181" s="1"/>
  <c r="M30" i="181" a="1"/>
  <c r="M30" i="181" s="1"/>
  <c r="M29" i="220" a="1"/>
  <c r="M29" i="220" s="1"/>
  <c r="M30" i="220" s="1" a="1"/>
  <c r="M30" i="220" s="1"/>
  <c r="M31" i="220" s="1" a="1"/>
  <c r="M31" i="220" s="1"/>
  <c r="E28" i="220" a="1"/>
  <c r="E28" i="220" s="1"/>
  <c r="F39" i="215" a="1"/>
  <c r="F39" i="215" s="1"/>
  <c r="N40" i="215" a="1"/>
  <c r="N40" i="215" s="1"/>
  <c r="N41" i="215" s="1" a="1"/>
  <c r="N41" i="215" s="1"/>
  <c r="N42" i="215" s="1" a="1"/>
  <c r="N42" i="215" s="1"/>
  <c r="D28" i="198" a="1"/>
  <c r="D28" i="198" s="1"/>
  <c r="F31" i="198" s="1" a="1"/>
  <c r="F31" i="198" s="1"/>
  <c r="L29" i="198" a="1"/>
  <c r="L29" i="198" s="1"/>
  <c r="L30" i="198" s="1" a="1"/>
  <c r="L30" i="198" s="1"/>
  <c r="L31" i="198" s="1" a="1"/>
  <c r="L31" i="198" s="1"/>
  <c r="E31" i="198" s="1" a="1"/>
  <c r="E31" i="198" s="1"/>
  <c r="M31" i="183" a="1"/>
  <c r="M31" i="183" s="1"/>
  <c r="M32" i="183" s="1" a="1"/>
  <c r="M32" i="183" s="1"/>
  <c r="D29" i="190" a="1"/>
  <c r="D29" i="190" s="1"/>
  <c r="L30" i="190" a="1"/>
  <c r="L30" i="190" s="1"/>
  <c r="L31" i="190" s="1" a="1"/>
  <c r="L31" i="190" s="1"/>
  <c r="L32" i="190" s="1" a="1"/>
  <c r="L32" i="190" s="1"/>
  <c r="M31" i="181" a="1"/>
  <c r="M31" i="181" s="1"/>
  <c r="M32" i="181" s="1" a="1"/>
  <c r="M32" i="181" s="1"/>
  <c r="M30" i="172" a="1"/>
  <c r="M30" i="172" s="1"/>
  <c r="M31" i="172" s="1" a="1"/>
  <c r="M31" i="172" s="1"/>
  <c r="M32" i="172" s="1" a="1"/>
  <c r="M32" i="172" s="1"/>
  <c r="E29" i="172" a="1"/>
  <c r="E29" i="172" s="1"/>
  <c r="L30" i="163" a="1"/>
  <c r="L30" i="163" s="1"/>
  <c r="L31" i="163" s="1" a="1"/>
  <c r="L31" i="163" s="1"/>
  <c r="E31" i="163" s="1" a="1"/>
  <c r="E31" i="163" s="1"/>
  <c r="N36" i="165" a="1"/>
  <c r="N36" i="165" s="1"/>
  <c r="F35" i="165" a="1"/>
  <c r="F35" i="165" s="1"/>
  <c r="E28" i="153" a="1"/>
  <c r="E28" i="153" s="1"/>
  <c r="M29" i="153" a="1"/>
  <c r="M29" i="153" s="1"/>
  <c r="N30" i="159" a="1"/>
  <c r="N30" i="159" s="1"/>
  <c r="N31" i="159" s="1" a="1"/>
  <c r="N31" i="159" s="1"/>
  <c r="N29" i="151" a="1"/>
  <c r="N29" i="151" s="1"/>
  <c r="F28" i="151" a="1"/>
  <c r="F28" i="151" s="1"/>
  <c r="M30" i="151" a="1"/>
  <c r="M30" i="151" s="1"/>
  <c r="M31" i="151" s="1" a="1"/>
  <c r="M31" i="151" s="1"/>
  <c r="M30" i="146" a="1"/>
  <c r="M30" i="146" s="1"/>
  <c r="M31" i="146" s="1" a="1"/>
  <c r="M31" i="146" s="1"/>
  <c r="L30" i="147" a="1"/>
  <c r="L30" i="147" s="1"/>
  <c r="L31" i="147" s="1" a="1"/>
  <c r="L31" i="147" s="1"/>
  <c r="E31" i="147" s="1" a="1"/>
  <c r="E31" i="147" s="1"/>
  <c r="M51" i="136" a="1"/>
  <c r="M51" i="136" s="1"/>
  <c r="M52" i="136" s="1" a="1"/>
  <c r="M52" i="136" s="1"/>
  <c r="L30" i="127" a="1"/>
  <c r="L30" i="127" s="1"/>
  <c r="L31" i="127" s="1" a="1"/>
  <c r="L31" i="127" s="1"/>
  <c r="L32" i="127" s="1" a="1"/>
  <c r="L32" i="127" s="1"/>
  <c r="D29" i="127" a="1"/>
  <c r="D29" i="127" s="1"/>
  <c r="N29" i="133" a="1"/>
  <c r="N29" i="133" s="1"/>
  <c r="N30" i="133" s="1" a="1"/>
  <c r="N30" i="133" s="1"/>
  <c r="N31" i="133" s="1" a="1"/>
  <c r="N31" i="133" s="1"/>
  <c r="F28" i="133" a="1"/>
  <c r="F28" i="133" s="1"/>
  <c r="D26" i="117" a="1"/>
  <c r="D26" i="117" s="1"/>
  <c r="L27" i="117" a="1"/>
  <c r="L27" i="117" s="1"/>
  <c r="N28" i="117" a="1"/>
  <c r="N28" i="117" s="1"/>
  <c r="N29" i="117" s="1" a="1"/>
  <c r="N29" i="117" s="1"/>
  <c r="F27" i="124" a="1"/>
  <c r="F27" i="124" s="1"/>
  <c r="N28" i="124" a="1"/>
  <c r="N28" i="124" s="1"/>
  <c r="N29" i="124" s="1" a="1"/>
  <c r="N29" i="124" s="1"/>
  <c r="N30" i="124" s="1" a="1"/>
  <c r="N30" i="124" s="1"/>
  <c r="N28" i="123" a="1"/>
  <c r="N28" i="123" s="1"/>
  <c r="N29" i="123" s="1" a="1"/>
  <c r="N29" i="123" s="1"/>
  <c r="M30" i="106" a="1"/>
  <c r="M30" i="106" s="1"/>
  <c r="M31" i="106" s="1" a="1"/>
  <c r="M31" i="106" s="1"/>
  <c r="M32" i="106" s="1" a="1"/>
  <c r="M32" i="106" s="1"/>
  <c r="E29" i="106" a="1"/>
  <c r="E29" i="106" s="1"/>
  <c r="F26" i="121" a="1"/>
  <c r="F26" i="121" s="1"/>
  <c r="N27" i="121" a="1"/>
  <c r="N27" i="121" s="1"/>
  <c r="N28" i="121" s="1" a="1"/>
  <c r="N28" i="121" s="1"/>
  <c r="N29" i="121" s="1" a="1"/>
  <c r="N29" i="121" s="1"/>
  <c r="N28" i="120" a="1"/>
  <c r="N28" i="120" s="1"/>
  <c r="N29" i="120" s="1" a="1"/>
  <c r="N29" i="120" s="1"/>
  <c r="M31" i="105" a="1"/>
  <c r="M31" i="105" s="1"/>
  <c r="M32" i="105" s="1" a="1"/>
  <c r="M32" i="105" s="1"/>
  <c r="N29" i="90" a="1"/>
  <c r="N29" i="90" s="1"/>
  <c r="N30" i="90" s="1" a="1"/>
  <c r="N30" i="90" s="1"/>
  <c r="N31" i="90" s="1" a="1"/>
  <c r="N31" i="90" s="1"/>
  <c r="F28" i="90" a="1"/>
  <c r="F28" i="90" s="1"/>
  <c r="L29" i="78" a="1"/>
  <c r="L29" i="78" s="1"/>
  <c r="L30" i="78" s="1" a="1"/>
  <c r="L30" i="78" s="1"/>
  <c r="L37" i="80" a="1"/>
  <c r="L37" i="80" s="1"/>
  <c r="L38" i="80" s="1" a="1"/>
  <c r="L38" i="80" s="1"/>
  <c r="N43" i="81" a="1"/>
  <c r="N43" i="81" s="1"/>
  <c r="N44" i="81" s="1" a="1"/>
  <c r="N44" i="81" s="1"/>
  <c r="N41" i="71" a="1"/>
  <c r="N41" i="71" s="1"/>
  <c r="N42" i="71" s="1" a="1"/>
  <c r="N42" i="71" s="1"/>
  <c r="M51" i="68" a="1"/>
  <c r="M51" i="68" s="1"/>
  <c r="M52" i="68" s="1" a="1"/>
  <c r="M52" i="68" s="1"/>
  <c r="N50" i="73" a="1"/>
  <c r="N50" i="73" s="1"/>
  <c r="F49" i="73" a="1"/>
  <c r="F49" i="73" s="1"/>
  <c r="N50" i="66" a="1"/>
  <c r="N50" i="66" s="1"/>
  <c r="N51" i="66" s="1" a="1"/>
  <c r="N51" i="66" s="1"/>
  <c r="N52" i="66" s="1" a="1"/>
  <c r="N52" i="66" s="1"/>
  <c r="F49" i="66" a="1"/>
  <c r="F49" i="66" s="1"/>
  <c r="N40" i="63" a="1"/>
  <c r="N40" i="63" s="1"/>
  <c r="N41" i="63" s="1" a="1"/>
  <c r="N41" i="63" s="1"/>
  <c r="N42" i="63" s="1" a="1"/>
  <c r="N42" i="63" s="1"/>
  <c r="F39" i="63" a="1"/>
  <c r="F39" i="63" s="1"/>
  <c r="M30" i="49" a="1"/>
  <c r="M30" i="49" s="1"/>
  <c r="M31" i="49" s="1" a="1"/>
  <c r="M31" i="49" s="1"/>
  <c r="D35" i="48" a="1"/>
  <c r="D35" i="48" s="1"/>
  <c r="L36" i="48" a="1"/>
  <c r="L36" i="48" s="1"/>
  <c r="L37" i="48" s="1" a="1"/>
  <c r="L37" i="48" s="1"/>
  <c r="L38" i="48" s="1" a="1"/>
  <c r="L38" i="48" s="1"/>
  <c r="M37" i="53" a="1"/>
  <c r="M37" i="53" s="1"/>
  <c r="M38" i="53" s="1" a="1"/>
  <c r="M38" i="53" s="1"/>
  <c r="L51" i="39" a="1"/>
  <c r="L51" i="39" s="1"/>
  <c r="L52" i="39" s="1" a="1"/>
  <c r="L52" i="39" s="1"/>
  <c r="E28" i="38" a="1"/>
  <c r="E28" i="38" s="1"/>
  <c r="M29" i="38" a="1"/>
  <c r="M29" i="38" s="1"/>
  <c r="M30" i="38" s="1" a="1"/>
  <c r="M30" i="38" s="1"/>
  <c r="M31" i="38" s="1" a="1"/>
  <c r="M31" i="38" s="1"/>
  <c r="L51" i="51" a="1"/>
  <c r="L51" i="51" s="1"/>
  <c r="L52" i="51" s="1" a="1"/>
  <c r="L52" i="51" s="1"/>
  <c r="N29" i="35" a="1"/>
  <c r="N29" i="35" s="1"/>
  <c r="N30" i="35" s="1" a="1"/>
  <c r="N30" i="35" s="1"/>
  <c r="N31" i="35" s="1" a="1"/>
  <c r="N31" i="35" s="1"/>
  <c r="F28" i="35" a="1"/>
  <c r="F28" i="35" s="1"/>
  <c r="M34" i="41" a="1"/>
  <c r="M34" i="41" s="1"/>
  <c r="M35" i="41" s="1" a="1"/>
  <c r="M35" i="41" s="1"/>
  <c r="L26" i="20" a="1"/>
  <c r="L26" i="20" s="1"/>
  <c r="N29" i="9" a="1"/>
  <c r="N29" i="9" s="1"/>
  <c r="N30" i="9" s="1" a="1"/>
  <c r="N30" i="9" s="1"/>
  <c r="N31" i="9" s="1" a="1"/>
  <c r="N31" i="9" s="1"/>
  <c r="F28" i="9" a="1"/>
  <c r="F28" i="9" s="1"/>
  <c r="M24" i="18" a="1"/>
  <c r="M24" i="18" s="1"/>
  <c r="M27" i="18" s="1" a="1"/>
  <c r="M27" i="18" s="1"/>
  <c r="M28" i="18" s="1" a="1"/>
  <c r="M28" i="18" s="1"/>
  <c r="F23" i="13" a="1"/>
  <c r="F23" i="13" s="1"/>
  <c r="N24" i="13" a="1"/>
  <c r="N24" i="13" s="1"/>
  <c r="L26" i="221" a="1"/>
  <c r="L26" i="221" s="1"/>
  <c r="L27" i="221" s="1" a="1"/>
  <c r="L27" i="221" s="1"/>
  <c r="L28" i="221" s="1" a="1"/>
  <c r="L28" i="221" s="1"/>
  <c r="E28" i="221" s="1" a="1"/>
  <c r="E28" i="221" s="1"/>
  <c r="D25" i="221" a="1"/>
  <c r="D25" i="221" s="1"/>
  <c r="F28" i="221" s="1" a="1"/>
  <c r="F28" i="221" s="1"/>
  <c r="M29" i="166" a="1"/>
  <c r="M29" i="166" s="1"/>
  <c r="M30" i="166" s="1" a="1"/>
  <c r="M30" i="166" s="1"/>
  <c r="M31" i="166" s="1" a="1"/>
  <c r="M31" i="166" s="1"/>
  <c r="E28" i="166" a="1"/>
  <c r="E28" i="166" s="1"/>
  <c r="E27" i="93" a="1"/>
  <c r="E27" i="93" s="1"/>
  <c r="M28" i="93" a="1"/>
  <c r="M28" i="93" s="1"/>
  <c r="M29" i="93" s="1" a="1"/>
  <c r="M29" i="93" s="1"/>
  <c r="M30" i="93" s="1" a="1"/>
  <c r="M30" i="93" s="1"/>
  <c r="N29" i="214" a="1"/>
  <c r="N29" i="214" s="1"/>
  <c r="N30" i="214" s="1" a="1"/>
  <c r="N30" i="214" s="1"/>
  <c r="N31" i="214" s="1" a="1"/>
  <c r="N31" i="214" s="1"/>
  <c r="F28" i="214" a="1"/>
  <c r="F28" i="214" s="1"/>
  <c r="L29" i="208" a="1"/>
  <c r="L29" i="208" s="1"/>
  <c r="L30" i="208" s="1" a="1"/>
  <c r="L30" i="208" s="1"/>
  <c r="L31" i="208" s="1" a="1"/>
  <c r="L31" i="208" s="1"/>
  <c r="E31" i="208" s="1" a="1"/>
  <c r="E31" i="208" s="1"/>
  <c r="D28" i="208" a="1"/>
  <c r="D28" i="208" s="1"/>
  <c r="F31" i="208" s="1" a="1"/>
  <c r="F31" i="208" s="1"/>
  <c r="L30" i="204" a="1"/>
  <c r="L30" i="204" s="1"/>
  <c r="L31" i="204" s="1" a="1"/>
  <c r="L31" i="204" s="1"/>
  <c r="L32" i="204" s="1" a="1"/>
  <c r="L32" i="204" s="1"/>
  <c r="D29" i="204" a="1"/>
  <c r="D29" i="204" s="1"/>
  <c r="M30" i="193" a="1"/>
  <c r="M30" i="193" s="1"/>
  <c r="M31" i="193" s="1" a="1"/>
  <c r="M31" i="193" s="1"/>
  <c r="M32" i="193" s="1" a="1"/>
  <c r="M32" i="193" s="1"/>
  <c r="E29" i="193" a="1"/>
  <c r="E29" i="193" s="1"/>
  <c r="N31" i="173" a="1"/>
  <c r="N31" i="173" s="1"/>
  <c r="N32" i="173" s="1" a="1"/>
  <c r="N32" i="173" s="1"/>
  <c r="M37" i="165" a="1"/>
  <c r="M37" i="165" s="1"/>
  <c r="M38" i="165" s="1" a="1"/>
  <c r="M38" i="165" s="1"/>
  <c r="L25" i="197" a="1"/>
  <c r="L25" i="197" s="1"/>
  <c r="L26" i="197" s="1" a="1"/>
  <c r="L26" i="197" s="1"/>
  <c r="M31" i="189" a="1"/>
  <c r="M31" i="189" s="1"/>
  <c r="M32" i="189" s="1" a="1"/>
  <c r="M32" i="189" s="1"/>
  <c r="N31" i="190" a="1"/>
  <c r="N31" i="190" s="1"/>
  <c r="N32" i="190" s="1" a="1"/>
  <c r="N32" i="190" s="1"/>
  <c r="L31" i="189" a="1"/>
  <c r="L31" i="189" s="1"/>
  <c r="L32" i="189" s="1" a="1"/>
  <c r="L32" i="189" s="1"/>
  <c r="M31" i="178" a="1"/>
  <c r="M31" i="178" s="1"/>
  <c r="M32" i="178" s="1" a="1"/>
  <c r="M32" i="178" s="1"/>
  <c r="L30" i="150" a="1"/>
  <c r="L30" i="150" s="1"/>
  <c r="L31" i="150" s="1" a="1"/>
  <c r="L31" i="150" s="1"/>
  <c r="E31" i="150" s="1" a="1"/>
  <c r="E31" i="150" s="1"/>
  <c r="F28" i="158" a="1"/>
  <c r="F28" i="158" s="1"/>
  <c r="N29" i="158" a="1"/>
  <c r="N29" i="158" s="1"/>
  <c r="N30" i="158" s="1" a="1"/>
  <c r="N30" i="158" s="1"/>
  <c r="N31" i="158" s="1" a="1"/>
  <c r="N31" i="158" s="1"/>
  <c r="F29" i="142" a="1"/>
  <c r="F29" i="142" s="1"/>
  <c r="N30" i="142" a="1"/>
  <c r="N30" i="142" s="1"/>
  <c r="N31" i="142" s="1" a="1"/>
  <c r="N31" i="142" s="1"/>
  <c r="N32" i="142" s="1" a="1"/>
  <c r="N32" i="142" s="1"/>
  <c r="M29" i="151" a="1"/>
  <c r="M29" i="151" s="1"/>
  <c r="E28" i="151" a="1"/>
  <c r="E28" i="151" s="1"/>
  <c r="L30" i="135" a="1"/>
  <c r="L30" i="135" s="1"/>
  <c r="L31" i="135" s="1" a="1"/>
  <c r="L31" i="135" s="1"/>
  <c r="E31" i="135" s="1" a="1"/>
  <c r="E31" i="135" s="1"/>
  <c r="L28" i="117" a="1"/>
  <c r="L28" i="117" s="1"/>
  <c r="L29" i="117" s="1" a="1"/>
  <c r="L29" i="117" s="1"/>
  <c r="L31" i="105" a="1"/>
  <c r="L31" i="105" s="1"/>
  <c r="L32" i="105" s="1" a="1"/>
  <c r="L32" i="105" s="1"/>
  <c r="M30" i="105" a="1"/>
  <c r="M30" i="105" s="1"/>
  <c r="E29" i="105" a="1"/>
  <c r="E29" i="105" s="1"/>
  <c r="M22" i="104" a="1"/>
  <c r="M22" i="104" s="1"/>
  <c r="M23" i="104" s="1" a="1"/>
  <c r="M23" i="104" s="1"/>
  <c r="F29" i="97" a="1"/>
  <c r="F29" i="97" s="1"/>
  <c r="N30" i="97" a="1"/>
  <c r="N30" i="97" s="1"/>
  <c r="N31" i="97" s="1" a="1"/>
  <c r="N31" i="97" s="1"/>
  <c r="N32" i="97" s="1" a="1"/>
  <c r="N32" i="97" s="1"/>
  <c r="M40" i="77" a="1"/>
  <c r="M40" i="77" s="1"/>
  <c r="M41" i="77" s="1" a="1"/>
  <c r="M41" i="77" s="1"/>
  <c r="L42" i="81" a="1"/>
  <c r="L42" i="81" s="1"/>
  <c r="L43" i="81" s="1" a="1"/>
  <c r="L43" i="81" s="1"/>
  <c r="L44" i="81" s="1" a="1"/>
  <c r="L44" i="81" s="1"/>
  <c r="D41" i="81" a="1"/>
  <c r="D41" i="81" s="1"/>
  <c r="N41" i="65" a="1"/>
  <c r="N41" i="65" s="1"/>
  <c r="N42" i="65" s="1" a="1"/>
  <c r="N42" i="65" s="1"/>
  <c r="L50" i="59" a="1"/>
  <c r="L50" i="59" s="1"/>
  <c r="L51" i="59" s="1" a="1"/>
  <c r="L51" i="59" s="1"/>
  <c r="L52" i="59" s="1" a="1"/>
  <c r="L52" i="59" s="1"/>
  <c r="D49" i="59" a="1"/>
  <c r="D49" i="59" s="1"/>
  <c r="F28" i="52" a="1"/>
  <c r="F28" i="52" s="1"/>
  <c r="N29" i="52" a="1"/>
  <c r="N29" i="52" s="1"/>
  <c r="N30" i="52" s="1" a="1"/>
  <c r="N30" i="52" s="1"/>
  <c r="N31" i="52" s="1" a="1"/>
  <c r="N31" i="52" s="1"/>
  <c r="L37" i="50" a="1"/>
  <c r="L37" i="50" s="1"/>
  <c r="L38" i="50" s="1" a="1"/>
  <c r="L38" i="50" s="1"/>
  <c r="D49" i="51" a="1"/>
  <c r="D49" i="51" s="1"/>
  <c r="L50" i="51" a="1"/>
  <c r="L50" i="51" s="1"/>
  <c r="L30" i="34" a="1"/>
  <c r="L30" i="34" s="1"/>
  <c r="L31" i="34" s="1" a="1"/>
  <c r="L31" i="34" s="1"/>
  <c r="E31" i="34" s="1" a="1"/>
  <c r="E31" i="34" s="1"/>
  <c r="E32" i="41" a="1"/>
  <c r="E32" i="41" s="1"/>
  <c r="M33" i="41" a="1"/>
  <c r="M33" i="41" s="1"/>
  <c r="D28" i="28" a="1"/>
  <c r="D28" i="28" s="1"/>
  <c r="F31" i="28" s="1" a="1"/>
  <c r="F31" i="28" s="1"/>
  <c r="L29" i="28" a="1"/>
  <c r="L29" i="28" s="1"/>
  <c r="L30" i="28" s="1" a="1"/>
  <c r="L30" i="28" s="1"/>
  <c r="L31" i="28" s="1" a="1"/>
  <c r="L31" i="28" s="1"/>
  <c r="E31" i="28" s="1" a="1"/>
  <c r="E31" i="28" s="1"/>
  <c r="L26" i="17" a="1"/>
  <c r="L26" i="17" s="1"/>
  <c r="L27" i="17" s="1" a="1"/>
  <c r="L27" i="17" s="1"/>
  <c r="G26" i="17" a="1"/>
  <c r="G26" i="17" s="1"/>
  <c r="L26" i="16" a="1"/>
  <c r="L26" i="16" s="1"/>
  <c r="D25" i="16" a="1"/>
  <c r="D25" i="16" s="1"/>
  <c r="N30" i="8" a="1"/>
  <c r="N30" i="8" s="1"/>
  <c r="N31" i="8" s="1" a="1"/>
  <c r="N31" i="8" s="1"/>
  <c r="F28" i="11" a="1"/>
  <c r="F28" i="11" s="1"/>
  <c r="N29" i="11" a="1"/>
  <c r="N29" i="11" s="1"/>
  <c r="N30" i="11" s="1" a="1"/>
  <c r="N30" i="11" s="1"/>
  <c r="N31" i="11" s="1" a="1"/>
  <c r="N31" i="11" s="1"/>
  <c r="E23" i="197" l="1" a="1"/>
  <c r="E23" i="197" s="1"/>
  <c r="M24" i="197" a="1"/>
  <c r="M24" i="197" s="1"/>
  <c r="M25" i="197" s="1" a="1"/>
  <c r="M25" i="197" s="1"/>
  <c r="M26" i="197" s="1" a="1"/>
  <c r="M26" i="197" s="1"/>
  <c r="N27" i="149" a="1"/>
  <c r="N27" i="149" s="1"/>
  <c r="N28" i="149" s="1" a="1"/>
  <c r="N28" i="149" s="1"/>
  <c r="N29" i="149" s="1" a="1"/>
  <c r="N29" i="149" s="1"/>
  <c r="F26" i="149" a="1"/>
  <c r="F26" i="149" s="1"/>
  <c r="D26" i="20" a="1"/>
  <c r="D26" i="20" s="1"/>
  <c r="L27" i="20" a="1"/>
  <c r="L27" i="20" s="1"/>
  <c r="L28" i="20" s="1" a="1"/>
  <c r="L28" i="20" s="1"/>
  <c r="L29" i="20" s="1" a="1"/>
  <c r="L29" i="20" s="1"/>
  <c r="E25" i="200" a="1"/>
  <c r="E25" i="200" s="1"/>
  <c r="M26" i="200" a="1"/>
  <c r="M26" i="200" s="1"/>
  <c r="M27" i="200" s="1" a="1"/>
  <c r="M27" i="200" s="1"/>
  <c r="M28" i="200" s="1" a="1"/>
  <c r="M28" i="200" s="1"/>
  <c r="M28" i="201" a="1"/>
  <c r="M28" i="201" s="1"/>
  <c r="M29" i="201" s="1" a="1"/>
  <c r="M29" i="201" s="1"/>
  <c r="L28" i="149" a="1"/>
  <c r="L28" i="149" s="1"/>
  <c r="L29" i="149" s="1" a="1"/>
  <c r="L29" i="149" s="1"/>
  <c r="G28" i="149" a="1"/>
  <c r="G28" i="149" s="1"/>
  <c r="N26" i="19" a="1"/>
  <c r="N26" i="19" s="1"/>
  <c r="N27" i="19" s="1" a="1"/>
  <c r="N27" i="19" s="1"/>
  <c r="N28" i="19" s="1" a="1"/>
  <c r="N28" i="19" s="1"/>
  <c r="F25" i="19" a="1"/>
  <c r="F25" i="19" s="1"/>
  <c r="F294" i="218" a="1"/>
  <c r="F294" i="218" s="1"/>
  <c r="N295" i="218" a="1"/>
  <c r="N295" i="218" s="1"/>
  <c r="N296" i="218" s="1" a="1"/>
  <c r="N296" i="218" s="1"/>
  <c r="N297" i="218" s="1" a="1"/>
  <c r="N297" i="218" s="1"/>
  <c r="E294" i="218" a="1"/>
  <c r="E294" i="218" s="1"/>
  <c r="M295" i="218" a="1"/>
  <c r="M295" i="218" s="1"/>
  <c r="M296" i="218" s="1" a="1"/>
  <c r="M296" i="218" s="1"/>
  <c r="M297" i="218" s="1" a="1"/>
  <c r="M297" i="218" s="1"/>
  <c r="D25" i="18" a="1"/>
  <c r="D25" i="18" s="1"/>
  <c r="L26" i="18" a="1"/>
  <c r="L26" i="18" s="1"/>
  <c r="L27" i="18" s="1" a="1"/>
  <c r="L27" i="18" s="1"/>
  <c r="L28" i="18" s="1" a="1"/>
  <c r="L28" i="18" s="1"/>
  <c r="E23" i="13" a="1"/>
  <c r="E23" i="13" s="1"/>
  <c r="M24" i="13" a="1"/>
  <c r="M24" i="13" s="1"/>
  <c r="M25" i="13" s="1" a="1"/>
  <c r="M25" i="13" s="1"/>
  <c r="M26" i="13" s="1" a="1"/>
  <c r="M26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<sst xmlns="http://schemas.openxmlformats.org/spreadsheetml/2006/main" count="10163" uniqueCount="668">
  <si>
    <t>No.</t>
  </si>
  <si>
    <t>Uraian Pekerjaan</t>
  </si>
  <si>
    <t>Kuantitas</t>
  </si>
  <si>
    <t>Satuan</t>
  </si>
  <si>
    <t>Harga Satuan</t>
  </si>
  <si>
    <t>PAJAK</t>
  </si>
  <si>
    <t>JUMLAH</t>
  </si>
  <si>
    <t>HPS</t>
  </si>
  <si>
    <t>Penawaran</t>
  </si>
  <si>
    <t>Negoisasi</t>
  </si>
  <si>
    <t>DIVISI 1. UMUM</t>
  </si>
  <si>
    <t>1.1</t>
  </si>
  <si>
    <t>Papan Proyek, Mobilisasi dan Administrasi</t>
  </si>
  <si>
    <t>LS</t>
  </si>
  <si>
    <t>1.2</t>
  </si>
  <si>
    <t>Biaya SMK3</t>
  </si>
  <si>
    <t>1.2.1</t>
  </si>
  <si>
    <t>Penyiapan RKK</t>
  </si>
  <si>
    <t>1.2.3</t>
  </si>
  <si>
    <t>Alat Pelindung</t>
  </si>
  <si>
    <t>1.3.1</t>
  </si>
  <si>
    <t>Topi Pelindung (Safety Helmet)</t>
  </si>
  <si>
    <t>Bh</t>
  </si>
  <si>
    <t>1.3.2</t>
  </si>
  <si>
    <t>Pelindung Pernapasan dan Mulut (Masker)</t>
  </si>
  <si>
    <t>1.3.3</t>
  </si>
  <si>
    <t>Sarung Tangan (Safety Glose)</t>
  </si>
  <si>
    <t>Psg</t>
  </si>
  <si>
    <t>1.3.4</t>
  </si>
  <si>
    <t>Sepatu Keselamatan (Safety Shoes)</t>
  </si>
  <si>
    <t>1.3.5</t>
  </si>
  <si>
    <t>Rompi Keselamatan (Safety Vast)</t>
  </si>
  <si>
    <t>DIVISI  3.  PEKERJAAN  TANAH</t>
  </si>
  <si>
    <t>Timbunan Pilihan (Karekke)</t>
  </si>
  <si>
    <t>M3</t>
  </si>
  <si>
    <t>Penyiapan Badan Jalan</t>
  </si>
  <si>
    <t>M2</t>
  </si>
  <si>
    <t xml:space="preserve"> Biaya BPJS Ketenaga Kerjaan</t>
  </si>
  <si>
    <t>JKK/JKM</t>
  </si>
  <si>
    <t>Jumlah Total (A)</t>
  </si>
  <si>
    <t>HIT BPJS</t>
  </si>
  <si>
    <t>Jumlah Total (D) = (A) + ( C )</t>
  </si>
  <si>
    <t>Jumlah Total dibulatkan (E)</t>
  </si>
  <si>
    <t>A</t>
  </si>
  <si>
    <t>BIAYA LANGSUNG PERSONIL</t>
  </si>
  <si>
    <t>I</t>
  </si>
  <si>
    <t>PROFESIONAL STAFF/SUB PROFESIONAL STAFF</t>
  </si>
  <si>
    <t>Team Leader (Ahli Teknik Jalan)</t>
  </si>
  <si>
    <t>0b</t>
  </si>
  <si>
    <t>Inspektur/pengawas Jalan ( 1 0rang x 5 bln)</t>
  </si>
  <si>
    <t>B</t>
  </si>
  <si>
    <t>BIAYA LANGSUNG NON PERSONIL</t>
  </si>
  <si>
    <t>KANTOR, AKOMODASI DAN PERALATAN</t>
  </si>
  <si>
    <t>Sewa Printer A4</t>
  </si>
  <si>
    <t>unit-Bulan</t>
  </si>
  <si>
    <t>ATK, Tinta Printer, akomodasi, listrik &amp; telepon/Internet</t>
  </si>
  <si>
    <t>ls</t>
  </si>
  <si>
    <t>Sewa Laptop</t>
  </si>
  <si>
    <t>BIAYA SMK3</t>
  </si>
  <si>
    <t>Helem Proyek</t>
  </si>
  <si>
    <t>Sepatu Safety</t>
  </si>
  <si>
    <t>BIAYA SEWA KENDARAAN/TRANSPORTASI</t>
  </si>
  <si>
    <t>II</t>
  </si>
  <si>
    <t>Sewa &amp; Ops. Kendaraan (1 unit x 5 bln)</t>
  </si>
  <si>
    <t>Unit Bulan</t>
  </si>
  <si>
    <t>Biaya Laporan</t>
  </si>
  <si>
    <t>Laporan Pendahuluan</t>
  </si>
  <si>
    <t>rangkap</t>
  </si>
  <si>
    <t>Laporan Bulanan</t>
  </si>
  <si>
    <t>Laporan Akhir</t>
  </si>
  <si>
    <t>Buah</t>
  </si>
  <si>
    <t>V</t>
  </si>
  <si>
    <t>BPJS</t>
  </si>
  <si>
    <t>NKKK = 100.000.000,-</t>
  </si>
  <si>
    <t>Mobilisasi</t>
  </si>
  <si>
    <t>1.8.(1)</t>
  </si>
  <si>
    <t>Manajemen dan Keselamatan Lalu Lintas</t>
  </si>
  <si>
    <t>1.19</t>
  </si>
  <si>
    <t>Keselamatan dan Kesehatan Kerja</t>
  </si>
  <si>
    <t>DIVISI  3.  PEKERJAAN  TANAH DAN GEOSINTETIK</t>
  </si>
  <si>
    <t>3.2.(1b)</t>
  </si>
  <si>
    <t>Timbunan Pilihan dari Sumber galian</t>
  </si>
  <si>
    <t>3.3.(1)</t>
  </si>
  <si>
    <t>Biaya perencanaan teknis</t>
  </si>
  <si>
    <t>tahap konsepsi perancangan sebesar 10%</t>
  </si>
  <si>
    <t>tahap pra rancangan sebesar 20%</t>
  </si>
  <si>
    <t>tahap pengembangan rancangan sebesar 25%</t>
  </si>
  <si>
    <t xml:space="preserve">tahap rancangan detail meliputi penyusunan rancangan gambar detail dan penyusunan Rencana Kerja dan Syarat (RKS), serta Rencana Anggaran Biaya (RAB) sebesar 25% 
</t>
  </si>
  <si>
    <t>tahap pelelangan penyedia jasa pelaksanaan konstruksi sebesar 5%</t>
  </si>
  <si>
    <t>tahap pengawasan berkala sebesar 15%</t>
  </si>
  <si>
    <t>PAGU</t>
  </si>
  <si>
    <t>PEKERJAAN KAYU</t>
  </si>
  <si>
    <t>SNI</t>
  </si>
  <si>
    <t>Hardisk</t>
  </si>
  <si>
    <t>OB</t>
  </si>
  <si>
    <t>Team Leader</t>
  </si>
  <si>
    <t>Team Leader (Ahli Teknik Jalan)/ Inspektur/pengawas Jembatan ( 1 0rang x 9 bln)</t>
  </si>
  <si>
    <t>Penyimpanan Digital (SSD)</t>
  </si>
  <si>
    <t>Team Leader (Ahli Teknik Jembatan)/ Inspektur/pengawas Jembatan ( 1 0rang x 3 bln)</t>
  </si>
  <si>
    <t>Sewa &amp; Ops. Kendaraan (1 unit x 3 bln)</t>
  </si>
  <si>
    <t>Flashdisk</t>
  </si>
  <si>
    <t>Team Leader (Setara Ahli SDA)/ Inspektur/pengawas Air Minum</t>
  </si>
  <si>
    <t>Ls</t>
  </si>
  <si>
    <t>Team Leader/Inspektur/pengawas/Ahli Jalan</t>
  </si>
  <si>
    <t>Inspektur/pengawas Jalan</t>
  </si>
  <si>
    <t>Penyimpanan Digital / FDD</t>
  </si>
  <si>
    <t>Timbunan Pilihan</t>
  </si>
  <si>
    <t>Pembuatan Manual, Prosedur, Instruksi Kerja,  Ijin Kerja &amp; Formulir</t>
  </si>
  <si>
    <t>Set</t>
  </si>
  <si>
    <t>1.2.2</t>
  </si>
  <si>
    <t>Sosialisasi dan Promosi K3</t>
  </si>
  <si>
    <t>Peralatan P3K</t>
  </si>
  <si>
    <t>Unit</t>
  </si>
  <si>
    <t>Papan Informasi;</t>
  </si>
  <si>
    <t>1.2.4</t>
  </si>
  <si>
    <t>Asuransi dan Perijinan</t>
  </si>
  <si>
    <t>1.2.5</t>
  </si>
  <si>
    <t>Personil K3</t>
  </si>
  <si>
    <t>1.5.1</t>
  </si>
  <si>
    <t>Petugas K3 Kontsruksi</t>
  </si>
  <si>
    <t>Fasilitas Sarana Kesehatan</t>
  </si>
  <si>
    <t>1.6.1</t>
  </si>
  <si>
    <t>Peralatan P3k (Kotak P3K,Tandu,Tabung Oksigen, Obat Luka, Perban)</t>
  </si>
  <si>
    <t>1.2.7</t>
  </si>
  <si>
    <t>Rambu-Rambu</t>
  </si>
  <si>
    <t>1.7.1</t>
  </si>
  <si>
    <t>DIVISI 2. DRAINASE</t>
  </si>
  <si>
    <t>Galian Drainase</t>
  </si>
  <si>
    <t>Galian Biasa (Penurunan Elevasi &amp; Pelebaran Jalan)</t>
  </si>
  <si>
    <t>Pengupasan dan Pembersihan Semak pada Damaja</t>
  </si>
  <si>
    <t>A1</t>
  </si>
  <si>
    <t>PEKERJAAN PERSIAPAN</t>
  </si>
  <si>
    <t>A.1.2</t>
  </si>
  <si>
    <t>Pengadaan dan Pemasangan Patok</t>
  </si>
  <si>
    <t>T.05.a</t>
  </si>
  <si>
    <t>1 Buah Patok kayu (Kaso 5/7), panjang 0,5m'</t>
  </si>
  <si>
    <t>bh</t>
  </si>
  <si>
    <t>A.2.5</t>
  </si>
  <si>
    <t>Pekerjaan Galian</t>
  </si>
  <si>
    <t>T.06.a.1)</t>
  </si>
  <si>
    <t>-</t>
  </si>
  <si>
    <t>A.8</t>
  </si>
  <si>
    <t>Batu Kosong dan Bronjong</t>
  </si>
  <si>
    <t>A8</t>
  </si>
  <si>
    <t>PEKERJAAN LAIN-LAIN</t>
  </si>
  <si>
    <t>La.04.d</t>
  </si>
  <si>
    <t>Mobilisasi dan Demobilisasi Personil dan Peralatan.</t>
  </si>
  <si>
    <t>La.09.a</t>
  </si>
  <si>
    <t>Biaya Penerapan SMKK * (masuk di Biaya Persiapan)</t>
  </si>
  <si>
    <t>Timbunan</t>
  </si>
  <si>
    <t>Menggali Saluran tanah biasa atau tanah liat berpasir kedalaman 0 - 2 m dan dimuat ke DT</t>
  </si>
  <si>
    <t>Pengadaan Peralatan Fasilitas Perkantoran</t>
  </si>
  <si>
    <t>BELANJA MODAL PERALATAN DAN MESIN</t>
  </si>
  <si>
    <t xml:space="preserve">Meja dan Kursi CPNS </t>
  </si>
  <si>
    <t xml:space="preserve">Berangkas BB </t>
  </si>
  <si>
    <t xml:space="preserve">MEUBELAIR </t>
  </si>
  <si>
    <t>Paket</t>
  </si>
  <si>
    <t>BELANJA MODAL LAINNYA</t>
  </si>
  <si>
    <t xml:space="preserve">Pengadaan Buku </t>
  </si>
  <si>
    <t>Manajemen Mutu</t>
  </si>
  <si>
    <t>Skh-1.1.22.(1a)</t>
  </si>
  <si>
    <t>Pembuatan dokumen RKK, RMPK, RKPPL, dan RMLLP</t>
  </si>
  <si>
    <t>Skh-1.1.22.(1b)</t>
  </si>
  <si>
    <t>Pembuatan prosedur dan instruksi kerja</t>
  </si>
  <si>
    <t>Skh-1.1.22.(1c)</t>
  </si>
  <si>
    <t>Penyusunan pelaporan penerapan SMKK</t>
  </si>
  <si>
    <t>Skh-1.1.22.(3b1)</t>
  </si>
  <si>
    <t>Topi pelindung (Safety Helmet)</t>
  </si>
  <si>
    <t>Skh-1.1.22.(3b7)</t>
  </si>
  <si>
    <t>Sarung tangan (Safety Gloves)</t>
  </si>
  <si>
    <t>Pasang</t>
  </si>
  <si>
    <t>Skh-1.1.22.(3b8)</t>
  </si>
  <si>
    <t>Sepatu keselamatan (Safety Shoes, rubber safety shoes and toe cap)</t>
  </si>
  <si>
    <t>Skh-1.1.22.(3b9)</t>
  </si>
  <si>
    <t>Penunjang seluruh tubuh (Full Body Harness)</t>
  </si>
  <si>
    <t>Skh-1.1.22.(3b11)</t>
  </si>
  <si>
    <t>Rompi keselamatan (Safety Vest)</t>
  </si>
  <si>
    <t>Skh-1.1.22.(5c)</t>
  </si>
  <si>
    <t>Petugas Keselamatan Konstruksi, Petugas K3 Konstruksi</t>
  </si>
  <si>
    <t>Skh-1.1.22.(7a)</t>
  </si>
  <si>
    <t>Rambu petunjuk</t>
  </si>
  <si>
    <t>Skh-1.1.22.(7b)</t>
  </si>
  <si>
    <t>Rambu larangan</t>
  </si>
  <si>
    <t>Skh-1.1.22.(7c)</t>
  </si>
  <si>
    <t>Rambu peringatan</t>
  </si>
  <si>
    <t>Skh-1.1.22.(7e)</t>
  </si>
  <si>
    <t>Rambu informasi</t>
  </si>
  <si>
    <t>Skh-1.1.22.(7f)</t>
  </si>
  <si>
    <t>Rambu pekerjaan sementara</t>
  </si>
  <si>
    <t>Skh-1.1.22.(7g)</t>
  </si>
  <si>
    <t>Jalur Evakuasi (Petunjuk escape route)</t>
  </si>
  <si>
    <t>Skh-1.1.22.(7m)</t>
  </si>
  <si>
    <t>Lampu/alat penerangan sementara</t>
  </si>
  <si>
    <t>Skh-1.1.22.(7n)</t>
  </si>
  <si>
    <t>Lampu darurat (Emergency Lamp)</t>
  </si>
  <si>
    <t>Skh-1.1.22.(7q1)</t>
  </si>
  <si>
    <t>Alat pembatas kecepatan</t>
  </si>
  <si>
    <t>Skh-1.1.22.(9a4)</t>
  </si>
  <si>
    <t>Bendera K3</t>
  </si>
  <si>
    <t>Skh-1.1.22.(9a5)</t>
  </si>
  <si>
    <t>Pembuatan Kartu Identitas Pekerja (KIP)</t>
  </si>
  <si>
    <t>3.1.(4)</t>
  </si>
  <si>
    <t>Galian Struktur dengan kedalaman 0 - 2 meter</t>
  </si>
  <si>
    <t>3.2.(1a)</t>
  </si>
  <si>
    <t>Timbunan Biasa dari sumber galian + Peningkatan Jalan</t>
  </si>
  <si>
    <t>7.1 (5a)</t>
  </si>
  <si>
    <t>Beton struktur, fc’30 Mpa Bangunan Atas (Lantai Jembatan)</t>
  </si>
  <si>
    <t>Beton struktur, fc’30 Mpa Bangunan Bawah (Abutmen)</t>
  </si>
  <si>
    <t>7.1 (9)</t>
  </si>
  <si>
    <t>Beton Siklop, fc’15 Mpa</t>
  </si>
  <si>
    <t>7.3 (1)</t>
  </si>
  <si>
    <t>Baja Tulangan Polos-BjTP 280 (polos)</t>
  </si>
  <si>
    <t>kg</t>
  </si>
  <si>
    <t>7.3 (3)</t>
  </si>
  <si>
    <t>Baja Tulangan Sirip BjTS 420A (ulir)</t>
  </si>
  <si>
    <t>7.9.(1)</t>
  </si>
  <si>
    <t>Pasangan Batu (Talud Jembatan + Lenning)</t>
  </si>
  <si>
    <t>7.11.(6)</t>
  </si>
  <si>
    <t>Expansion Joint Tipe Baja Bersudut</t>
  </si>
  <si>
    <t>M1</t>
  </si>
  <si>
    <t>7.13.(1)</t>
  </si>
  <si>
    <t>Sandaran (Railing) giv 3''</t>
  </si>
  <si>
    <t>7.14.(1)</t>
  </si>
  <si>
    <t>Papan Nama Jembatan</t>
  </si>
  <si>
    <t>7.16.(4)</t>
  </si>
  <si>
    <t>Pipa Penyalur PVC (Lantai jembatan + Talud)</t>
  </si>
  <si>
    <t>9.1.(19)</t>
  </si>
  <si>
    <t>Pompa Air 70 - 100 mm</t>
  </si>
  <si>
    <t>Jam</t>
  </si>
  <si>
    <t>9.2.(5)</t>
  </si>
  <si>
    <t>Patok Pengarah</t>
  </si>
  <si>
    <t>10.1.(17)</t>
  </si>
  <si>
    <t>Pengecatan Kereb pada Trotoar atau Median</t>
  </si>
  <si>
    <t>Timbunan Pilihan (Sirtu)</t>
  </si>
  <si>
    <t>Mobilisasi dan Demobilisasi</t>
  </si>
  <si>
    <t>Skh</t>
  </si>
  <si>
    <t>Sistem Manajemen Keselamatan Konstruksi (SMKK)</t>
  </si>
  <si>
    <t>2.1.(1)</t>
  </si>
  <si>
    <t>Galian untuk Selokan Drainase dan Saluran Air</t>
  </si>
  <si>
    <t>3.1.(1)</t>
  </si>
  <si>
    <t>Galian Biasa</t>
  </si>
  <si>
    <t>3.4.(1)</t>
  </si>
  <si>
    <t>Pembersihan dan Pengupasan Lahan</t>
  </si>
  <si>
    <t>3.1.(1a)</t>
  </si>
  <si>
    <t>Timbunan Biasa dari sumber galian</t>
  </si>
  <si>
    <t>DIVISI  7.  STRUKTUR</t>
  </si>
  <si>
    <t>7.1 (6)</t>
  </si>
  <si>
    <t>Beton mutu sedang fc’20 Mpa</t>
  </si>
  <si>
    <t>7.1 (10)</t>
  </si>
  <si>
    <t>Beton mutu rendah fc’10 Mpa (Lantai Kerja)</t>
  </si>
  <si>
    <t>7.3 (2)</t>
  </si>
  <si>
    <t>Baja Tulangan  (polos)</t>
  </si>
  <si>
    <t>Kg</t>
  </si>
  <si>
    <t>DIVISI  9.  PEKERJAAN  HARIAN</t>
  </si>
  <si>
    <t>Pengecatan Jembatan (Tembok Pengarah,Tiang Sandaran,&amp; Kerb)</t>
  </si>
  <si>
    <t>M²</t>
  </si>
  <si>
    <t>3.2.(2a)</t>
  </si>
  <si>
    <t>Timbunan Pilihan dari Sumber Galian</t>
  </si>
  <si>
    <t>Timbunan Biasa  dari sumber galian</t>
  </si>
  <si>
    <t>Pasangan Batu</t>
  </si>
  <si>
    <t>Plesteran 1 :4 Untuk Talud dan Tembok Pengarah</t>
  </si>
  <si>
    <t>Beton mutu  fc’= 15 MPa (K-175)</t>
  </si>
  <si>
    <t>Pek. Pasangan Lapisan Beton (Plastik Cor)</t>
  </si>
  <si>
    <t>Galian Biasa/Perapihan</t>
  </si>
  <si>
    <t xml:space="preserve">Belanja Pemeliharaan Alat Besar-Alat Besar Darat-Alat Besar Darat Lainnya </t>
  </si>
  <si>
    <t>HOSE</t>
  </si>
  <si>
    <t>PCS</t>
  </si>
  <si>
    <t>OLI ENGINE 15W40 MEDITRAN</t>
  </si>
  <si>
    <t>LTR</t>
  </si>
  <si>
    <t>OLI TRANSMISI 90 MEDITRAN</t>
  </si>
  <si>
    <t>GREASE STATES PUTIH</t>
  </si>
  <si>
    <t>PAIL</t>
  </si>
  <si>
    <t>OLI HYDARULIC 10W MEDITRAN</t>
  </si>
  <si>
    <t>DRUM</t>
  </si>
  <si>
    <t>NIPPLE GREASE AW70</t>
  </si>
  <si>
    <t>KUNCI L PANJANG 14 MM</t>
  </si>
  <si>
    <t>KUNCI L PANJANG 12 MM</t>
  </si>
  <si>
    <t>GREASE COBRA</t>
  </si>
  <si>
    <t>JASA OVERHAUL SWING MACHINERY</t>
  </si>
  <si>
    <t>EA</t>
  </si>
  <si>
    <t>JASA FABRIKASI SWING MACHINERY</t>
  </si>
  <si>
    <t>BOTH SHOE SH210</t>
  </si>
  <si>
    <t>KUNCI SOCK SET IMPACT 3/4 (22-50)</t>
  </si>
  <si>
    <t>SET</t>
  </si>
  <si>
    <t>OLI TRANSMISI 90 MEDITRAN 5L</t>
  </si>
  <si>
    <t>GAL</t>
  </si>
  <si>
    <t>CARRIER ASSY 1 SH210-5</t>
  </si>
  <si>
    <t>CARRIER ASSY 2 SH210-5</t>
  </si>
  <si>
    <t>COUPLING PUMP SH210-5</t>
  </si>
  <si>
    <t>BEARING SH210-5</t>
  </si>
  <si>
    <t>OLI SEAL SH210-5 VITON</t>
  </si>
  <si>
    <t>OLI HYDRAULIC 10W CF-4/SG 200L</t>
  </si>
  <si>
    <t>FILTER OLI HYD SH210-5</t>
  </si>
  <si>
    <t>FILTER SOLAR SH210-5</t>
  </si>
  <si>
    <t>GT BAN LUAR</t>
  </si>
  <si>
    <t>GT BAN DALAM</t>
  </si>
  <si>
    <t>GT LIDAH BAN</t>
  </si>
  <si>
    <t>OLI 90</t>
  </si>
  <si>
    <t>HOSE 3/4 2 KAWAT</t>
  </si>
  <si>
    <t>HOSE 1/2 BNG</t>
  </si>
  <si>
    <t>JASA TRAUBLE SHOOTING</t>
  </si>
  <si>
    <t>UNIT</t>
  </si>
  <si>
    <t>JASA PEMASANGAN BAN GREADER</t>
  </si>
  <si>
    <t>AKI 100 AMPER</t>
  </si>
  <si>
    <t>CUTTING EDGE GREADER 510</t>
  </si>
  <si>
    <t>SEAL CENTER JOIN</t>
  </si>
  <si>
    <t>ROLLER CARRIER</t>
  </si>
  <si>
    <t>7.1 (8)</t>
  </si>
  <si>
    <t>Beton , fc’15 Mpa</t>
  </si>
  <si>
    <t>Pekerjaan Pembersihan lokasi</t>
  </si>
  <si>
    <t>Pengukuran dan Pemasangan Bouwplank</t>
  </si>
  <si>
    <t>Papan Proyek</t>
  </si>
  <si>
    <t>Alat-alat Keselamatan Kerja dan Peralatan Safety</t>
  </si>
  <si>
    <t>bagi Pemberi Tugas dan Pengawas (Peralatan K3)</t>
  </si>
  <si>
    <t>Pemborong bertanggung jawab atas pengadaan alat-alat keselamatan kerja sebanyak yang diperlukan untuk keperluan Direksi, Konsultan Pengawas, Pekerja dan Staff Pemborong, serta terhadap pihak lain di dalam lokasi proyek. Berupa :Pengadaan Sepatu Safety, Helm Proyek, Jas Hujan, payung dan lain-lain</t>
  </si>
  <si>
    <t xml:space="preserve">PEKERJAAN TEGEL KOLAM </t>
  </si>
  <si>
    <t>Pekerjaan Tegel Kolam Air Mancur Bundaran</t>
  </si>
  <si>
    <t>m2</t>
  </si>
  <si>
    <t>Pekerjaan Tegel Kolam Air Mancur Masjid Madania</t>
  </si>
  <si>
    <t>PEKERJAAN TIANG PENYANGGA HURUF</t>
  </si>
  <si>
    <t>Pekerjaan Galian Tanah</t>
  </si>
  <si>
    <t>m3</t>
  </si>
  <si>
    <t>Pemasangan Tiang Penyangga Pipa Gip Ø 2"</t>
  </si>
  <si>
    <t>m'</t>
  </si>
  <si>
    <t>Beton Mutu K-200</t>
  </si>
  <si>
    <t>Besi</t>
  </si>
  <si>
    <t>Bekisting</t>
  </si>
  <si>
    <t>PEKERJAAN RABAT BETON PEDESTRIAN VOVASANGGAYU</t>
  </si>
  <si>
    <t>Pekerjaan Pembongkaran Beton</t>
  </si>
  <si>
    <t>Pekerjaan Pasir Urug Bawah Lantai</t>
  </si>
  <si>
    <t>Pekerjaan Cor Rabat Beton</t>
  </si>
  <si>
    <t>PEKERJAAN ELEKTRIKAL</t>
  </si>
  <si>
    <t>Pekerjaan Lampu Neon BOX Tugu Etnis (LED 14Watt)</t>
  </si>
  <si>
    <t>Pekerjaan Lampu Taman Tenaga Surya</t>
  </si>
  <si>
    <t>Pekerjaan Tiang Lampu Taman Pipa GIP Med. A Ø2"</t>
  </si>
  <si>
    <t>PEKERJAAN RAILING STAINLESS STEEL</t>
  </si>
  <si>
    <t>Pekerjaan Rehab Railling Stainless Steel</t>
  </si>
  <si>
    <t>PEKERJAAN HURUF ICON PASANGKAYU</t>
  </si>
  <si>
    <t>3.16.1.1</t>
  </si>
  <si>
    <t>pembuatan rangka huruf dan plat</t>
  </si>
  <si>
    <t>unit</t>
  </si>
  <si>
    <t>Pembuatan logo pasangkayu</t>
  </si>
  <si>
    <t>3.8.14</t>
  </si>
  <si>
    <t>pengecetan huruf</t>
  </si>
  <si>
    <t>PEKERJAAN PENGECETAN TOILET UMUM</t>
  </si>
  <si>
    <t>Pengecetan toilet umum</t>
  </si>
  <si>
    <t>Pengecetan dinding dudukan huruf</t>
  </si>
  <si>
    <t>III</t>
  </si>
  <si>
    <t>PEKERJAAN PERBAIKAN LANTAI LAPANGAN SKATEBOARD</t>
  </si>
  <si>
    <t>pekerjaan beton Fc'15</t>
  </si>
  <si>
    <t>IV</t>
  </si>
  <si>
    <t>PEKERJAAN PEMBERSIHAN AREA KANTOR BUPATI</t>
  </si>
  <si>
    <t>Pekerjaan pembersihan</t>
  </si>
  <si>
    <t>Pembersihan Akhir</t>
  </si>
  <si>
    <t>Galian Biasa (Cuttingan)</t>
  </si>
  <si>
    <t>Timbunan Pilihan dari Sumber galian (sirtu)</t>
  </si>
  <si>
    <t>Pekerjaan Mobilisasi dan Demobilisasi</t>
  </si>
  <si>
    <t>PEKERJAAN STRUKTUR BETON</t>
  </si>
  <si>
    <t>Pekerjaan Kubus Beton</t>
  </si>
  <si>
    <t>Penyusunan Kubus Beton</t>
  </si>
  <si>
    <t>Beton mutu f’c = 21,7 Mpa</t>
  </si>
  <si>
    <t>1.3</t>
  </si>
  <si>
    <t>Pemasangan  bekisting</t>
  </si>
  <si>
    <t>- Menggali Saluran tanah biasa atau tanah liat berpasir kedalaman 0 - 2 m dan dimuat ke DT</t>
  </si>
  <si>
    <t>CV. TIGA PUTRI (2022)</t>
  </si>
  <si>
    <t>7.1 (7a)</t>
  </si>
  <si>
    <t>Beton strukur, fc’20 MPa</t>
  </si>
  <si>
    <t>Baja Tulangan Polos-BjTP 280</t>
  </si>
  <si>
    <t>DIVISI  9.  PEKERJAAN  HARIAN &amp; PEKERJAAN LAIN-LAIN</t>
  </si>
  <si>
    <t>A.2.3.1.1.</t>
  </si>
  <si>
    <t>Biaya BPJS Ketenaga Kerjaan</t>
  </si>
  <si>
    <t>Timbunan Pilihan dari sumber galian (sirtu)</t>
  </si>
  <si>
    <t>Alat-alat Keselamatan Kerja dan Peralatan Safety bagi Pemberi Tugas dan Pengawas (Peralatan K3)</t>
  </si>
  <si>
    <t>PEKERJAAN TANAH</t>
  </si>
  <si>
    <t>Galian pada Saluran Air atau Lereng untuk Pemeliharaan</t>
  </si>
  <si>
    <t>Pek. Urugan Kembali Galian</t>
  </si>
  <si>
    <t>PEKERJAAN PIPA DAN PENGADAAN</t>
  </si>
  <si>
    <t>Pengelasan SAW pada baja Grade 30 (Pipa 12 inchi)</t>
  </si>
  <si>
    <t>M'</t>
  </si>
  <si>
    <t>Mesin Pompa Air (Alkon)</t>
  </si>
  <si>
    <t>Tangki Bahan Kimia</t>
  </si>
  <si>
    <t>JKK / JKM</t>
  </si>
  <si>
    <t>I.</t>
  </si>
  <si>
    <t>Papan Informasi</t>
  </si>
  <si>
    <t>Prasasti (Uk. 20 x 30 cm)</t>
  </si>
  <si>
    <t>SMKK - Topi Pelindung (Safety Helmet)</t>
  </si>
  <si>
    <t>SMKK Sarung Tangan (Safety Gloves)</t>
  </si>
  <si>
    <t>SMKK Sepatu Keamanan (Safety Shoes)</t>
  </si>
  <si>
    <t>SMKK Rompi Kesematan (Safety Shoes)</t>
  </si>
  <si>
    <t>II.</t>
  </si>
  <si>
    <t>PEK. TANAH DAN PONDASI</t>
  </si>
  <si>
    <t>Pek. Galian Tanah Pondasi</t>
  </si>
  <si>
    <t>Pek.Urugan Kembali</t>
  </si>
  <si>
    <t>Pas. Batu Kosong</t>
  </si>
  <si>
    <t>Pek. Pondasi Batu Gunung / Kali 1 : 4</t>
  </si>
  <si>
    <t>Timbunan Tanah biasa Bawah Lantai</t>
  </si>
  <si>
    <t>Timbunan Berbutir/Sirtu Padat Bawah Lantai</t>
  </si>
  <si>
    <t>Pasir Urug Bawah Pondasi</t>
  </si>
  <si>
    <t>III.</t>
  </si>
  <si>
    <t>PEK. BETON DINDING DAN LANTAI</t>
  </si>
  <si>
    <t>Pek. Sloof Beton (Camp. 1:2:3 / K-225)</t>
  </si>
  <si>
    <t>Pek. Pembesian Sloof</t>
  </si>
  <si>
    <t>Pek. Bekisting Sloof</t>
  </si>
  <si>
    <t>Pek. Dinding Beton (Camp. 1:2:3 / K-225)</t>
  </si>
  <si>
    <t>Pek. Pembesian Dinding</t>
  </si>
  <si>
    <t>Pek. Bekisting Dinding</t>
  </si>
  <si>
    <t>Pek. Lantai Beton (Camp. 1:2:3 / K-225)</t>
  </si>
  <si>
    <t>Pek. Pembesian Lantai</t>
  </si>
  <si>
    <t>Pek. Bekisting Lantai</t>
  </si>
  <si>
    <t>Pek. Plat Dak Beton (Camp. 1:2:3 / K-225)</t>
  </si>
  <si>
    <t>Pek. Pembesian Plat Dak</t>
  </si>
  <si>
    <t>Pek. Bekisting Plat Dak</t>
  </si>
  <si>
    <t>Pek. Plesteran 1 : 4 (dinding, dll)</t>
  </si>
  <si>
    <t>Pek. Acian</t>
  </si>
  <si>
    <t>Pek. Rabat Beton Lantai kerja t = 10 cm</t>
  </si>
  <si>
    <t>Pek. Rabat Keliling t = 10 cm</t>
  </si>
  <si>
    <t>Pek. Kansteen Beton, t = 10 cm</t>
  </si>
  <si>
    <t>IV.</t>
  </si>
  <si>
    <t>PEK. PENGECATAN</t>
  </si>
  <si>
    <t>Pek. Pengecatan Dinding, Plat Dak, dll</t>
  </si>
  <si>
    <t>Pek. Pengecatan Tangga, Pipa dan Manhole</t>
  </si>
  <si>
    <t>V.</t>
  </si>
  <si>
    <t>PEK. PIPA, AKSESORIS DLL</t>
  </si>
  <si>
    <t>Pengadaan Pasir Saringan</t>
  </si>
  <si>
    <t>Pengadaan Kerikil Saringan</t>
  </si>
  <si>
    <t>Pengadaan Gate Valve 3"</t>
  </si>
  <si>
    <t>Pas. Pipa GI 3"</t>
  </si>
  <si>
    <t>m1</t>
  </si>
  <si>
    <t>Pas. Manhole 70 x 70</t>
  </si>
  <si>
    <t>pcs</t>
  </si>
  <si>
    <t>Pek. Tangga (pipa 1", h = 3 m)</t>
  </si>
  <si>
    <t>JKK + JKm</t>
  </si>
  <si>
    <t>2.2.(1)</t>
  </si>
  <si>
    <t>Pasangan Batu dengan Mortar</t>
  </si>
  <si>
    <t>2.7.4</t>
  </si>
  <si>
    <t>pek Plasteran 1sp : 2pp</t>
  </si>
  <si>
    <t>Timbunan Pilihan  (sirtu)</t>
  </si>
  <si>
    <t>7.15.(1)</t>
  </si>
  <si>
    <t>Pembongkaran Pasangan Batu</t>
  </si>
  <si>
    <t>PROFESIONAL STAFF</t>
  </si>
  <si>
    <t>Team Leader (Ahli Bangunan)/ Inspektur ( 1 0rang x 4 bln)</t>
  </si>
  <si>
    <t>SUB PROFESIONAL STAFF</t>
  </si>
  <si>
    <t>Administrasi</t>
  </si>
  <si>
    <t>Sewa &amp; Ops. Kendaraan (1 unit x 4 bln)</t>
  </si>
  <si>
    <t>Team Leader (Ahli Jembatan)/ Inspektur ( 1 0rang x 2 bln)</t>
  </si>
  <si>
    <t>Pemasangan Bouwplank</t>
  </si>
  <si>
    <t>Pekerjaan Rabat Beton</t>
  </si>
  <si>
    <t>Pengurugan 1 m3 sirtu padat</t>
  </si>
  <si>
    <t>Penyiapan dokumen Penerapan SMKK</t>
  </si>
  <si>
    <t>APD</t>
  </si>
  <si>
    <t>Rambu dan Perlengkapan lalulintas yang diperlukan atau manajemen lalu lintas</t>
  </si>
  <si>
    <t>3.1.(10).</t>
  </si>
  <si>
    <t>Galian Perkerasan Beton</t>
  </si>
  <si>
    <t>Pemuktahiran Penguatan Database dan Survey Kondisi Jalan dan Jembatan</t>
  </si>
  <si>
    <t>Tahap Persiapan dan Konsepsi Kegiatan sebesar 10% (meliputi penyusunan metodologi, rencana kerja, penyiapan instrumen survey, format database, serta koordinasi awal dengan perangkat daerah terkait) - Laporan Awal</t>
  </si>
  <si>
    <t>Tahap Pengumpulan Data Awal (Desk Study dan Inventarisasi Data Eksisting) sebesar 15% (meliputi pengumpulan data sekunder, telaah dokumen sebelumnya, peta jaringan jalan dan jembatan, serta validasi data dasar)</t>
  </si>
  <si>
    <t>Tahap Survey Lapangan Kondisi Jalan dan Jembatan sebesar 30%
(meliputi survey visual kondisi perkerasan, pengukuran dimensi, identifikasi kerusakan, dokumentasi foto dan koordinat, serta pengisian formulir standar) - Laporan Antara</t>
  </si>
  <si>
    <t>Tahap Pengolahan dan Analisis Data sebesar 20%
(meliputi input dan pemutakhiran database, penilaian kondisi jalan dan jembatan, penentuan tingkat kerusakan, serta klasifikasi prioritas penanganan)</t>
  </si>
  <si>
    <t>Tahap Penyusunan Laporan Akhir dan Finalisasi Database sebesar 15%
(meliputi penyusunan laporan teknis, rekapitulasi hasil survey, penyajian peta tematik, serta penyerahan database terintegrasi)</t>
  </si>
  <si>
    <t>Tahap Seminar/Pemaparan Hasil sebesar 5%
(meliputi presentasi hasil pemutakhiran data dan rekomendasi penanganan)</t>
  </si>
  <si>
    <t xml:space="preserve">Tahap Perbaikan dan Penyempurnaan Berdasarkan Evaluasi sebesar 5%
(meliputi revisi laporan dan database berdasarkan masukan hasil seminar dan evaluasi teknis) Laporan Akhir) </t>
  </si>
  <si>
    <t>LAMPIRAN I</t>
  </si>
  <si>
    <t>Berita Acara Klarifikasi dan Negosiasi Addendum</t>
  </si>
  <si>
    <t>Nomor</t>
  </si>
  <si>
    <t>:</t>
  </si>
  <si>
    <r>
      <rPr>
        <sz val="11"/>
        <color indexed="8"/>
        <rFont val="Times New Roman"/>
      </rPr>
      <t>61391994/KLAR-NEG/2025</t>
    </r>
  </si>
  <si>
    <t>Tanggal</t>
  </si>
  <si>
    <t>A.</t>
  </si>
  <si>
    <t>Biaya Langsung Personil</t>
  </si>
  <si>
    <t>Tenaga Ahli</t>
  </si>
  <si>
    <t>Ketua Tim/Ahli Teknik Jalan Raya</t>
  </si>
  <si>
    <t>Ahli Teknik Jalan</t>
  </si>
  <si>
    <t>Ahli Teknik Jembatan</t>
  </si>
  <si>
    <t>Asisten Tenaga Ahli</t>
  </si>
  <si>
    <t>Asisten Ahli Teknik Jalan</t>
  </si>
  <si>
    <t>Asisten Ahli Teknik Jembatan</t>
  </si>
  <si>
    <t>Tenaga Penunjang</t>
  </si>
  <si>
    <t>Sekretaris</t>
  </si>
  <si>
    <t>Operator Komputer/Pengelola Data</t>
  </si>
  <si>
    <t>Rekapitulasi Jumlah Biaya Langsung Personil</t>
  </si>
  <si>
    <t>B.</t>
  </si>
  <si>
    <t>Biaya Langsung Non Personil</t>
  </si>
  <si>
    <t>Fasilitas Kantor</t>
  </si>
  <si>
    <t>Sewa Kantor</t>
  </si>
  <si>
    <t>Bulan</t>
  </si>
  <si>
    <t>Sewa Desktop Komputer</t>
  </si>
  <si>
    <t>Unit-Bulan</t>
  </si>
  <si>
    <t>Sewa Printer</t>
  </si>
  <si>
    <t>Sewa LCD Projector</t>
  </si>
  <si>
    <t>Biaya Alat Tulis Kantor (ATK)</t>
  </si>
  <si>
    <t>Sewa Kendaraan Survei Roda 4 (Sopir + BBM)</t>
  </si>
  <si>
    <t>Unit-Hari</t>
  </si>
  <si>
    <t>Biaya Survei dan Pengumpulan Data</t>
  </si>
  <si>
    <t>SURVEI INVENTARISASI JALAN (RNI) /OSA / PKRMS</t>
  </si>
  <si>
    <t>Surveyor/uang Harian (OSA)</t>
  </si>
  <si>
    <t>Orang-Hari</t>
  </si>
  <si>
    <t>Akomodasi dan Penginapan (diluar Kota)</t>
  </si>
  <si>
    <t>Sewa Kendaraan Survei Roda 4 (Plus BBM)</t>
  </si>
  <si>
    <t>Sewa Meteran Dorong</t>
  </si>
  <si>
    <t>Unit-hari</t>
  </si>
  <si>
    <t>Sewa Alat GPS</t>
  </si>
  <si>
    <t>Sewa Digital Camera</t>
  </si>
  <si>
    <t>Fotokopi Formulir (Bahan Survei/Backup Data)</t>
  </si>
  <si>
    <t>Tenaga Lokal harian/pendamping</t>
  </si>
  <si>
    <t>SURVEI INVENTARISASI JEMBATAN (BMS)</t>
  </si>
  <si>
    <t>C.</t>
  </si>
  <si>
    <t>Biaya Pembahasan Laporan</t>
  </si>
  <si>
    <t>Seminar Laporan Awal</t>
  </si>
  <si>
    <t>Sewa Gedung</t>
  </si>
  <si>
    <t>Konsumsi Peserta Laporan</t>
  </si>
  <si>
    <t>Pack-Hari</t>
  </si>
  <si>
    <t>ATK Kegiatan</t>
  </si>
  <si>
    <t>Dokumentasi</t>
  </si>
  <si>
    <t>Spanduk</t>
  </si>
  <si>
    <t>Lembar</t>
  </si>
  <si>
    <t>Honor Peseta Kegiatan</t>
  </si>
  <si>
    <t>Seminar Laporan Akhir</t>
  </si>
  <si>
    <t>Pelaporan</t>
  </si>
  <si>
    <t>Buku</t>
  </si>
  <si>
    <t>Laporan Antara</t>
  </si>
  <si>
    <t>SSD 1 TB</t>
  </si>
  <si>
    <t>Team Leader Inspektur/pengawas Jembatan ( 1 Orang x 1 bln)</t>
  </si>
  <si>
    <t>ATK, Tinta Printer, akomodasi, listrik &amp; telepon/Internet dan lain-lain</t>
  </si>
  <si>
    <t>Sewa &amp; Ops. Kendaraan (1 unit x 1 bln)</t>
  </si>
  <si>
    <t>Jk</t>
  </si>
  <si>
    <t>Team Leader/Inspektur/pengawas/Ahli Transportasi</t>
  </si>
  <si>
    <t>Sewa Printer A4/A3</t>
  </si>
  <si>
    <t>Sewa &amp; Ops. Kendaraan (1 unit x 2 bln)</t>
  </si>
  <si>
    <t>Team Leader/Inspektur/pengawas/Ahli Bangunan</t>
  </si>
  <si>
    <t>Andministrasi</t>
  </si>
  <si>
    <t>Sewa Meteran/Theodolit</t>
  </si>
  <si>
    <t>SSD</t>
  </si>
  <si>
    <t>Penyusunan Video &amp; buku Profil infrastruktur
Dinas PUPR</t>
  </si>
  <si>
    <t>Tahap Konsepsi Perancangan (10%)</t>
  </si>
  <si>
    <t xml:space="preserve">tahap rancangan detail sebesar 25% 
</t>
  </si>
  <si>
    <t>Penyusunan materi presentasi hasil, penyesuaian berdasarkan masukan, dan finalisasi konten 5%</t>
  </si>
  <si>
    <t>Review berkala, quality control hasil video, perbaikan minor, dan serah terima akhir 15%</t>
  </si>
  <si>
    <t>Tabel 2</t>
  </si>
  <si>
    <t>No</t>
  </si>
  <si>
    <t>Tahapan Kegiatan</t>
  </si>
  <si>
    <t>Uraian Singkat</t>
  </si>
  <si>
    <t>Bobot (%)</t>
  </si>
  <si>
    <t>Nilai (Rp)</t>
  </si>
  <si>
    <t>Tahap Konsepsi Perancangan</t>
  </si>
  <si>
    <t>Penyusunan konsep video, penentuan tema, pesan utama, storyline awal, dan rencana pengambilan gambar</t>
  </si>
  <si>
    <t>Tahap Pra Rancangan</t>
  </si>
  <si>
    <t>Penyusunan script narasi, storyboard, rundown video, penjadwalan shooting, dan koordinasi lokasi</t>
  </si>
  <si>
    <t>Tahap Pengembangan Rancangan</t>
  </si>
  <si>
    <t>Pengambilan gambar lapangan (shooting), drone (jika ada), dokumentasi infrastruktur, wawancara, dan pengumpulan data visual</t>
  </si>
  <si>
    <t>Tahap Rancangan Detail</t>
  </si>
  <si>
    <t>Editing video (rough cut &amp; final cut), motion grafis, subtitle, backsound, color grading, serta penyusunan materi pendukung profil infrastruktur</t>
  </si>
  <si>
    <t>Tahap Pelelangan Penyedia Jasa (Simulatif)</t>
  </si>
  <si>
    <t>Penyusunan materi presentasi hasil, penyesuaian berdasarkan masukan, dan finalisasi konten</t>
  </si>
  <si>
    <t>Tahap Pengawasan Berkala</t>
  </si>
  <si>
    <t>Review berkala, quality control hasil video, perbaikan minor, dan serah terima akhir</t>
  </si>
  <si>
    <t>Jumlah</t>
  </si>
  <si>
    <t xml:space="preserve">Penyusunan SOP Laboratorium </t>
  </si>
  <si>
    <t>Tahap Persiapan dan Konsepsi (10%)</t>
  </si>
  <si>
    <t>Tahap Pengumpulan Data 20%</t>
  </si>
  <si>
    <t>Tahap Analisis dan Penyusunan Draft SOP25%</t>
  </si>
  <si>
    <t xml:space="preserve">Tahap Penyusunan SOP Detail25% 
</t>
  </si>
  <si>
    <t>Tahap Review dan Konsultasi 5%</t>
  </si>
  <si>
    <t>Tahap Pengendalian Mutu dan Serah Terima 15%</t>
  </si>
  <si>
    <t>Tahap Persiapan dan Konsepsi</t>
  </si>
  <si>
    <t>Inventarisasi regulasi, standar laboratorium, identifikasi jenis pengujian, dan perumusan kerangka SOP</t>
  </si>
  <si>
    <t>Tahap Pengumpulan Data</t>
  </si>
  <si>
    <t>Pengumpulan data eksisting laboratorium, peralatan uji, SDM, alur kerja, dan kondisi operasional</t>
  </si>
  <si>
    <t>Tahap Analisis dan Penyusunan Draft SOP</t>
  </si>
  <si>
    <t>Analisis kesenjangan, penyusunan draft SOP pengujian material, SOP K3 laboratorium, SOP pemeliharaan alat, dan SOP administrasi</t>
  </si>
  <si>
    <t>Tahap Penyusunan SOP Detail</t>
  </si>
  <si>
    <t>Finalisasi SOP lengkap (tujuan, ruang lingkup, prosedur, flowchart, formulir, dan indikator kinerja)</t>
  </si>
  <si>
    <t>Tahap Review dan Konsultasi</t>
  </si>
  <si>
    <t>Pembahasan dengan pengguna, perbaikan berdasarkan masukan, dan harmonisasi dengan regulasi teknis</t>
  </si>
  <si>
    <t>Tahap Pengendalian Mutu dan Serah Terima</t>
  </si>
  <si>
    <t>Quality control dokumen, pengesahan SOP, dan penyerahan dokumen akhir</t>
  </si>
  <si>
    <t>Rehabilitasi Rumah Tidak Layak Huni (RLTH) 1</t>
  </si>
  <si>
    <t>PEKERJAAN TANAH DAN PASIR</t>
  </si>
  <si>
    <t xml:space="preserve"> Pek. Galian Tanah</t>
  </si>
  <si>
    <t>m³</t>
  </si>
  <si>
    <t xml:space="preserve"> Pek. Timbunan </t>
  </si>
  <si>
    <t xml:space="preserve"> Pek. Urugan pasir bawah pondasi</t>
  </si>
  <si>
    <t>PEKERJAAN PASANGAN</t>
  </si>
  <si>
    <t>Pek. Batu kali 1 : 4</t>
  </si>
  <si>
    <t>Pek. Batu batako 1 : 3</t>
  </si>
  <si>
    <t>m²</t>
  </si>
  <si>
    <t>Pek. Pelesteran + Aci T = 1 cm,  1 : 4</t>
  </si>
  <si>
    <t xml:space="preserve">Beton Tak bertulang 1:3:5 </t>
  </si>
  <si>
    <t>Pek. Kusen Pintu, Jendela dan Ventilasi</t>
  </si>
  <si>
    <t>Pemasangan Pintu Multipleks, rangka kayu Kelas II</t>
  </si>
  <si>
    <t>Pek. Rangka Jendela + Kaca</t>
  </si>
  <si>
    <t>Pekerjaan Kuda-Kuda 5/10 cm</t>
  </si>
  <si>
    <t>Pekerjaan Gording 5/7 cm</t>
  </si>
  <si>
    <t>Pekerjaan Atap</t>
  </si>
  <si>
    <t>Pekerjaan Bubungan</t>
  </si>
  <si>
    <t>Pekerjaan Listplank Kayu</t>
  </si>
  <si>
    <t>PEKERJAAN PENGECATAN</t>
  </si>
  <si>
    <t>Pengecatan Dinding Tembok</t>
  </si>
  <si>
    <t>Pengecatan Kayu</t>
  </si>
  <si>
    <t>Rehabilitasi Rumah Tidak Layak Huni (RLTH) 2</t>
  </si>
  <si>
    <t>PEKERJAAN ATAP</t>
  </si>
  <si>
    <t>C</t>
  </si>
  <si>
    <t>Rehabilitasi Rumah Tidak Layak Huni (RLTH) 3</t>
  </si>
  <si>
    <t>D</t>
  </si>
  <si>
    <t>Rehabilitasi Rumah Tidak Layak Huni (RLTH) 4</t>
  </si>
  <si>
    <t>E</t>
  </si>
  <si>
    <t>Rehabilitasi Rumah Tidak Layak Huni (RLTH) 5</t>
  </si>
  <si>
    <t>F</t>
  </si>
  <si>
    <t>PEKERJAAN TANDON AIR+POMPA 3 UNIT</t>
  </si>
  <si>
    <t>PEKERJAAN  TOWER TANDON DAN ACCESSORIES</t>
  </si>
  <si>
    <t>Pek. Tower Air</t>
  </si>
  <si>
    <t>Tandon Air 1200L</t>
  </si>
  <si>
    <t>Pompa Air 200 Watt</t>
  </si>
  <si>
    <t>Foot Klep</t>
  </si>
  <si>
    <t>Pipa PVC AW Ø 3/4"</t>
  </si>
  <si>
    <t>Pipa PVC AW Ø 2"</t>
  </si>
  <si>
    <t>Reducer Ø2"- Ø3/4"</t>
  </si>
  <si>
    <t>Sock PVC Ø 3/4"</t>
  </si>
  <si>
    <t>Elbo PVC Ø 3/4"</t>
  </si>
  <si>
    <t>Watermore 3/4"</t>
  </si>
  <si>
    <t>Stop Kran 3/4"</t>
  </si>
  <si>
    <t>Pek. Pengeboran Sumur Bor</t>
  </si>
  <si>
    <t>Pengecatan 1 m2 Permukaan Baja dengan Menie Besi</t>
  </si>
  <si>
    <t>G</t>
  </si>
  <si>
    <t>JKK &amp; JKM</t>
  </si>
  <si>
    <t>JKK</t>
  </si>
  <si>
    <t>%</t>
  </si>
  <si>
    <t>JKM</t>
  </si>
  <si>
    <t>H</t>
  </si>
  <si>
    <t>Pemb. Jembatan/Box Culvert(TMMD)</t>
  </si>
  <si>
    <t xml:space="preserve">Beton mutu sedang fc’20 Mpa </t>
  </si>
  <si>
    <t>JKK JKM</t>
  </si>
  <si>
    <t>Pemb. Jalan Rabat Beton (TMMD)</t>
  </si>
  <si>
    <t xml:space="preserve">Pembersihan dan Pengupasan Lahan </t>
  </si>
  <si>
    <t>J</t>
  </si>
  <si>
    <t>Pembangunan Jalan (TMMD)</t>
  </si>
  <si>
    <t>BOQ</t>
  </si>
  <si>
    <t>Pekerjaan</t>
  </si>
  <si>
    <t xml:space="preserve">PROGRAM SASARAN TMMD </t>
  </si>
  <si>
    <t>No. Kontrak</t>
  </si>
  <si>
    <t>Tanggal Kontrak</t>
  </si>
  <si>
    <t>Lokasi</t>
  </si>
  <si>
    <t>Desa Benggaulu</t>
  </si>
  <si>
    <t>Kabupaten</t>
  </si>
  <si>
    <t>Pasangkayu</t>
  </si>
  <si>
    <t>Tahun Anggaran</t>
  </si>
  <si>
    <t>NO</t>
  </si>
  <si>
    <t>URAIAN PEKERJAAN</t>
  </si>
  <si>
    <t>Vol.</t>
  </si>
  <si>
    <t>Sat.</t>
  </si>
  <si>
    <t>Harga
Satuan</t>
  </si>
  <si>
    <t>PPN 11%</t>
  </si>
  <si>
    <t xml:space="preserve">Total Harga </t>
  </si>
  <si>
    <t>PAGU DPA</t>
  </si>
  <si>
    <t>Spesifikasi Teknis Penawaran</t>
  </si>
  <si>
    <t>Pengadaan Barang Komputer Jaringan, Kamera, Drone dan PC Desktop</t>
  </si>
  <si>
    <t>Kamera 360</t>
  </si>
  <si>
    <t>Camera 360 (EOS R100 Kit 18-45)
24.2MP APS-C CMOS Sensor
DIGIC 8 Image Processor
4K 24p Video with Crop, Full HD 60p
Dual Pixel CMOS AF with 143 AF Zones</t>
  </si>
  <si>
    <t>Drone</t>
  </si>
  <si>
    <t>DISK STATION SYNOLOGY</t>
  </si>
  <si>
    <t>HDD Shynologi 8TB</t>
  </si>
  <si>
    <t>Printer</t>
  </si>
  <si>
    <t>Print Laserjet 108A</t>
  </si>
  <si>
    <t>Pengadaan PC</t>
  </si>
  <si>
    <t xml:space="preserve">AMD Ryzen™ 5 220 (6C / 12T, 3.2 / 4.9GHz, 6MB L2 / 16MB L3) | 
8GB SO-DIMM DDR5-5600 (Max 32GB, 2x Slots) | 512GB SSD M.2 2280 | 
Integrated AMD Radeon™ 740M Graphics | 23.8" FHD (1920x1080) IPS Anti-glare |
 USB Calliope Keyb + Mouse | Luna Grey | Win 11 Home + OHS 24 | Gigabit LAN |
 MediaTek Wi-Fi® 6 MT7920, 802.11ax 2x2 + BT5.4 | 5.0MP | NO DVD | 
1x USB-A 3.2, 2xUSB-A 2.0, 1x USB-C 3.2, 1xHDMI-in, 1xHDMI-out, 3Y Warranty
</t>
  </si>
  <si>
    <t>Pengadaan Laptop  (Notebook)</t>
  </si>
  <si>
    <t>Pengadaan Laptop</t>
  </si>
  <si>
    <t xml:space="preserve">Intel Core i7-13650HX, 14C (6P + 8E) / 20T, P-core 2.6 / 4.9GHz, E-core 1.9 / 3.6GHz, 24MB |
 NVIDIA GeForce RTX 4050 6GB GDDR6 | 20GB (12GB + 8GB) SO-DIMM DDR5-4800 | 512GB SSD M.2 2242 |
 HD 720p with E-shutter |15.6" FHD (1920x1080) IPS 300nits Anti-glare, 100% sRGB, 144Hz |
 Keyb. 4-Zone RGB Backlit | Win11Home + OH 2024 + Microsoft 365 Basic | Integrated 100/1000M |
 Wi-Fi 6, 802.11ax 2x2 + BT5.2 | 2Y Premium Care + ADP | Lenovo M210 RGB Gaming Mouse | Backpack Premium
</t>
  </si>
  <si>
    <t>CORE ULTRA 9-285H/32GB DDR5/1TB SSD/14"
 OLED/TOUCH/WIN11+OH24+M365"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</si>
</sst>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 &quot;* #,##0&quot; &quot;;&quot;-&quot;* #,##0&quot; &quot;;&quot; &quot;* &quot;- &quot;"/>
    <numFmt numFmtId="165" formatCode="#,##0.0#"/>
    <numFmt numFmtId="166" formatCode="0.0%"/>
    <numFmt numFmtId="167" formatCode="#,##0.0"/>
    <numFmt numFmtId="168" formatCode="h\.mm"/>
    <numFmt numFmtId="169" formatCode="[$Rp-421]#,##0.00"/>
    <numFmt numFmtId="170" formatCode="dd&quot; &quot;mmmm&quot; &quot;yyyy"/>
    <numFmt numFmtId="171" formatCode="&quot; Rp&quot;* #,##0.00&quot; &quot;;&quot; Rp&quot;* \(#,##0.00\);&quot; Rp&quot;* &quot;- &quot;"/>
    <numFmt numFmtId="172" formatCode="&quot; &quot;* #,##0.00&quot; &quot;;&quot; &quot;* \(#,##0.00\);&quot; &quot;* &quot;- &quot;"/>
    <numFmt numFmtId="173" formatCode="&quot; &quot;* #,##0.00&quot; &quot;;&quot; &quot;* \(#,##0.00\);&quot; &quot;* &quot;-&quot;??&quot; &quot;"/>
    <numFmt numFmtId="174" formatCode="&quot; Rp&quot;* #,##0.00&quot; &quot;;&quot; Rp&quot;* \(#,##0.00\);&quot; Rp&quot;* &quot;-&quot;??&quot; &quot;"/>
    <numFmt numFmtId="175" formatCode="&quot; &quot;* #,##0.00&quot; &quot;;&quot;-&quot;* #,##0.00&quot; &quot;;&quot; &quot;* &quot;-&quot;??&quot; &quot;"/>
    <numFmt numFmtId="176" formatCode="#,##0.0#####"/>
  </numFmts>
  <fonts count="23" x14ac:knownFonts="1">
    <font>
      <sz val="10"/>
      <color indexed="8"/>
      <name val="Helvetica"/>
    </font>
    <font>
      <sz val="12"/>
      <color indexed="8"/>
      <name val="Helvetica"/>
    </font>
    <font>
      <b/>
      <sz val="10"/>
      <color indexed="8"/>
      <name val="Helvetica"/>
    </font>
    <font>
      <sz val="11"/>
      <color indexed="8"/>
      <name val="Baskerville"/>
    </font>
    <font>
      <b/>
      <sz val="11"/>
      <color indexed="8"/>
      <name val="Times New Roman"/>
    </font>
    <font>
      <sz val="11"/>
      <color indexed="8"/>
      <name val="Times New Roman"/>
    </font>
    <font>
      <b/>
      <sz val="10"/>
      <color indexed="8"/>
      <name val="Arial"/>
    </font>
    <font>
      <b/>
      <u/>
      <sz val="10"/>
      <color indexed="8"/>
      <name val="Arial"/>
    </font>
    <font>
      <sz val="11"/>
      <color indexed="8"/>
      <name val="Calibri"/>
    </font>
    <font>
      <b/>
      <sz val="28"/>
      <color indexed="8"/>
      <name val="Candara"/>
    </font>
    <font>
      <b/>
      <sz val="28"/>
      <color indexed="8"/>
      <name val="Century Gothic"/>
    </font>
    <font>
      <sz val="14"/>
      <color indexed="8"/>
      <name val="Century Gothic"/>
    </font>
    <font>
      <b/>
      <sz val="12"/>
      <color indexed="8"/>
      <name val="Century Gothic"/>
    </font>
    <font>
      <i/>
      <sz val="12"/>
      <color indexed="8"/>
      <name val="Century Gothic"/>
    </font>
    <font>
      <sz val="12"/>
      <color indexed="8"/>
      <name val="Century Gothic"/>
    </font>
    <font>
      <b/>
      <sz val="14"/>
      <color indexed="8"/>
      <name val="Century Gothic"/>
    </font>
    <font>
      <sz val="14"/>
      <color indexed="24"/>
      <name val="Century Gothic"/>
    </font>
    <font>
      <sz val="14"/>
      <color indexed="8"/>
      <name val="Calibri"/>
    </font>
    <font>
      <b/>
      <sz val="20"/>
      <color indexed="8"/>
      <name val="Century Gothic"/>
    </font>
    <font>
      <sz val="24"/>
      <color indexed="8"/>
      <name val="Calibri"/>
    </font>
    <font>
      <sz val="16"/>
      <color indexed="8"/>
      <name val="Calibri"/>
    </font>
    <font>
      <u/>
      <sz val="14"/>
      <color indexed="8"/>
      <name val="Calibri"/>
    </font>
    <font>
      <b/>
      <u/>
      <sz val="14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9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dotted">
        <color indexed="13"/>
      </right>
      <top style="thin">
        <color indexed="12"/>
      </top>
      <bottom style="dotted">
        <color indexed="13"/>
      </bottom>
      <diagonal/>
    </border>
    <border>
      <left style="dotted">
        <color indexed="13"/>
      </left>
      <right style="dotted">
        <color indexed="13"/>
      </right>
      <top style="thin">
        <color indexed="12"/>
      </top>
      <bottom style="dotted">
        <color indexed="13"/>
      </bottom>
      <diagonal/>
    </border>
    <border>
      <left style="dotted">
        <color indexed="13"/>
      </left>
      <right/>
      <top style="thin">
        <color indexed="12"/>
      </top>
      <bottom style="dotted">
        <color indexed="13"/>
      </bottom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dotted">
        <color indexed="13"/>
      </right>
      <top style="dotted">
        <color indexed="13"/>
      </top>
      <bottom style="dotted">
        <color indexed="13"/>
      </bottom>
      <diagonal/>
    </border>
    <border>
      <left style="dotted">
        <color indexed="13"/>
      </left>
      <right style="dotted">
        <color indexed="13"/>
      </right>
      <top style="dotted">
        <color indexed="13"/>
      </top>
      <bottom style="dotted">
        <color indexed="13"/>
      </bottom>
      <diagonal/>
    </border>
    <border>
      <left style="dotted">
        <color indexed="13"/>
      </left>
      <right/>
      <top style="dotted">
        <color indexed="13"/>
      </top>
      <bottom style="dotted">
        <color indexed="13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dotted">
        <color indexed="13"/>
      </right>
      <top style="dotted">
        <color indexed="13"/>
      </top>
      <bottom style="thin">
        <color indexed="12"/>
      </bottom>
      <diagonal/>
    </border>
    <border>
      <left style="dotted">
        <color indexed="13"/>
      </left>
      <right style="dotted">
        <color indexed="13"/>
      </right>
      <top style="dotted">
        <color indexed="13"/>
      </top>
      <bottom style="thin">
        <color indexed="12"/>
      </bottom>
      <diagonal/>
    </border>
    <border>
      <left style="dotted">
        <color indexed="13"/>
      </left>
      <right/>
      <top style="dotted">
        <color indexed="13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dotted">
        <color indexed="13"/>
      </right>
      <top style="thin">
        <color indexed="12"/>
      </top>
      <bottom style="thin">
        <color indexed="12"/>
      </bottom>
      <diagonal/>
    </border>
    <border>
      <left style="dotted">
        <color indexed="13"/>
      </left>
      <right style="dotted">
        <color indexed="13"/>
      </right>
      <top style="thin">
        <color indexed="12"/>
      </top>
      <bottom style="thin">
        <color indexed="12"/>
      </bottom>
      <diagonal/>
    </border>
    <border>
      <left style="dotted">
        <color indexed="13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/>
      <top style="thin">
        <color indexed="12"/>
      </top>
      <bottom style="hair">
        <color indexed="8"/>
      </bottom>
      <diagonal/>
    </border>
    <border>
      <left/>
      <right/>
      <top/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/>
      <top/>
      <bottom/>
      <diagonal/>
    </border>
    <border>
      <left/>
      <right/>
      <top style="thin">
        <color indexed="12"/>
      </top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2"/>
      </bottom>
      <diagonal/>
    </border>
    <border>
      <left style="thin">
        <color indexed="19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 style="thin">
        <color indexed="19"/>
      </right>
      <top style="thin">
        <color indexed="12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2"/>
      </top>
      <bottom style="thin">
        <color indexed="19"/>
      </bottom>
      <diagonal/>
    </border>
    <border>
      <left style="thin">
        <color indexed="19"/>
      </left>
      <right style="thin">
        <color indexed="12"/>
      </right>
      <top style="thin">
        <color indexed="19"/>
      </top>
      <bottom style="thin">
        <color indexed="19"/>
      </bottom>
      <diagonal/>
    </border>
    <border>
      <left style="thin">
        <color indexed="12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8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1"/>
      </right>
      <top style="thin">
        <color indexed="8"/>
      </top>
      <bottom style="thin">
        <color indexed="8"/>
      </bottom>
      <diagonal/>
    </border>
    <border>
      <left style="thin">
        <color indexed="2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21"/>
      </right>
      <top style="thin">
        <color indexed="8"/>
      </top>
      <bottom style="hair">
        <color indexed="8"/>
      </bottom>
      <diagonal/>
    </border>
    <border>
      <left style="thin">
        <color indexed="2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21"/>
      </right>
      <top style="hair">
        <color indexed="8"/>
      </top>
      <bottom style="hair">
        <color indexed="8"/>
      </bottom>
      <diagonal/>
    </border>
    <border>
      <left style="thin">
        <color indexed="21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1"/>
      </right>
      <top style="hair">
        <color indexed="8"/>
      </top>
      <bottom style="thin">
        <color indexed="8"/>
      </bottom>
      <diagonal/>
    </border>
    <border>
      <left style="thin">
        <color indexed="21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21"/>
      </right>
      <top style="hair">
        <color indexed="8"/>
      </top>
      <bottom style="medium">
        <color indexed="8"/>
      </bottom>
      <diagonal/>
    </border>
    <border>
      <left style="thin">
        <color indexed="21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21"/>
      </left>
      <right style="thin">
        <color indexed="21"/>
      </right>
      <top style="hair">
        <color indexed="8"/>
      </top>
      <bottom style="thin">
        <color indexed="2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0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>
      <alignment vertical="top" wrapText="1"/>
    </xf>
    <xf numFmtId="49" fontId="2" fillId="0" borderId="4" xfId="0" applyNumberFormat="1" applyFont="1" applyBorder="1">
      <alignment vertical="top" wrapText="1"/>
    </xf>
    <xf numFmtId="0" fontId="0" fillId="0" borderId="5" xfId="0" applyBorder="1">
      <alignment vertical="top" wrapText="1"/>
    </xf>
    <xf numFmtId="4" fontId="0" fillId="0" borderId="6" xfId="0" applyNumberFormat="1" applyBorder="1">
      <alignment vertical="top" wrapText="1"/>
    </xf>
    <xf numFmtId="164" fontId="0" fillId="0" borderId="6" xfId="0" applyNumberFormat="1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  <xf numFmtId="49" fontId="2" fillId="0" borderId="8" xfId="0" applyNumberFormat="1" applyFont="1" applyBorder="1" applyAlignment="1">
      <alignment horizontal="center" vertical="top" wrapText="1"/>
    </xf>
    <xf numFmtId="49" fontId="2" fillId="0" borderId="9" xfId="0" applyNumberFormat="1" applyFont="1" applyBorder="1">
      <alignment vertical="top" wrapText="1"/>
    </xf>
    <xf numFmtId="0" fontId="0" fillId="2" borderId="10" xfId="0" applyFill="1" applyBorder="1">
      <alignment vertical="top" wrapText="1"/>
    </xf>
    <xf numFmtId="4" fontId="0" fillId="2" borderId="11" xfId="0" applyNumberFormat="1" applyFill="1" applyBorder="1">
      <alignment vertical="top" wrapText="1"/>
    </xf>
    <xf numFmtId="49" fontId="0" fillId="2" borderId="11" xfId="0" applyNumberFormat="1" applyFill="1" applyBorder="1">
      <alignment vertical="top" wrapText="1"/>
    </xf>
    <xf numFmtId="4" fontId="0" fillId="2" borderId="12" xfId="0" applyNumberFormat="1" applyFill="1" applyBorder="1">
      <alignment vertical="top" wrapText="1"/>
    </xf>
    <xf numFmtId="0" fontId="0" fillId="0" borderId="10" xfId="0" applyBorder="1">
      <alignment vertical="top" wrapText="1"/>
    </xf>
    <xf numFmtId="0" fontId="0" fillId="0" borderId="11" xfId="0" applyBorder="1">
      <alignment vertical="top" wrapText="1"/>
    </xf>
    <xf numFmtId="4" fontId="0" fillId="0" borderId="11" xfId="0" applyNumberFormat="1" applyBorder="1">
      <alignment vertical="top" wrapText="1"/>
    </xf>
    <xf numFmtId="0" fontId="0" fillId="0" borderId="12" xfId="0" applyBorder="1">
      <alignment vertical="top" wrapText="1"/>
    </xf>
    <xf numFmtId="0" fontId="0" fillId="2" borderId="11" xfId="0" applyFill="1" applyBorder="1">
      <alignment vertical="top" wrapText="1"/>
    </xf>
    <xf numFmtId="0" fontId="0" fillId="2" borderId="12" xfId="0" applyFill="1" applyBorder="1">
      <alignment vertical="top" wrapText="1"/>
    </xf>
    <xf numFmtId="0" fontId="0" fillId="2" borderId="11" xfId="0" applyNumberFormat="1" applyFill="1" applyBorder="1">
      <alignment vertical="top" wrapText="1"/>
    </xf>
    <xf numFmtId="3" fontId="0" fillId="2" borderId="11" xfId="0" applyNumberFormat="1" applyFill="1" applyBorder="1">
      <alignment vertical="top" wrapText="1"/>
    </xf>
    <xf numFmtId="0" fontId="0" fillId="0" borderId="11" xfId="0" applyNumberFormat="1" applyBorder="1">
      <alignment vertical="top" wrapText="1"/>
    </xf>
    <xf numFmtId="49" fontId="0" fillId="0" borderId="11" xfId="0" applyNumberFormat="1" applyBorder="1">
      <alignment vertical="top" wrapText="1"/>
    </xf>
    <xf numFmtId="3" fontId="0" fillId="0" borderId="11" xfId="0" applyNumberFormat="1" applyBorder="1">
      <alignment vertical="top" wrapText="1"/>
    </xf>
    <xf numFmtId="4" fontId="0" fillId="0" borderId="12" xfId="0" applyNumberFormat="1" applyBorder="1">
      <alignment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center" vertical="top" wrapText="1"/>
    </xf>
    <xf numFmtId="165" fontId="0" fillId="0" borderId="11" xfId="0" applyNumberFormat="1" applyBorder="1">
      <alignment vertical="top" wrapText="1"/>
    </xf>
    <xf numFmtId="0" fontId="2" fillId="0" borderId="13" xfId="0" applyNumberFormat="1" applyFont="1" applyBorder="1" applyAlignment="1">
      <alignment horizontal="center" vertical="top" wrapText="1"/>
    </xf>
    <xf numFmtId="49" fontId="2" fillId="0" borderId="14" xfId="0" applyNumberFormat="1" applyFont="1" applyBorder="1">
      <alignment vertical="top" wrapText="1"/>
    </xf>
    <xf numFmtId="0" fontId="0" fillId="0" borderId="15" xfId="0" applyBorder="1">
      <alignment vertical="top" wrapText="1"/>
    </xf>
    <xf numFmtId="4" fontId="0" fillId="0" borderId="16" xfId="0" applyNumberFormat="1" applyBorder="1">
      <alignment vertical="top" wrapText="1"/>
    </xf>
    <xf numFmtId="49" fontId="0" fillId="0" borderId="16" xfId="0" applyNumberFormat="1" applyBorder="1">
      <alignment vertical="top" wrapText="1"/>
    </xf>
    <xf numFmtId="4" fontId="0" fillId="0" borderId="17" xfId="0" applyNumberFormat="1" applyBorder="1">
      <alignment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>
      <alignment vertical="top" wrapText="1"/>
    </xf>
    <xf numFmtId="0" fontId="0" fillId="2" borderId="20" xfId="0" applyFill="1" applyBorder="1">
      <alignment vertical="top" wrapText="1"/>
    </xf>
    <xf numFmtId="4" fontId="0" fillId="2" borderId="21" xfId="0" applyNumberFormat="1" applyFill="1" applyBorder="1">
      <alignment vertical="top" wrapText="1"/>
    </xf>
    <xf numFmtId="0" fontId="0" fillId="2" borderId="21" xfId="0" applyFill="1" applyBorder="1">
      <alignment vertical="top" wrapText="1"/>
    </xf>
    <xf numFmtId="4" fontId="0" fillId="2" borderId="22" xfId="0" applyNumberFormat="1" applyFill="1" applyBorder="1">
      <alignment vertical="top" wrapText="1"/>
    </xf>
    <xf numFmtId="0" fontId="0" fillId="0" borderId="20" xfId="0" applyBorder="1">
      <alignment vertical="top" wrapText="1"/>
    </xf>
    <xf numFmtId="4" fontId="0" fillId="0" borderId="21" xfId="0" applyNumberFormat="1" applyBorder="1">
      <alignment vertical="top" wrapText="1"/>
    </xf>
    <xf numFmtId="0" fontId="0" fillId="0" borderId="21" xfId="0" applyBorder="1">
      <alignment vertical="top" wrapText="1"/>
    </xf>
    <xf numFmtId="4" fontId="0" fillId="0" borderId="22" xfId="0" applyNumberFormat="1" applyBorder="1">
      <alignment vertical="top" wrapText="1"/>
    </xf>
    <xf numFmtId="0" fontId="0" fillId="2" borderId="22" xfId="0" applyFill="1" applyBorder="1">
      <alignment vertical="top" wrapText="1"/>
    </xf>
    <xf numFmtId="3" fontId="0" fillId="0" borderId="21" xfId="0" applyNumberFormat="1" applyBorder="1">
      <alignment vertical="top" wrapText="1"/>
    </xf>
    <xf numFmtId="0" fontId="2" fillId="0" borderId="18" xfId="0" applyNumberFormat="1" applyFont="1" applyBorder="1" applyAlignment="1">
      <alignment horizontal="center" vertical="top" wrapText="1"/>
    </xf>
    <xf numFmtId="0" fontId="0" fillId="0" borderId="22" xfId="0" applyBorder="1">
      <alignment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23" xfId="0" applyFont="1" applyBorder="1">
      <alignment vertical="top" wrapText="1"/>
    </xf>
    <xf numFmtId="164" fontId="2" fillId="0" borderId="24" xfId="0" applyNumberFormat="1" applyFont="1" applyBorder="1">
      <alignment vertical="top" wrapText="1"/>
    </xf>
    <xf numFmtId="164" fontId="2" fillId="0" borderId="23" xfId="0" applyNumberFormat="1" applyFont="1" applyBorder="1">
      <alignment vertical="top" wrapText="1"/>
    </xf>
    <xf numFmtId="0" fontId="2" fillId="0" borderId="23" xfId="0" applyFont="1" applyBorder="1" applyAlignment="1">
      <alignment horizontal="right" vertical="top"/>
    </xf>
    <xf numFmtId="49" fontId="2" fillId="0" borderId="23" xfId="0" applyNumberFormat="1" applyFont="1" applyBorder="1" applyAlignment="1">
      <alignment horizontal="right" vertical="top"/>
    </xf>
    <xf numFmtId="4" fontId="2" fillId="0" borderId="23" xfId="0" applyNumberFormat="1" applyFont="1" applyBorder="1">
      <alignment vertical="top" wrapText="1"/>
    </xf>
    <xf numFmtId="0" fontId="2" fillId="0" borderId="25" xfId="0" applyFont="1" applyBorder="1" applyAlignment="1">
      <alignment horizontal="center" vertical="top" wrapText="1"/>
    </xf>
    <xf numFmtId="49" fontId="2" fillId="0" borderId="25" xfId="0" applyNumberFormat="1" applyFont="1" applyBorder="1">
      <alignment vertical="top" wrapText="1"/>
    </xf>
    <xf numFmtId="0" fontId="2" fillId="0" borderId="25" xfId="0" applyFont="1" applyBorder="1">
      <alignment vertical="top" wrapText="1"/>
    </xf>
    <xf numFmtId="4" fontId="2" fillId="3" borderId="26" xfId="0" applyNumberFormat="1" applyFont="1" applyFill="1" applyBorder="1">
      <alignment vertical="top" wrapText="1"/>
    </xf>
    <xf numFmtId="4" fontId="2" fillId="3" borderId="27" xfId="0" applyNumberFormat="1" applyFont="1" applyFill="1" applyBorder="1">
      <alignment vertical="top" wrapText="1"/>
    </xf>
    <xf numFmtId="164" fontId="2" fillId="0" borderId="28" xfId="0" applyNumberFormat="1" applyFont="1" applyBorder="1">
      <alignment vertical="top" wrapText="1"/>
    </xf>
    <xf numFmtId="164" fontId="2" fillId="0" borderId="25" xfId="0" applyNumberFormat="1" applyFont="1" applyBorder="1">
      <alignment vertical="top" wrapText="1"/>
    </xf>
    <xf numFmtId="0" fontId="2" fillId="0" borderId="25" xfId="0" applyFont="1" applyBorder="1" applyAlignment="1">
      <alignment horizontal="right" vertical="top"/>
    </xf>
    <xf numFmtId="4" fontId="2" fillId="0" borderId="25" xfId="0" applyNumberFormat="1" applyFont="1" applyBorder="1">
      <alignment vertical="top" wrapText="1"/>
    </xf>
    <xf numFmtId="4" fontId="2" fillId="0" borderId="29" xfId="0" applyNumberFormat="1" applyFont="1" applyBorder="1">
      <alignment vertical="top" wrapText="1"/>
    </xf>
    <xf numFmtId="0" fontId="2" fillId="0" borderId="30" xfId="0" applyFont="1" applyBorder="1" applyAlignment="1">
      <alignment horizontal="center" vertical="top" wrapText="1"/>
    </xf>
    <xf numFmtId="0" fontId="2" fillId="0" borderId="30" xfId="0" applyFont="1" applyBorder="1">
      <alignment vertical="top" wrapText="1"/>
    </xf>
    <xf numFmtId="164" fontId="2" fillId="0" borderId="30" xfId="0" applyNumberFormat="1" applyFont="1" applyBorder="1">
      <alignment vertical="top" wrapText="1"/>
    </xf>
    <xf numFmtId="0" fontId="2" fillId="0" borderId="30" xfId="0" applyFont="1" applyBorder="1" applyAlignment="1">
      <alignment horizontal="right" vertical="top"/>
    </xf>
    <xf numFmtId="4" fontId="2" fillId="0" borderId="30" xfId="0" applyNumberFormat="1" applyFont="1" applyBorder="1">
      <alignment vertical="top" wrapText="1"/>
    </xf>
    <xf numFmtId="49" fontId="2" fillId="0" borderId="30" xfId="0" applyNumberFormat="1" applyFont="1" applyBorder="1" applyAlignment="1">
      <alignment horizontal="right" vertical="top"/>
    </xf>
    <xf numFmtId="4" fontId="2" fillId="0" borderId="1" xfId="0" applyNumberFormat="1" applyFont="1" applyBorder="1">
      <alignment vertical="top" wrapText="1"/>
    </xf>
    <xf numFmtId="49" fontId="2" fillId="0" borderId="3" xfId="0" applyNumberFormat="1" applyFont="1" applyBorder="1">
      <alignment vertical="top" wrapText="1"/>
    </xf>
    <xf numFmtId="1" fontId="2" fillId="0" borderId="8" xfId="0" applyNumberFormat="1" applyFont="1" applyBorder="1">
      <alignment vertical="top" wrapText="1"/>
    </xf>
    <xf numFmtId="0" fontId="2" fillId="0" borderId="8" xfId="0" applyNumberFormat="1" applyFont="1" applyBorder="1">
      <alignment vertical="top" wrapText="1"/>
    </xf>
    <xf numFmtId="49" fontId="2" fillId="0" borderId="8" xfId="0" applyNumberFormat="1" applyFont="1" applyBorder="1">
      <alignment vertical="top" wrapText="1"/>
    </xf>
    <xf numFmtId="1" fontId="2" fillId="0" borderId="8" xfId="0" applyNumberFormat="1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>
      <alignment vertical="top" wrapText="1"/>
    </xf>
    <xf numFmtId="0" fontId="0" fillId="2" borderId="15" xfId="0" applyFill="1" applyBorder="1">
      <alignment vertical="top" wrapText="1"/>
    </xf>
    <xf numFmtId="4" fontId="0" fillId="2" borderId="16" xfId="0" applyNumberFormat="1" applyFill="1" applyBorder="1">
      <alignment vertical="top" wrapText="1"/>
    </xf>
    <xf numFmtId="0" fontId="0" fillId="2" borderId="16" xfId="0" applyFill="1" applyBorder="1">
      <alignment vertical="top" wrapText="1"/>
    </xf>
    <xf numFmtId="0" fontId="0" fillId="2" borderId="17" xfId="0" applyFill="1" applyBorder="1">
      <alignment vertical="top" wrapText="1"/>
    </xf>
    <xf numFmtId="49" fontId="0" fillId="2" borderId="16" xfId="0" applyNumberFormat="1" applyFill="1" applyBorder="1">
      <alignment vertical="top" wrapText="1"/>
    </xf>
    <xf numFmtId="4" fontId="0" fillId="2" borderId="17" xfId="0" applyNumberFormat="1" applyFill="1" applyBorder="1">
      <alignment vertical="top" wrapText="1"/>
    </xf>
    <xf numFmtId="3" fontId="0" fillId="2" borderId="21" xfId="0" applyNumberFormat="1" applyFill="1" applyBorder="1">
      <alignment vertical="top" wrapText="1"/>
    </xf>
    <xf numFmtId="0" fontId="2" fillId="0" borderId="24" xfId="0" applyFont="1" applyBorder="1" applyAlignment="1">
      <alignment horizontal="center" vertical="top" wrapText="1"/>
    </xf>
    <xf numFmtId="49" fontId="2" fillId="0" borderId="28" xfId="0" applyNumberFormat="1" applyFont="1" applyBorder="1">
      <alignment vertical="top" wrapText="1"/>
    </xf>
    <xf numFmtId="49" fontId="2" fillId="0" borderId="30" xfId="0" applyNumberFormat="1" applyFont="1" applyBorder="1">
      <alignment vertical="top" wrapText="1"/>
    </xf>
    <xf numFmtId="3" fontId="2" fillId="0" borderId="30" xfId="0" applyNumberFormat="1" applyFont="1" applyBorder="1">
      <alignment vertical="top" wrapText="1"/>
    </xf>
    <xf numFmtId="165" fontId="2" fillId="0" borderId="30" xfId="0" applyNumberFormat="1" applyFont="1" applyBorder="1">
      <alignment vertical="top" wrapText="1"/>
    </xf>
    <xf numFmtId="165" fontId="0" fillId="2" borderId="16" xfId="0" applyNumberFormat="1" applyFill="1" applyBorder="1">
      <alignment vertical="top" wrapText="1"/>
    </xf>
    <xf numFmtId="0" fontId="0" fillId="0" borderId="16" xfId="0" applyBorder="1">
      <alignment vertical="top" wrapText="1"/>
    </xf>
    <xf numFmtId="0" fontId="0" fillId="0" borderId="17" xfId="0" applyBorder="1">
      <alignment vertical="top" wrapText="1"/>
    </xf>
    <xf numFmtId="166" fontId="2" fillId="0" borderId="30" xfId="0" applyNumberFormat="1" applyFont="1" applyBorder="1">
      <alignment vertical="top" wrapText="1"/>
    </xf>
    <xf numFmtId="167" fontId="0" fillId="2" borderId="11" xfId="0" applyNumberFormat="1" applyFill="1" applyBorder="1">
      <alignment vertical="top" wrapText="1"/>
    </xf>
    <xf numFmtId="167" fontId="0" fillId="0" borderId="11" xfId="0" applyNumberFormat="1" applyBorder="1">
      <alignment vertical="top" wrapText="1"/>
    </xf>
    <xf numFmtId="165" fontId="0" fillId="2" borderId="11" xfId="0" applyNumberFormat="1" applyFill="1" applyBorder="1">
      <alignment vertical="top" wrapText="1"/>
    </xf>
    <xf numFmtId="2" fontId="0" fillId="0" borderId="11" xfId="0" applyNumberFormat="1" applyBorder="1">
      <alignment vertical="top" wrapText="1"/>
    </xf>
    <xf numFmtId="0" fontId="2" fillId="0" borderId="9" xfId="0" applyFont="1" applyBorder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49" fontId="0" fillId="0" borderId="6" xfId="0" applyNumberFormat="1" applyBorder="1">
      <alignment vertical="top" wrapText="1"/>
    </xf>
    <xf numFmtId="4" fontId="0" fillId="0" borderId="7" xfId="0" applyNumberFormat="1" applyBorder="1">
      <alignment vertical="top" wrapText="1"/>
    </xf>
    <xf numFmtId="0" fontId="2" fillId="0" borderId="13" xfId="0" applyFont="1" applyBorder="1">
      <alignment vertical="top" wrapText="1"/>
    </xf>
    <xf numFmtId="168" fontId="2" fillId="0" borderId="8" xfId="0" applyNumberFormat="1" applyFont="1" applyBorder="1" applyAlignment="1">
      <alignment horizontal="center" vertical="top" wrapText="1"/>
    </xf>
    <xf numFmtId="49" fontId="2" fillId="0" borderId="13" xfId="0" applyNumberFormat="1" applyFont="1" applyBorder="1" applyAlignment="1">
      <alignment horizontal="center" vertical="top" wrapText="1"/>
    </xf>
    <xf numFmtId="165" fontId="0" fillId="0" borderId="16" xfId="0" applyNumberFormat="1" applyBorder="1">
      <alignment vertical="top" wrapText="1"/>
    </xf>
    <xf numFmtId="169" fontId="0" fillId="2" borderId="11" xfId="0" applyNumberFormat="1" applyFill="1" applyBorder="1">
      <alignment vertical="top" wrapText="1"/>
    </xf>
    <xf numFmtId="0" fontId="2" fillId="0" borderId="8" xfId="0" applyFont="1" applyBorder="1">
      <alignment vertical="top" wrapText="1"/>
    </xf>
    <xf numFmtId="164" fontId="0" fillId="0" borderId="11" xfId="0" applyNumberFormat="1" applyBorder="1">
      <alignment vertical="top" wrapText="1"/>
    </xf>
    <xf numFmtId="49" fontId="2" fillId="0" borderId="3" xfId="0" applyNumberFormat="1" applyFont="1" applyBorder="1" applyAlignment="1">
      <alignment horizontal="justify" vertical="top" wrapText="1"/>
    </xf>
    <xf numFmtId="49" fontId="2" fillId="0" borderId="8" xfId="0" applyNumberFormat="1" applyFont="1" applyBorder="1" applyAlignment="1">
      <alignment horizontal="justify" vertical="top" wrapText="1"/>
    </xf>
    <xf numFmtId="0" fontId="0" fillId="0" borderId="16" xfId="0" applyNumberFormat="1" applyBorder="1">
      <alignment vertical="top" wrapText="1"/>
    </xf>
    <xf numFmtId="49" fontId="2" fillId="0" borderId="8" xfId="0" applyNumberFormat="1" applyFont="1" applyBorder="1" applyAlignment="1">
      <alignment horizontal="left" vertical="top" wrapText="1"/>
    </xf>
    <xf numFmtId="164" fontId="0" fillId="2" borderId="11" xfId="0" applyNumberFormat="1" applyFill="1" applyBorder="1">
      <alignment vertical="top" wrapText="1"/>
    </xf>
    <xf numFmtId="49" fontId="0" fillId="0" borderId="7" xfId="0" applyNumberFormat="1" applyBorder="1">
      <alignment vertical="top" wrapText="1"/>
    </xf>
    <xf numFmtId="49" fontId="0" fillId="0" borderId="12" xfId="0" applyNumberFormat="1" applyBorder="1">
      <alignment vertical="top" wrapText="1"/>
    </xf>
    <xf numFmtId="49" fontId="0" fillId="2" borderId="12" xfId="0" applyNumberFormat="1" applyFill="1" applyBorder="1">
      <alignment vertical="top" wrapText="1"/>
    </xf>
    <xf numFmtId="4" fontId="2" fillId="3" borderId="31" xfId="0" applyNumberFormat="1" applyFont="1" applyFill="1" applyBorder="1">
      <alignment vertical="top" wrapText="1"/>
    </xf>
    <xf numFmtId="4" fontId="2" fillId="3" borderId="32" xfId="0" applyNumberFormat="1" applyFont="1" applyFill="1" applyBorder="1">
      <alignment vertical="top" wrapText="1"/>
    </xf>
    <xf numFmtId="164" fontId="2" fillId="0" borderId="33" xfId="0" applyNumberFormat="1" applyFont="1" applyBorder="1">
      <alignment vertical="top" wrapText="1"/>
    </xf>
    <xf numFmtId="164" fontId="2" fillId="0" borderId="29" xfId="0" applyNumberFormat="1" applyFont="1" applyBorder="1">
      <alignment vertical="top" wrapText="1"/>
    </xf>
    <xf numFmtId="0" fontId="2" fillId="0" borderId="29" xfId="0" applyFont="1" applyBorder="1">
      <alignment vertical="top" wrapText="1"/>
    </xf>
    <xf numFmtId="0" fontId="2" fillId="0" borderId="29" xfId="0" applyFont="1" applyBorder="1" applyAlignment="1">
      <alignment horizontal="right" vertical="top"/>
    </xf>
    <xf numFmtId="3" fontId="2" fillId="0" borderId="30" xfId="0" applyNumberFormat="1" applyFont="1" applyBorder="1" applyAlignment="1">
      <alignment horizontal="right" vertical="top"/>
    </xf>
    <xf numFmtId="167" fontId="0" fillId="0" borderId="16" xfId="0" applyNumberFormat="1" applyBorder="1">
      <alignment vertical="top" wrapText="1"/>
    </xf>
    <xf numFmtId="49" fontId="2" fillId="0" borderId="3" xfId="0" applyNumberFormat="1" applyFont="1" applyBorder="1" applyAlignment="1">
      <alignment horizontal="left" vertical="top" wrapText="1"/>
    </xf>
    <xf numFmtId="0" fontId="2" fillId="0" borderId="8" xfId="0" applyNumberFormat="1" applyFont="1" applyBorder="1" applyAlignment="1">
      <alignment horizontal="right" vertical="top" wrapText="1"/>
    </xf>
    <xf numFmtId="3" fontId="0" fillId="0" borderId="16" xfId="0" applyNumberFormat="1" applyBorder="1">
      <alignment vertical="top" wrapText="1"/>
    </xf>
    <xf numFmtId="3" fontId="0" fillId="2" borderId="16" xfId="0" applyNumberFormat="1" applyFill="1" applyBorder="1">
      <alignment vertical="top" wrapText="1"/>
    </xf>
    <xf numFmtId="1" fontId="2" fillId="0" borderId="13" xfId="0" applyNumberFormat="1" applyFont="1" applyBorder="1" applyAlignment="1">
      <alignment horizontal="center" vertical="top" wrapText="1"/>
    </xf>
    <xf numFmtId="0" fontId="3" fillId="0" borderId="0" xfId="0" applyNumberFormat="1" applyFont="1">
      <alignment vertical="top" wrapText="1"/>
    </xf>
    <xf numFmtId="49" fontId="4" fillId="4" borderId="34" xfId="0" applyNumberFormat="1" applyFont="1" applyFill="1" applyBorder="1" applyAlignment="1">
      <alignment horizontal="left" vertical="top" readingOrder="1"/>
    </xf>
    <xf numFmtId="0" fontId="5" fillId="4" borderId="34" xfId="0" applyFont="1" applyFill="1" applyBorder="1" applyAlignment="1">
      <alignment horizontal="justify" vertical="top" readingOrder="1"/>
    </xf>
    <xf numFmtId="49" fontId="5" fillId="4" borderId="34" xfId="0" applyNumberFormat="1" applyFont="1" applyFill="1" applyBorder="1" applyAlignment="1">
      <alignment horizontal="justify" vertical="top" readingOrder="1"/>
    </xf>
    <xf numFmtId="170" fontId="5" fillId="4" borderId="34" xfId="0" applyNumberFormat="1" applyFont="1" applyFill="1" applyBorder="1" applyAlignment="1">
      <alignment horizontal="justify" vertical="top" readingOrder="1"/>
    </xf>
    <xf numFmtId="49" fontId="6" fillId="0" borderId="8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left" vertical="center" wrapText="1"/>
    </xf>
    <xf numFmtId="0" fontId="2" fillId="0" borderId="13" xfId="0" applyNumberFormat="1" applyFont="1" applyBorder="1">
      <alignment vertical="top" wrapText="1"/>
    </xf>
    <xf numFmtId="164" fontId="2" fillId="0" borderId="35" xfId="0" applyNumberFormat="1" applyFont="1" applyBorder="1">
      <alignment vertical="top" wrapText="1"/>
    </xf>
    <xf numFmtId="0" fontId="2" fillId="0" borderId="35" xfId="0" applyFont="1" applyBorder="1">
      <alignment vertical="top" wrapText="1"/>
    </xf>
    <xf numFmtId="49" fontId="2" fillId="5" borderId="36" xfId="0" applyNumberFormat="1" applyFont="1" applyFill="1" applyBorder="1">
      <alignment vertical="top" wrapText="1"/>
    </xf>
    <xf numFmtId="0" fontId="2" fillId="6" borderId="37" xfId="0" applyNumberFormat="1" applyFont="1" applyFill="1" applyBorder="1">
      <alignment vertical="top" wrapText="1"/>
    </xf>
    <xf numFmtId="49" fontId="0" fillId="0" borderId="38" xfId="0" applyNumberFormat="1" applyBorder="1">
      <alignment vertical="top" wrapText="1"/>
    </xf>
    <xf numFmtId="49" fontId="0" fillId="0" borderId="39" xfId="0" applyNumberFormat="1" applyBorder="1">
      <alignment vertical="top" wrapText="1"/>
    </xf>
    <xf numFmtId="166" fontId="0" fillId="0" borderId="39" xfId="0" applyNumberFormat="1" applyBorder="1">
      <alignment vertical="top" wrapText="1"/>
    </xf>
    <xf numFmtId="3" fontId="0" fillId="0" borderId="39" xfId="0" applyNumberFormat="1" applyBorder="1">
      <alignment vertical="top" wrapText="1"/>
    </xf>
    <xf numFmtId="0" fontId="2" fillId="6" borderId="40" xfId="0" applyNumberFormat="1" applyFont="1" applyFill="1" applyBorder="1">
      <alignment vertical="top" wrapText="1"/>
    </xf>
    <xf numFmtId="49" fontId="0" fillId="0" borderId="41" xfId="0" applyNumberFormat="1" applyBorder="1">
      <alignment vertical="top" wrapText="1"/>
    </xf>
    <xf numFmtId="49" fontId="0" fillId="0" borderId="42" xfId="0" applyNumberFormat="1" applyBorder="1">
      <alignment vertical="top" wrapText="1"/>
    </xf>
    <xf numFmtId="166" fontId="0" fillId="0" borderId="42" xfId="0" applyNumberFormat="1" applyBorder="1">
      <alignment vertical="top" wrapText="1"/>
    </xf>
    <xf numFmtId="3" fontId="0" fillId="0" borderId="42" xfId="0" applyNumberFormat="1" applyBorder="1">
      <alignment vertical="top" wrapText="1"/>
    </xf>
    <xf numFmtId="9" fontId="0" fillId="0" borderId="42" xfId="0" applyNumberFormat="1" applyBorder="1">
      <alignment vertical="top" wrapText="1"/>
    </xf>
    <xf numFmtId="0" fontId="2" fillId="6" borderId="40" xfId="0" applyFont="1" applyFill="1" applyBorder="1">
      <alignment vertical="top" wrapText="1"/>
    </xf>
    <xf numFmtId="0" fontId="0" fillId="0" borderId="42" xfId="0" applyBorder="1">
      <alignment vertical="top" wrapText="1"/>
    </xf>
    <xf numFmtId="0" fontId="0" fillId="0" borderId="41" xfId="0" applyBorder="1">
      <alignment vertical="top" wrapText="1"/>
    </xf>
    <xf numFmtId="0" fontId="2" fillId="0" borderId="18" xfId="0" applyFont="1" applyBorder="1">
      <alignment vertical="top" wrapText="1"/>
    </xf>
    <xf numFmtId="164" fontId="0" fillId="2" borderId="21" xfId="0" applyNumberFormat="1" applyFill="1" applyBorder="1">
      <alignment vertical="top" wrapText="1"/>
    </xf>
    <xf numFmtId="167" fontId="2" fillId="0" borderId="30" xfId="0" applyNumberFormat="1" applyFont="1" applyBorder="1">
      <alignment vertical="top" wrapText="1"/>
    </xf>
    <xf numFmtId="0" fontId="8" fillId="0" borderId="0" xfId="0" applyNumberFormat="1" applyFont="1" applyAlignment="1"/>
    <xf numFmtId="49" fontId="9" fillId="0" borderId="43" xfId="0" applyNumberFormat="1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8" fillId="4" borderId="46" xfId="0" applyFont="1" applyFill="1" applyBorder="1" applyAlignment="1"/>
    <xf numFmtId="0" fontId="8" fillId="4" borderId="47" xfId="0" applyFont="1" applyFill="1" applyBorder="1" applyAlignment="1"/>
    <xf numFmtId="0" fontId="10" fillId="4" borderId="48" xfId="0" applyFont="1" applyFill="1" applyBorder="1" applyAlignment="1">
      <alignment horizontal="center" vertical="center"/>
    </xf>
    <xf numFmtId="0" fontId="8" fillId="4" borderId="48" xfId="0" applyFont="1" applyFill="1" applyBorder="1" applyAlignment="1"/>
    <xf numFmtId="49" fontId="11" fillId="4" borderId="47" xfId="0" applyNumberFormat="1" applyFont="1" applyFill="1" applyBorder="1" applyAlignment="1">
      <alignment horizontal="left" vertical="center"/>
    </xf>
    <xf numFmtId="0" fontId="11" fillId="4" borderId="47" xfId="0" applyFont="1" applyFill="1" applyBorder="1" applyAlignment="1">
      <alignment horizontal="center" vertical="center"/>
    </xf>
    <xf numFmtId="49" fontId="11" fillId="4" borderId="47" xfId="0" applyNumberFormat="1" applyFont="1" applyFill="1" applyBorder="1" applyAlignment="1">
      <alignment horizontal="right" vertical="center"/>
    </xf>
    <xf numFmtId="0" fontId="11" fillId="4" borderId="47" xfId="0" applyFont="1" applyFill="1" applyBorder="1" applyAlignment="1">
      <alignment horizontal="left" vertical="center"/>
    </xf>
    <xf numFmtId="170" fontId="11" fillId="4" borderId="47" xfId="0" applyNumberFormat="1" applyFont="1" applyFill="1" applyBorder="1" applyAlignment="1">
      <alignment horizontal="left" vertical="center"/>
    </xf>
    <xf numFmtId="0" fontId="11" fillId="4" borderId="47" xfId="0" applyNumberFormat="1" applyFont="1" applyFill="1" applyBorder="1" applyAlignment="1">
      <alignment horizontal="left" vertical="center"/>
    </xf>
    <xf numFmtId="0" fontId="11" fillId="4" borderId="47" xfId="0" applyFont="1" applyFill="1" applyBorder="1" applyAlignment="1">
      <alignment horizontal="right" vertical="center"/>
    </xf>
    <xf numFmtId="0" fontId="11" fillId="4" borderId="49" xfId="0" applyFont="1" applyFill="1" applyBorder="1" applyAlignment="1">
      <alignment horizontal="left" vertical="center"/>
    </xf>
    <xf numFmtId="0" fontId="11" fillId="4" borderId="49" xfId="0" applyFont="1" applyFill="1" applyBorder="1" applyAlignment="1">
      <alignment horizontal="right" vertical="center"/>
    </xf>
    <xf numFmtId="0" fontId="8" fillId="4" borderId="49" xfId="0" applyFont="1" applyFill="1" applyBorder="1" applyAlignment="1"/>
    <xf numFmtId="49" fontId="12" fillId="7" borderId="50" xfId="0" applyNumberFormat="1" applyFont="1" applyFill="1" applyBorder="1" applyAlignment="1">
      <alignment horizontal="center" vertical="center"/>
    </xf>
    <xf numFmtId="49" fontId="12" fillId="7" borderId="51" xfId="0" applyNumberFormat="1" applyFont="1" applyFill="1" applyBorder="1" applyAlignment="1">
      <alignment horizontal="center" vertical="center"/>
    </xf>
    <xf numFmtId="0" fontId="12" fillId="7" borderId="51" xfId="0" applyFont="1" applyFill="1" applyBorder="1" applyAlignment="1">
      <alignment horizontal="center" vertical="center"/>
    </xf>
    <xf numFmtId="49" fontId="12" fillId="7" borderId="52" xfId="0" applyNumberFormat="1" applyFont="1" applyFill="1" applyBorder="1" applyAlignment="1">
      <alignment horizontal="center" vertical="center"/>
    </xf>
    <xf numFmtId="49" fontId="12" fillId="7" borderId="52" xfId="0" applyNumberFormat="1" applyFont="1" applyFill="1" applyBorder="1" applyAlignment="1">
      <alignment horizontal="center" vertical="center" wrapText="1"/>
    </xf>
    <xf numFmtId="49" fontId="12" fillId="7" borderId="53" xfId="0" applyNumberFormat="1" applyFont="1" applyFill="1" applyBorder="1" applyAlignment="1">
      <alignment horizontal="center" vertical="center" wrapText="1"/>
    </xf>
    <xf numFmtId="0" fontId="8" fillId="4" borderId="54" xfId="0" applyFont="1" applyFill="1" applyBorder="1" applyAlignment="1"/>
    <xf numFmtId="0" fontId="12" fillId="7" borderId="55" xfId="0" applyFont="1" applyFill="1" applyBorder="1" applyAlignment="1">
      <alignment horizontal="center" vertical="center"/>
    </xf>
    <xf numFmtId="0" fontId="12" fillId="7" borderId="56" xfId="0" applyFont="1" applyFill="1" applyBorder="1" applyAlignment="1">
      <alignment horizontal="center" vertical="center"/>
    </xf>
    <xf numFmtId="0" fontId="12" fillId="7" borderId="57" xfId="0" applyFont="1" applyFill="1" applyBorder="1" applyAlignment="1">
      <alignment horizontal="center" vertical="center"/>
    </xf>
    <xf numFmtId="0" fontId="12" fillId="7" borderId="57" xfId="0" applyFont="1" applyFill="1" applyBorder="1" applyAlignment="1">
      <alignment horizontal="center" vertical="center" wrapText="1"/>
    </xf>
    <xf numFmtId="0" fontId="12" fillId="7" borderId="58" xfId="0" applyFont="1" applyFill="1" applyBorder="1" applyAlignment="1">
      <alignment horizontal="center" vertical="center" wrapText="1"/>
    </xf>
    <xf numFmtId="0" fontId="12" fillId="7" borderId="59" xfId="0" applyFont="1" applyFill="1" applyBorder="1" applyAlignment="1">
      <alignment horizontal="center" vertical="center"/>
    </xf>
    <xf numFmtId="0" fontId="12" fillId="7" borderId="59" xfId="0" applyFont="1" applyFill="1" applyBorder="1" applyAlignment="1">
      <alignment horizontal="center" vertical="center" wrapText="1"/>
    </xf>
    <xf numFmtId="0" fontId="12" fillId="7" borderId="60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/>
    </xf>
    <xf numFmtId="0" fontId="13" fillId="7" borderId="56" xfId="0" applyFont="1" applyFill="1" applyBorder="1" applyAlignment="1">
      <alignment horizontal="center" vertical="center"/>
    </xf>
    <xf numFmtId="0" fontId="13" fillId="7" borderId="61" xfId="0" applyFont="1" applyFill="1" applyBorder="1" applyAlignment="1">
      <alignment horizontal="center" vertical="center"/>
    </xf>
    <xf numFmtId="0" fontId="14" fillId="4" borderId="55" xfId="0" applyFont="1" applyFill="1" applyBorder="1" applyAlignment="1"/>
    <xf numFmtId="0" fontId="14" fillId="4" borderId="62" xfId="0" applyFont="1" applyFill="1" applyBorder="1" applyAlignment="1"/>
    <xf numFmtId="0" fontId="14" fillId="4" borderId="63" xfId="0" applyFont="1" applyFill="1" applyBorder="1" applyAlignment="1"/>
    <xf numFmtId="0" fontId="14" fillId="4" borderId="56" xfId="0" applyFont="1" applyFill="1" applyBorder="1" applyAlignment="1"/>
    <xf numFmtId="0" fontId="14" fillId="4" borderId="61" xfId="0" applyFont="1" applyFill="1" applyBorder="1" applyAlignment="1"/>
    <xf numFmtId="49" fontId="15" fillId="8" borderId="55" xfId="0" applyNumberFormat="1" applyFont="1" applyFill="1" applyBorder="1" applyAlignment="1">
      <alignment horizontal="center" vertical="center"/>
    </xf>
    <xf numFmtId="49" fontId="15" fillId="8" borderId="43" xfId="0" applyNumberFormat="1" applyFont="1" applyFill="1" applyBorder="1" applyAlignment="1">
      <alignment horizontal="left" vertical="center"/>
    </xf>
    <xf numFmtId="0" fontId="14" fillId="8" borderId="45" xfId="0" applyFont="1" applyFill="1" applyBorder="1" applyAlignment="1"/>
    <xf numFmtId="0" fontId="14" fillId="8" borderId="56" xfId="0" applyFont="1" applyFill="1" applyBorder="1" applyAlignment="1"/>
    <xf numFmtId="171" fontId="15" fillId="8" borderId="61" xfId="0" applyNumberFormat="1" applyFont="1" applyFill="1" applyBorder="1" applyAlignment="1">
      <alignment vertical="center"/>
    </xf>
    <xf numFmtId="49" fontId="15" fillId="4" borderId="55" xfId="0" applyNumberFormat="1" applyFont="1" applyFill="1" applyBorder="1" applyAlignment="1">
      <alignment horizontal="center" vertical="center"/>
    </xf>
    <xf numFmtId="49" fontId="15" fillId="4" borderId="62" xfId="0" applyNumberFormat="1" applyFont="1" applyFill="1" applyBorder="1" applyAlignment="1">
      <alignment vertical="center"/>
    </xf>
    <xf numFmtId="0" fontId="15" fillId="4" borderId="63" xfId="0" applyFont="1" applyFill="1" applyBorder="1" applyAlignment="1">
      <alignment vertical="center"/>
    </xf>
    <xf numFmtId="0" fontId="11" fillId="4" borderId="56" xfId="0" applyFont="1" applyFill="1" applyBorder="1" applyAlignment="1">
      <alignment horizontal="center"/>
    </xf>
    <xf numFmtId="172" fontId="11" fillId="4" borderId="56" xfId="0" applyNumberFormat="1" applyFont="1" applyFill="1" applyBorder="1" applyAlignment="1">
      <alignment horizontal="center"/>
    </xf>
    <xf numFmtId="173" fontId="11" fillId="4" borderId="61" xfId="0" applyNumberFormat="1" applyFont="1" applyFill="1" applyBorder="1" applyAlignment="1"/>
    <xf numFmtId="0" fontId="11" fillId="4" borderId="64" xfId="0" applyNumberFormat="1" applyFont="1" applyFill="1" applyBorder="1" applyAlignment="1">
      <alignment horizontal="center" vertical="center"/>
    </xf>
    <xf numFmtId="49" fontId="11" fillId="4" borderId="65" xfId="0" applyNumberFormat="1" applyFont="1" applyFill="1" applyBorder="1" applyAlignment="1">
      <alignment horizontal="left" vertical="center"/>
    </xf>
    <xf numFmtId="0" fontId="11" fillId="4" borderId="66" xfId="0" applyFont="1" applyFill="1" applyBorder="1" applyAlignment="1">
      <alignment vertical="center"/>
    </xf>
    <xf numFmtId="2" fontId="14" fillId="4" borderId="67" xfId="0" applyNumberFormat="1" applyFont="1" applyFill="1" applyBorder="1" applyAlignment="1">
      <alignment horizontal="center" vertical="center"/>
    </xf>
    <xf numFmtId="49" fontId="14" fillId="4" borderId="67" xfId="0" applyNumberFormat="1" applyFont="1" applyFill="1" applyBorder="1" applyAlignment="1">
      <alignment horizontal="center" vertical="center"/>
    </xf>
    <xf numFmtId="171" fontId="11" fillId="4" borderId="67" xfId="0" applyNumberFormat="1" applyFont="1" applyFill="1" applyBorder="1" applyAlignment="1">
      <alignment vertical="center"/>
    </xf>
    <xf numFmtId="9" fontId="11" fillId="4" borderId="67" xfId="0" applyNumberFormat="1" applyFont="1" applyFill="1" applyBorder="1" applyAlignment="1">
      <alignment horizontal="center" vertical="center"/>
    </xf>
    <xf numFmtId="174" fontId="11" fillId="4" borderId="68" xfId="0" applyNumberFormat="1" applyFont="1" applyFill="1" applyBorder="1" applyAlignment="1">
      <alignment vertical="center"/>
    </xf>
    <xf numFmtId="0" fontId="11" fillId="4" borderId="69" xfId="0" applyNumberFormat="1" applyFont="1" applyFill="1" applyBorder="1" applyAlignment="1">
      <alignment horizontal="center" vertical="center"/>
    </xf>
    <xf numFmtId="49" fontId="11" fillId="4" borderId="70" xfId="0" applyNumberFormat="1" applyFont="1" applyFill="1" applyBorder="1" applyAlignment="1">
      <alignment horizontal="left" vertical="center"/>
    </xf>
    <xf numFmtId="0" fontId="11" fillId="4" borderId="71" xfId="0" applyFont="1" applyFill="1" applyBorder="1" applyAlignment="1">
      <alignment horizontal="left" vertical="center"/>
    </xf>
    <xf numFmtId="2" fontId="14" fillId="4" borderId="72" xfId="0" applyNumberFormat="1" applyFont="1" applyFill="1" applyBorder="1" applyAlignment="1">
      <alignment horizontal="center" vertical="center"/>
    </xf>
    <xf numFmtId="49" fontId="14" fillId="4" borderId="72" xfId="0" applyNumberFormat="1" applyFont="1" applyFill="1" applyBorder="1" applyAlignment="1">
      <alignment horizontal="center" vertical="center"/>
    </xf>
    <xf numFmtId="171" fontId="11" fillId="4" borderId="72" xfId="0" applyNumberFormat="1" applyFont="1" applyFill="1" applyBorder="1" applyAlignment="1">
      <alignment vertical="center"/>
    </xf>
    <xf numFmtId="9" fontId="11" fillId="4" borderId="72" xfId="0" applyNumberFormat="1" applyFont="1" applyFill="1" applyBorder="1" applyAlignment="1">
      <alignment horizontal="center" vertical="center"/>
    </xf>
    <xf numFmtId="174" fontId="11" fillId="4" borderId="73" xfId="0" applyNumberFormat="1" applyFont="1" applyFill="1" applyBorder="1" applyAlignment="1">
      <alignment vertical="center"/>
    </xf>
    <xf numFmtId="0" fontId="11" fillId="4" borderId="74" xfId="0" applyNumberFormat="1" applyFont="1" applyFill="1" applyBorder="1" applyAlignment="1">
      <alignment horizontal="center" vertical="center"/>
    </xf>
    <xf numFmtId="49" fontId="11" fillId="4" borderId="75" xfId="0" applyNumberFormat="1" applyFont="1" applyFill="1" applyBorder="1" applyAlignment="1">
      <alignment horizontal="left" vertical="center"/>
    </xf>
    <xf numFmtId="0" fontId="11" fillId="4" borderId="76" xfId="0" applyFont="1" applyFill="1" applyBorder="1" applyAlignment="1">
      <alignment horizontal="left" vertical="center"/>
    </xf>
    <xf numFmtId="2" fontId="14" fillId="4" borderId="77" xfId="0" applyNumberFormat="1" applyFont="1" applyFill="1" applyBorder="1" applyAlignment="1">
      <alignment horizontal="center" vertical="center"/>
    </xf>
    <xf numFmtId="49" fontId="14" fillId="4" borderId="77" xfId="0" applyNumberFormat="1" applyFont="1" applyFill="1" applyBorder="1" applyAlignment="1">
      <alignment horizontal="center" vertical="center"/>
    </xf>
    <xf numFmtId="171" fontId="11" fillId="4" borderId="77" xfId="0" applyNumberFormat="1" applyFont="1" applyFill="1" applyBorder="1" applyAlignment="1">
      <alignment vertical="center"/>
    </xf>
    <xf numFmtId="9" fontId="11" fillId="4" borderId="77" xfId="0" applyNumberFormat="1" applyFont="1" applyFill="1" applyBorder="1" applyAlignment="1">
      <alignment horizontal="center" vertical="center"/>
    </xf>
    <xf numFmtId="174" fontId="11" fillId="4" borderId="78" xfId="0" applyNumberFormat="1" applyFont="1" applyFill="1" applyBorder="1" applyAlignment="1">
      <alignment vertical="center"/>
    </xf>
    <xf numFmtId="174" fontId="11" fillId="4" borderId="47" xfId="0" applyNumberFormat="1" applyFont="1" applyFill="1" applyBorder="1" applyAlignment="1">
      <alignment vertical="center"/>
    </xf>
    <xf numFmtId="49" fontId="11" fillId="4" borderId="70" xfId="0" applyNumberFormat="1" applyFont="1" applyFill="1" applyBorder="1" applyAlignment="1">
      <alignment horizontal="left" vertical="center" wrapText="1"/>
    </xf>
    <xf numFmtId="0" fontId="11" fillId="4" borderId="67" xfId="0" applyFont="1" applyFill="1" applyBorder="1" applyAlignment="1">
      <alignment horizontal="center"/>
    </xf>
    <xf numFmtId="0" fontId="14" fillId="4" borderId="67" xfId="0" applyNumberFormat="1" applyFont="1" applyFill="1" applyBorder="1" applyAlignment="1">
      <alignment horizontal="center" vertical="center"/>
    </xf>
    <xf numFmtId="0" fontId="14" fillId="4" borderId="72" xfId="0" applyNumberFormat="1" applyFont="1" applyFill="1" applyBorder="1" applyAlignment="1">
      <alignment horizontal="center" vertical="center"/>
    </xf>
    <xf numFmtId="0" fontId="14" fillId="4" borderId="77" xfId="0" applyNumberFormat="1" applyFont="1" applyFill="1" applyBorder="1" applyAlignment="1">
      <alignment horizontal="center" vertical="center"/>
    </xf>
    <xf numFmtId="172" fontId="16" fillId="4" borderId="56" xfId="0" applyNumberFormat="1" applyFont="1" applyFill="1" applyBorder="1" applyAlignment="1">
      <alignment horizontal="center"/>
    </xf>
    <xf numFmtId="49" fontId="11" fillId="4" borderId="75" xfId="0" applyNumberFormat="1" applyFont="1" applyFill="1" applyBorder="1" applyAlignment="1">
      <alignment horizontal="left" vertical="center" wrapText="1"/>
    </xf>
    <xf numFmtId="0" fontId="11" fillId="4" borderId="79" xfId="0" applyNumberFormat="1" applyFont="1" applyFill="1" applyBorder="1" applyAlignment="1">
      <alignment horizontal="center" vertical="center"/>
    </xf>
    <xf numFmtId="49" fontId="11" fillId="4" borderId="80" xfId="0" applyNumberFormat="1" applyFont="1" applyFill="1" applyBorder="1" applyAlignment="1">
      <alignment horizontal="left" vertical="center"/>
    </xf>
    <xf numFmtId="0" fontId="11" fillId="4" borderId="81" xfId="0" applyFont="1" applyFill="1" applyBorder="1" applyAlignment="1">
      <alignment horizontal="left" vertical="center"/>
    </xf>
    <xf numFmtId="2" fontId="14" fillId="4" borderId="82" xfId="0" applyNumberFormat="1" applyFont="1" applyFill="1" applyBorder="1" applyAlignment="1">
      <alignment horizontal="center" vertical="center"/>
    </xf>
    <xf numFmtId="49" fontId="14" fillId="4" borderId="82" xfId="0" applyNumberFormat="1" applyFont="1" applyFill="1" applyBorder="1" applyAlignment="1">
      <alignment horizontal="center" vertical="center"/>
    </xf>
    <xf numFmtId="171" fontId="11" fillId="4" borderId="82" xfId="0" applyNumberFormat="1" applyFont="1" applyFill="1" applyBorder="1" applyAlignment="1">
      <alignment vertical="center"/>
    </xf>
    <xf numFmtId="9" fontId="11" fillId="4" borderId="82" xfId="0" applyNumberFormat="1" applyFont="1" applyFill="1" applyBorder="1" applyAlignment="1">
      <alignment horizontal="center" vertical="center"/>
    </xf>
    <xf numFmtId="174" fontId="11" fillId="4" borderId="83" xfId="0" applyNumberFormat="1" applyFont="1" applyFill="1" applyBorder="1" applyAlignment="1">
      <alignment vertical="center"/>
    </xf>
    <xf numFmtId="49" fontId="15" fillId="8" borderId="50" xfId="0" applyNumberFormat="1" applyFont="1" applyFill="1" applyBorder="1" applyAlignment="1">
      <alignment horizontal="center" vertical="center"/>
    </xf>
    <xf numFmtId="49" fontId="15" fillId="8" borderId="84" xfId="0" applyNumberFormat="1" applyFont="1" applyFill="1" applyBorder="1" applyAlignment="1">
      <alignment horizontal="left" vertical="center"/>
    </xf>
    <xf numFmtId="0" fontId="14" fillId="8" borderId="85" xfId="0" applyFont="1" applyFill="1" applyBorder="1" applyAlignment="1"/>
    <xf numFmtId="0" fontId="14" fillId="8" borderId="51" xfId="0" applyFont="1" applyFill="1" applyBorder="1" applyAlignment="1"/>
    <xf numFmtId="171" fontId="15" fillId="8" borderId="86" xfId="0" applyNumberFormat="1" applyFont="1" applyFill="1" applyBorder="1" applyAlignment="1">
      <alignment vertical="center"/>
    </xf>
    <xf numFmtId="171" fontId="8" fillId="4" borderId="47" xfId="0" applyNumberFormat="1" applyFont="1" applyFill="1" applyBorder="1" applyAlignment="1"/>
    <xf numFmtId="173" fontId="17" fillId="4" borderId="54" xfId="0" applyNumberFormat="1" applyFont="1" applyFill="1" applyBorder="1" applyAlignment="1"/>
    <xf numFmtId="173" fontId="11" fillId="4" borderId="68" xfId="0" applyNumberFormat="1" applyFont="1" applyFill="1" applyBorder="1" applyAlignment="1"/>
    <xf numFmtId="0" fontId="11" fillId="4" borderId="55" xfId="0" applyNumberFormat="1" applyFont="1" applyFill="1" applyBorder="1" applyAlignment="1">
      <alignment horizontal="center" vertical="center"/>
    </xf>
    <xf numFmtId="49" fontId="11" fillId="4" borderId="62" xfId="0" applyNumberFormat="1" applyFont="1" applyFill="1" applyBorder="1" applyAlignment="1">
      <alignment horizontal="left" vertical="center"/>
    </xf>
    <xf numFmtId="0" fontId="11" fillId="4" borderId="63" xfId="0" applyFont="1" applyFill="1" applyBorder="1" applyAlignment="1">
      <alignment vertical="center"/>
    </xf>
    <xf numFmtId="2" fontId="14" fillId="4" borderId="56" xfId="0" applyNumberFormat="1" applyFont="1" applyFill="1" applyBorder="1" applyAlignment="1">
      <alignment horizontal="center" vertical="center"/>
    </xf>
    <xf numFmtId="49" fontId="14" fillId="4" borderId="56" xfId="0" applyNumberFormat="1" applyFont="1" applyFill="1" applyBorder="1" applyAlignment="1">
      <alignment horizontal="center" vertical="center"/>
    </xf>
    <xf numFmtId="171" fontId="11" fillId="4" borderId="56" xfId="0" applyNumberFormat="1" applyFont="1" applyFill="1" applyBorder="1" applyAlignment="1">
      <alignment vertical="center"/>
    </xf>
    <xf numFmtId="9" fontId="11" fillId="4" borderId="56" xfId="0" applyNumberFormat="1" applyFont="1" applyFill="1" applyBorder="1" applyAlignment="1">
      <alignment horizontal="center" vertical="center"/>
    </xf>
    <xf numFmtId="174" fontId="11" fillId="4" borderId="61" xfId="0" applyNumberFormat="1" applyFont="1" applyFill="1" applyBorder="1" applyAlignment="1">
      <alignment vertical="center"/>
    </xf>
    <xf numFmtId="10" fontId="14" fillId="4" borderId="67" xfId="0" applyNumberFormat="1" applyFont="1" applyFill="1" applyBorder="1" applyAlignment="1">
      <alignment horizontal="center" vertical="center"/>
    </xf>
    <xf numFmtId="10" fontId="14" fillId="4" borderId="72" xfId="0" applyNumberFormat="1" applyFont="1" applyFill="1" applyBorder="1" applyAlignment="1">
      <alignment horizontal="center" vertical="center"/>
    </xf>
    <xf numFmtId="10" fontId="14" fillId="4" borderId="77" xfId="0" applyNumberFormat="1" applyFont="1" applyFill="1" applyBorder="1" applyAlignment="1">
      <alignment horizontal="center" vertical="center"/>
    </xf>
    <xf numFmtId="49" fontId="15" fillId="8" borderId="64" xfId="0" applyNumberFormat="1" applyFont="1" applyFill="1" applyBorder="1" applyAlignment="1">
      <alignment horizontal="center" vertical="center"/>
    </xf>
    <xf numFmtId="49" fontId="18" fillId="4" borderId="87" xfId="0" applyNumberFormat="1" applyFont="1" applyFill="1" applyBorder="1" applyAlignment="1">
      <alignment horizontal="left" vertical="center"/>
    </xf>
    <xf numFmtId="0" fontId="15" fillId="8" borderId="88" xfId="0" applyFont="1" applyFill="1" applyBorder="1" applyAlignment="1">
      <alignment horizontal="right" vertical="center"/>
    </xf>
    <xf numFmtId="0" fontId="15" fillId="8" borderId="89" xfId="0" applyFont="1" applyFill="1" applyBorder="1" applyAlignment="1">
      <alignment horizontal="right" vertical="center"/>
    </xf>
    <xf numFmtId="171" fontId="15" fillId="8" borderId="68" xfId="0" applyNumberFormat="1" applyFont="1" applyFill="1" applyBorder="1" applyAlignment="1">
      <alignment vertical="center"/>
    </xf>
    <xf numFmtId="0" fontId="15" fillId="4" borderId="69" xfId="0" applyFont="1" applyFill="1" applyBorder="1" applyAlignment="1">
      <alignment horizontal="center" vertical="center"/>
    </xf>
    <xf numFmtId="49" fontId="15" fillId="4" borderId="90" xfId="0" applyNumberFormat="1" applyFont="1" applyFill="1" applyBorder="1" applyAlignment="1">
      <alignment horizontal="left" vertical="center"/>
    </xf>
    <xf numFmtId="0" fontId="15" fillId="4" borderId="91" xfId="0" applyFont="1" applyFill="1" applyBorder="1" applyAlignment="1">
      <alignment horizontal="right" vertical="center"/>
    </xf>
    <xf numFmtId="0" fontId="15" fillId="4" borderId="92" xfId="0" applyFont="1" applyFill="1" applyBorder="1" applyAlignment="1">
      <alignment horizontal="right" vertical="center"/>
    </xf>
    <xf numFmtId="0" fontId="15" fillId="4" borderId="93" xfId="0" applyFont="1" applyFill="1" applyBorder="1" applyAlignment="1">
      <alignment horizontal="right" vertical="center"/>
    </xf>
    <xf numFmtId="171" fontId="15" fillId="4" borderId="78" xfId="0" applyNumberFormat="1" applyFont="1" applyFill="1" applyBorder="1" applyAlignment="1">
      <alignment vertical="center"/>
    </xf>
    <xf numFmtId="49" fontId="11" fillId="4" borderId="90" xfId="0" applyNumberFormat="1" applyFont="1" applyFill="1" applyBorder="1" applyAlignment="1">
      <alignment horizontal="left" vertical="center"/>
    </xf>
    <xf numFmtId="0" fontId="15" fillId="4" borderId="94" xfId="0" applyFont="1" applyFill="1" applyBorder="1" applyAlignment="1">
      <alignment horizontal="right" vertical="center"/>
    </xf>
    <xf numFmtId="171" fontId="15" fillId="4" borderId="73" xfId="0" applyNumberFormat="1" applyFont="1" applyFill="1" applyBorder="1" applyAlignment="1">
      <alignment vertical="center"/>
    </xf>
    <xf numFmtId="0" fontId="15" fillId="4" borderId="74" xfId="0" applyFont="1" applyFill="1" applyBorder="1" applyAlignment="1">
      <alignment horizontal="center" vertical="center"/>
    </xf>
    <xf numFmtId="175" fontId="19" fillId="4" borderId="47" xfId="0" applyNumberFormat="1" applyFont="1" applyFill="1" applyBorder="1" applyAlignment="1"/>
    <xf numFmtId="171" fontId="19" fillId="4" borderId="47" xfId="0" applyNumberFormat="1" applyFont="1" applyFill="1" applyBorder="1" applyAlignment="1"/>
    <xf numFmtId="0" fontId="8" fillId="4" borderId="90" xfId="0" applyFont="1" applyFill="1" applyBorder="1" applyAlignment="1"/>
    <xf numFmtId="10" fontId="8" fillId="4" borderId="47" xfId="0" applyNumberFormat="1" applyFont="1" applyFill="1" applyBorder="1" applyAlignment="1"/>
    <xf numFmtId="173" fontId="20" fillId="4" borderId="47" xfId="0" applyNumberFormat="1" applyFont="1" applyFill="1" applyBorder="1" applyAlignment="1"/>
    <xf numFmtId="0" fontId="8" fillId="4" borderId="95" xfId="0" applyFont="1" applyFill="1" applyBorder="1" applyAlignment="1"/>
    <xf numFmtId="176" fontId="8" fillId="4" borderId="95" xfId="0" applyNumberFormat="1" applyFont="1" applyFill="1" applyBorder="1" applyAlignment="1"/>
    <xf numFmtId="0" fontId="21" fillId="4" borderId="47" xfId="0" applyFont="1" applyFill="1" applyBorder="1" applyAlignment="1"/>
    <xf numFmtId="0" fontId="17" fillId="4" borderId="47" xfId="0" applyFont="1" applyFill="1" applyBorder="1" applyAlignment="1"/>
    <xf numFmtId="171" fontId="22" fillId="4" borderId="47" xfId="0" applyNumberFormat="1" applyFont="1" applyFill="1" applyBorder="1" applyAlignment="1"/>
    <xf numFmtId="49" fontId="8" fillId="2" borderId="12" xfId="0" applyNumberFormat="1" applyFont="1" applyFill="1" applyBorder="1" applyAlignment="1">
      <alignment horizontal="left" vertical="top" wrapText="1"/>
    </xf>
    <xf numFmtId="49" fontId="0" fillId="2" borderId="17" xfId="0" applyNumberFormat="1" applyFill="1" applyBorder="1">
      <alignment vertical="top" wrapText="1"/>
    </xf>
    <xf numFmtId="49" fontId="0" fillId="0" borderId="17" xfId="0" applyNumberFormat="1" applyBorder="1">
      <alignment vertical="top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>
      <alignment vertical="top" wrapText="1"/>
    </xf>
    <xf numFmtId="0" fontId="2" fillId="0" borderId="2" xfId="0" applyFont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3F3F3F"/>
      <rgbColor rgb="FF7F7F7F"/>
      <rgbColor rgb="FFEEEEEE"/>
      <rgbColor rgb="FFBFBFBF"/>
      <rgbColor rgb="FF434343"/>
      <rgbColor rgb="FFFFFFFF"/>
      <rgbColor rgb="FFBDC0BF"/>
      <rgbColor rgb="FFA5A5A5"/>
      <rgbColor rgb="FFDBDBDB"/>
      <rgbColor rgb="FFAAAAAA"/>
      <rgbColor rgb="FFD8D8D8"/>
      <rgbColor rgb="FFFFFF00"/>
      <rgbColor rgb="FFFF0000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styles" Target="styl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sheetMetadata" Target="metadata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calcChain" Target="calcChain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theme" Target="theme/theme1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1"/>
  <sheetViews>
    <sheetView showGridLines="0" tabSelected="1" workbookViewId="0">
      <pane xSplit="2" topLeftCell="C1" activePane="topRight" state="frozen"/>
      <selection pane="topRight" sqref="A1:A2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8990000</v>
      </c>
      <c r="J4" s="13">
        <v>8990000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8990000</v>
      </c>
      <c r="N4" s="15" cm="1">
        <f t="array" ref="N4">IF(F4&gt;0,IF($D4&lt;=0,0,ROUND(F4*J4,2)),"")</f>
        <v>8990000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17960000</v>
      </c>
      <c r="J5" s="18">
        <v>17960000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17960000</v>
      </c>
      <c r="N5" s="27" cm="1">
        <f t="array" ref="N5">IF(F5&gt;0,IF($D5&lt;=0,0,ROUND(F5*J5,2)),"")</f>
        <v>17960000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22475000</v>
      </c>
      <c r="J6" s="13">
        <v>22475000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22475000</v>
      </c>
      <c r="N6" s="15" cm="1">
        <f t="array" ref="N6">IF(F6&gt;0,IF($D6&lt;=0,0,ROUND(F6*J6,2)),"")</f>
        <v>22475000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22450000</v>
      </c>
      <c r="J7" s="18">
        <v>22450000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22450000</v>
      </c>
      <c r="N7" s="27" cm="1">
        <f t="array" ref="N7">IF(F7&gt;0,IF($D7&lt;=0,0,ROUND(F7*J7,2)),"")</f>
        <v>22450000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13485000</v>
      </c>
      <c r="J9" s="18">
        <v>13485000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13485000</v>
      </c>
      <c r="N9" s="27" cm="1">
        <f t="array" ref="N9">IF(F9&gt;0,IF($D9&lt;=0,0,ROUND(F9*J9,2)),"")</f>
        <v>13485000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215664</v>
      </c>
      <c r="J10" s="83">
        <v>215664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215664</v>
      </c>
      <c r="N10" s="87" cm="1">
        <f t="array" ref="N10">IF(F10&gt;0,IF($D10&lt;=0,0,ROUND(F10*J10,2)),"")</f>
        <v>215664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90075664</v>
      </c>
      <c r="N27" s="57" cm="1">
        <f t="array" ref="N27">SUM(N1:N26)</f>
        <v>90075664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215664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215664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89860000</v>
      </c>
      <c r="N28" s="67" cm="1">
        <f t="array" ref="N28">SUMIF($K3:$K26,"&gt;0",N3:N26)</f>
        <v>89860000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9884600</v>
      </c>
      <c r="N29" s="67" cm="1">
        <f t="array" ref="N29">N28*MAX($K3:$K26)%</f>
        <v>9884600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99960264</v>
      </c>
      <c r="N30" s="67" cm="1">
        <f t="array" ref="N30">N27+N29</f>
        <v>99960264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99960264</v>
      </c>
      <c r="N31" s="66" cm="1">
        <f t="array" ref="N31">ROUNDDOWN(N30,-3)</f>
        <v>99960000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8990000</v>
      </c>
      <c r="J4" s="13">
        <v>8990000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8990000</v>
      </c>
      <c r="N4" s="15" cm="1">
        <f t="array" ref="N4">IF(F4&gt;0,IF($D4&lt;=0,0,ROUND(F4*J4,2)),"")</f>
        <v>8990000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17960000</v>
      </c>
      <c r="J5" s="18">
        <v>17960000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17960000</v>
      </c>
      <c r="N5" s="27" cm="1">
        <f t="array" ref="N5">IF(F5&gt;0,IF($D5&lt;=0,0,ROUND(F5*J5,2)),"")</f>
        <v>17960000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22475000</v>
      </c>
      <c r="J6" s="13">
        <v>22475000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22475000</v>
      </c>
      <c r="N6" s="15" cm="1">
        <f t="array" ref="N6">IF(F6&gt;0,IF($D6&lt;=0,0,ROUND(F6*J6,2)),"")</f>
        <v>22475000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22450000</v>
      </c>
      <c r="J7" s="18">
        <v>22450000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22450000</v>
      </c>
      <c r="N7" s="27" cm="1">
        <f t="array" ref="N7">IF(F7&gt;0,IF($D7&lt;=0,0,ROUND(F7*J7,2)),"")</f>
        <v>22450000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13480000</v>
      </c>
      <c r="J9" s="18">
        <v>13480000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13480000</v>
      </c>
      <c r="N9" s="27" cm="1">
        <f t="array" ref="N9">IF(F9&gt;0,IF($D9&lt;=0,0,ROUND(F9*J9,2)),"")</f>
        <v>13480000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215700</v>
      </c>
      <c r="J10" s="83">
        <v>215700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215700</v>
      </c>
      <c r="N10" s="87" cm="1">
        <f t="array" ref="N10">IF(F10&gt;0,IF($D10&lt;=0,0,ROUND(F10*J10,2)),"")</f>
        <v>215700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90070700</v>
      </c>
      <c r="N27" s="57" cm="1">
        <f t="array" ref="N27">SUM(N1:N26)</f>
        <v>90070700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215652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215652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89855000</v>
      </c>
      <c r="N28" s="67" cm="1">
        <f t="array" ref="N28">SUMIF($K3:$K26,"&gt;0",N3:N26)</f>
        <v>89855000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9884050</v>
      </c>
      <c r="N29" s="67" cm="1">
        <f t="array" ref="N29">N28*MAX($K3:$K26)%</f>
        <v>9884050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99954750</v>
      </c>
      <c r="N30" s="67" cm="1">
        <f t="array" ref="N30">N27+N29</f>
        <v>99954750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99954750</v>
      </c>
      <c r="N31" s="66" cm="1">
        <f t="array" ref="N31">ROUNDDOWN(N30,-3)</f>
        <v>99954000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8980000</v>
      </c>
      <c r="J4" s="13">
        <v>8980000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8980000</v>
      </c>
      <c r="N4" s="15" cm="1">
        <f t="array" ref="N4">IF(F4&gt;0,IF($D4&lt;=0,0,ROUND(F4*J4,2)),"")</f>
        <v>8980000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17960000</v>
      </c>
      <c r="J5" s="18">
        <v>17960000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17960000</v>
      </c>
      <c r="N5" s="27" cm="1">
        <f t="array" ref="N5">IF(F5&gt;0,IF($D5&lt;=0,0,ROUND(F5*J5,2)),"")</f>
        <v>17960000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22476000</v>
      </c>
      <c r="J6" s="13">
        <v>22476000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22476000</v>
      </c>
      <c r="N6" s="15" cm="1">
        <f t="array" ref="N6">IF(F6&gt;0,IF($D6&lt;=0,0,ROUND(F6*J6,2)),"")</f>
        <v>22476000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22450000</v>
      </c>
      <c r="J7" s="18">
        <v>22450000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22450000</v>
      </c>
      <c r="N7" s="27" cm="1">
        <f t="array" ref="N7">IF(F7&gt;0,IF($D7&lt;=0,0,ROUND(F7*J7,2)),"")</f>
        <v>22450000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13480000</v>
      </c>
      <c r="J9" s="18">
        <v>13480000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13480000</v>
      </c>
      <c r="N9" s="27" cm="1">
        <f t="array" ref="N9">IF(F9&gt;0,IF($D9&lt;=0,0,ROUND(F9*J9,2)),"")</f>
        <v>13480000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215630.4</v>
      </c>
      <c r="J10" s="83">
        <v>215630.4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215630.4</v>
      </c>
      <c r="N10" s="87" cm="1">
        <f t="array" ref="N10">IF(F10&gt;0,IF($D10&lt;=0,0,ROUND(F10*J10,2)),"")</f>
        <v>215630.4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90061630.400000006</v>
      </c>
      <c r="N27" s="57" cm="1">
        <f t="array" ref="N27">SUM(N1:N26)</f>
        <v>90061630.400000006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215630.4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215630.4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89846000</v>
      </c>
      <c r="N28" s="67" cm="1">
        <f t="array" ref="N28">SUMIF($K3:$K26,"&gt;0",N3:N26)</f>
        <v>89846000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9883060</v>
      </c>
      <c r="N29" s="67" cm="1">
        <f t="array" ref="N29">N28*MAX($K3:$K26)%</f>
        <v>9883060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99944690.400000006</v>
      </c>
      <c r="N30" s="67" cm="1">
        <f t="array" ref="N30">N27+N29</f>
        <v>99944690.400000006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99944690.400000006</v>
      </c>
      <c r="N31" s="66" cm="1">
        <f t="array" ref="N31">ROUNDDOWN(N30,-3)</f>
        <v>99944000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8900000</v>
      </c>
      <c r="J4" s="13">
        <v>8900000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8900000</v>
      </c>
      <c r="N4" s="15" cm="1">
        <f t="array" ref="N4">IF(F4&gt;0,IF($D4&lt;=0,0,ROUND(F4*J4,2)),"")</f>
        <v>8900000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18000000</v>
      </c>
      <c r="J5" s="18">
        <v>18000000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18000000</v>
      </c>
      <c r="N5" s="27" cm="1">
        <f t="array" ref="N5">IF(F5&gt;0,IF($D5&lt;=0,0,ROUND(F5*J5,2)),"")</f>
        <v>18000000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22500000</v>
      </c>
      <c r="J6" s="13">
        <v>22500000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22500000</v>
      </c>
      <c r="N6" s="15" cm="1">
        <f t="array" ref="N6">IF(F6&gt;0,IF($D6&lt;=0,0,ROUND(F6*J6,2)),"")</f>
        <v>22500000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22400000</v>
      </c>
      <c r="J7" s="18">
        <v>22400000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22400000</v>
      </c>
      <c r="N7" s="27" cm="1">
        <f t="array" ref="N7">IF(F7&gt;0,IF($D7&lt;=0,0,ROUND(F7*J7,2)),"")</f>
        <v>22400000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13500000</v>
      </c>
      <c r="J9" s="18">
        <v>13500000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13500000</v>
      </c>
      <c r="N9" s="27" cm="1">
        <f t="array" ref="N9">IF(F9&gt;0,IF($D9&lt;=0,0,ROUND(F9*J9,2)),"")</f>
        <v>13500000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215520</v>
      </c>
      <c r="J10" s="83">
        <v>215520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215520</v>
      </c>
      <c r="N10" s="87" cm="1">
        <f t="array" ref="N10">IF(F10&gt;0,IF($D10&lt;=0,0,ROUND(F10*J10,2)),"")</f>
        <v>215520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90015520</v>
      </c>
      <c r="N27" s="57" cm="1">
        <f t="array" ref="N27">SUM(N1:N26)</f>
        <v>90015520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215520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215520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89800000</v>
      </c>
      <c r="N28" s="67" cm="1">
        <f t="array" ref="N28">SUMIF($K3:$K26,"&gt;0",N3:N26)</f>
        <v>89800000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9878000</v>
      </c>
      <c r="N29" s="67" cm="1">
        <f t="array" ref="N29">N28*MAX($K3:$K26)%</f>
        <v>9878000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99893520</v>
      </c>
      <c r="N30" s="67" cm="1">
        <f t="array" ref="N30">N27+N29</f>
        <v>99893520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99893520</v>
      </c>
      <c r="N31" s="66" cm="1">
        <f t="array" ref="N31">ROUNDDOWN(N30,-3)</f>
        <v>99893000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76">
        <v>1</v>
      </c>
      <c r="B5" s="11" t="s">
        <v>47</v>
      </c>
      <c r="C5" s="16"/>
      <c r="D5" s="18">
        <v>3</v>
      </c>
      <c r="E5" s="18" cm="1">
        <f t="array" ref="E5">D5</f>
        <v>3</v>
      </c>
      <c r="F5" s="18" cm="1">
        <f t="array" ref="F5">D5</f>
        <v>3</v>
      </c>
      <c r="G5" s="25" t="s">
        <v>48</v>
      </c>
      <c r="H5" s="26">
        <v>8000000</v>
      </c>
      <c r="I5" s="26">
        <v>8000000</v>
      </c>
      <c r="J5" s="26">
        <v>8000000</v>
      </c>
      <c r="K5" s="18">
        <v>11</v>
      </c>
      <c r="L5" s="18" cm="1">
        <f t="array" ref="L5">IF(D5&gt;0,IF($D5&lt;=0,0,D5*H5),"")</f>
        <v>24000000</v>
      </c>
      <c r="M5" s="18" cm="1">
        <f t="array" ref="M5">IF(E5&gt;0,IF($D5&lt;=0,0,ROUND(E5*I5,2)),"")</f>
        <v>24000000</v>
      </c>
      <c r="N5" s="27" cm="1">
        <f t="array" ref="N5">IF(F5&gt;0,IF($D5&lt;=0,0,ROUND(F5*J5,2)),"")</f>
        <v>24000000</v>
      </c>
    </row>
    <row r="6" spans="1:14" ht="20.5" customHeight="1" x14ac:dyDescent="0.15">
      <c r="A6" s="77">
        <v>2</v>
      </c>
      <c r="B6" s="11" t="s">
        <v>49</v>
      </c>
      <c r="C6" s="12"/>
      <c r="D6" s="13">
        <v>3</v>
      </c>
      <c r="E6" s="13" cm="1">
        <f t="array" ref="E6">D6</f>
        <v>3</v>
      </c>
      <c r="F6" s="13" cm="1">
        <f t="array" ref="F6">D6</f>
        <v>3</v>
      </c>
      <c r="G6" s="14" t="s">
        <v>48</v>
      </c>
      <c r="H6" s="23">
        <v>3500000</v>
      </c>
      <c r="I6" s="23">
        <v>3470000</v>
      </c>
      <c r="J6" s="23">
        <v>3470000</v>
      </c>
      <c r="K6" s="13">
        <v>11</v>
      </c>
      <c r="L6" s="13" cm="1">
        <f t="array" ref="L6">IF(D6&gt;0,IF($D6&lt;=0,0,D6*H6),"")</f>
        <v>10500000</v>
      </c>
      <c r="M6" s="13" cm="1">
        <f t="array" ref="M6">IF(E6&gt;0,IF($D6&lt;=0,0,ROUND(E6*I6,2)),"")</f>
        <v>10410000</v>
      </c>
      <c r="N6" s="15" cm="1">
        <f t="array" ref="N6">IF(F6&gt;0,IF($D6&lt;=0,0,ROUND(F6*J6,2)),"")</f>
        <v>10410000</v>
      </c>
    </row>
    <row r="7" spans="1:14" ht="20.5" customHeight="1" x14ac:dyDescent="0.15">
      <c r="A7" s="78" t="s">
        <v>50</v>
      </c>
      <c r="B7" s="11" t="s">
        <v>51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45</v>
      </c>
      <c r="B8" s="11" t="s">
        <v>52</v>
      </c>
      <c r="C8" s="12"/>
      <c r="D8" s="20"/>
      <c r="E8" s="13"/>
      <c r="F8" s="13"/>
      <c r="G8" s="20"/>
      <c r="H8" s="23"/>
      <c r="I8" s="23"/>
      <c r="J8" s="2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79">
        <v>1</v>
      </c>
      <c r="B9" s="11" t="s">
        <v>53</v>
      </c>
      <c r="C9" s="16"/>
      <c r="D9" s="18">
        <v>3</v>
      </c>
      <c r="E9" s="18" cm="1">
        <f t="array" ref="E9">D9</f>
        <v>3</v>
      </c>
      <c r="F9" s="18" cm="1">
        <f t="array" ref="F9">D9</f>
        <v>3</v>
      </c>
      <c r="G9" s="25" t="s">
        <v>54</v>
      </c>
      <c r="H9" s="26">
        <v>300000</v>
      </c>
      <c r="I9" s="26">
        <v>300000</v>
      </c>
      <c r="J9" s="26">
        <v>300000</v>
      </c>
      <c r="K9" s="18">
        <v>11</v>
      </c>
      <c r="L9" s="18" cm="1">
        <f t="array" ref="L9">IF(D9&gt;0,IF($D9&lt;=0,0,D9*H9),"")</f>
        <v>900000</v>
      </c>
      <c r="M9" s="18" cm="1">
        <f t="array" ref="M9">IF(E9&gt;0,IF($D9&lt;=0,0,ROUND(E9*I9,2)),"")</f>
        <v>900000</v>
      </c>
      <c r="N9" s="27" cm="1">
        <f t="array" ref="N9">IF(F9&gt;0,IF($D9&lt;=0,0,ROUND(F9*J9,2)),"")</f>
        <v>900000</v>
      </c>
    </row>
    <row r="10" spans="1:14" ht="32.5" customHeight="1" x14ac:dyDescent="0.15">
      <c r="A10" s="29">
        <v>2</v>
      </c>
      <c r="B10" s="11" t="s">
        <v>55</v>
      </c>
      <c r="C10" s="12"/>
      <c r="D10" s="13">
        <v>1</v>
      </c>
      <c r="E10" s="13" cm="1">
        <f t="array" ref="E10">D10</f>
        <v>1</v>
      </c>
      <c r="F10" s="13" cm="1">
        <f t="array" ref="F10">D10</f>
        <v>1</v>
      </c>
      <c r="G10" s="14" t="s">
        <v>56</v>
      </c>
      <c r="H10" s="23">
        <v>1260000</v>
      </c>
      <c r="I10" s="23">
        <v>1250000</v>
      </c>
      <c r="J10" s="23">
        <v>1250000</v>
      </c>
      <c r="K10" s="13">
        <v>11</v>
      </c>
      <c r="L10" s="13" cm="1">
        <f t="array" ref="L10">IF(D10&gt;0,IF($D10&lt;=0,0,D10*H10),"")</f>
        <v>1260000</v>
      </c>
      <c r="M10" s="13" cm="1">
        <f t="array" ref="M10">IF(E10&gt;0,IF($D10&lt;=0,0,ROUND(E10*I10,2)),"")</f>
        <v>1250000</v>
      </c>
      <c r="N10" s="15" cm="1">
        <f t="array" ref="N10">IF(F10&gt;0,IF($D10&lt;=0,0,ROUND(F10*J10,2)),"")</f>
        <v>1250000</v>
      </c>
    </row>
    <row r="11" spans="1:14" ht="20.5" customHeight="1" x14ac:dyDescent="0.15">
      <c r="A11" s="29">
        <v>3</v>
      </c>
      <c r="B11" s="11" t="s">
        <v>57</v>
      </c>
      <c r="C11" s="16"/>
      <c r="D11" s="18">
        <v>3</v>
      </c>
      <c r="E11" s="18" cm="1">
        <f t="array" ref="E11">D11</f>
        <v>3</v>
      </c>
      <c r="F11" s="18" cm="1">
        <f t="array" ref="F11">D11</f>
        <v>3</v>
      </c>
      <c r="G11" s="25" t="s">
        <v>54</v>
      </c>
      <c r="H11" s="26">
        <v>700000</v>
      </c>
      <c r="I11" s="26">
        <v>700000</v>
      </c>
      <c r="J11" s="26">
        <v>700000</v>
      </c>
      <c r="K11" s="18">
        <v>11</v>
      </c>
      <c r="L11" s="18" cm="1">
        <f t="array" ref="L11">IF(D11&gt;0,IF($D11&lt;=0,0,D11*H11),"")</f>
        <v>2100000</v>
      </c>
      <c r="M11" s="18" cm="1">
        <f t="array" ref="M11">IF(E11&gt;0,IF($D11&lt;=0,0,ROUND(E11*I11,2)),"")</f>
        <v>2100000</v>
      </c>
      <c r="N11" s="27" cm="1">
        <f t="array" ref="N11">IF(F11&gt;0,IF($D11&lt;=0,0,ROUND(F11*J11,2)),"")</f>
        <v>2100000</v>
      </c>
    </row>
    <row r="12" spans="1:14" ht="20.5" customHeight="1" x14ac:dyDescent="0.15">
      <c r="A12" s="79"/>
      <c r="B12" s="11" t="s">
        <v>58</v>
      </c>
      <c r="C12" s="12"/>
      <c r="D12" s="20"/>
      <c r="E12" s="13"/>
      <c r="F12" s="13"/>
      <c r="G12" s="20"/>
      <c r="H12" s="23"/>
      <c r="I12" s="23"/>
      <c r="J12" s="23"/>
      <c r="K12" s="13"/>
      <c r="L12" s="20" t="str" cm="1">
        <f t="array" ref="L12">IF(D12&gt;0,IF($D12&lt;=0,0,D12*H12),"")</f>
        <v/>
      </c>
      <c r="M12" s="20" t="str" cm="1">
        <f t="array" ref="M12">IF(E12&gt;0,IF($D12&lt;=0,0,ROUND(E12*I12,2)),"")</f>
        <v/>
      </c>
      <c r="N12" s="21" t="str" cm="1">
        <f t="array" ref="N12">IF(F12&gt;0,IF($D12&lt;=0,0,ROUND(F12*J12,2)),"")</f>
        <v/>
      </c>
    </row>
    <row r="13" spans="1:14" ht="20.5" customHeight="1" x14ac:dyDescent="0.15">
      <c r="A13" s="79">
        <v>4</v>
      </c>
      <c r="B13" s="11" t="s">
        <v>59</v>
      </c>
      <c r="C13" s="16"/>
      <c r="D13" s="18">
        <v>2</v>
      </c>
      <c r="E13" s="18" cm="1">
        <f t="array" ref="E13">D13</f>
        <v>2</v>
      </c>
      <c r="F13" s="18" cm="1">
        <f t="array" ref="F13">D13</f>
        <v>2</v>
      </c>
      <c r="G13" s="25" t="s">
        <v>13</v>
      </c>
      <c r="H13" s="26">
        <v>140000</v>
      </c>
      <c r="I13" s="26">
        <v>140000</v>
      </c>
      <c r="J13" s="26">
        <v>140000</v>
      </c>
      <c r="K13" s="18">
        <v>11</v>
      </c>
      <c r="L13" s="18" cm="1">
        <f t="array" ref="L13">IF(D13&gt;0,IF($D13&lt;=0,0,D13*H13),"")</f>
        <v>280000</v>
      </c>
      <c r="M13" s="18" cm="1">
        <f t="array" ref="M13">IF(E13&gt;0,IF($D13&lt;=0,0,ROUND(E13*I13,2)),"")</f>
        <v>280000</v>
      </c>
      <c r="N13" s="27" cm="1">
        <f t="array" ref="N13">IF(F13&gt;0,IF($D13&lt;=0,0,ROUND(F13*J13,2)),"")</f>
        <v>280000</v>
      </c>
    </row>
    <row r="14" spans="1:14" ht="20.5" customHeight="1" x14ac:dyDescent="0.15">
      <c r="A14" s="79">
        <v>5</v>
      </c>
      <c r="B14" s="11" t="s">
        <v>60</v>
      </c>
      <c r="C14" s="12"/>
      <c r="D14" s="13">
        <v>2</v>
      </c>
      <c r="E14" s="13" cm="1">
        <f t="array" ref="E14">D14</f>
        <v>2</v>
      </c>
      <c r="F14" s="13" cm="1">
        <f t="array" ref="F14">D14</f>
        <v>2</v>
      </c>
      <c r="G14" s="14" t="s">
        <v>13</v>
      </c>
      <c r="H14" s="23">
        <v>350000</v>
      </c>
      <c r="I14" s="23">
        <v>350000</v>
      </c>
      <c r="J14" s="23">
        <v>350000</v>
      </c>
      <c r="K14" s="13">
        <v>11</v>
      </c>
      <c r="L14" s="13" cm="1">
        <f t="array" ref="L14">IF(D14&gt;0,IF($D14&lt;=0,0,D14*H14),"")</f>
        <v>700000</v>
      </c>
      <c r="M14" s="13" cm="1">
        <f t="array" ref="M14">IF(E14&gt;0,IF($D14&lt;=0,0,ROUND(E14*I14,2)),"")</f>
        <v>700000</v>
      </c>
      <c r="N14" s="15" cm="1">
        <f t="array" ref="N14">IF(F14&gt;0,IF($D14&lt;=0,0,ROUND(F14*J14,2)),"")</f>
        <v>700000</v>
      </c>
    </row>
    <row r="15" spans="1:14" ht="20.5" customHeight="1" x14ac:dyDescent="0.15">
      <c r="A15" s="28"/>
      <c r="B15" s="11" t="s">
        <v>61</v>
      </c>
      <c r="C15" s="16"/>
      <c r="D15" s="17"/>
      <c r="E15" s="18"/>
      <c r="F15" s="18"/>
      <c r="G15" s="17"/>
      <c r="H15" s="26"/>
      <c r="I15" s="26"/>
      <c r="J15" s="26"/>
      <c r="K15" s="18"/>
      <c r="L15" s="17" t="str" cm="1">
        <f t="array" ref="L15">IF(D15&gt;0,IF($D15&lt;=0,0,D15*H15),"")</f>
        <v/>
      </c>
      <c r="M15" s="17" t="str" cm="1">
        <f t="array" ref="M15">IF(E15&gt;0,IF($D15&lt;=0,0,ROUND(E15*I15,2)),"")</f>
        <v/>
      </c>
      <c r="N15" s="19" t="str" cm="1">
        <f t="array" ref="N15">IF(F15&gt;0,IF($D15&lt;=0,0,ROUND(F15*J15,2)),"")</f>
        <v/>
      </c>
    </row>
    <row r="16" spans="1:14" ht="20.5" customHeight="1" x14ac:dyDescent="0.15">
      <c r="A16" s="10" t="s">
        <v>62</v>
      </c>
      <c r="B16" s="11" t="s">
        <v>63</v>
      </c>
      <c r="C16" s="12"/>
      <c r="D16" s="13">
        <v>3</v>
      </c>
      <c r="E16" s="13" cm="1">
        <f t="array" ref="E16">D16</f>
        <v>3</v>
      </c>
      <c r="F16" s="13" cm="1">
        <f t="array" ref="F16">D16</f>
        <v>3</v>
      </c>
      <c r="G16" s="14" t="s">
        <v>64</v>
      </c>
      <c r="H16" s="23">
        <v>800000</v>
      </c>
      <c r="I16" s="23">
        <v>800000</v>
      </c>
      <c r="J16" s="23">
        <v>800000</v>
      </c>
      <c r="K16" s="13">
        <v>11</v>
      </c>
      <c r="L16" s="13" cm="1">
        <f t="array" ref="L16">IF(D16&gt;0,IF($D16&lt;=0,0,D16*H16),"")</f>
        <v>2400000</v>
      </c>
      <c r="M16" s="13" cm="1">
        <f t="array" ref="M16">IF(E16&gt;0,IF($D16&lt;=0,0,ROUND(E16*I16,2)),"")</f>
        <v>2400000</v>
      </c>
      <c r="N16" s="15" cm="1">
        <f t="array" ref="N16">IF(F16&gt;0,IF($D16&lt;=0,0,ROUND(F16*J16,2)),"")</f>
        <v>2400000</v>
      </c>
    </row>
    <row r="17" spans="1:14" ht="20.5" customHeight="1" x14ac:dyDescent="0.15">
      <c r="A17" s="28"/>
      <c r="B17" s="11" t="s">
        <v>65</v>
      </c>
      <c r="C17" s="16"/>
      <c r="D17" s="17"/>
      <c r="E17" s="18"/>
      <c r="F17" s="18"/>
      <c r="G17" s="17"/>
      <c r="H17" s="26"/>
      <c r="I17" s="26"/>
      <c r="J17" s="26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29">
        <v>6</v>
      </c>
      <c r="B18" s="11" t="s">
        <v>66</v>
      </c>
      <c r="C18" s="12"/>
      <c r="D18" s="13">
        <v>3</v>
      </c>
      <c r="E18" s="13" cm="1">
        <f t="array" ref="E18">D18</f>
        <v>3</v>
      </c>
      <c r="F18" s="13" cm="1">
        <f t="array" ref="F18">D18</f>
        <v>3</v>
      </c>
      <c r="G18" s="14" t="s">
        <v>67</v>
      </c>
      <c r="H18" s="23">
        <v>200000</v>
      </c>
      <c r="I18" s="23">
        <v>195000</v>
      </c>
      <c r="J18" s="23">
        <v>195000</v>
      </c>
      <c r="K18" s="13">
        <v>11</v>
      </c>
      <c r="L18" s="13" cm="1">
        <f t="array" ref="L18">IF(D18&gt;0,IF($D18&lt;=0,0,D18*H18),"")</f>
        <v>600000</v>
      </c>
      <c r="M18" s="13" cm="1">
        <f t="array" ref="M18">IF(E18&gt;0,IF($D18&lt;=0,0,ROUND(E18*I18,2)),"")</f>
        <v>585000</v>
      </c>
      <c r="N18" s="15" cm="1">
        <f t="array" ref="N18">IF(F18&gt;0,IF($D18&lt;=0,0,ROUND(F18*J18,2)),"")</f>
        <v>585000</v>
      </c>
    </row>
    <row r="19" spans="1:14" ht="20.5" customHeight="1" x14ac:dyDescent="0.15">
      <c r="A19" s="29">
        <v>7</v>
      </c>
      <c r="B19" s="11" t="s">
        <v>68</v>
      </c>
      <c r="C19" s="16"/>
      <c r="D19" s="18" cm="1">
        <f t="array" ref="D19">3*3</f>
        <v>9</v>
      </c>
      <c r="E19" s="18" cm="1">
        <f t="array" ref="E19">D19</f>
        <v>9</v>
      </c>
      <c r="F19" s="18" cm="1">
        <f t="array" ref="F19">D19</f>
        <v>9</v>
      </c>
      <c r="G19" s="25" t="s">
        <v>67</v>
      </c>
      <c r="H19" s="26">
        <v>150000</v>
      </c>
      <c r="I19" s="26">
        <v>150000</v>
      </c>
      <c r="J19" s="26">
        <v>150000</v>
      </c>
      <c r="K19" s="18">
        <v>11</v>
      </c>
      <c r="L19" s="18" cm="1">
        <f t="array" ref="L19">IF(D19&gt;0,IF($D19&lt;=0,0,D19*H19),"")</f>
        <v>1350000</v>
      </c>
      <c r="M19" s="18" cm="1">
        <f t="array" ref="M19">IF(E19&gt;0,IF($D19&lt;=0,0,ROUND(E19*I19,2)),"")</f>
        <v>1350000</v>
      </c>
      <c r="N19" s="27" cm="1">
        <f t="array" ref="N19">IF(F19&gt;0,IF($D19&lt;=0,0,ROUND(F19*J19,2)),"")</f>
        <v>1350000</v>
      </c>
    </row>
    <row r="20" spans="1:14" ht="20.5" customHeight="1" x14ac:dyDescent="0.15">
      <c r="A20" s="29">
        <v>8</v>
      </c>
      <c r="B20" s="11" t="s">
        <v>69</v>
      </c>
      <c r="C20" s="12"/>
      <c r="D20" s="13">
        <v>3</v>
      </c>
      <c r="E20" s="13" cm="1">
        <f t="array" ref="E20">D20</f>
        <v>3</v>
      </c>
      <c r="F20" s="13" cm="1">
        <f t="array" ref="F20">D20</f>
        <v>3</v>
      </c>
      <c r="G20" s="14" t="s">
        <v>67</v>
      </c>
      <c r="H20" s="23">
        <v>200000</v>
      </c>
      <c r="I20" s="23">
        <v>200000</v>
      </c>
      <c r="J20" s="23">
        <v>200000</v>
      </c>
      <c r="K20" s="13">
        <v>11</v>
      </c>
      <c r="L20" s="13" cm="1">
        <f t="array" ref="L20">IF(D20&gt;0,IF($D20&lt;=0,0,D20*H20),"")</f>
        <v>600000</v>
      </c>
      <c r="M20" s="13" cm="1">
        <f t="array" ref="M20">IF(E20&gt;0,IF($D20&lt;=0,0,ROUND(E20*I20,2)),"")</f>
        <v>600000</v>
      </c>
      <c r="N20" s="15" cm="1">
        <f t="array" ref="N20">IF(F20&gt;0,IF($D20&lt;=0,0,ROUND(F20*J20,2)),"")</f>
        <v>600000</v>
      </c>
    </row>
    <row r="21" spans="1:14" ht="20.5" customHeight="1" x14ac:dyDescent="0.15">
      <c r="A21" s="29">
        <v>9</v>
      </c>
      <c r="B21" s="11" t="s">
        <v>93</v>
      </c>
      <c r="C21" s="16"/>
      <c r="D21" s="18">
        <v>1</v>
      </c>
      <c r="E21" s="18" cm="1">
        <f t="array" ref="E21">D21</f>
        <v>1</v>
      </c>
      <c r="F21" s="18" cm="1">
        <f t="array" ref="F21">D21</f>
        <v>1</v>
      </c>
      <c r="G21" s="25" t="s">
        <v>70</v>
      </c>
      <c r="H21" s="26">
        <v>250000</v>
      </c>
      <c r="I21" s="26">
        <v>240000</v>
      </c>
      <c r="J21" s="26">
        <v>240000</v>
      </c>
      <c r="K21" s="18">
        <v>11</v>
      </c>
      <c r="L21" s="18" cm="1">
        <f t="array" ref="L21">IF(D21&gt;0,IF($D21&lt;=0,0,D21*H21),"")</f>
        <v>250000</v>
      </c>
      <c r="M21" s="18" cm="1">
        <f t="array" ref="M21">IF(E21&gt;0,IF($D21&lt;=0,0,ROUND(E21*I21,2)),"")</f>
        <v>240000</v>
      </c>
      <c r="N21" s="27" cm="1">
        <f t="array" ref="N21">IF(F21&gt;0,IF($D21&lt;=0,0,ROUND(F21*J21,2)),"")</f>
        <v>240000</v>
      </c>
    </row>
    <row r="22" spans="1:14" ht="20.5" customHeight="1" x14ac:dyDescent="0.15">
      <c r="A22" s="10" t="s">
        <v>71</v>
      </c>
      <c r="B22" s="11" t="s">
        <v>72</v>
      </c>
      <c r="C22" s="12"/>
      <c r="D22" s="20"/>
      <c r="E22" s="13"/>
      <c r="F22" s="13"/>
      <c r="G22" s="20"/>
      <c r="H22" s="23"/>
      <c r="I22" s="23"/>
      <c r="J22" s="23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28"/>
      <c r="B23" s="11" t="s">
        <v>73</v>
      </c>
      <c r="C23" s="16"/>
      <c r="D23" s="18">
        <v>1</v>
      </c>
      <c r="E23" s="18" cm="1">
        <f t="array" ref="E23">D23</f>
        <v>1</v>
      </c>
      <c r="F23" s="18" cm="1">
        <f t="array" ref="F23">D23</f>
        <v>1</v>
      </c>
      <c r="G23" s="25" t="s">
        <v>13</v>
      </c>
      <c r="H23" s="26">
        <v>107856</v>
      </c>
      <c r="I23" s="26">
        <v>107556</v>
      </c>
      <c r="J23" s="26">
        <v>107556</v>
      </c>
      <c r="K23" s="18">
        <v>0</v>
      </c>
      <c r="L23" s="18" cm="1">
        <f t="array" ref="L23">IF(D23&gt;0,IF($D23&lt;=0,0,D23*H23),"")</f>
        <v>107856</v>
      </c>
      <c r="M23" s="18" cm="1">
        <f t="array" ref="M23">IF(E23&gt;0,IF($D23&lt;=0,0,ROUND(E23*I23,2)),"")</f>
        <v>107556</v>
      </c>
      <c r="N23" s="27" cm="1">
        <f t="array" ref="N23">IF(F23&gt;0,IF($D23&lt;=0,0,ROUND(F23*J23,2)),"")</f>
        <v>107556</v>
      </c>
    </row>
    <row r="24" spans="1:14" ht="20.5" customHeight="1" x14ac:dyDescent="0.15">
      <c r="A24" s="80"/>
      <c r="B24" s="81"/>
      <c r="C24" s="82"/>
      <c r="D24" s="83"/>
      <c r="E24" s="83"/>
      <c r="F24" s="83"/>
      <c r="G24" s="84"/>
      <c r="H24" s="83"/>
      <c r="I24" s="83"/>
      <c r="J24" s="83"/>
      <c r="K24" s="83"/>
      <c r="L24" s="84" t="str" cm="1">
        <f t="array" ref="L24">IF(D24&gt;0,IF($D24&lt;=0,0,D24*H24),"")</f>
        <v/>
      </c>
      <c r="M24" s="84" t="str" cm="1">
        <f t="array" ref="M24">IF(E24&gt;0,IF($D24&lt;=0,0,ROUND(E24*I24,2)),"")</f>
        <v/>
      </c>
      <c r="N24" s="85" t="str" cm="1">
        <f t="array" ref="N24">IF(F24&gt;0,IF($D24&lt;=0,0,ROUND(F24*J24,2)),"")</f>
        <v/>
      </c>
    </row>
    <row r="25" spans="1:14" ht="20.75" customHeight="1" x14ac:dyDescent="0.15">
      <c r="A25" s="52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45047856</v>
      </c>
      <c r="M25" s="57" cm="1">
        <f t="array" ref="M25">SUM(M1:M24)</f>
        <v>44922556</v>
      </c>
      <c r="N25" s="57" cm="1">
        <f t="array" ref="N25">SUM(N1:N24)</f>
        <v>44922556</v>
      </c>
    </row>
    <row r="26" spans="1:14" ht="21" customHeight="1" x14ac:dyDescent="0.15">
      <c r="A26" s="60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107856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107556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107556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7" cm="1">
        <f t="array" ref="L26">SUMIF($K3:$K24,"&gt;0",L3:L24)</f>
        <v>44940000</v>
      </c>
      <c r="M26" s="67" cm="1">
        <f t="array" ref="M26">SUMIF($K3:$K24,"&gt;0",M3:M24)</f>
        <v>44815000</v>
      </c>
      <c r="N26" s="67" cm="1">
        <f t="array" ref="N26">SUMIF($K3:$K24,"&gt;0",N3:N24)</f>
        <v>44815000</v>
      </c>
    </row>
    <row r="27" spans="1:14" ht="21" customHeight="1" x14ac:dyDescent="0.15">
      <c r="A27" s="69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66" cm="1">
        <f t="array" ref="L27">L26*MAX($K3:$K24)%</f>
        <v>4943400</v>
      </c>
      <c r="M27" s="67" cm="1">
        <f t="array" ref="M27">M26*MAX($K3:$K24)%</f>
        <v>4929650</v>
      </c>
      <c r="N27" s="67" cm="1">
        <f t="array" ref="N27">N26*MAX($K3:$K24)%</f>
        <v>4929650</v>
      </c>
    </row>
    <row r="28" spans="1:14" ht="21" customHeight="1" x14ac:dyDescent="0.15">
      <c r="A28" s="69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49991256</v>
      </c>
      <c r="M28" s="67" cm="1">
        <f t="array" ref="M28">M25+M27</f>
        <v>49852206</v>
      </c>
      <c r="N28" s="67" cm="1">
        <f t="array" ref="N28">N25+N27</f>
        <v>49852206</v>
      </c>
    </row>
    <row r="29" spans="1:14" ht="20.5" customHeight="1" x14ac:dyDescent="0.15">
      <c r="A29" s="69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ROUNDDOWN(L28,-3)</f>
        <v>49991000</v>
      </c>
      <c r="M29" s="66" cm="1">
        <f t="array" ref="M29">ROUNDDOWN(M28,2)</f>
        <v>49852206</v>
      </c>
      <c r="N29" s="66" cm="1">
        <f t="array" ref="N29">ROUNDDOWN(N28,-3)</f>
        <v>49852000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26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76">
        <v>1</v>
      </c>
      <c r="B5" s="11" t="s">
        <v>47</v>
      </c>
      <c r="C5" s="16"/>
      <c r="D5" s="18">
        <v>3</v>
      </c>
      <c r="E5" s="18" cm="1">
        <f t="array" ref="E5">D5</f>
        <v>3</v>
      </c>
      <c r="F5" s="18" cm="1">
        <f t="array" ref="F5">D5</f>
        <v>3</v>
      </c>
      <c r="G5" s="25" t="s">
        <v>94</v>
      </c>
      <c r="H5" s="26">
        <v>3000000</v>
      </c>
      <c r="I5" s="26">
        <v>3000000</v>
      </c>
      <c r="J5" s="26">
        <v>3000000</v>
      </c>
      <c r="K5" s="18">
        <v>11</v>
      </c>
      <c r="L5" s="18" cm="1">
        <f t="array" ref="L5">IF(D5&gt;0,IF($D5&lt;=0,0,D5*H5),"")</f>
        <v>9000000</v>
      </c>
      <c r="M5" s="18" cm="1">
        <f t="array" ref="M5">IF(E5&gt;0,IF($D5&lt;=0,0,ROUND(E5*I5,2)),"")</f>
        <v>9000000</v>
      </c>
      <c r="N5" s="27" cm="1">
        <f t="array" ref="N5">IF(F5&gt;0,IF($D5&lt;=0,0,ROUND(F5*J5,2)),"")</f>
        <v>9000000</v>
      </c>
    </row>
    <row r="6" spans="1:14" ht="20.5" customHeight="1" x14ac:dyDescent="0.15">
      <c r="A6" s="78" t="s">
        <v>50</v>
      </c>
      <c r="B6" s="11" t="s">
        <v>51</v>
      </c>
      <c r="C6" s="12"/>
      <c r="D6" s="20"/>
      <c r="E6" s="13"/>
      <c r="F6" s="13"/>
      <c r="G6" s="20"/>
      <c r="H6" s="23"/>
      <c r="I6" s="23"/>
      <c r="J6" s="2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45</v>
      </c>
      <c r="B7" s="11" t="s">
        <v>52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32.5" customHeight="1" x14ac:dyDescent="0.15">
      <c r="A8" s="29">
        <v>1</v>
      </c>
      <c r="B8" s="11" t="s">
        <v>55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56</v>
      </c>
      <c r="H8" s="23">
        <v>685000</v>
      </c>
      <c r="I8" s="23">
        <v>650000</v>
      </c>
      <c r="J8" s="23">
        <v>650000</v>
      </c>
      <c r="K8" s="13">
        <v>11</v>
      </c>
      <c r="L8" s="13" cm="1">
        <f t="array" ref="L8">IF(D8&gt;0,IF($D8&lt;=0,0,D8*H8),"")</f>
        <v>685000</v>
      </c>
      <c r="M8" s="13" cm="1">
        <f t="array" ref="M8">IF(E8&gt;0,IF($D8&lt;=0,0,ROUND(E8*I8,2)),"")</f>
        <v>650000</v>
      </c>
      <c r="N8" s="15" cm="1">
        <f t="array" ref="N8">IF(F8&gt;0,IF($D8&lt;=0,0,ROUND(F8*J8,2)),"")</f>
        <v>650000</v>
      </c>
    </row>
    <row r="9" spans="1:14" ht="20.5" customHeight="1" x14ac:dyDescent="0.15">
      <c r="A9" s="79"/>
      <c r="B9" s="11" t="s">
        <v>58</v>
      </c>
      <c r="C9" s="16"/>
      <c r="D9" s="17"/>
      <c r="E9" s="18"/>
      <c r="F9" s="18"/>
      <c r="G9" s="17"/>
      <c r="H9" s="26"/>
      <c r="I9" s="26"/>
      <c r="J9" s="26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79">
        <v>2</v>
      </c>
      <c r="B10" s="11" t="s">
        <v>59</v>
      </c>
      <c r="C10" s="12"/>
      <c r="D10" s="13">
        <v>1</v>
      </c>
      <c r="E10" s="13" cm="1">
        <f t="array" ref="E10">D10</f>
        <v>1</v>
      </c>
      <c r="F10" s="13" cm="1">
        <f t="array" ref="F10">D10</f>
        <v>1</v>
      </c>
      <c r="G10" s="14" t="s">
        <v>13</v>
      </c>
      <c r="H10" s="23">
        <v>140000</v>
      </c>
      <c r="I10" s="23">
        <v>140000</v>
      </c>
      <c r="J10" s="23">
        <v>140000</v>
      </c>
      <c r="K10" s="13">
        <v>11</v>
      </c>
      <c r="L10" s="13" cm="1">
        <f t="array" ref="L10">IF(D10&gt;0,IF($D10&lt;=0,0,D10*H10),"")</f>
        <v>140000</v>
      </c>
      <c r="M10" s="13" cm="1">
        <f t="array" ref="M10">IF(E10&gt;0,IF($D10&lt;=0,0,ROUND(E10*I10,2)),"")</f>
        <v>140000</v>
      </c>
      <c r="N10" s="15" cm="1">
        <f t="array" ref="N10">IF(F10&gt;0,IF($D10&lt;=0,0,ROUND(F10*J10,2)),"")</f>
        <v>140000</v>
      </c>
    </row>
    <row r="11" spans="1:14" ht="20.5" customHeight="1" x14ac:dyDescent="0.15">
      <c r="A11" s="79">
        <v>3</v>
      </c>
      <c r="B11" s="11" t="s">
        <v>60</v>
      </c>
      <c r="C11" s="16"/>
      <c r="D11" s="18">
        <v>1</v>
      </c>
      <c r="E11" s="18" cm="1">
        <f t="array" ref="E11">D11</f>
        <v>1</v>
      </c>
      <c r="F11" s="18" cm="1">
        <f t="array" ref="F11">D11</f>
        <v>1</v>
      </c>
      <c r="G11" s="25" t="s">
        <v>13</v>
      </c>
      <c r="H11" s="26">
        <v>350000</v>
      </c>
      <c r="I11" s="26">
        <v>350000</v>
      </c>
      <c r="J11" s="26">
        <v>350000</v>
      </c>
      <c r="K11" s="18">
        <v>11</v>
      </c>
      <c r="L11" s="18" cm="1">
        <f t="array" ref="L11">IF(D11&gt;0,IF($D11&lt;=0,0,D11*H11),"")</f>
        <v>350000</v>
      </c>
      <c r="M11" s="18" cm="1">
        <f t="array" ref="M11">IF(E11&gt;0,IF($D11&lt;=0,0,ROUND(E11*I11,2)),"")</f>
        <v>350000</v>
      </c>
      <c r="N11" s="27" cm="1">
        <f t="array" ref="N11">IF(F11&gt;0,IF($D11&lt;=0,0,ROUND(F11*J11,2)),"")</f>
        <v>350000</v>
      </c>
    </row>
    <row r="12" spans="1:14" ht="20.5" customHeight="1" x14ac:dyDescent="0.15">
      <c r="A12" s="28"/>
      <c r="B12" s="11" t="s">
        <v>61</v>
      </c>
      <c r="C12" s="12"/>
      <c r="D12" s="20"/>
      <c r="E12" s="13"/>
      <c r="F12" s="13"/>
      <c r="G12" s="20"/>
      <c r="H12" s="23"/>
      <c r="I12" s="23"/>
      <c r="J12" s="23"/>
      <c r="K12" s="13"/>
      <c r="L12" s="20" t="str" cm="1">
        <f t="array" ref="L12">IF(D12&gt;0,IF($D12&lt;=0,0,D12*H12),"")</f>
        <v/>
      </c>
      <c r="M12" s="20" t="str" cm="1">
        <f t="array" ref="M12">IF(E12&gt;0,IF($D12&lt;=0,0,ROUND(E12*I12,2)),"")</f>
        <v/>
      </c>
      <c r="N12" s="21" t="str" cm="1">
        <f t="array" ref="N12">IF(F12&gt;0,IF($D12&lt;=0,0,ROUND(F12*J12,2)),"")</f>
        <v/>
      </c>
    </row>
    <row r="13" spans="1:14" ht="20.5" customHeight="1" x14ac:dyDescent="0.15">
      <c r="A13" s="10" t="s">
        <v>62</v>
      </c>
      <c r="B13" s="11" t="s">
        <v>63</v>
      </c>
      <c r="C13" s="16"/>
      <c r="D13" s="18">
        <v>1</v>
      </c>
      <c r="E13" s="18" cm="1">
        <f t="array" ref="E13">D13</f>
        <v>1</v>
      </c>
      <c r="F13" s="18" cm="1">
        <f t="array" ref="F13">D13</f>
        <v>1</v>
      </c>
      <c r="G13" s="25" t="s">
        <v>13</v>
      </c>
      <c r="H13" s="26">
        <v>500000</v>
      </c>
      <c r="I13" s="26">
        <v>500000</v>
      </c>
      <c r="J13" s="26">
        <v>500000</v>
      </c>
      <c r="K13" s="18">
        <v>11</v>
      </c>
      <c r="L13" s="18" cm="1">
        <f t="array" ref="L13">IF(D13&gt;0,IF($D13&lt;=0,0,D13*H13),"")</f>
        <v>500000</v>
      </c>
      <c r="M13" s="18" cm="1">
        <f t="array" ref="M13">IF(E13&gt;0,IF($D13&lt;=0,0,ROUND(E13*I13,2)),"")</f>
        <v>500000</v>
      </c>
      <c r="N13" s="27" cm="1">
        <f t="array" ref="N13">IF(F13&gt;0,IF($D13&lt;=0,0,ROUND(F13*J13,2)),"")</f>
        <v>500000</v>
      </c>
    </row>
    <row r="14" spans="1:14" ht="20.5" customHeight="1" x14ac:dyDescent="0.15">
      <c r="A14" s="28"/>
      <c r="B14" s="11" t="s">
        <v>65</v>
      </c>
      <c r="C14" s="12"/>
      <c r="D14" s="20"/>
      <c r="E14" s="13"/>
      <c r="F14" s="13"/>
      <c r="G14" s="20"/>
      <c r="H14" s="23"/>
      <c r="I14" s="23"/>
      <c r="J14" s="23"/>
      <c r="K14" s="13"/>
      <c r="L14" s="20" t="str" cm="1">
        <f t="array" ref="L14">IF(D14&gt;0,IF($D14&lt;=0,0,D14*H14),"")</f>
        <v/>
      </c>
      <c r="M14" s="20" t="str" cm="1">
        <f t="array" ref="M14">IF(E14&gt;0,IF($D14&lt;=0,0,ROUND(E14*I14,2)),"")</f>
        <v/>
      </c>
      <c r="N14" s="21" t="str" cm="1">
        <f t="array" ref="N14">IF(F14&gt;0,IF($D14&lt;=0,0,ROUND(F14*J14,2)),"")</f>
        <v/>
      </c>
    </row>
    <row r="15" spans="1:14" ht="20.5" customHeight="1" x14ac:dyDescent="0.15">
      <c r="A15" s="29">
        <v>6</v>
      </c>
      <c r="B15" s="11" t="s">
        <v>66</v>
      </c>
      <c r="C15" s="16"/>
      <c r="D15" s="18">
        <v>3</v>
      </c>
      <c r="E15" s="18" cm="1">
        <f t="array" ref="E15">D15</f>
        <v>3</v>
      </c>
      <c r="F15" s="18" cm="1">
        <f t="array" ref="F15">D15</f>
        <v>3</v>
      </c>
      <c r="G15" s="25" t="s">
        <v>67</v>
      </c>
      <c r="H15" s="26">
        <v>200000</v>
      </c>
      <c r="I15" s="26">
        <v>200000</v>
      </c>
      <c r="J15" s="26">
        <v>200000</v>
      </c>
      <c r="K15" s="18">
        <v>11</v>
      </c>
      <c r="L15" s="18" cm="1">
        <f t="array" ref="L15">IF(D15&gt;0,IF($D15&lt;=0,0,D15*H15),"")</f>
        <v>600000</v>
      </c>
      <c r="M15" s="18" cm="1">
        <f t="array" ref="M15">IF(E15&gt;0,IF($D15&lt;=0,0,ROUND(E15*I15,2)),"")</f>
        <v>600000</v>
      </c>
      <c r="N15" s="27" cm="1">
        <f t="array" ref="N15">IF(F15&gt;0,IF($D15&lt;=0,0,ROUND(F15*J15,2)),"")</f>
        <v>600000</v>
      </c>
    </row>
    <row r="16" spans="1:14" ht="20.5" customHeight="1" x14ac:dyDescent="0.15">
      <c r="A16" s="29">
        <v>7</v>
      </c>
      <c r="B16" s="11" t="s">
        <v>68</v>
      </c>
      <c r="C16" s="12"/>
      <c r="D16" s="13" cm="1">
        <f t="array" ref="D16">3*3</f>
        <v>9</v>
      </c>
      <c r="E16" s="13" cm="1">
        <f t="array" ref="E16">D16</f>
        <v>9</v>
      </c>
      <c r="F16" s="13" cm="1">
        <f t="array" ref="F16">D16</f>
        <v>9</v>
      </c>
      <c r="G16" s="14" t="s">
        <v>67</v>
      </c>
      <c r="H16" s="23">
        <v>150000</v>
      </c>
      <c r="I16" s="23">
        <v>140000</v>
      </c>
      <c r="J16" s="23">
        <v>140000</v>
      </c>
      <c r="K16" s="13">
        <v>11</v>
      </c>
      <c r="L16" s="13" cm="1">
        <f t="array" ref="L16">IF(D16&gt;0,IF($D16&lt;=0,0,D16*H16),"")</f>
        <v>1350000</v>
      </c>
      <c r="M16" s="13" cm="1">
        <f t="array" ref="M16">IF(E16&gt;0,IF($D16&lt;=0,0,ROUND(E16*I16,2)),"")</f>
        <v>1260000</v>
      </c>
      <c r="N16" s="15" cm="1">
        <f t="array" ref="N16">IF(F16&gt;0,IF($D16&lt;=0,0,ROUND(F16*J16,2)),"")</f>
        <v>1260000</v>
      </c>
    </row>
    <row r="17" spans="1:14" ht="20.5" customHeight="1" x14ac:dyDescent="0.15">
      <c r="A17" s="29">
        <v>8</v>
      </c>
      <c r="B17" s="11" t="s">
        <v>69</v>
      </c>
      <c r="C17" s="16"/>
      <c r="D17" s="18">
        <v>3</v>
      </c>
      <c r="E17" s="18" cm="1">
        <f t="array" ref="E17">D17</f>
        <v>3</v>
      </c>
      <c r="F17" s="18" cm="1">
        <f t="array" ref="F17">D17</f>
        <v>3</v>
      </c>
      <c r="G17" s="25" t="s">
        <v>67</v>
      </c>
      <c r="H17" s="26">
        <v>200000</v>
      </c>
      <c r="I17" s="26">
        <v>200000</v>
      </c>
      <c r="J17" s="26">
        <v>200000</v>
      </c>
      <c r="K17" s="18">
        <v>11</v>
      </c>
      <c r="L17" s="18" cm="1">
        <f t="array" ref="L17">IF(D17&gt;0,IF($D17&lt;=0,0,D17*H17),"")</f>
        <v>600000</v>
      </c>
      <c r="M17" s="18" cm="1">
        <f t="array" ref="M17">IF(E17&gt;0,IF($D17&lt;=0,0,ROUND(E17*I17,2)),"")</f>
        <v>600000</v>
      </c>
      <c r="N17" s="27" cm="1">
        <f t="array" ref="N17">IF(F17&gt;0,IF($D17&lt;=0,0,ROUND(F17*J17,2)),"")</f>
        <v>600000</v>
      </c>
    </row>
    <row r="18" spans="1:14" ht="20.5" customHeight="1" x14ac:dyDescent="0.15">
      <c r="A18" s="29">
        <v>9</v>
      </c>
      <c r="B18" s="11" t="s">
        <v>93</v>
      </c>
      <c r="C18" s="12"/>
      <c r="D18" s="13">
        <v>1</v>
      </c>
      <c r="E18" s="13" cm="1">
        <f t="array" ref="E18">D18</f>
        <v>1</v>
      </c>
      <c r="F18" s="13" cm="1">
        <f t="array" ref="F18">D18</f>
        <v>1</v>
      </c>
      <c r="G18" s="14" t="s">
        <v>70</v>
      </c>
      <c r="H18" s="23">
        <v>250000</v>
      </c>
      <c r="I18" s="23">
        <v>250000</v>
      </c>
      <c r="J18" s="23">
        <v>250000</v>
      </c>
      <c r="K18" s="13">
        <v>11</v>
      </c>
      <c r="L18" s="13" cm="1">
        <f t="array" ref="L18">IF(D18&gt;0,IF($D18&lt;=0,0,D18*H18),"")</f>
        <v>250000</v>
      </c>
      <c r="M18" s="13" cm="1">
        <f t="array" ref="M18">IF(E18&gt;0,IF($D18&lt;=0,0,ROUND(E18*I18,2)),"")</f>
        <v>250000</v>
      </c>
      <c r="N18" s="15" cm="1">
        <f t="array" ref="N18">IF(F18&gt;0,IF($D18&lt;=0,0,ROUND(F18*J18,2)),"")</f>
        <v>250000</v>
      </c>
    </row>
    <row r="19" spans="1:14" ht="20.5" customHeight="1" x14ac:dyDescent="0.15">
      <c r="A19" s="10" t="s">
        <v>71</v>
      </c>
      <c r="B19" s="11" t="s">
        <v>72</v>
      </c>
      <c r="C19" s="16"/>
      <c r="D19" s="17"/>
      <c r="E19" s="18"/>
      <c r="F19" s="18"/>
      <c r="G19" s="17"/>
      <c r="H19" s="26"/>
      <c r="I19" s="26"/>
      <c r="J19" s="26"/>
      <c r="K19" s="18"/>
      <c r="L19" s="17" t="str" cm="1">
        <f t="array" ref="L19">IF(D19&gt;0,IF($D19&lt;=0,0,D19*H19),"")</f>
        <v/>
      </c>
      <c r="M19" s="17" t="str" cm="1">
        <f t="array" ref="M19">IF(E19&gt;0,IF($D19&lt;=0,0,ROUND(E19*I19,2)),"")</f>
        <v/>
      </c>
      <c r="N19" s="19" t="str" cm="1">
        <f t="array" ref="N19">IF(F19&gt;0,IF($D19&lt;=0,0,ROUND(F19*J19,2)),"")</f>
        <v/>
      </c>
    </row>
    <row r="20" spans="1:14" ht="20.5" customHeight="1" x14ac:dyDescent="0.15">
      <c r="A20" s="28"/>
      <c r="B20" s="11" t="s">
        <v>73</v>
      </c>
      <c r="C20" s="12"/>
      <c r="D20" s="13">
        <v>1</v>
      </c>
      <c r="E20" s="13" cm="1">
        <f t="array" ref="E20">D20</f>
        <v>1</v>
      </c>
      <c r="F20" s="13" cm="1">
        <f t="array" ref="F20">D20</f>
        <v>1</v>
      </c>
      <c r="G20" s="14" t="s">
        <v>13</v>
      </c>
      <c r="H20" s="23">
        <v>32340</v>
      </c>
      <c r="I20" s="23">
        <v>32040</v>
      </c>
      <c r="J20" s="23">
        <v>32040</v>
      </c>
      <c r="K20" s="13">
        <v>0</v>
      </c>
      <c r="L20" s="13" cm="1">
        <f t="array" ref="L20">IF(D20&gt;0,IF($D20&lt;=0,0,D20*H20),"")</f>
        <v>32340</v>
      </c>
      <c r="M20" s="13" cm="1">
        <f t="array" ref="M20">IF(E20&gt;0,IF($D20&lt;=0,0,ROUND(E20*I20,2)),"")</f>
        <v>32040</v>
      </c>
      <c r="N20" s="15" cm="1">
        <f t="array" ref="N20">IF(F20&gt;0,IF($D20&lt;=0,0,ROUND(F20*J20,2)),"")</f>
        <v>32040</v>
      </c>
    </row>
    <row r="21" spans="1:14" ht="20.5" customHeight="1" x14ac:dyDescent="0.15">
      <c r="A21" s="80"/>
      <c r="B21" s="81"/>
      <c r="C21" s="33"/>
      <c r="D21" s="34"/>
      <c r="E21" s="34"/>
      <c r="F21" s="34"/>
      <c r="G21" s="95"/>
      <c r="H21" s="34"/>
      <c r="I21" s="34"/>
      <c r="J21" s="34"/>
      <c r="K21" s="34"/>
      <c r="L21" s="95" t="str" cm="1">
        <f t="array" ref="L21">IF(D21&gt;0,IF($D21&lt;=0,0,D21*H21),"")</f>
        <v/>
      </c>
      <c r="M21" s="95" t="str" cm="1">
        <f t="array" ref="M21">IF(E21&gt;0,IF($D21&lt;=0,0,ROUND(E21*I21,2)),"")</f>
        <v/>
      </c>
      <c r="N21" s="96" t="str" cm="1">
        <f t="array" ref="N21">IF(F21&gt;0,IF($D21&lt;=0,0,ROUND(F21*J21,2)),"")</f>
        <v/>
      </c>
    </row>
    <row r="22" spans="1:14" ht="20.75" customHeight="1" x14ac:dyDescent="0.15">
      <c r="A22" s="52"/>
      <c r="B22" s="52"/>
      <c r="C22" s="52"/>
      <c r="D22" s="53"/>
      <c r="E22" s="53"/>
      <c r="F22" s="53"/>
      <c r="G22" s="54"/>
      <c r="H22" s="54"/>
      <c r="I22" s="52"/>
      <c r="J22" s="55"/>
      <c r="K22" s="56" t="s">
        <v>39</v>
      </c>
      <c r="L22" s="57" cm="1">
        <f t="array" ref="L22">SUM(L1:L21)</f>
        <v>13507340</v>
      </c>
      <c r="M22" s="57" cm="1">
        <f t="array" ref="M22">SUM(M1:M21)</f>
        <v>13382040</v>
      </c>
      <c r="N22" s="57" cm="1">
        <f t="array" ref="N22">SUM(N1:N21)</f>
        <v>13382040</v>
      </c>
    </row>
    <row r="23" spans="1:14" ht="21" customHeight="1" x14ac:dyDescent="0.15">
      <c r="A23" s="60"/>
      <c r="B23" s="59" t="s">
        <v>40</v>
      </c>
      <c r="C23" s="60"/>
      <c r="D23" s="61" cm="1">
        <f t="array" ref="D23">ROUND(IF(L23&lt;=100000000,L23*0.24%,IF(AND(L23&gt;100000000,L23&lt;=500000000),100000000*0.24%+(L23-100000000)*0.19%,IF(AND(L23&gt;500000000,L23&lt;=1000000000),100000000*0.24%+400000000*0.19%+(L23-500000000)*0.15%,IF(AND(L23&gt;1000000000,L23&lt;=5000000000),100000000*0.24%+400000000*0.19%+500000000*0.15%+(L23-1000000000)*0.12%,IF(L23&gt;5000000000,100000000*0.24%+400000000*0.19%+500000000*0.15%+4000000000*0.12%+(L23-5000000000)*0.1%,"Bingung komputer"))))),2)</f>
        <v>32340</v>
      </c>
      <c r="E23" s="62" cm="1">
        <f t="array" ref="E23">ROUND(IF(M23&lt;=100000000,M23*0.24%,IF(AND(M23&gt;100000000,M23&lt;=500000000),100000000*0.24%+(M23-100000000)*0.19%,IF(AND(M23&gt;500000000,M23&lt;=1000000000),100000000*0.24%+400000000*0.19%+(M23-500000000)*0.15%,IF(AND(M23&gt;1000000000,M23&lt;=5000000000),100000000*0.24%+400000000*0.19%+500000000*0.15%+(M23-1000000000)*0.12%,IF(M23&gt;5000000000,100000000*0.24%+400000000*0.19%+500000000*0.15%+4000000000*0.12%+(M23-5000000000)*0.1%,"Bingung komputer"))))),2)</f>
        <v>32040</v>
      </c>
      <c r="F23" s="62" cm="1">
        <f t="array" ref="F23">ROUND(IF(N23&lt;=100000000,N23*0.24%,IF(AND(N23&gt;100000000,N23&lt;=500000000),100000000*0.24%+(N23-100000000)*0.19%,IF(AND(N23&gt;500000000,N23&lt;=1000000000),100000000*0.24%+400000000*0.19%+(N23-500000000)*0.15%,IF(AND(N23&gt;1000000000,N23&lt;=5000000000),100000000*0.24%+400000000*0.19%+500000000*0.15%+(N23-1000000000)*0.12%,IF(N23&gt;5000000000,100000000*0.24%+400000000*0.19%+500000000*0.15%+4000000000*0.12%+(N23-5000000000)*0.1%,"Bingung komputer"))))),2)</f>
        <v>32040</v>
      </c>
      <c r="G23" s="63"/>
      <c r="H23" s="64"/>
      <c r="I23" s="60"/>
      <c r="J23" s="65"/>
      <c r="K23" s="65" t="str" cm="1">
        <f t="array" ref="K23">"Jumlah Terkena Pajak "&amp;MAX(K3:K21)&amp;"% (B)"</f>
        <v>Jumlah Terkena Pajak 11% (B)</v>
      </c>
      <c r="L23" s="67" cm="1">
        <f t="array" ref="L23">SUMIF($K3:$K21,"&gt;0",L3:L21)</f>
        <v>13475000</v>
      </c>
      <c r="M23" s="67" cm="1">
        <f t="array" ref="M23">SUMIF($K3:$K21,"&gt;0",M3:M21)</f>
        <v>13350000</v>
      </c>
      <c r="N23" s="67" cm="1">
        <f t="array" ref="N23">SUMIF($K3:$K21,"&gt;0",N3:N21)</f>
        <v>13350000</v>
      </c>
    </row>
    <row r="24" spans="1:14" ht="21" customHeight="1" x14ac:dyDescent="0.15">
      <c r="A24" s="69"/>
      <c r="B24" s="69"/>
      <c r="C24" s="69"/>
      <c r="D24" s="70"/>
      <c r="E24" s="70"/>
      <c r="F24" s="69"/>
      <c r="G24" s="70"/>
      <c r="H24" s="70"/>
      <c r="I24" s="69"/>
      <c r="J24" s="71"/>
      <c r="K24" s="71" t="str" cm="1">
        <f t="array" ref="K24">"PPN (C) = "&amp;MAX(K3:K21)&amp;"% x B"</f>
        <v>PPN (C) = 11% x B</v>
      </c>
      <c r="L24" s="66" cm="1">
        <f t="array" ref="L24">L23*MAX($K3:$K21)%</f>
        <v>1482250</v>
      </c>
      <c r="M24" s="67" cm="1">
        <f t="array" ref="M24">M23*MAX($K3:$K21)%</f>
        <v>1468500</v>
      </c>
      <c r="N24" s="67" cm="1">
        <f t="array" ref="N24">N23*MAX($K3:$K21)%</f>
        <v>1468500</v>
      </c>
    </row>
    <row r="25" spans="1:14" ht="21" customHeight="1" x14ac:dyDescent="0.15">
      <c r="A25" s="69"/>
      <c r="B25" s="69"/>
      <c r="C25" s="69"/>
      <c r="D25" s="70"/>
      <c r="E25" s="70"/>
      <c r="F25" s="70"/>
      <c r="G25" s="70"/>
      <c r="H25" s="70"/>
      <c r="I25" s="69"/>
      <c r="J25" s="71"/>
      <c r="K25" s="73" t="s">
        <v>41</v>
      </c>
      <c r="L25" s="74" cm="1">
        <f t="array" ref="L25">L22+L24</f>
        <v>14989590</v>
      </c>
      <c r="M25" s="67" cm="1">
        <f t="array" ref="M25">M22+M24</f>
        <v>14850540</v>
      </c>
      <c r="N25" s="67" cm="1">
        <f t="array" ref="N25">N22+N24</f>
        <v>14850540</v>
      </c>
    </row>
    <row r="26" spans="1:14" ht="20.5" customHeight="1" x14ac:dyDescent="0.15">
      <c r="A26" s="69"/>
      <c r="B26" s="69"/>
      <c r="C26" s="69"/>
      <c r="D26" s="70"/>
      <c r="E26" s="70"/>
      <c r="F26" s="70"/>
      <c r="G26" s="70"/>
      <c r="H26" s="70"/>
      <c r="I26" s="69"/>
      <c r="J26" s="71"/>
      <c r="K26" s="73" t="s">
        <v>42</v>
      </c>
      <c r="L26" s="66" cm="1">
        <f t="array" ref="L26">ROUNDDOWN(L25,-3)</f>
        <v>14989000</v>
      </c>
      <c r="M26" s="66" cm="1">
        <f t="array" ref="M26">ROUNDDOWN(M25,2)</f>
        <v>14850540</v>
      </c>
      <c r="N26" s="66" cm="1">
        <f t="array" ref="N26">ROUNDDOWN(N25,-3)</f>
        <v>14850000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N26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76">
        <v>1</v>
      </c>
      <c r="B5" s="11" t="s">
        <v>95</v>
      </c>
      <c r="C5" s="16"/>
      <c r="D5" s="18">
        <v>3</v>
      </c>
      <c r="E5" s="18" cm="1">
        <f t="array" ref="E5">D5</f>
        <v>3</v>
      </c>
      <c r="F5" s="18" cm="1">
        <f t="array" ref="F5">D5</f>
        <v>3</v>
      </c>
      <c r="G5" s="25" t="s">
        <v>94</v>
      </c>
      <c r="H5" s="26">
        <v>4000000</v>
      </c>
      <c r="I5" s="26">
        <v>4000000</v>
      </c>
      <c r="J5" s="26">
        <v>4000000</v>
      </c>
      <c r="K5" s="18">
        <v>11</v>
      </c>
      <c r="L5" s="18" cm="1">
        <f t="array" ref="L5">IF(D5&gt;0,IF($D5&lt;=0,0,D5*H5),"")</f>
        <v>12000000</v>
      </c>
      <c r="M5" s="18" cm="1">
        <f t="array" ref="M5">IF(E5&gt;0,IF($D5&lt;=0,0,ROUND(E5*I5,2)),"")</f>
        <v>12000000</v>
      </c>
      <c r="N5" s="27" cm="1">
        <f t="array" ref="N5">IF(F5&gt;0,IF($D5&lt;=0,0,ROUND(F5*J5,2)),"")</f>
        <v>12000000</v>
      </c>
    </row>
    <row r="6" spans="1:14" ht="20.5" customHeight="1" x14ac:dyDescent="0.15">
      <c r="A6" s="78" t="s">
        <v>50</v>
      </c>
      <c r="B6" s="11" t="s">
        <v>51</v>
      </c>
      <c r="C6" s="12"/>
      <c r="D6" s="20"/>
      <c r="E6" s="13"/>
      <c r="F6" s="13"/>
      <c r="G6" s="20"/>
      <c r="H6" s="23"/>
      <c r="I6" s="23"/>
      <c r="J6" s="2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45</v>
      </c>
      <c r="B7" s="11" t="s">
        <v>52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32.5" customHeight="1" x14ac:dyDescent="0.15">
      <c r="A8" s="29">
        <v>1</v>
      </c>
      <c r="B8" s="11" t="s">
        <v>55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56</v>
      </c>
      <c r="H8" s="23">
        <v>2080000</v>
      </c>
      <c r="I8" s="23">
        <v>2000000</v>
      </c>
      <c r="J8" s="23">
        <v>2000000</v>
      </c>
      <c r="K8" s="13">
        <v>11</v>
      </c>
      <c r="L8" s="13" cm="1">
        <f t="array" ref="L8">IF(D8&gt;0,IF($D8&lt;=0,0,D8*H8),"")</f>
        <v>2080000</v>
      </c>
      <c r="M8" s="13" cm="1">
        <f t="array" ref="M8">IF(E8&gt;0,IF($D8&lt;=0,0,ROUND(E8*I8,2)),"")</f>
        <v>2000000</v>
      </c>
      <c r="N8" s="15" cm="1">
        <f t="array" ref="N8">IF(F8&gt;0,IF($D8&lt;=0,0,ROUND(F8*J8,2)),"")</f>
        <v>2000000</v>
      </c>
    </row>
    <row r="9" spans="1:14" ht="20.5" customHeight="1" x14ac:dyDescent="0.15">
      <c r="A9" s="79"/>
      <c r="B9" s="11" t="s">
        <v>58</v>
      </c>
      <c r="C9" s="16"/>
      <c r="D9" s="17"/>
      <c r="E9" s="18"/>
      <c r="F9" s="18"/>
      <c r="G9" s="17"/>
      <c r="H9" s="26"/>
      <c r="I9" s="26"/>
      <c r="J9" s="26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79">
        <v>2</v>
      </c>
      <c r="B10" s="11" t="s">
        <v>59</v>
      </c>
      <c r="C10" s="12"/>
      <c r="D10" s="13">
        <v>1</v>
      </c>
      <c r="E10" s="13" cm="1">
        <f t="array" ref="E10">D10</f>
        <v>1</v>
      </c>
      <c r="F10" s="13" cm="1">
        <f t="array" ref="F10">D10</f>
        <v>1</v>
      </c>
      <c r="G10" s="14" t="s">
        <v>13</v>
      </c>
      <c r="H10" s="23">
        <v>140000</v>
      </c>
      <c r="I10" s="23">
        <v>140000</v>
      </c>
      <c r="J10" s="23">
        <v>140000</v>
      </c>
      <c r="K10" s="13">
        <v>11</v>
      </c>
      <c r="L10" s="13" cm="1">
        <f t="array" ref="L10">IF(D10&gt;0,IF($D10&lt;=0,0,D10*H10),"")</f>
        <v>140000</v>
      </c>
      <c r="M10" s="13" cm="1">
        <f t="array" ref="M10">IF(E10&gt;0,IF($D10&lt;=0,0,ROUND(E10*I10,2)),"")</f>
        <v>140000</v>
      </c>
      <c r="N10" s="15" cm="1">
        <f t="array" ref="N10">IF(F10&gt;0,IF($D10&lt;=0,0,ROUND(F10*J10,2)),"")</f>
        <v>140000</v>
      </c>
    </row>
    <row r="11" spans="1:14" ht="20.5" customHeight="1" x14ac:dyDescent="0.15">
      <c r="A11" s="79">
        <v>3</v>
      </c>
      <c r="B11" s="11" t="s">
        <v>60</v>
      </c>
      <c r="C11" s="16"/>
      <c r="D11" s="18">
        <v>1</v>
      </c>
      <c r="E11" s="18" cm="1">
        <f t="array" ref="E11">D11</f>
        <v>1</v>
      </c>
      <c r="F11" s="18" cm="1">
        <f t="array" ref="F11">D11</f>
        <v>1</v>
      </c>
      <c r="G11" s="25" t="s">
        <v>13</v>
      </c>
      <c r="H11" s="26">
        <v>350000</v>
      </c>
      <c r="I11" s="26">
        <v>350000</v>
      </c>
      <c r="J11" s="26">
        <v>350000</v>
      </c>
      <c r="K11" s="18">
        <v>11</v>
      </c>
      <c r="L11" s="18" cm="1">
        <f t="array" ref="L11">IF(D11&gt;0,IF($D11&lt;=0,0,D11*H11),"")</f>
        <v>350000</v>
      </c>
      <c r="M11" s="18" cm="1">
        <f t="array" ref="M11">IF(E11&gt;0,IF($D11&lt;=0,0,ROUND(E11*I11,2)),"")</f>
        <v>350000</v>
      </c>
      <c r="N11" s="27" cm="1">
        <f t="array" ref="N11">IF(F11&gt;0,IF($D11&lt;=0,0,ROUND(F11*J11,2)),"")</f>
        <v>350000</v>
      </c>
    </row>
    <row r="12" spans="1:14" ht="20.5" customHeight="1" x14ac:dyDescent="0.15">
      <c r="A12" s="28"/>
      <c r="B12" s="11" t="s">
        <v>61</v>
      </c>
      <c r="C12" s="12"/>
      <c r="D12" s="20"/>
      <c r="E12" s="13"/>
      <c r="F12" s="13"/>
      <c r="G12" s="20"/>
      <c r="H12" s="23"/>
      <c r="I12" s="23"/>
      <c r="J12" s="23"/>
      <c r="K12" s="13"/>
      <c r="L12" s="20" t="str" cm="1">
        <f t="array" ref="L12">IF(D12&gt;0,IF($D12&lt;=0,0,D12*H12),"")</f>
        <v/>
      </c>
      <c r="M12" s="20" t="str" cm="1">
        <f t="array" ref="M12">IF(E12&gt;0,IF($D12&lt;=0,0,ROUND(E12*I12,2)),"")</f>
        <v/>
      </c>
      <c r="N12" s="21" t="str" cm="1">
        <f t="array" ref="N12">IF(F12&gt;0,IF($D12&lt;=0,0,ROUND(F12*J12,2)),"")</f>
        <v/>
      </c>
    </row>
    <row r="13" spans="1:14" ht="20.5" customHeight="1" x14ac:dyDescent="0.15">
      <c r="A13" s="10" t="s">
        <v>62</v>
      </c>
      <c r="B13" s="11" t="s">
        <v>63</v>
      </c>
      <c r="C13" s="16"/>
      <c r="D13" s="18">
        <v>1</v>
      </c>
      <c r="E13" s="18" cm="1">
        <f t="array" ref="E13">D13</f>
        <v>1</v>
      </c>
      <c r="F13" s="18" cm="1">
        <f t="array" ref="F13">D13</f>
        <v>1</v>
      </c>
      <c r="G13" s="25" t="s">
        <v>13</v>
      </c>
      <c r="H13" s="26">
        <v>600000</v>
      </c>
      <c r="I13" s="26">
        <v>580000</v>
      </c>
      <c r="J13" s="26">
        <v>580000</v>
      </c>
      <c r="K13" s="18">
        <v>11</v>
      </c>
      <c r="L13" s="18" cm="1">
        <f t="array" ref="L13">IF(D13&gt;0,IF($D13&lt;=0,0,D13*H13),"")</f>
        <v>600000</v>
      </c>
      <c r="M13" s="18" cm="1">
        <f t="array" ref="M13">IF(E13&gt;0,IF($D13&lt;=0,0,ROUND(E13*I13,2)),"")</f>
        <v>580000</v>
      </c>
      <c r="N13" s="27" cm="1">
        <f t="array" ref="N13">IF(F13&gt;0,IF($D13&lt;=0,0,ROUND(F13*J13,2)),"")</f>
        <v>580000</v>
      </c>
    </row>
    <row r="14" spans="1:14" ht="20.5" customHeight="1" x14ac:dyDescent="0.15">
      <c r="A14" s="28"/>
      <c r="B14" s="11" t="s">
        <v>65</v>
      </c>
      <c r="C14" s="12"/>
      <c r="D14" s="20"/>
      <c r="E14" s="13"/>
      <c r="F14" s="13"/>
      <c r="G14" s="20"/>
      <c r="H14" s="23"/>
      <c r="I14" s="23"/>
      <c r="J14" s="23"/>
      <c r="K14" s="13"/>
      <c r="L14" s="20" t="str" cm="1">
        <f t="array" ref="L14">IF(D14&gt;0,IF($D14&lt;=0,0,D14*H14),"")</f>
        <v/>
      </c>
      <c r="M14" s="20" t="str" cm="1">
        <f t="array" ref="M14">IF(E14&gt;0,IF($D14&lt;=0,0,ROUND(E14*I14,2)),"")</f>
        <v/>
      </c>
      <c r="N14" s="21" t="str" cm="1">
        <f t="array" ref="N14">IF(F14&gt;0,IF($D14&lt;=0,0,ROUND(F14*J14,2)),"")</f>
        <v/>
      </c>
    </row>
    <row r="15" spans="1:14" ht="20.5" customHeight="1" x14ac:dyDescent="0.15">
      <c r="A15" s="29">
        <v>6</v>
      </c>
      <c r="B15" s="11" t="s">
        <v>66</v>
      </c>
      <c r="C15" s="16"/>
      <c r="D15" s="18">
        <v>3</v>
      </c>
      <c r="E15" s="18" cm="1">
        <f t="array" ref="E15">D15</f>
        <v>3</v>
      </c>
      <c r="F15" s="18" cm="1">
        <f t="array" ref="F15">D15</f>
        <v>3</v>
      </c>
      <c r="G15" s="25" t="s">
        <v>67</v>
      </c>
      <c r="H15" s="26">
        <v>200000</v>
      </c>
      <c r="I15" s="26">
        <v>200000</v>
      </c>
      <c r="J15" s="26">
        <v>200000</v>
      </c>
      <c r="K15" s="18">
        <v>11</v>
      </c>
      <c r="L15" s="18" cm="1">
        <f t="array" ref="L15">IF(D15&gt;0,IF($D15&lt;=0,0,D15*H15),"")</f>
        <v>600000</v>
      </c>
      <c r="M15" s="18" cm="1">
        <f t="array" ref="M15">IF(E15&gt;0,IF($D15&lt;=0,0,ROUND(E15*I15,2)),"")</f>
        <v>600000</v>
      </c>
      <c r="N15" s="27" cm="1">
        <f t="array" ref="N15">IF(F15&gt;0,IF($D15&lt;=0,0,ROUND(F15*J15,2)),"")</f>
        <v>600000</v>
      </c>
    </row>
    <row r="16" spans="1:14" ht="20.5" customHeight="1" x14ac:dyDescent="0.15">
      <c r="A16" s="29">
        <v>7</v>
      </c>
      <c r="B16" s="11" t="s">
        <v>68</v>
      </c>
      <c r="C16" s="12"/>
      <c r="D16" s="13" cm="1">
        <f t="array" ref="D16">3*3</f>
        <v>9</v>
      </c>
      <c r="E16" s="13" cm="1">
        <f t="array" ref="E16">D16</f>
        <v>9</v>
      </c>
      <c r="F16" s="13" cm="1">
        <f t="array" ref="F16">D16</f>
        <v>9</v>
      </c>
      <c r="G16" s="14" t="s">
        <v>67</v>
      </c>
      <c r="H16" s="23">
        <v>150000</v>
      </c>
      <c r="I16" s="23">
        <v>120000</v>
      </c>
      <c r="J16" s="23">
        <v>120000</v>
      </c>
      <c r="K16" s="13">
        <v>11</v>
      </c>
      <c r="L16" s="13" cm="1">
        <f t="array" ref="L16">IF(D16&gt;0,IF($D16&lt;=0,0,D16*H16),"")</f>
        <v>1350000</v>
      </c>
      <c r="M16" s="13" cm="1">
        <f t="array" ref="M16">IF(E16&gt;0,IF($D16&lt;=0,0,ROUND(E16*I16,2)),"")</f>
        <v>1080000</v>
      </c>
      <c r="N16" s="15" cm="1">
        <f t="array" ref="N16">IF(F16&gt;0,IF($D16&lt;=0,0,ROUND(F16*J16,2)),"")</f>
        <v>1080000</v>
      </c>
    </row>
    <row r="17" spans="1:14" ht="20.5" customHeight="1" x14ac:dyDescent="0.15">
      <c r="A17" s="29">
        <v>8</v>
      </c>
      <c r="B17" s="11" t="s">
        <v>69</v>
      </c>
      <c r="C17" s="16"/>
      <c r="D17" s="18">
        <v>3</v>
      </c>
      <c r="E17" s="18" cm="1">
        <f t="array" ref="E17">D17</f>
        <v>3</v>
      </c>
      <c r="F17" s="18" cm="1">
        <f t="array" ref="F17">D17</f>
        <v>3</v>
      </c>
      <c r="G17" s="25" t="s">
        <v>67</v>
      </c>
      <c r="H17" s="26">
        <v>200000</v>
      </c>
      <c r="I17" s="26">
        <v>200000</v>
      </c>
      <c r="J17" s="26">
        <v>200000</v>
      </c>
      <c r="K17" s="18">
        <v>11</v>
      </c>
      <c r="L17" s="18" cm="1">
        <f t="array" ref="L17">IF(D17&gt;0,IF($D17&lt;=0,0,D17*H17),"")</f>
        <v>600000</v>
      </c>
      <c r="M17" s="18" cm="1">
        <f t="array" ref="M17">IF(E17&gt;0,IF($D17&lt;=0,0,ROUND(E17*I17,2)),"")</f>
        <v>600000</v>
      </c>
      <c r="N17" s="27" cm="1">
        <f t="array" ref="N17">IF(F17&gt;0,IF($D17&lt;=0,0,ROUND(F17*J17,2)),"")</f>
        <v>600000</v>
      </c>
    </row>
    <row r="18" spans="1:14" ht="20.5" customHeight="1" x14ac:dyDescent="0.15">
      <c r="A18" s="29">
        <v>9</v>
      </c>
      <c r="B18" s="11" t="s">
        <v>93</v>
      </c>
      <c r="C18" s="12"/>
      <c r="D18" s="13">
        <v>1</v>
      </c>
      <c r="E18" s="13" cm="1">
        <f t="array" ref="E18">D18</f>
        <v>1</v>
      </c>
      <c r="F18" s="13" cm="1">
        <f t="array" ref="F18">D18</f>
        <v>1</v>
      </c>
      <c r="G18" s="14" t="s">
        <v>70</v>
      </c>
      <c r="H18" s="23">
        <v>250000</v>
      </c>
      <c r="I18" s="23">
        <v>250000</v>
      </c>
      <c r="J18" s="23">
        <v>250000</v>
      </c>
      <c r="K18" s="13">
        <v>11</v>
      </c>
      <c r="L18" s="13" cm="1">
        <f t="array" ref="L18">IF(D18&gt;0,IF($D18&lt;=0,0,D18*H18),"")</f>
        <v>250000</v>
      </c>
      <c r="M18" s="13" cm="1">
        <f t="array" ref="M18">IF(E18&gt;0,IF($D18&lt;=0,0,ROUND(E18*I18,2)),"")</f>
        <v>250000</v>
      </c>
      <c r="N18" s="15" cm="1">
        <f t="array" ref="N18">IF(F18&gt;0,IF($D18&lt;=0,0,ROUND(F18*J18,2)),"")</f>
        <v>250000</v>
      </c>
    </row>
    <row r="19" spans="1:14" ht="20.5" customHeight="1" x14ac:dyDescent="0.15">
      <c r="A19" s="10" t="s">
        <v>71</v>
      </c>
      <c r="B19" s="11" t="s">
        <v>72</v>
      </c>
      <c r="C19" s="16"/>
      <c r="D19" s="17"/>
      <c r="E19" s="18"/>
      <c r="F19" s="18"/>
      <c r="G19" s="17"/>
      <c r="H19" s="26"/>
      <c r="I19" s="26"/>
      <c r="J19" s="26"/>
      <c r="K19" s="18"/>
      <c r="L19" s="17" t="str" cm="1">
        <f t="array" ref="L19">IF(D19&gt;0,IF($D19&lt;=0,0,D19*H19),"")</f>
        <v/>
      </c>
      <c r="M19" s="17" t="str" cm="1">
        <f t="array" ref="M19">IF(E19&gt;0,IF($D19&lt;=0,0,ROUND(E19*I19,2)),"")</f>
        <v/>
      </c>
      <c r="N19" s="19" t="str" cm="1">
        <f t="array" ref="N19">IF(F19&gt;0,IF($D19&lt;=0,0,ROUND(F19*J19,2)),"")</f>
        <v/>
      </c>
    </row>
    <row r="20" spans="1:14" ht="20.5" customHeight="1" x14ac:dyDescent="0.15">
      <c r="A20" s="28"/>
      <c r="B20" s="11" t="s">
        <v>73</v>
      </c>
      <c r="C20" s="12"/>
      <c r="D20" s="13">
        <v>1</v>
      </c>
      <c r="E20" s="13" cm="1">
        <f t="array" ref="E20">D20</f>
        <v>1</v>
      </c>
      <c r="F20" s="13" cm="1">
        <f t="array" ref="F20">D20</f>
        <v>1</v>
      </c>
      <c r="G20" s="14" t="s">
        <v>13</v>
      </c>
      <c r="H20" s="23">
        <v>43128</v>
      </c>
      <c r="I20" s="23">
        <v>42240</v>
      </c>
      <c r="J20" s="23">
        <v>42240</v>
      </c>
      <c r="K20" s="13">
        <v>0</v>
      </c>
      <c r="L20" s="13" cm="1">
        <f t="array" ref="L20">IF(D20&gt;0,IF($D20&lt;=0,0,D20*H20),"")</f>
        <v>43128</v>
      </c>
      <c r="M20" s="13" cm="1">
        <f t="array" ref="M20">IF(E20&gt;0,IF($D20&lt;=0,0,ROUND(E20*I20,2)),"")</f>
        <v>42240</v>
      </c>
      <c r="N20" s="15" cm="1">
        <f t="array" ref="N20">IF(F20&gt;0,IF($D20&lt;=0,0,ROUND(F20*J20,2)),"")</f>
        <v>42240</v>
      </c>
    </row>
    <row r="21" spans="1:14" ht="20.5" customHeight="1" x14ac:dyDescent="0.15">
      <c r="A21" s="80"/>
      <c r="B21" s="81"/>
      <c r="C21" s="33"/>
      <c r="D21" s="34"/>
      <c r="E21" s="34"/>
      <c r="F21" s="34"/>
      <c r="G21" s="95"/>
      <c r="H21" s="34"/>
      <c r="I21" s="34"/>
      <c r="J21" s="34"/>
      <c r="K21" s="34"/>
      <c r="L21" s="95" t="str" cm="1">
        <f t="array" ref="L21">IF(D21&gt;0,IF($D21&lt;=0,0,D21*H21),"")</f>
        <v/>
      </c>
      <c r="M21" s="95" t="str" cm="1">
        <f t="array" ref="M21">IF(E21&gt;0,IF($D21&lt;=0,0,ROUND(E21*I21,2)),"")</f>
        <v/>
      </c>
      <c r="N21" s="96" t="str" cm="1">
        <f t="array" ref="N21">IF(F21&gt;0,IF($D21&lt;=0,0,ROUND(F21*J21,2)),"")</f>
        <v/>
      </c>
    </row>
    <row r="22" spans="1:14" ht="20.75" customHeight="1" x14ac:dyDescent="0.15">
      <c r="A22" s="52"/>
      <c r="B22" s="52"/>
      <c r="C22" s="52"/>
      <c r="D22" s="53"/>
      <c r="E22" s="53"/>
      <c r="F22" s="53"/>
      <c r="G22" s="54"/>
      <c r="H22" s="54"/>
      <c r="I22" s="52"/>
      <c r="J22" s="55"/>
      <c r="K22" s="56" t="s">
        <v>39</v>
      </c>
      <c r="L22" s="57" cm="1">
        <f t="array" ref="L22">SUM(L1:L21)</f>
        <v>18013128</v>
      </c>
      <c r="M22" s="57" cm="1">
        <f t="array" ref="M22">SUM(M1:M21)</f>
        <v>17642240</v>
      </c>
      <c r="N22" s="57" cm="1">
        <f t="array" ref="N22">SUM(N1:N21)</f>
        <v>17642240</v>
      </c>
    </row>
    <row r="23" spans="1:14" ht="21" customHeight="1" x14ac:dyDescent="0.15">
      <c r="A23" s="60"/>
      <c r="B23" s="59" t="s">
        <v>40</v>
      </c>
      <c r="C23" s="60"/>
      <c r="D23" s="61" cm="1">
        <f t="array" ref="D23">ROUND(IF(L23&lt;=100000000,L23*0.24%,IF(AND(L23&gt;100000000,L23&lt;=500000000),100000000*0.24%+(L23-100000000)*0.19%,IF(AND(L23&gt;500000000,L23&lt;=1000000000),100000000*0.24%+400000000*0.19%+(L23-500000000)*0.15%,IF(AND(L23&gt;1000000000,L23&lt;=5000000000),100000000*0.24%+400000000*0.19%+500000000*0.15%+(L23-1000000000)*0.12%,IF(L23&gt;5000000000,100000000*0.24%+400000000*0.19%+500000000*0.15%+4000000000*0.12%+(L23-5000000000)*0.1%,"Bingung komputer"))))),2)</f>
        <v>43128</v>
      </c>
      <c r="E23" s="62" cm="1">
        <f t="array" ref="E23">ROUND(IF(M23&lt;=100000000,M23*0.24%,IF(AND(M23&gt;100000000,M23&lt;=500000000),100000000*0.24%+(M23-100000000)*0.19%,IF(AND(M23&gt;500000000,M23&lt;=1000000000),100000000*0.24%+400000000*0.19%+(M23-500000000)*0.15%,IF(AND(M23&gt;1000000000,M23&lt;=5000000000),100000000*0.24%+400000000*0.19%+500000000*0.15%+(M23-1000000000)*0.12%,IF(M23&gt;5000000000,100000000*0.24%+400000000*0.19%+500000000*0.15%+4000000000*0.12%+(M23-5000000000)*0.1%,"Bingung komputer"))))),2)</f>
        <v>42240</v>
      </c>
      <c r="F23" s="62" cm="1">
        <f t="array" ref="F23">ROUND(IF(N23&lt;=100000000,N23*0.24%,IF(AND(N23&gt;100000000,N23&lt;=500000000),100000000*0.24%+(N23-100000000)*0.19%,IF(AND(N23&gt;500000000,N23&lt;=1000000000),100000000*0.24%+400000000*0.19%+(N23-500000000)*0.15%,IF(AND(N23&gt;1000000000,N23&lt;=5000000000),100000000*0.24%+400000000*0.19%+500000000*0.15%+(N23-1000000000)*0.12%,IF(N23&gt;5000000000,100000000*0.24%+400000000*0.19%+500000000*0.15%+4000000000*0.12%+(N23-5000000000)*0.1%,"Bingung komputer"))))),2)</f>
        <v>42240</v>
      </c>
      <c r="G23" s="63"/>
      <c r="H23" s="64"/>
      <c r="I23" s="60"/>
      <c r="J23" s="65"/>
      <c r="K23" s="65" t="str" cm="1">
        <f t="array" ref="K23">"Jumlah Terkena Pajak "&amp;MAX(K3:K21)&amp;"% (B)"</f>
        <v>Jumlah Terkena Pajak 11% (B)</v>
      </c>
      <c r="L23" s="67" cm="1">
        <f t="array" ref="L23">SUMIF($K3:$K21,"&gt;0",L3:L21)</f>
        <v>17970000</v>
      </c>
      <c r="M23" s="67" cm="1">
        <f t="array" ref="M23">SUMIF($K3:$K21,"&gt;0",M3:M21)</f>
        <v>17600000</v>
      </c>
      <c r="N23" s="67" cm="1">
        <f t="array" ref="N23">SUMIF($K3:$K21,"&gt;0",N3:N21)</f>
        <v>17600000</v>
      </c>
    </row>
    <row r="24" spans="1:14" ht="21" customHeight="1" x14ac:dyDescent="0.15">
      <c r="A24" s="69"/>
      <c r="B24" s="69"/>
      <c r="C24" s="69"/>
      <c r="D24" s="70"/>
      <c r="E24" s="70"/>
      <c r="F24" s="69"/>
      <c r="G24" s="70"/>
      <c r="H24" s="70"/>
      <c r="I24" s="69"/>
      <c r="J24" s="71"/>
      <c r="K24" s="71" t="str" cm="1">
        <f t="array" ref="K24">"PPN (C) = "&amp;MAX(K3:K21)&amp;"% x B"</f>
        <v>PPN (C) = 11% x B</v>
      </c>
      <c r="L24" s="66" cm="1">
        <f t="array" ref="L24">L23*MAX($K3:$K21)%</f>
        <v>1976700</v>
      </c>
      <c r="M24" s="67" cm="1">
        <f t="array" ref="M24">M23*MAX($K3:$K21)%</f>
        <v>1936000</v>
      </c>
      <c r="N24" s="67" cm="1">
        <f t="array" ref="N24">N23*MAX($K3:$K21)%</f>
        <v>1936000</v>
      </c>
    </row>
    <row r="25" spans="1:14" ht="21" customHeight="1" x14ac:dyDescent="0.15">
      <c r="A25" s="69"/>
      <c r="B25" s="69"/>
      <c r="C25" s="69"/>
      <c r="D25" s="70"/>
      <c r="E25" s="70"/>
      <c r="F25" s="70"/>
      <c r="G25" s="70"/>
      <c r="H25" s="70"/>
      <c r="I25" s="69"/>
      <c r="J25" s="71"/>
      <c r="K25" s="73" t="s">
        <v>41</v>
      </c>
      <c r="L25" s="74" cm="1">
        <f t="array" ref="L25">L22+L24</f>
        <v>19989828</v>
      </c>
      <c r="M25" s="67" cm="1">
        <f t="array" ref="M25">M22+M24</f>
        <v>19578240</v>
      </c>
      <c r="N25" s="67" cm="1">
        <f t="array" ref="N25">N22+N24</f>
        <v>19578240</v>
      </c>
    </row>
    <row r="26" spans="1:14" ht="20.5" customHeight="1" x14ac:dyDescent="0.15">
      <c r="A26" s="69"/>
      <c r="B26" s="69"/>
      <c r="C26" s="69"/>
      <c r="D26" s="70"/>
      <c r="E26" s="70"/>
      <c r="F26" s="70"/>
      <c r="G26" s="70"/>
      <c r="H26" s="70"/>
      <c r="I26" s="69"/>
      <c r="J26" s="71"/>
      <c r="K26" s="73" t="s">
        <v>42</v>
      </c>
      <c r="L26" s="66" cm="1">
        <f t="array" ref="L26">ROUNDDOWN(L25,-3)</f>
        <v>19989000</v>
      </c>
      <c r="M26" s="66" cm="1">
        <f t="array" ref="M26">ROUNDDOWN(M25,2)</f>
        <v>19578240</v>
      </c>
      <c r="N26" s="66" cm="1">
        <f t="array" ref="N26">ROUNDDOWN(N25,-3)</f>
        <v>19578000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17450000</v>
      </c>
      <c r="I4" s="13">
        <v>17435000</v>
      </c>
      <c r="J4" s="13">
        <v>17435000</v>
      </c>
      <c r="K4" s="13">
        <v>11</v>
      </c>
      <c r="L4" s="13" cm="1">
        <f t="array" ref="L4">IF(D4&gt;0,IF($D4&lt;=0,0,D4*H4),"")</f>
        <v>17450000</v>
      </c>
      <c r="M4" s="13" cm="1">
        <f t="array" ref="M4">IF(E4&gt;0,IF($D4&lt;=0,0,ROUND(E4*I4,2)),"")</f>
        <v>17435000</v>
      </c>
      <c r="N4" s="15" cm="1">
        <f t="array" ref="N4">IF(F4&gt;0,IF($D4&lt;=0,0,ROUND(F4*J4,2)),"")</f>
        <v>17435000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35000</v>
      </c>
      <c r="J8" s="23">
        <v>35000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350000</v>
      </c>
      <c r="N8" s="15" cm="1">
        <f t="array" ref="N8">IF(F8&gt;0,IF($D8&lt;=0,0,ROUND(F8*J8,2)),"")</f>
        <v>350000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4500</v>
      </c>
      <c r="J9" s="26">
        <v>4500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90000</v>
      </c>
      <c r="N9" s="27" cm="1">
        <f t="array" ref="N9">IF(F9&gt;0,IF($D9&lt;=0,0,ROUND(F9*J9,2)),"")</f>
        <v>90000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15000</v>
      </c>
      <c r="J10" s="23">
        <v>15000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150000</v>
      </c>
      <c r="N10" s="15" cm="1">
        <f t="array" ref="N10">IF(F10&gt;0,IF($D10&lt;=0,0,ROUND(F10*J10,2)),"")</f>
        <v>150000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85000</v>
      </c>
      <c r="J11" s="26">
        <v>85000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850000</v>
      </c>
      <c r="N11" s="27" cm="1">
        <f t="array" ref="N11">IF(F11&gt;0,IF($D11&lt;=0,0,ROUND(F11*J11,2)),"")</f>
        <v>850000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35000</v>
      </c>
      <c r="J12" s="23">
        <v>35000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350000</v>
      </c>
      <c r="N12" s="15" cm="1">
        <f t="array" ref="N12">IF(F12&gt;0,IF($D12&lt;=0,0,ROUND(F12*J12,2)),"")</f>
        <v>350000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33</v>
      </c>
      <c r="C14" s="12"/>
      <c r="D14" s="13">
        <v>576.14</v>
      </c>
      <c r="E14" s="13" cm="1">
        <f t="array" ref="E14">D14</f>
        <v>576.14</v>
      </c>
      <c r="F14" s="13" cm="1">
        <f t="array" ref="F14">D14</f>
        <v>576.14</v>
      </c>
      <c r="G14" s="14" t="s">
        <v>34</v>
      </c>
      <c r="H14" s="13">
        <v>226515.38</v>
      </c>
      <c r="I14" s="13">
        <v>226466.7</v>
      </c>
      <c r="J14" s="13">
        <v>226466.7</v>
      </c>
      <c r="K14" s="13">
        <v>11</v>
      </c>
      <c r="L14" s="13" cm="1">
        <f t="array" ref="L14">IF(D14&gt;0,IF($D14&lt;=0,0,D14*H14),"")</f>
        <v>130504571.0332</v>
      </c>
      <c r="M14" s="13" cm="1">
        <f t="array" ref="M14">IF(E14&gt;0,IF($D14&lt;=0,0,ROUND(E14*I14,2)),"")</f>
        <v>130476524.54000001</v>
      </c>
      <c r="N14" s="15" cm="1">
        <f t="array" ref="N14">IF(F14&gt;0,IF($D14&lt;=0,0,ROUND(F14*J14,2)),"")</f>
        <v>130476524.54000001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2478</v>
      </c>
      <c r="E15" s="18" cm="1">
        <f t="array" ref="E15">D15</f>
        <v>2478</v>
      </c>
      <c r="F15" s="18" cm="1">
        <f t="array" ref="F15">D15</f>
        <v>2478</v>
      </c>
      <c r="G15" s="25" t="s">
        <v>36</v>
      </c>
      <c r="H15" s="18">
        <v>1109.8900000000001</v>
      </c>
      <c r="I15" s="30">
        <v>1108.71</v>
      </c>
      <c r="J15" s="30">
        <v>1108.71</v>
      </c>
      <c r="K15" s="18">
        <v>11</v>
      </c>
      <c r="L15" s="18" cm="1">
        <f t="array" ref="L15">IF(D15&gt;0,IF($D15&lt;=0,0,D15*H15),"")</f>
        <v>2750307.4200000004</v>
      </c>
      <c r="M15" s="18" cm="1">
        <f t="array" ref="M15">IF(E15&gt;0,IF($D15&lt;=0,0,ROUND(E15*I15,2)),"")</f>
        <v>2747383.38</v>
      </c>
      <c r="N15" s="27" cm="1">
        <f t="array" ref="N15">IF(F15&gt;0,IF($D15&lt;=0,0,ROUND(F15*J15,2)),"")</f>
        <v>2747383.38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339854.29</v>
      </c>
      <c r="I17" s="34">
        <v>339652.91</v>
      </c>
      <c r="J17" s="34">
        <v>339652.91</v>
      </c>
      <c r="K17" s="34">
        <v>0</v>
      </c>
      <c r="L17" s="34" cm="1">
        <f t="array" ref="L17">IF(D17&gt;0,IF($D17&lt;=0,0,D17*H17),"")</f>
        <v>339854.29</v>
      </c>
      <c r="M17" s="34" cm="1">
        <f t="array" ref="M17">IF(E17&gt;0,IF($D17&lt;=0,0,ROUND(E17*I17,2)),"")</f>
        <v>339652.91</v>
      </c>
      <c r="N17" s="36" cm="1">
        <f t="array" ref="N17">IF(F17&gt;0,IF($D17&lt;=0,0,ROUND(F17*J17,2)),"")</f>
        <v>339652.91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152894732.74319997</v>
      </c>
      <c r="M28" s="57" cm="1">
        <f t="array" ref="M28">SUM(M1:M27)</f>
        <v>152788560.83000001</v>
      </c>
      <c r="N28" s="57" cm="1">
        <f t="array" ref="N28">SUM(N1:N27)</f>
        <v>152788560.83000001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339854.27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339652.93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339652.93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152554878.45319998</v>
      </c>
      <c r="M29" s="67" cm="1">
        <f t="array" ref="M29">SUMIF($K3:$K27,"&gt;0",M3:M27)</f>
        <v>152448907.92000002</v>
      </c>
      <c r="N29" s="67" cm="1">
        <f t="array" ref="N29">SUMIF($K3:$K27,"&gt;0",N3:N27)</f>
        <v>152448907.92000002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16781036.629851997</v>
      </c>
      <c r="M30" s="67" cm="1">
        <f t="array" ref="M30">M29*MAX($K3:$K27)%</f>
        <v>16769379.871200003</v>
      </c>
      <c r="N30" s="67" cm="1">
        <f t="array" ref="N30">N29*MAX($K3:$K27)%</f>
        <v>16769379.871200003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169675769.37305197</v>
      </c>
      <c r="M31" s="67" cm="1">
        <f t="array" ref="M31">M28+M30</f>
        <v>169557940.70120001</v>
      </c>
      <c r="N31" s="67" cm="1">
        <f t="array" ref="N31">N28+N30</f>
        <v>169557940.70120001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>
        <v>169961000</v>
      </c>
      <c r="H32" s="70">
        <v>169557924.68000001</v>
      </c>
      <c r="I32" s="92">
        <v>169557000</v>
      </c>
      <c r="J32" s="71"/>
      <c r="K32" s="73" t="s">
        <v>42</v>
      </c>
      <c r="L32" s="66" cm="1">
        <f t="array" ref="L32">ROUNDDOWN(L31,2)</f>
        <v>169675769.37</v>
      </c>
      <c r="M32" s="66" cm="1">
        <f t="array" ref="M32">ROUNDDOWN(M31,2)</f>
        <v>169557940.69999999</v>
      </c>
      <c r="N32" s="66" cm="1">
        <f t="array" ref="N32">ROUNDDOWN(N31,-3)</f>
        <v>169557000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N28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32.5" customHeight="1" x14ac:dyDescent="0.15">
      <c r="A5" s="77">
        <v>1</v>
      </c>
      <c r="B5" s="11" t="s">
        <v>96</v>
      </c>
      <c r="C5" s="16"/>
      <c r="D5" s="18">
        <v>9</v>
      </c>
      <c r="E5" s="18" cm="1">
        <f t="array" ref="E5">D5</f>
        <v>9</v>
      </c>
      <c r="F5" s="18" cm="1">
        <f t="array" ref="F5">D5</f>
        <v>9</v>
      </c>
      <c r="G5" s="25" t="s">
        <v>48</v>
      </c>
      <c r="H5" s="26">
        <v>5000000</v>
      </c>
      <c r="I5" s="26">
        <v>5000000</v>
      </c>
      <c r="J5" s="26">
        <v>5000000</v>
      </c>
      <c r="K5" s="18">
        <v>11</v>
      </c>
      <c r="L5" s="18" cm="1">
        <f t="array" ref="L5">IF(D5&gt;0,IF($D5&lt;=0,0,D5*H5),"")</f>
        <v>45000000</v>
      </c>
      <c r="M5" s="18" cm="1">
        <f t="array" ref="M5">IF(E5&gt;0,IF($D5&lt;=0,0,ROUND(E5*I5,2)),"")</f>
        <v>45000000</v>
      </c>
      <c r="N5" s="27" cm="1">
        <f t="array" ref="N5">IF(F5&gt;0,IF($D5&lt;=0,0,ROUND(F5*J5,2)),"")</f>
        <v>45000000</v>
      </c>
    </row>
    <row r="6" spans="1:14" ht="20.5" customHeight="1" x14ac:dyDescent="0.15">
      <c r="A6" s="78" t="s">
        <v>50</v>
      </c>
      <c r="B6" s="11" t="s">
        <v>51</v>
      </c>
      <c r="C6" s="12"/>
      <c r="D6" s="20"/>
      <c r="E6" s="13"/>
      <c r="F6" s="13"/>
      <c r="G6" s="20"/>
      <c r="H6" s="23"/>
      <c r="I6" s="23"/>
      <c r="J6" s="2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45</v>
      </c>
      <c r="B7" s="11" t="s">
        <v>52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79">
        <v>1</v>
      </c>
      <c r="B8" s="11" t="s">
        <v>53</v>
      </c>
      <c r="C8" s="12"/>
      <c r="D8" s="13">
        <v>9</v>
      </c>
      <c r="E8" s="13" cm="1">
        <f t="array" ref="E8">D8</f>
        <v>9</v>
      </c>
      <c r="F8" s="13" cm="1">
        <f t="array" ref="F8">D8</f>
        <v>9</v>
      </c>
      <c r="G8" s="14" t="s">
        <v>54</v>
      </c>
      <c r="H8" s="23">
        <v>250000</v>
      </c>
      <c r="I8" s="23">
        <v>240000</v>
      </c>
      <c r="J8" s="23">
        <v>240000</v>
      </c>
      <c r="K8" s="13">
        <v>11</v>
      </c>
      <c r="L8" s="13" cm="1">
        <f t="array" ref="L8">IF(D8&gt;0,IF($D8&lt;=0,0,D8*H8),"")</f>
        <v>2250000</v>
      </c>
      <c r="M8" s="13" cm="1">
        <f t="array" ref="M8">IF(E8&gt;0,IF($D8&lt;=0,0,ROUND(E8*I8,2)),"")</f>
        <v>2160000</v>
      </c>
      <c r="N8" s="15" cm="1">
        <f t="array" ref="N8">IF(F8&gt;0,IF($D8&lt;=0,0,ROUND(F8*J8,2)),"")</f>
        <v>2160000</v>
      </c>
    </row>
    <row r="9" spans="1:14" ht="32.5" customHeight="1" x14ac:dyDescent="0.15">
      <c r="A9" s="29">
        <v>2</v>
      </c>
      <c r="B9" s="11" t="s">
        <v>55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56</v>
      </c>
      <c r="H9" s="26">
        <v>1000000</v>
      </c>
      <c r="I9" s="26">
        <v>1000000</v>
      </c>
      <c r="J9" s="26">
        <v>1000000</v>
      </c>
      <c r="K9" s="18">
        <v>11</v>
      </c>
      <c r="L9" s="18" cm="1">
        <f t="array" ref="L9">IF(D9&gt;0,IF($D9&lt;=0,0,D9*H9),"")</f>
        <v>1000000</v>
      </c>
      <c r="M9" s="18" cm="1">
        <f t="array" ref="M9">IF(E9&gt;0,IF($D9&lt;=0,0,ROUND(E9*I9,2)),"")</f>
        <v>1000000</v>
      </c>
      <c r="N9" s="27" cm="1">
        <f t="array" ref="N9">IF(F9&gt;0,IF($D9&lt;=0,0,ROUND(F9*J9,2)),"")</f>
        <v>1000000</v>
      </c>
    </row>
    <row r="10" spans="1:14" ht="20.5" customHeight="1" x14ac:dyDescent="0.15">
      <c r="A10" s="29">
        <v>3</v>
      </c>
      <c r="B10" s="11" t="s">
        <v>57</v>
      </c>
      <c r="C10" s="12"/>
      <c r="D10" s="13">
        <v>9</v>
      </c>
      <c r="E10" s="13" cm="1">
        <f t="array" ref="E10">D10</f>
        <v>9</v>
      </c>
      <c r="F10" s="13" cm="1">
        <f t="array" ref="F10">D10</f>
        <v>9</v>
      </c>
      <c r="G10" s="14" t="s">
        <v>54</v>
      </c>
      <c r="H10" s="23">
        <v>250000</v>
      </c>
      <c r="I10" s="23">
        <v>250000</v>
      </c>
      <c r="J10" s="23">
        <v>250000</v>
      </c>
      <c r="K10" s="13">
        <v>11</v>
      </c>
      <c r="L10" s="13" cm="1">
        <f t="array" ref="L10">IF(D10&gt;0,IF($D10&lt;=0,0,D10*H10),"")</f>
        <v>2250000</v>
      </c>
      <c r="M10" s="13" cm="1">
        <f t="array" ref="M10">IF(E10&gt;0,IF($D10&lt;=0,0,ROUND(E10*I10,2)),"")</f>
        <v>2250000</v>
      </c>
      <c r="N10" s="15" cm="1">
        <f t="array" ref="N10">IF(F10&gt;0,IF($D10&lt;=0,0,ROUND(F10*J10,2)),"")</f>
        <v>2250000</v>
      </c>
    </row>
    <row r="11" spans="1:14" ht="20.5" customHeight="1" x14ac:dyDescent="0.15">
      <c r="A11" s="79"/>
      <c r="B11" s="11" t="s">
        <v>58</v>
      </c>
      <c r="C11" s="16"/>
      <c r="D11" s="17"/>
      <c r="E11" s="18"/>
      <c r="F11" s="18"/>
      <c r="G11" s="17"/>
      <c r="H11" s="26"/>
      <c r="I11" s="26"/>
      <c r="J11" s="26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79">
        <v>4</v>
      </c>
      <c r="B12" s="11" t="s">
        <v>59</v>
      </c>
      <c r="C12" s="12"/>
      <c r="D12" s="13">
        <v>2</v>
      </c>
      <c r="E12" s="13" cm="1">
        <f t="array" ref="E12">D12</f>
        <v>2</v>
      </c>
      <c r="F12" s="13" cm="1">
        <f t="array" ref="F12">D12</f>
        <v>2</v>
      </c>
      <c r="G12" s="14" t="s">
        <v>13</v>
      </c>
      <c r="H12" s="23">
        <v>110000</v>
      </c>
      <c r="I12" s="23">
        <v>100000</v>
      </c>
      <c r="J12" s="23">
        <v>100000</v>
      </c>
      <c r="K12" s="13">
        <v>11</v>
      </c>
      <c r="L12" s="13" cm="1">
        <f t="array" ref="L12">IF(D12&gt;0,IF($D12&lt;=0,0,D12*H12),"")</f>
        <v>220000</v>
      </c>
      <c r="M12" s="13" cm="1">
        <f t="array" ref="M12">IF(E12&gt;0,IF($D12&lt;=0,0,ROUND(E12*I12,2)),"")</f>
        <v>200000</v>
      </c>
      <c r="N12" s="15" cm="1">
        <f t="array" ref="N12">IF(F12&gt;0,IF($D12&lt;=0,0,ROUND(F12*J12,2)),"")</f>
        <v>200000</v>
      </c>
    </row>
    <row r="13" spans="1:14" ht="20.5" customHeight="1" x14ac:dyDescent="0.15">
      <c r="A13" s="79">
        <v>5</v>
      </c>
      <c r="B13" s="11" t="s">
        <v>60</v>
      </c>
      <c r="C13" s="16"/>
      <c r="D13" s="18">
        <v>2</v>
      </c>
      <c r="E13" s="18" cm="1">
        <f t="array" ref="E13">D13</f>
        <v>2</v>
      </c>
      <c r="F13" s="18" cm="1">
        <f t="array" ref="F13">D13</f>
        <v>2</v>
      </c>
      <c r="G13" s="25" t="s">
        <v>13</v>
      </c>
      <c r="H13" s="26">
        <v>310000</v>
      </c>
      <c r="I13" s="26">
        <v>300000</v>
      </c>
      <c r="J13" s="26">
        <v>300000</v>
      </c>
      <c r="K13" s="18">
        <v>11</v>
      </c>
      <c r="L13" s="18" cm="1">
        <f t="array" ref="L13">IF(D13&gt;0,IF($D13&lt;=0,0,D13*H13),"")</f>
        <v>620000</v>
      </c>
      <c r="M13" s="18" cm="1">
        <f t="array" ref="M13">IF(E13&gt;0,IF($D13&lt;=0,0,ROUND(E13*I13,2)),"")</f>
        <v>600000</v>
      </c>
      <c r="N13" s="27" cm="1">
        <f t="array" ref="N13">IF(F13&gt;0,IF($D13&lt;=0,0,ROUND(F13*J13,2)),"")</f>
        <v>600000</v>
      </c>
    </row>
    <row r="14" spans="1:14" ht="20.5" customHeight="1" x14ac:dyDescent="0.15">
      <c r="A14" s="28"/>
      <c r="B14" s="11" t="s">
        <v>61</v>
      </c>
      <c r="C14" s="12"/>
      <c r="D14" s="20"/>
      <c r="E14" s="13"/>
      <c r="F14" s="13"/>
      <c r="G14" s="20"/>
      <c r="H14" s="23"/>
      <c r="I14" s="23"/>
      <c r="J14" s="23"/>
      <c r="K14" s="13"/>
      <c r="L14" s="20" t="str" cm="1">
        <f t="array" ref="L14">IF(D14&gt;0,IF($D14&lt;=0,0,D14*H14),"")</f>
        <v/>
      </c>
      <c r="M14" s="20" t="str" cm="1">
        <f t="array" ref="M14">IF(E14&gt;0,IF($D14&lt;=0,0,ROUND(E14*I14,2)),"")</f>
        <v/>
      </c>
      <c r="N14" s="21" t="str" cm="1">
        <f t="array" ref="N14">IF(F14&gt;0,IF($D14&lt;=0,0,ROUND(F14*J14,2)),"")</f>
        <v/>
      </c>
    </row>
    <row r="15" spans="1:14" ht="20.5" customHeight="1" x14ac:dyDescent="0.15">
      <c r="A15" s="10" t="s">
        <v>62</v>
      </c>
      <c r="B15" s="11" t="s">
        <v>63</v>
      </c>
      <c r="C15" s="16"/>
      <c r="D15" s="18">
        <v>9</v>
      </c>
      <c r="E15" s="18" cm="1">
        <f t="array" ref="E15">D15</f>
        <v>9</v>
      </c>
      <c r="F15" s="18" cm="1">
        <f t="array" ref="F15">D15</f>
        <v>9</v>
      </c>
      <c r="G15" s="25" t="s">
        <v>64</v>
      </c>
      <c r="H15" s="26">
        <v>650000</v>
      </c>
      <c r="I15" s="26">
        <v>650000</v>
      </c>
      <c r="J15" s="26">
        <v>650000</v>
      </c>
      <c r="K15" s="18">
        <v>11</v>
      </c>
      <c r="L15" s="18" cm="1">
        <f t="array" ref="L15">IF(D15&gt;0,IF($D15&lt;=0,0,D15*H15),"")</f>
        <v>5850000</v>
      </c>
      <c r="M15" s="18" cm="1">
        <f t="array" ref="M15">IF(E15&gt;0,IF($D15&lt;=0,0,ROUND(E15*I15,2)),"")</f>
        <v>5850000</v>
      </c>
      <c r="N15" s="27" cm="1">
        <f t="array" ref="N15">IF(F15&gt;0,IF($D15&lt;=0,0,ROUND(F15*J15,2)),"")</f>
        <v>5850000</v>
      </c>
    </row>
    <row r="16" spans="1:14" ht="20.5" customHeight="1" x14ac:dyDescent="0.15">
      <c r="A16" s="28"/>
      <c r="B16" s="11" t="s">
        <v>65</v>
      </c>
      <c r="C16" s="12"/>
      <c r="D16" s="20"/>
      <c r="E16" s="13"/>
      <c r="F16" s="13"/>
      <c r="G16" s="20"/>
      <c r="H16" s="23"/>
      <c r="I16" s="23"/>
      <c r="J16" s="23"/>
      <c r="K16" s="13"/>
      <c r="L16" s="20" t="str" cm="1">
        <f t="array" ref="L16">IF(D16&gt;0,IF($D16&lt;=0,0,D16*H16),"")</f>
        <v/>
      </c>
      <c r="M16" s="20" t="str" cm="1">
        <f t="array" ref="M16">IF(E16&gt;0,IF($D16&lt;=0,0,ROUND(E16*I16,2)),"")</f>
        <v/>
      </c>
      <c r="N16" s="21" t="str" cm="1">
        <f t="array" ref="N16">IF(F16&gt;0,IF($D16&lt;=0,0,ROUND(F16*J16,2)),"")</f>
        <v/>
      </c>
    </row>
    <row r="17" spans="1:14" ht="20.5" customHeight="1" x14ac:dyDescent="0.15">
      <c r="A17" s="29">
        <v>6</v>
      </c>
      <c r="B17" s="11" t="s">
        <v>66</v>
      </c>
      <c r="C17" s="16"/>
      <c r="D17" s="18">
        <v>3</v>
      </c>
      <c r="E17" s="18" cm="1">
        <f t="array" ref="E17">D17</f>
        <v>3</v>
      </c>
      <c r="F17" s="18" cm="1">
        <f t="array" ref="F17">D17</f>
        <v>3</v>
      </c>
      <c r="G17" s="25" t="s">
        <v>67</v>
      </c>
      <c r="H17" s="26">
        <v>150000</v>
      </c>
      <c r="I17" s="26">
        <v>125000</v>
      </c>
      <c r="J17" s="26">
        <v>125000</v>
      </c>
      <c r="K17" s="18">
        <v>11</v>
      </c>
      <c r="L17" s="18" cm="1">
        <f t="array" ref="L17">IF(D17&gt;0,IF($D17&lt;=0,0,D17*H17),"")</f>
        <v>450000</v>
      </c>
      <c r="M17" s="18" cm="1">
        <f t="array" ref="M17">IF(E17&gt;0,IF($D17&lt;=0,0,ROUND(E17*I17,2)),"")</f>
        <v>375000</v>
      </c>
      <c r="N17" s="27" cm="1">
        <f t="array" ref="N17">IF(F17&gt;0,IF($D17&lt;=0,0,ROUND(F17*J17,2)),"")</f>
        <v>375000</v>
      </c>
    </row>
    <row r="18" spans="1:14" ht="20.5" customHeight="1" x14ac:dyDescent="0.15">
      <c r="A18" s="29">
        <v>7</v>
      </c>
      <c r="B18" s="11" t="s">
        <v>68</v>
      </c>
      <c r="C18" s="12"/>
      <c r="D18" s="13" cm="1">
        <f t="array" ref="D18">3*9</f>
        <v>27</v>
      </c>
      <c r="E18" s="13" cm="1">
        <f t="array" ref="E18">D18</f>
        <v>27</v>
      </c>
      <c r="F18" s="13" cm="1">
        <f t="array" ref="F18">D18</f>
        <v>27</v>
      </c>
      <c r="G18" s="14" t="s">
        <v>67</v>
      </c>
      <c r="H18" s="23">
        <v>150000</v>
      </c>
      <c r="I18" s="23">
        <v>150000</v>
      </c>
      <c r="J18" s="23">
        <v>150000</v>
      </c>
      <c r="K18" s="13">
        <v>11</v>
      </c>
      <c r="L18" s="13" cm="1">
        <f t="array" ref="L18">IF(D18&gt;0,IF($D18&lt;=0,0,D18*H18),"")</f>
        <v>4050000</v>
      </c>
      <c r="M18" s="13" cm="1">
        <f t="array" ref="M18">IF(E18&gt;0,IF($D18&lt;=0,0,ROUND(E18*I18,2)),"")</f>
        <v>4050000</v>
      </c>
      <c r="N18" s="15" cm="1">
        <f t="array" ref="N18">IF(F18&gt;0,IF($D18&lt;=0,0,ROUND(F18*J18,2)),"")</f>
        <v>4050000</v>
      </c>
    </row>
    <row r="19" spans="1:14" ht="20.5" customHeight="1" x14ac:dyDescent="0.15">
      <c r="A19" s="29">
        <v>8</v>
      </c>
      <c r="B19" s="11" t="s">
        <v>69</v>
      </c>
      <c r="C19" s="16"/>
      <c r="D19" s="18">
        <v>3</v>
      </c>
      <c r="E19" s="18" cm="1">
        <f t="array" ref="E19">D19</f>
        <v>3</v>
      </c>
      <c r="F19" s="18" cm="1">
        <f t="array" ref="F19">D19</f>
        <v>3</v>
      </c>
      <c r="G19" s="25" t="s">
        <v>67</v>
      </c>
      <c r="H19" s="26">
        <v>200000</v>
      </c>
      <c r="I19" s="26">
        <v>200000</v>
      </c>
      <c r="J19" s="26">
        <v>200000</v>
      </c>
      <c r="K19" s="18">
        <v>11</v>
      </c>
      <c r="L19" s="18" cm="1">
        <f t="array" ref="L19">IF(D19&gt;0,IF($D19&lt;=0,0,D19*H19),"")</f>
        <v>600000</v>
      </c>
      <c r="M19" s="18" cm="1">
        <f t="array" ref="M19">IF(E19&gt;0,IF($D19&lt;=0,0,ROUND(E19*I19,2)),"")</f>
        <v>600000</v>
      </c>
      <c r="N19" s="27" cm="1">
        <f t="array" ref="N19">IF(F19&gt;0,IF($D19&lt;=0,0,ROUND(F19*J19,2)),"")</f>
        <v>600000</v>
      </c>
    </row>
    <row r="20" spans="1:14" ht="20.5" customHeight="1" x14ac:dyDescent="0.15">
      <c r="A20" s="29">
        <v>9</v>
      </c>
      <c r="B20" s="11" t="s">
        <v>97</v>
      </c>
      <c r="C20" s="12"/>
      <c r="D20" s="13">
        <v>1</v>
      </c>
      <c r="E20" s="13" cm="1">
        <f t="array" ref="E20">D20</f>
        <v>1</v>
      </c>
      <c r="F20" s="13" cm="1">
        <f t="array" ref="F20">D20</f>
        <v>1</v>
      </c>
      <c r="G20" s="14" t="s">
        <v>70</v>
      </c>
      <c r="H20" s="23">
        <v>1500000</v>
      </c>
      <c r="I20" s="23">
        <v>1500000</v>
      </c>
      <c r="J20" s="23">
        <v>1500000</v>
      </c>
      <c r="K20" s="13">
        <v>11</v>
      </c>
      <c r="L20" s="13" cm="1">
        <f t="array" ref="L20">IF(D20&gt;0,IF($D20&lt;=0,0,D20*H20),"")</f>
        <v>1500000</v>
      </c>
      <c r="M20" s="13" cm="1">
        <f t="array" ref="M20">IF(E20&gt;0,IF($D20&lt;=0,0,ROUND(E20*I20,2)),"")</f>
        <v>1500000</v>
      </c>
      <c r="N20" s="15" cm="1">
        <f t="array" ref="N20">IF(F20&gt;0,IF($D20&lt;=0,0,ROUND(F20*J20,2)),"")</f>
        <v>1500000</v>
      </c>
    </row>
    <row r="21" spans="1:14" ht="20.5" customHeight="1" x14ac:dyDescent="0.15">
      <c r="A21" s="10" t="s">
        <v>71</v>
      </c>
      <c r="B21" s="11" t="s">
        <v>72</v>
      </c>
      <c r="C21" s="16"/>
      <c r="D21" s="17"/>
      <c r="E21" s="18"/>
      <c r="F21" s="18"/>
      <c r="G21" s="17"/>
      <c r="H21" s="26"/>
      <c r="I21" s="26"/>
      <c r="J21" s="26"/>
      <c r="K21" s="18"/>
      <c r="L21" s="17" t="str" cm="1">
        <f t="array" ref="L21">IF(D21&gt;0,IF($D21&lt;=0,0,D21*H21),"")</f>
        <v/>
      </c>
      <c r="M21" s="17" t="str" cm="1">
        <f t="array" ref="M21">IF(E21&gt;0,IF($D21&lt;=0,0,ROUND(E21*I21,2)),"")</f>
        <v/>
      </c>
      <c r="N21" s="19" t="str" cm="1">
        <f t="array" ref="N21">IF(F21&gt;0,IF($D21&lt;=0,0,ROUND(F21*J21,2)),"")</f>
        <v/>
      </c>
    </row>
    <row r="22" spans="1:14" ht="20.5" customHeight="1" x14ac:dyDescent="0.15">
      <c r="A22" s="28"/>
      <c r="B22" s="11" t="s">
        <v>73</v>
      </c>
      <c r="C22" s="12"/>
      <c r="D22" s="13">
        <v>1</v>
      </c>
      <c r="E22" s="13" cm="1">
        <f t="array" ref="E22">D22</f>
        <v>1</v>
      </c>
      <c r="F22" s="13" cm="1">
        <f t="array" ref="F22">D22</f>
        <v>1</v>
      </c>
      <c r="G22" s="14" t="s">
        <v>13</v>
      </c>
      <c r="H22" s="23">
        <v>153096</v>
      </c>
      <c r="I22" s="23">
        <v>152604</v>
      </c>
      <c r="J22" s="23">
        <v>152604</v>
      </c>
      <c r="K22" s="13">
        <v>0</v>
      </c>
      <c r="L22" s="13" cm="1">
        <f t="array" ref="L22">IF(D22&gt;0,IF($D22&lt;=0,0,D22*H22),"")</f>
        <v>153096</v>
      </c>
      <c r="M22" s="13" cm="1">
        <f t="array" ref="M22">IF(E22&gt;0,IF($D22&lt;=0,0,ROUND(E22*I22,2)),"")</f>
        <v>152604</v>
      </c>
      <c r="N22" s="15" cm="1">
        <f t="array" ref="N22">IF(F22&gt;0,IF($D22&lt;=0,0,ROUND(F22*J22,2)),"")</f>
        <v>152604</v>
      </c>
    </row>
    <row r="23" spans="1:14" ht="20.5" customHeight="1" x14ac:dyDescent="0.15">
      <c r="A23" s="80"/>
      <c r="B23" s="81"/>
      <c r="C23" s="33"/>
      <c r="D23" s="34"/>
      <c r="E23" s="34"/>
      <c r="F23" s="34"/>
      <c r="G23" s="95"/>
      <c r="H23" s="34"/>
      <c r="I23" s="34"/>
      <c r="J23" s="34"/>
      <c r="K23" s="34"/>
      <c r="L23" s="95" t="str" cm="1">
        <f t="array" ref="L23">IF(D23&gt;0,IF($D23&lt;=0,0,D23*H23),"")</f>
        <v/>
      </c>
      <c r="M23" s="95" t="str" cm="1">
        <f t="array" ref="M23">IF(E23&gt;0,IF($D23&lt;=0,0,ROUND(E23*I23,2)),"")</f>
        <v/>
      </c>
      <c r="N23" s="96" t="str" cm="1">
        <f t="array" ref="N23">IF(F23&gt;0,IF($D23&lt;=0,0,ROUND(F23*J23,2)),"")</f>
        <v/>
      </c>
    </row>
    <row r="24" spans="1:14" ht="20.75" customHeight="1" x14ac:dyDescent="0.15">
      <c r="A24" s="52"/>
      <c r="B24" s="52"/>
      <c r="C24" s="52"/>
      <c r="D24" s="53"/>
      <c r="E24" s="53"/>
      <c r="F24" s="53"/>
      <c r="G24" s="54"/>
      <c r="H24" s="54"/>
      <c r="I24" s="52"/>
      <c r="J24" s="55"/>
      <c r="K24" s="56" t="s">
        <v>39</v>
      </c>
      <c r="L24" s="57" cm="1">
        <f t="array" ref="L24">SUM(L1:L23)</f>
        <v>63943096</v>
      </c>
      <c r="M24" s="57" cm="1">
        <f t="array" ref="M24">SUM(M1:M23)</f>
        <v>63737604</v>
      </c>
      <c r="N24" s="57" cm="1">
        <f t="array" ref="N24">SUM(N1:N23)</f>
        <v>63737604</v>
      </c>
    </row>
    <row r="25" spans="1:14" ht="21" customHeight="1" x14ac:dyDescent="0.15">
      <c r="A25" s="60"/>
      <c r="B25" s="59" t="s">
        <v>40</v>
      </c>
      <c r="C25" s="60"/>
      <c r="D25" s="61" cm="1">
        <f t="array" ref="D25">ROUND(IF(L25&lt;=100000000,L25*0.24%,IF(AND(L25&gt;100000000,L25&lt;=500000000),100000000*0.24%+(L25-100000000)*0.19%,IF(AND(L25&gt;500000000,L25&lt;=1000000000),100000000*0.24%+400000000*0.19%+(L25-500000000)*0.15%,IF(AND(L25&gt;1000000000,L25&lt;=5000000000),100000000*0.24%+400000000*0.19%+500000000*0.15%+(L25-1000000000)*0.12%,IF(L25&gt;5000000000,100000000*0.24%+400000000*0.19%+500000000*0.15%+4000000000*0.12%+(L25-5000000000)*0.1%,"Bingung komputer"))))),2)</f>
        <v>153096</v>
      </c>
      <c r="E25" s="62" cm="1">
        <f t="array" ref="E25">ROUND(IF(M25&lt;=100000000,M25*0.24%,IF(AND(M25&gt;100000000,M25&lt;=500000000),100000000*0.24%+(M25-100000000)*0.19%,IF(AND(M25&gt;500000000,M25&lt;=1000000000),100000000*0.24%+400000000*0.19%+(M25-500000000)*0.15%,IF(AND(M25&gt;1000000000,M25&lt;=5000000000),100000000*0.24%+400000000*0.19%+500000000*0.15%+(M25-1000000000)*0.12%,IF(M25&gt;5000000000,100000000*0.24%+400000000*0.19%+500000000*0.15%+4000000000*0.12%+(M25-5000000000)*0.1%,"Bingung komputer"))))),2)</f>
        <v>152604</v>
      </c>
      <c r="F25" s="62" cm="1">
        <f t="array" ref="F25">ROUND(IF(N25&lt;=100000000,N25*0.24%,IF(AND(N25&gt;100000000,N25&lt;=500000000),100000000*0.24%+(N25-100000000)*0.19%,IF(AND(N25&gt;500000000,N25&lt;=1000000000),100000000*0.24%+400000000*0.19%+(N25-500000000)*0.15%,IF(AND(N25&gt;1000000000,N25&lt;=5000000000),100000000*0.24%+400000000*0.19%+500000000*0.15%+(N25-1000000000)*0.12%,IF(N25&gt;5000000000,100000000*0.24%+400000000*0.19%+500000000*0.15%+4000000000*0.12%+(N25-5000000000)*0.1%,"Bingung komputer"))))),2)</f>
        <v>152604</v>
      </c>
      <c r="G25" s="63"/>
      <c r="H25" s="64"/>
      <c r="I25" s="60"/>
      <c r="J25" s="65"/>
      <c r="K25" s="65" t="str" cm="1">
        <f t="array" ref="K25">"Jumlah Terkena Pajak "&amp;MAX(K3:K23)&amp;"% (B)"</f>
        <v>Jumlah Terkena Pajak 11% (B)</v>
      </c>
      <c r="L25" s="67" cm="1">
        <f t="array" ref="L25">SUMIF($K3:$K23,"&gt;0",L3:L23)</f>
        <v>63790000</v>
      </c>
      <c r="M25" s="67" cm="1">
        <f t="array" ref="M25">SUMIF($K3:$K23,"&gt;0",M3:M23)</f>
        <v>63585000</v>
      </c>
      <c r="N25" s="67" cm="1">
        <f t="array" ref="N25">SUMIF($K3:$K23,"&gt;0",N3:N23)</f>
        <v>63585000</v>
      </c>
    </row>
    <row r="26" spans="1:14" ht="21" customHeight="1" x14ac:dyDescent="0.15">
      <c r="A26" s="69"/>
      <c r="B26" s="69"/>
      <c r="C26" s="69"/>
      <c r="D26" s="70"/>
      <c r="E26" s="70"/>
      <c r="F26" s="69"/>
      <c r="G26" s="70"/>
      <c r="H26" s="70"/>
      <c r="I26" s="69"/>
      <c r="J26" s="71"/>
      <c r="K26" s="71" t="str" cm="1">
        <f t="array" ref="K26">"PPN (C) = "&amp;MAX(K3:K23)&amp;"% x B"</f>
        <v>PPN (C) = 11% x B</v>
      </c>
      <c r="L26" s="66" cm="1">
        <f t="array" ref="L26">L25*MAX($K3:$K23)%</f>
        <v>7016900</v>
      </c>
      <c r="M26" s="67" cm="1">
        <f t="array" ref="M26">M25*MAX($K3:$K23)%</f>
        <v>6994350</v>
      </c>
      <c r="N26" s="67" cm="1">
        <f t="array" ref="N26">N25*MAX($K3:$K23)%</f>
        <v>6994350</v>
      </c>
    </row>
    <row r="27" spans="1:14" ht="21" customHeight="1" x14ac:dyDescent="0.15">
      <c r="A27" s="69"/>
      <c r="B27" s="69"/>
      <c r="C27" s="69"/>
      <c r="D27" s="70"/>
      <c r="E27" s="70"/>
      <c r="F27" s="70"/>
      <c r="G27" s="70"/>
      <c r="H27" s="70"/>
      <c r="I27" s="69"/>
      <c r="J27" s="71"/>
      <c r="K27" s="73" t="s">
        <v>41</v>
      </c>
      <c r="L27" s="74" cm="1">
        <f t="array" ref="L27">L24+L26</f>
        <v>70959996</v>
      </c>
      <c r="M27" s="67" cm="1">
        <f t="array" ref="M27">M24+M26</f>
        <v>70731954</v>
      </c>
      <c r="N27" s="67" cm="1">
        <f t="array" ref="N27">N24+N26</f>
        <v>70731954</v>
      </c>
    </row>
    <row r="28" spans="1:14" ht="20.5" customHeight="1" x14ac:dyDescent="0.15">
      <c r="A28" s="69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42</v>
      </c>
      <c r="L28" s="66" cm="1">
        <f t="array" ref="L28">ROUNDDOWN(L27,-3)</f>
        <v>70959000</v>
      </c>
      <c r="M28" s="66" cm="1">
        <f t="array" ref="M28">ROUNDDOWN(M27,2)</f>
        <v>70731954</v>
      </c>
      <c r="N28" s="66" cm="1">
        <f t="array" ref="N28">ROUNDDOWN(N27,-3)</f>
        <v>70731000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N27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32.5" customHeight="1" x14ac:dyDescent="0.15">
      <c r="A5" s="77">
        <v>1</v>
      </c>
      <c r="B5" s="11" t="s">
        <v>98</v>
      </c>
      <c r="C5" s="16"/>
      <c r="D5" s="18">
        <v>3</v>
      </c>
      <c r="E5" s="18" cm="1">
        <f t="array" ref="E5">D5</f>
        <v>3</v>
      </c>
      <c r="F5" s="18" cm="1">
        <f t="array" ref="F5">D5</f>
        <v>3</v>
      </c>
      <c r="G5" s="25" t="s">
        <v>94</v>
      </c>
      <c r="H5" s="26">
        <v>4500000</v>
      </c>
      <c r="I5" s="26">
        <v>4500000</v>
      </c>
      <c r="J5" s="26">
        <v>4500000</v>
      </c>
      <c r="K5" s="18">
        <v>11</v>
      </c>
      <c r="L5" s="18" cm="1">
        <f t="array" ref="L5">IF(D5&gt;0,IF($D5&lt;=0,0,D5*H5),"")</f>
        <v>13500000</v>
      </c>
      <c r="M5" s="18" cm="1">
        <f t="array" ref="M5">IF(E5&gt;0,IF($D5&lt;=0,0,ROUND(E5*I5,2)),"")</f>
        <v>13500000</v>
      </c>
      <c r="N5" s="27" cm="1">
        <f t="array" ref="N5">IF(F5&gt;0,IF($D5&lt;=0,0,ROUND(F5*J5,2)),"")</f>
        <v>13500000</v>
      </c>
    </row>
    <row r="6" spans="1:14" ht="20.5" customHeight="1" x14ac:dyDescent="0.15">
      <c r="A6" s="78" t="s">
        <v>50</v>
      </c>
      <c r="B6" s="11" t="s">
        <v>51</v>
      </c>
      <c r="C6" s="12"/>
      <c r="D6" s="20"/>
      <c r="E6" s="13"/>
      <c r="F6" s="13"/>
      <c r="G6" s="20"/>
      <c r="H6" s="23"/>
      <c r="I6" s="23"/>
      <c r="J6" s="2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45</v>
      </c>
      <c r="B7" s="11" t="s">
        <v>52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79">
        <v>1</v>
      </c>
      <c r="B8" s="11" t="s">
        <v>53</v>
      </c>
      <c r="C8" s="12"/>
      <c r="D8" s="13">
        <v>3</v>
      </c>
      <c r="E8" s="13" cm="1">
        <f t="array" ref="E8">D8</f>
        <v>3</v>
      </c>
      <c r="F8" s="13" cm="1">
        <f t="array" ref="F8">D8</f>
        <v>3</v>
      </c>
      <c r="G8" s="14" t="s">
        <v>54</v>
      </c>
      <c r="H8" s="23">
        <v>250000</v>
      </c>
      <c r="I8" s="23">
        <v>250000</v>
      </c>
      <c r="J8" s="23">
        <v>250000</v>
      </c>
      <c r="K8" s="13">
        <v>11</v>
      </c>
      <c r="L8" s="13" cm="1">
        <f t="array" ref="L8">IF(D8&gt;0,IF($D8&lt;=0,0,D8*H8),"")</f>
        <v>750000</v>
      </c>
      <c r="M8" s="13" cm="1">
        <f t="array" ref="M8">IF(E8&gt;0,IF($D8&lt;=0,0,ROUND(E8*I8,2)),"")</f>
        <v>750000</v>
      </c>
      <c r="N8" s="15" cm="1">
        <f t="array" ref="N8">IF(F8&gt;0,IF($D8&lt;=0,0,ROUND(F8*J8,2)),"")</f>
        <v>750000</v>
      </c>
    </row>
    <row r="9" spans="1:14" ht="32.5" customHeight="1" x14ac:dyDescent="0.15">
      <c r="A9" s="29">
        <v>2</v>
      </c>
      <c r="B9" s="11" t="s">
        <v>55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56</v>
      </c>
      <c r="H9" s="26">
        <v>1105000</v>
      </c>
      <c r="I9" s="26">
        <v>1050000</v>
      </c>
      <c r="J9" s="26">
        <v>1050000</v>
      </c>
      <c r="K9" s="18">
        <v>11</v>
      </c>
      <c r="L9" s="18" cm="1">
        <f t="array" ref="L9">IF(D9&gt;0,IF($D9&lt;=0,0,D9*H9),"")</f>
        <v>1105000</v>
      </c>
      <c r="M9" s="18" cm="1">
        <f t="array" ref="M9">IF(E9&gt;0,IF($D9&lt;=0,0,ROUND(E9*I9,2)),"")</f>
        <v>1050000</v>
      </c>
      <c r="N9" s="27" cm="1">
        <f t="array" ref="N9">IF(F9&gt;0,IF($D9&lt;=0,0,ROUND(F9*J9,2)),"")</f>
        <v>1050000</v>
      </c>
    </row>
    <row r="10" spans="1:14" ht="20.5" customHeight="1" x14ac:dyDescent="0.15">
      <c r="A10" s="79"/>
      <c r="B10" s="11" t="s">
        <v>58</v>
      </c>
      <c r="C10" s="12"/>
      <c r="D10" s="20"/>
      <c r="E10" s="13"/>
      <c r="F10" s="13"/>
      <c r="G10" s="20"/>
      <c r="H10" s="23"/>
      <c r="I10" s="23"/>
      <c r="J10" s="23"/>
      <c r="K10" s="13"/>
      <c r="L10" s="20" t="str" cm="1">
        <f t="array" ref="L10">IF(D10&gt;0,IF($D10&lt;=0,0,D10*H10),"")</f>
        <v/>
      </c>
      <c r="M10" s="20" t="str" cm="1">
        <f t="array" ref="M10">IF(E10&gt;0,IF($D10&lt;=0,0,ROUND(E10*I10,2)),"")</f>
        <v/>
      </c>
      <c r="N10" s="21" t="str" cm="1">
        <f t="array" ref="N10">IF(F10&gt;0,IF($D10&lt;=0,0,ROUND(F10*J10,2)),"")</f>
        <v/>
      </c>
    </row>
    <row r="11" spans="1:14" ht="20.5" customHeight="1" x14ac:dyDescent="0.15">
      <c r="A11" s="79">
        <v>4</v>
      </c>
      <c r="B11" s="11" t="s">
        <v>59</v>
      </c>
      <c r="C11" s="16"/>
      <c r="D11" s="18">
        <v>1</v>
      </c>
      <c r="E11" s="18" cm="1">
        <f t="array" ref="E11">D11</f>
        <v>1</v>
      </c>
      <c r="F11" s="18" cm="1">
        <f t="array" ref="F11">D11</f>
        <v>1</v>
      </c>
      <c r="G11" s="25" t="s">
        <v>13</v>
      </c>
      <c r="H11" s="26">
        <v>110000</v>
      </c>
      <c r="I11" s="26">
        <v>110000</v>
      </c>
      <c r="J11" s="26">
        <v>110000</v>
      </c>
      <c r="K11" s="18">
        <v>11</v>
      </c>
      <c r="L11" s="18" cm="1">
        <f t="array" ref="L11">IF(D11&gt;0,IF($D11&lt;=0,0,D11*H11),"")</f>
        <v>110000</v>
      </c>
      <c r="M11" s="18" cm="1">
        <f t="array" ref="M11">IF(E11&gt;0,IF($D11&lt;=0,0,ROUND(E11*I11,2)),"")</f>
        <v>110000</v>
      </c>
      <c r="N11" s="27" cm="1">
        <f t="array" ref="N11">IF(F11&gt;0,IF($D11&lt;=0,0,ROUND(F11*J11,2)),"")</f>
        <v>110000</v>
      </c>
    </row>
    <row r="12" spans="1:14" ht="20.5" customHeight="1" x14ac:dyDescent="0.15">
      <c r="A12" s="79">
        <v>5</v>
      </c>
      <c r="B12" s="11" t="s">
        <v>60</v>
      </c>
      <c r="C12" s="12"/>
      <c r="D12" s="13">
        <v>1</v>
      </c>
      <c r="E12" s="13" cm="1">
        <f t="array" ref="E12">D12</f>
        <v>1</v>
      </c>
      <c r="F12" s="13" cm="1">
        <f t="array" ref="F12">D12</f>
        <v>1</v>
      </c>
      <c r="G12" s="14" t="s">
        <v>13</v>
      </c>
      <c r="H12" s="23">
        <v>310000</v>
      </c>
      <c r="I12" s="23">
        <v>310000</v>
      </c>
      <c r="J12" s="23">
        <v>310000</v>
      </c>
      <c r="K12" s="13">
        <v>11</v>
      </c>
      <c r="L12" s="13" cm="1">
        <f t="array" ref="L12">IF(D12&gt;0,IF($D12&lt;=0,0,D12*H12),"")</f>
        <v>310000</v>
      </c>
      <c r="M12" s="13" cm="1">
        <f t="array" ref="M12">IF(E12&gt;0,IF($D12&lt;=0,0,ROUND(E12*I12,2)),"")</f>
        <v>310000</v>
      </c>
      <c r="N12" s="15" cm="1">
        <f t="array" ref="N12">IF(F12&gt;0,IF($D12&lt;=0,0,ROUND(F12*J12,2)),"")</f>
        <v>310000</v>
      </c>
    </row>
    <row r="13" spans="1:14" ht="20.5" customHeight="1" x14ac:dyDescent="0.15">
      <c r="A13" s="28"/>
      <c r="B13" s="11" t="s">
        <v>61</v>
      </c>
      <c r="C13" s="16"/>
      <c r="D13" s="17"/>
      <c r="E13" s="18"/>
      <c r="F13" s="18"/>
      <c r="G13" s="17"/>
      <c r="H13" s="26"/>
      <c r="I13" s="26"/>
      <c r="J13" s="26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10" t="s">
        <v>62</v>
      </c>
      <c r="B14" s="11" t="s">
        <v>99</v>
      </c>
      <c r="C14" s="12"/>
      <c r="D14" s="13">
        <v>3</v>
      </c>
      <c r="E14" s="13" cm="1">
        <f t="array" ref="E14">D14</f>
        <v>3</v>
      </c>
      <c r="F14" s="13" cm="1">
        <f t="array" ref="F14">D14</f>
        <v>3</v>
      </c>
      <c r="G14" s="14" t="s">
        <v>64</v>
      </c>
      <c r="H14" s="23">
        <v>650000</v>
      </c>
      <c r="I14" s="23">
        <v>640000</v>
      </c>
      <c r="J14" s="23">
        <v>640000</v>
      </c>
      <c r="K14" s="13">
        <v>11</v>
      </c>
      <c r="L14" s="13" cm="1">
        <f t="array" ref="L14">IF(D14&gt;0,IF($D14&lt;=0,0,D14*H14),"")</f>
        <v>1950000</v>
      </c>
      <c r="M14" s="13" cm="1">
        <f t="array" ref="M14">IF(E14&gt;0,IF($D14&lt;=0,0,ROUND(E14*I14,2)),"")</f>
        <v>1920000</v>
      </c>
      <c r="N14" s="15" cm="1">
        <f t="array" ref="N14">IF(F14&gt;0,IF($D14&lt;=0,0,ROUND(F14*J14,2)),"")</f>
        <v>1920000</v>
      </c>
    </row>
    <row r="15" spans="1:14" ht="20.5" customHeight="1" x14ac:dyDescent="0.15">
      <c r="A15" s="28"/>
      <c r="B15" s="11" t="s">
        <v>65</v>
      </c>
      <c r="C15" s="16"/>
      <c r="D15" s="17"/>
      <c r="E15" s="18"/>
      <c r="F15" s="18"/>
      <c r="G15" s="17"/>
      <c r="H15" s="26"/>
      <c r="I15" s="26"/>
      <c r="J15" s="26"/>
      <c r="K15" s="18"/>
      <c r="L15" s="17" t="str" cm="1">
        <f t="array" ref="L15">IF(D15&gt;0,IF($D15&lt;=0,0,D15*H15),"")</f>
        <v/>
      </c>
      <c r="M15" s="17" t="str" cm="1">
        <f t="array" ref="M15">IF(E15&gt;0,IF($D15&lt;=0,0,ROUND(E15*I15,2)),"")</f>
        <v/>
      </c>
      <c r="N15" s="19" t="str" cm="1">
        <f t="array" ref="N15">IF(F15&gt;0,IF($D15&lt;=0,0,ROUND(F15*J15,2)),"")</f>
        <v/>
      </c>
    </row>
    <row r="16" spans="1:14" ht="20.5" customHeight="1" x14ac:dyDescent="0.15">
      <c r="A16" s="29">
        <v>6</v>
      </c>
      <c r="B16" s="11" t="s">
        <v>66</v>
      </c>
      <c r="C16" s="12"/>
      <c r="D16" s="13">
        <v>3</v>
      </c>
      <c r="E16" s="13" cm="1">
        <f t="array" ref="E16">D16</f>
        <v>3</v>
      </c>
      <c r="F16" s="13" cm="1">
        <f t="array" ref="F16">D16</f>
        <v>3</v>
      </c>
      <c r="G16" s="14" t="s">
        <v>67</v>
      </c>
      <c r="H16" s="23">
        <v>150000</v>
      </c>
      <c r="I16" s="23">
        <v>150000</v>
      </c>
      <c r="J16" s="23">
        <v>150000</v>
      </c>
      <c r="K16" s="13">
        <v>11</v>
      </c>
      <c r="L16" s="13" cm="1">
        <f t="array" ref="L16">IF(D16&gt;0,IF($D16&lt;=0,0,D16*H16),"")</f>
        <v>450000</v>
      </c>
      <c r="M16" s="13" cm="1">
        <f t="array" ref="M16">IF(E16&gt;0,IF($D16&lt;=0,0,ROUND(E16*I16,2)),"")</f>
        <v>450000</v>
      </c>
      <c r="N16" s="15" cm="1">
        <f t="array" ref="N16">IF(F16&gt;0,IF($D16&lt;=0,0,ROUND(F16*J16,2)),"")</f>
        <v>450000</v>
      </c>
    </row>
    <row r="17" spans="1:14" ht="20.5" customHeight="1" x14ac:dyDescent="0.15">
      <c r="A17" s="29">
        <v>7</v>
      </c>
      <c r="B17" s="11" t="s">
        <v>68</v>
      </c>
      <c r="C17" s="16"/>
      <c r="D17" s="18" cm="1">
        <f t="array" ref="D17">3*D5</f>
        <v>9</v>
      </c>
      <c r="E17" s="18" cm="1">
        <f t="array" ref="E17">D17</f>
        <v>9</v>
      </c>
      <c r="F17" s="18" cm="1">
        <f t="array" ref="F17">D17</f>
        <v>9</v>
      </c>
      <c r="G17" s="25" t="s">
        <v>67</v>
      </c>
      <c r="H17" s="26">
        <v>150000</v>
      </c>
      <c r="I17" s="26">
        <v>150000</v>
      </c>
      <c r="J17" s="26">
        <v>150000</v>
      </c>
      <c r="K17" s="18">
        <v>11</v>
      </c>
      <c r="L17" s="18" cm="1">
        <f t="array" ref="L17">IF(D17&gt;0,IF($D17&lt;=0,0,D17*H17),"")</f>
        <v>1350000</v>
      </c>
      <c r="M17" s="18" cm="1">
        <f t="array" ref="M17">IF(E17&gt;0,IF($D17&lt;=0,0,ROUND(E17*I17,2)),"")</f>
        <v>1350000</v>
      </c>
      <c r="N17" s="27" cm="1">
        <f t="array" ref="N17">IF(F17&gt;0,IF($D17&lt;=0,0,ROUND(F17*J17,2)),"")</f>
        <v>1350000</v>
      </c>
    </row>
    <row r="18" spans="1:14" ht="20.5" customHeight="1" x14ac:dyDescent="0.15">
      <c r="A18" s="29">
        <v>8</v>
      </c>
      <c r="B18" s="11" t="s">
        <v>69</v>
      </c>
      <c r="C18" s="12"/>
      <c r="D18" s="13">
        <v>3</v>
      </c>
      <c r="E18" s="13" cm="1">
        <f t="array" ref="E18">D18</f>
        <v>3</v>
      </c>
      <c r="F18" s="13" cm="1">
        <f t="array" ref="F18">D18</f>
        <v>3</v>
      </c>
      <c r="G18" s="14" t="s">
        <v>67</v>
      </c>
      <c r="H18" s="23">
        <v>200000</v>
      </c>
      <c r="I18" s="23">
        <v>200000</v>
      </c>
      <c r="J18" s="23">
        <v>200000</v>
      </c>
      <c r="K18" s="13">
        <v>11</v>
      </c>
      <c r="L18" s="13" cm="1">
        <f t="array" ref="L18">IF(D18&gt;0,IF($D18&lt;=0,0,D18*H18),"")</f>
        <v>600000</v>
      </c>
      <c r="M18" s="13" cm="1">
        <f t="array" ref="M18">IF(E18&gt;0,IF($D18&lt;=0,0,ROUND(E18*I18,2)),"")</f>
        <v>600000</v>
      </c>
      <c r="N18" s="15" cm="1">
        <f t="array" ref="N18">IF(F18&gt;0,IF($D18&lt;=0,0,ROUND(F18*J18,2)),"")</f>
        <v>600000</v>
      </c>
    </row>
    <row r="19" spans="1:14" ht="20.5" customHeight="1" x14ac:dyDescent="0.15">
      <c r="A19" s="29">
        <v>9</v>
      </c>
      <c r="B19" s="11" t="s">
        <v>100</v>
      </c>
      <c r="C19" s="16"/>
      <c r="D19" s="18">
        <v>1</v>
      </c>
      <c r="E19" s="18" cm="1">
        <f t="array" ref="E19">D19</f>
        <v>1</v>
      </c>
      <c r="F19" s="18" cm="1">
        <f t="array" ref="F19">D19</f>
        <v>1</v>
      </c>
      <c r="G19" s="25" t="s">
        <v>70</v>
      </c>
      <c r="H19" s="26">
        <v>100000</v>
      </c>
      <c r="I19" s="26">
        <v>110000</v>
      </c>
      <c r="J19" s="26">
        <v>100000</v>
      </c>
      <c r="K19" s="18">
        <v>11</v>
      </c>
      <c r="L19" s="18" cm="1">
        <f t="array" ref="L19">IF(D19&gt;0,IF($D19&lt;=0,0,D19*H19),"")</f>
        <v>100000</v>
      </c>
      <c r="M19" s="18" cm="1">
        <f t="array" ref="M19">IF(E19&gt;0,IF($D19&lt;=0,0,ROUND(E19*I19,2)),"")</f>
        <v>110000</v>
      </c>
      <c r="N19" s="27" cm="1">
        <f t="array" ref="N19">IF(F19&gt;0,IF($D19&lt;=0,0,ROUND(F19*J19,2)),"")</f>
        <v>100000</v>
      </c>
    </row>
    <row r="20" spans="1:14" ht="20.5" customHeight="1" x14ac:dyDescent="0.15">
      <c r="A20" s="10" t="s">
        <v>71</v>
      </c>
      <c r="B20" s="11" t="s">
        <v>72</v>
      </c>
      <c r="C20" s="12"/>
      <c r="D20" s="20"/>
      <c r="E20" s="13"/>
      <c r="F20" s="13"/>
      <c r="G20" s="20"/>
      <c r="H20" s="23"/>
      <c r="I20" s="23"/>
      <c r="J20" s="23"/>
      <c r="K20" s="13"/>
      <c r="L20" s="20" t="str" cm="1">
        <f t="array" ref="L20">IF(D20&gt;0,IF($D20&lt;=0,0,D20*H20),"")</f>
        <v/>
      </c>
      <c r="M20" s="20" t="str" cm="1">
        <f t="array" ref="M20">IF(E20&gt;0,IF($D20&lt;=0,0,ROUND(E20*I20,2)),"")</f>
        <v/>
      </c>
      <c r="N20" s="21" t="str" cm="1">
        <f t="array" ref="N20">IF(F20&gt;0,IF($D20&lt;=0,0,ROUND(F20*J20,2)),"")</f>
        <v/>
      </c>
    </row>
    <row r="21" spans="1:14" ht="20.5" customHeight="1" x14ac:dyDescent="0.15">
      <c r="A21" s="28"/>
      <c r="B21" s="11" t="s">
        <v>73</v>
      </c>
      <c r="C21" s="16"/>
      <c r="D21" s="18">
        <v>1</v>
      </c>
      <c r="E21" s="18" cm="1">
        <f t="array" ref="E21">D21</f>
        <v>1</v>
      </c>
      <c r="F21" s="18" cm="1">
        <f t="array" ref="F21">D21</f>
        <v>1</v>
      </c>
      <c r="G21" s="25" t="s">
        <v>13</v>
      </c>
      <c r="H21" s="26">
        <v>48540</v>
      </c>
      <c r="I21" s="26">
        <v>48360</v>
      </c>
      <c r="J21" s="26">
        <v>48360</v>
      </c>
      <c r="K21" s="18">
        <v>0</v>
      </c>
      <c r="L21" s="18" cm="1">
        <f t="array" ref="L21">IF(D21&gt;0,IF($D21&lt;=0,0,D21*H21),"")</f>
        <v>48540</v>
      </c>
      <c r="M21" s="18" cm="1">
        <f t="array" ref="M21">IF(E21&gt;0,IF($D21&lt;=0,0,ROUND(E21*I21,2)),"")</f>
        <v>48360</v>
      </c>
      <c r="N21" s="27" cm="1">
        <f t="array" ref="N21">IF(F21&gt;0,IF($D21&lt;=0,0,ROUND(F21*J21,2)),"")</f>
        <v>48360</v>
      </c>
    </row>
    <row r="22" spans="1:14" ht="20.5" customHeight="1" x14ac:dyDescent="0.15">
      <c r="A22" s="80"/>
      <c r="B22" s="81"/>
      <c r="C22" s="82"/>
      <c r="D22" s="83"/>
      <c r="E22" s="83"/>
      <c r="F22" s="83"/>
      <c r="G22" s="84"/>
      <c r="H22" s="83"/>
      <c r="I22" s="83"/>
      <c r="J22" s="83"/>
      <c r="K22" s="83"/>
      <c r="L22" s="84" t="str" cm="1">
        <f t="array" ref="L22">IF(D22&gt;0,IF($D22&lt;=0,0,D22*H22),"")</f>
        <v/>
      </c>
      <c r="M22" s="84" t="str" cm="1">
        <f t="array" ref="M22">IF(E22&gt;0,IF($D22&lt;=0,0,ROUND(E22*I22,2)),"")</f>
        <v/>
      </c>
      <c r="N22" s="85" t="str" cm="1">
        <f t="array" ref="N22">IF(F22&gt;0,IF($D22&lt;=0,0,ROUND(F22*J22,2)),"")</f>
        <v/>
      </c>
    </row>
    <row r="23" spans="1:14" ht="20.75" customHeight="1" x14ac:dyDescent="0.15">
      <c r="A23" s="52"/>
      <c r="B23" s="52"/>
      <c r="C23" s="52"/>
      <c r="D23" s="53"/>
      <c r="E23" s="53"/>
      <c r="F23" s="53"/>
      <c r="G23" s="54"/>
      <c r="H23" s="54"/>
      <c r="I23" s="52"/>
      <c r="J23" s="55"/>
      <c r="K23" s="56" t="s">
        <v>39</v>
      </c>
      <c r="L23" s="57" cm="1">
        <f t="array" ref="L23">SUM(L1:L22)</f>
        <v>20273540</v>
      </c>
      <c r="M23" s="57" cm="1">
        <f t="array" ref="M23">SUM(M1:M22)</f>
        <v>20198360</v>
      </c>
      <c r="N23" s="57" cm="1">
        <f t="array" ref="N23">SUM(N1:N22)</f>
        <v>20188360</v>
      </c>
    </row>
    <row r="24" spans="1:14" ht="21" customHeight="1" x14ac:dyDescent="0.15">
      <c r="A24" s="60"/>
      <c r="B24" s="59" t="s">
        <v>40</v>
      </c>
      <c r="C24" s="60"/>
      <c r="D24" s="61" cm="1">
        <f t="array" ref="D24">ROUND(IF(L24&lt;=100000000,L24*0.24%,IF(AND(L24&gt;100000000,L24&lt;=500000000),100000000*0.24%+(L24-100000000)*0.19%,IF(AND(L24&gt;500000000,L24&lt;=1000000000),100000000*0.24%+400000000*0.19%+(L24-500000000)*0.15%,IF(AND(L24&gt;1000000000,L24&lt;=5000000000),100000000*0.24%+400000000*0.19%+500000000*0.15%+(L24-1000000000)*0.12%,IF(L24&gt;5000000000,100000000*0.24%+400000000*0.19%+500000000*0.15%+4000000000*0.12%+(L24-5000000000)*0.1%,"Bingung komputer"))))),2)</f>
        <v>48540</v>
      </c>
      <c r="E24" s="62" cm="1">
        <f t="array" ref="E24">ROUND(IF(M24&lt;=100000000,M24*0.24%,IF(AND(M24&gt;100000000,M24&lt;=500000000),100000000*0.24%+(M24-100000000)*0.19%,IF(AND(M24&gt;500000000,M24&lt;=1000000000),100000000*0.24%+400000000*0.19%+(M24-500000000)*0.15%,IF(AND(M24&gt;1000000000,M24&lt;=5000000000),100000000*0.24%+400000000*0.19%+500000000*0.15%+(M24-1000000000)*0.12%,IF(M24&gt;5000000000,100000000*0.24%+400000000*0.19%+500000000*0.15%+4000000000*0.12%+(M24-5000000000)*0.1%,"Bingung komputer"))))),2)</f>
        <v>48360</v>
      </c>
      <c r="F24" s="62" cm="1">
        <f t="array" ref="F24">ROUND(IF(N24&lt;=100000000,N24*0.24%,IF(AND(N24&gt;100000000,N24&lt;=500000000),100000000*0.24%+(N24-100000000)*0.19%,IF(AND(N24&gt;500000000,N24&lt;=1000000000),100000000*0.24%+400000000*0.19%+(N24-500000000)*0.15%,IF(AND(N24&gt;1000000000,N24&lt;=5000000000),100000000*0.24%+400000000*0.19%+500000000*0.15%+(N24-1000000000)*0.12%,IF(N24&gt;5000000000,100000000*0.24%+400000000*0.19%+500000000*0.15%+4000000000*0.12%+(N24-5000000000)*0.1%,"Bingung komputer"))))),2)</f>
        <v>48336</v>
      </c>
      <c r="G24" s="63"/>
      <c r="H24" s="64"/>
      <c r="I24" s="60"/>
      <c r="J24" s="65"/>
      <c r="K24" s="65" t="str" cm="1">
        <f t="array" ref="K24">"Jumlah Terkena Pajak "&amp;MAX(K3:K22)&amp;"% (B)"</f>
        <v>Jumlah Terkena Pajak 11% (B)</v>
      </c>
      <c r="L24" s="67" cm="1">
        <f t="array" ref="L24">SUMIF($K3:$K22,"&gt;0",L3:L22)</f>
        <v>20225000</v>
      </c>
      <c r="M24" s="67" cm="1">
        <f t="array" ref="M24">SUMIF($K3:$K22,"&gt;0",M3:M22)</f>
        <v>20150000</v>
      </c>
      <c r="N24" s="67" cm="1">
        <f t="array" ref="N24">SUMIF($K3:$K22,"&gt;0",N3:N22)</f>
        <v>20140000</v>
      </c>
    </row>
    <row r="25" spans="1:14" ht="21" customHeight="1" x14ac:dyDescent="0.15">
      <c r="A25" s="69"/>
      <c r="B25" s="69"/>
      <c r="C25" s="69"/>
      <c r="D25" s="70"/>
      <c r="E25" s="70"/>
      <c r="F25" s="69"/>
      <c r="G25" s="70"/>
      <c r="H25" s="70"/>
      <c r="I25" s="69"/>
      <c r="J25" s="71"/>
      <c r="K25" s="71" t="str" cm="1">
        <f t="array" ref="K25">"PPN (C) = "&amp;MAX(K3:K22)&amp;"% x B"</f>
        <v>PPN (C) = 11% x B</v>
      </c>
      <c r="L25" s="66" cm="1">
        <f t="array" ref="L25">L24*MAX($K3:$K22)%</f>
        <v>2224750</v>
      </c>
      <c r="M25" s="67" cm="1">
        <f t="array" ref="M25">M24*MAX($K3:$K22)%</f>
        <v>2216500</v>
      </c>
      <c r="N25" s="67" cm="1">
        <f t="array" ref="N25">N24*MAX($K3:$K22)%</f>
        <v>2215400</v>
      </c>
    </row>
    <row r="26" spans="1:14" ht="21" customHeight="1" x14ac:dyDescent="0.15">
      <c r="A26" s="69"/>
      <c r="B26" s="69"/>
      <c r="C26" s="69"/>
      <c r="D26" s="70"/>
      <c r="E26" s="70"/>
      <c r="F26" s="70"/>
      <c r="G26" s="97" cm="1">
        <f t="array" ref="G26">L5/L$23</f>
        <v>0.66589258708641907</v>
      </c>
      <c r="H26" s="70"/>
      <c r="I26" s="69"/>
      <c r="J26" s="71"/>
      <c r="K26" s="73" t="s">
        <v>41</v>
      </c>
      <c r="L26" s="74" cm="1">
        <f t="array" ref="L26">L23+L25</f>
        <v>22498290</v>
      </c>
      <c r="M26" s="67" cm="1">
        <f t="array" ref="M26">M23+M25</f>
        <v>22414860</v>
      </c>
      <c r="N26" s="67" cm="1">
        <f t="array" ref="N26">N23+N25</f>
        <v>22403760</v>
      </c>
    </row>
    <row r="27" spans="1:14" ht="20.5" customHeight="1" x14ac:dyDescent="0.15">
      <c r="A27" s="69"/>
      <c r="B27" s="69"/>
      <c r="C27" s="69"/>
      <c r="D27" s="70"/>
      <c r="E27" s="70"/>
      <c r="F27" s="70"/>
      <c r="G27" s="70"/>
      <c r="H27" s="70"/>
      <c r="I27" s="69"/>
      <c r="J27" s="71"/>
      <c r="K27" s="73" t="s">
        <v>42</v>
      </c>
      <c r="L27" s="66" cm="1">
        <f t="array" ref="L27">ROUNDDOWN(L26,-3)</f>
        <v>22498000</v>
      </c>
      <c r="M27" s="66" cm="1">
        <f t="array" ref="M27">ROUNDDOWN(M26,2)</f>
        <v>22414860</v>
      </c>
      <c r="N27" s="66" cm="1">
        <f t="array" ref="N27">ROUNDDOWN(N26,-3)</f>
        <v>22403000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N28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32.5" customHeight="1" x14ac:dyDescent="0.15">
      <c r="A5" s="77">
        <v>1</v>
      </c>
      <c r="B5" s="11" t="s">
        <v>101</v>
      </c>
      <c r="C5" s="16"/>
      <c r="D5" s="18">
        <v>10</v>
      </c>
      <c r="E5" s="18" cm="1">
        <f t="array" ref="E5">D5</f>
        <v>10</v>
      </c>
      <c r="F5" s="18" cm="1">
        <f t="array" ref="F5">D5</f>
        <v>10</v>
      </c>
      <c r="G5" s="25" t="s">
        <v>48</v>
      </c>
      <c r="H5" s="26">
        <v>5000000</v>
      </c>
      <c r="I5" s="26">
        <v>5000000</v>
      </c>
      <c r="J5" s="26">
        <v>5000000</v>
      </c>
      <c r="K5" s="18">
        <v>11</v>
      </c>
      <c r="L5" s="18" cm="1">
        <f t="array" ref="L5">IF(D5&gt;0,IF($D5&lt;=0,0,D5*H5),"")</f>
        <v>50000000</v>
      </c>
      <c r="M5" s="18" cm="1">
        <f t="array" ref="M5">IF(E5&gt;0,IF($D5&lt;=0,0,ROUND(E5*I5,2)),"")</f>
        <v>50000000</v>
      </c>
      <c r="N5" s="27" cm="1">
        <f t="array" ref="N5">IF(F5&gt;0,IF($D5&lt;=0,0,ROUND(F5*J5,2)),"")</f>
        <v>50000000</v>
      </c>
    </row>
    <row r="6" spans="1:14" ht="20.5" customHeight="1" x14ac:dyDescent="0.15">
      <c r="A6" s="78" t="s">
        <v>50</v>
      </c>
      <c r="B6" s="11" t="s">
        <v>51</v>
      </c>
      <c r="C6" s="12"/>
      <c r="D6" s="20"/>
      <c r="E6" s="13"/>
      <c r="F6" s="13"/>
      <c r="G6" s="20"/>
      <c r="H6" s="23"/>
      <c r="I6" s="23"/>
      <c r="J6" s="2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45</v>
      </c>
      <c r="B7" s="11" t="s">
        <v>52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79">
        <v>1</v>
      </c>
      <c r="B8" s="11" t="s">
        <v>53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102</v>
      </c>
      <c r="H8" s="23">
        <v>1700000</v>
      </c>
      <c r="I8" s="23">
        <v>1650000</v>
      </c>
      <c r="J8" s="23">
        <v>1650000</v>
      </c>
      <c r="K8" s="13">
        <v>11</v>
      </c>
      <c r="L8" s="13" cm="1">
        <f t="array" ref="L8">IF(D8&gt;0,IF($D8&lt;=0,0,D8*H8),"")</f>
        <v>1700000</v>
      </c>
      <c r="M8" s="13" cm="1">
        <f t="array" ref="M8">IF(E8&gt;0,IF($D8&lt;=0,0,ROUND(E8*I8,2)),"")</f>
        <v>1650000</v>
      </c>
      <c r="N8" s="15" cm="1">
        <f t="array" ref="N8">IF(F8&gt;0,IF($D8&lt;=0,0,ROUND(F8*J8,2)),"")</f>
        <v>1650000</v>
      </c>
    </row>
    <row r="9" spans="1:14" ht="32.5" customHeight="1" x14ac:dyDescent="0.15">
      <c r="A9" s="29">
        <v>2</v>
      </c>
      <c r="B9" s="11" t="s">
        <v>55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102</v>
      </c>
      <c r="H9" s="26">
        <v>1000000</v>
      </c>
      <c r="I9" s="26">
        <v>995000</v>
      </c>
      <c r="J9" s="26">
        <v>995000</v>
      </c>
      <c r="K9" s="18">
        <v>11</v>
      </c>
      <c r="L9" s="18" cm="1">
        <f t="array" ref="L9">IF(D9&gt;0,IF($D9&lt;=0,0,D9*H9),"")</f>
        <v>1000000</v>
      </c>
      <c r="M9" s="18" cm="1">
        <f t="array" ref="M9">IF(E9&gt;0,IF($D9&lt;=0,0,ROUND(E9*I9,2)),"")</f>
        <v>995000</v>
      </c>
      <c r="N9" s="27" cm="1">
        <f t="array" ref="N9">IF(F9&gt;0,IF($D9&lt;=0,0,ROUND(F9*J9,2)),"")</f>
        <v>995000</v>
      </c>
    </row>
    <row r="10" spans="1:14" ht="20.5" customHeight="1" x14ac:dyDescent="0.15">
      <c r="A10" s="29">
        <v>3</v>
      </c>
      <c r="B10" s="11" t="s">
        <v>57</v>
      </c>
      <c r="C10" s="12"/>
      <c r="D10" s="13">
        <v>1</v>
      </c>
      <c r="E10" s="13" cm="1">
        <f t="array" ref="E10">D10</f>
        <v>1</v>
      </c>
      <c r="F10" s="13" cm="1">
        <f t="array" ref="F10">D10</f>
        <v>1</v>
      </c>
      <c r="G10" s="14" t="s">
        <v>102</v>
      </c>
      <c r="H10" s="23">
        <v>1000000</v>
      </c>
      <c r="I10" s="23">
        <v>995000</v>
      </c>
      <c r="J10" s="23">
        <v>995000</v>
      </c>
      <c r="K10" s="13">
        <v>11</v>
      </c>
      <c r="L10" s="13" cm="1">
        <f t="array" ref="L10">IF(D10&gt;0,IF($D10&lt;=0,0,D10*H10),"")</f>
        <v>1000000</v>
      </c>
      <c r="M10" s="13" cm="1">
        <f t="array" ref="M10">IF(E10&gt;0,IF($D10&lt;=0,0,ROUND(E10*I10,2)),"")</f>
        <v>995000</v>
      </c>
      <c r="N10" s="15" cm="1">
        <f t="array" ref="N10">IF(F10&gt;0,IF($D10&lt;=0,0,ROUND(F10*J10,2)),"")</f>
        <v>995000</v>
      </c>
    </row>
    <row r="11" spans="1:14" ht="20.5" customHeight="1" x14ac:dyDescent="0.15">
      <c r="A11" s="79"/>
      <c r="B11" s="11" t="s">
        <v>58</v>
      </c>
      <c r="C11" s="16"/>
      <c r="D11" s="17"/>
      <c r="E11" s="18"/>
      <c r="F11" s="18"/>
      <c r="G11" s="17"/>
      <c r="H11" s="26"/>
      <c r="I11" s="26"/>
      <c r="J11" s="26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79">
        <v>4</v>
      </c>
      <c r="B12" s="11" t="s">
        <v>59</v>
      </c>
      <c r="C12" s="12"/>
      <c r="D12" s="13">
        <v>2</v>
      </c>
      <c r="E12" s="13" cm="1">
        <f t="array" ref="E12">D12</f>
        <v>2</v>
      </c>
      <c r="F12" s="13" cm="1">
        <f t="array" ref="F12">D12</f>
        <v>2</v>
      </c>
      <c r="G12" s="14" t="s">
        <v>13</v>
      </c>
      <c r="H12" s="23">
        <v>110000</v>
      </c>
      <c r="I12" s="23">
        <v>100000</v>
      </c>
      <c r="J12" s="23">
        <v>100000</v>
      </c>
      <c r="K12" s="13">
        <v>11</v>
      </c>
      <c r="L12" s="13" cm="1">
        <f t="array" ref="L12">IF(D12&gt;0,IF($D12&lt;=0,0,D12*H12),"")</f>
        <v>220000</v>
      </c>
      <c r="M12" s="13" cm="1">
        <f t="array" ref="M12">IF(E12&gt;0,IF($D12&lt;=0,0,ROUND(E12*I12,2)),"")</f>
        <v>200000</v>
      </c>
      <c r="N12" s="15" cm="1">
        <f t="array" ref="N12">IF(F12&gt;0,IF($D12&lt;=0,0,ROUND(F12*J12,2)),"")</f>
        <v>200000</v>
      </c>
    </row>
    <row r="13" spans="1:14" ht="20.5" customHeight="1" x14ac:dyDescent="0.15">
      <c r="A13" s="79">
        <v>5</v>
      </c>
      <c r="B13" s="11" t="s">
        <v>60</v>
      </c>
      <c r="C13" s="16"/>
      <c r="D13" s="18">
        <v>2</v>
      </c>
      <c r="E13" s="18" cm="1">
        <f t="array" ref="E13">D13</f>
        <v>2</v>
      </c>
      <c r="F13" s="18" cm="1">
        <f t="array" ref="F13">D13</f>
        <v>2</v>
      </c>
      <c r="G13" s="25" t="s">
        <v>13</v>
      </c>
      <c r="H13" s="26">
        <v>300000</v>
      </c>
      <c r="I13" s="26">
        <v>300000</v>
      </c>
      <c r="J13" s="26">
        <v>300000</v>
      </c>
      <c r="K13" s="18">
        <v>11</v>
      </c>
      <c r="L13" s="18" cm="1">
        <f t="array" ref="L13">IF(D13&gt;0,IF($D13&lt;=0,0,D13*H13),"")</f>
        <v>600000</v>
      </c>
      <c r="M13" s="18" cm="1">
        <f t="array" ref="M13">IF(E13&gt;0,IF($D13&lt;=0,0,ROUND(E13*I13,2)),"")</f>
        <v>600000</v>
      </c>
      <c r="N13" s="27" cm="1">
        <f t="array" ref="N13">IF(F13&gt;0,IF($D13&lt;=0,0,ROUND(F13*J13,2)),"")</f>
        <v>600000</v>
      </c>
    </row>
    <row r="14" spans="1:14" ht="20.5" customHeight="1" x14ac:dyDescent="0.15">
      <c r="A14" s="28"/>
      <c r="B14" s="11" t="s">
        <v>61</v>
      </c>
      <c r="C14" s="12"/>
      <c r="D14" s="20"/>
      <c r="E14" s="13"/>
      <c r="F14" s="13"/>
      <c r="G14" s="20"/>
      <c r="H14" s="23"/>
      <c r="I14" s="23"/>
      <c r="J14" s="23"/>
      <c r="K14" s="13"/>
      <c r="L14" s="20" t="str" cm="1">
        <f t="array" ref="L14">IF(D14&gt;0,IF($D14&lt;=0,0,D14*H14),"")</f>
        <v/>
      </c>
      <c r="M14" s="20" t="str" cm="1">
        <f t="array" ref="M14">IF(E14&gt;0,IF($D14&lt;=0,0,ROUND(E14*I14,2)),"")</f>
        <v/>
      </c>
      <c r="N14" s="21" t="str" cm="1">
        <f t="array" ref="N14">IF(F14&gt;0,IF($D14&lt;=0,0,ROUND(F14*J14,2)),"")</f>
        <v/>
      </c>
    </row>
    <row r="15" spans="1:14" ht="20.5" customHeight="1" x14ac:dyDescent="0.15">
      <c r="A15" s="10" t="s">
        <v>62</v>
      </c>
      <c r="B15" s="11" t="s">
        <v>63</v>
      </c>
      <c r="C15" s="16"/>
      <c r="D15" s="18">
        <v>9</v>
      </c>
      <c r="E15" s="18" cm="1">
        <f t="array" ref="E15">D15</f>
        <v>9</v>
      </c>
      <c r="F15" s="18" cm="1">
        <f t="array" ref="F15">D15</f>
        <v>9</v>
      </c>
      <c r="G15" s="25" t="s">
        <v>64</v>
      </c>
      <c r="H15" s="26">
        <v>650000</v>
      </c>
      <c r="I15" s="26">
        <v>640000</v>
      </c>
      <c r="J15" s="26">
        <v>640000</v>
      </c>
      <c r="K15" s="18">
        <v>11</v>
      </c>
      <c r="L15" s="18" cm="1">
        <f t="array" ref="L15">IF(D15&gt;0,IF($D15&lt;=0,0,D15*H15),"")</f>
        <v>5850000</v>
      </c>
      <c r="M15" s="18" cm="1">
        <f t="array" ref="M15">IF(E15&gt;0,IF($D15&lt;=0,0,ROUND(E15*I15,2)),"")</f>
        <v>5760000</v>
      </c>
      <c r="N15" s="27" cm="1">
        <f t="array" ref="N15">IF(F15&gt;0,IF($D15&lt;=0,0,ROUND(F15*J15,2)),"")</f>
        <v>5760000</v>
      </c>
    </row>
    <row r="16" spans="1:14" ht="20.5" customHeight="1" x14ac:dyDescent="0.15">
      <c r="A16" s="28"/>
      <c r="B16" s="11" t="s">
        <v>65</v>
      </c>
      <c r="C16" s="12"/>
      <c r="D16" s="20"/>
      <c r="E16" s="13"/>
      <c r="F16" s="13"/>
      <c r="G16" s="20"/>
      <c r="H16" s="23"/>
      <c r="I16" s="23"/>
      <c r="J16" s="23"/>
      <c r="K16" s="13"/>
      <c r="L16" s="20" t="str" cm="1">
        <f t="array" ref="L16">IF(D16&gt;0,IF($D16&lt;=0,0,D16*H16),"")</f>
        <v/>
      </c>
      <c r="M16" s="20" t="str" cm="1">
        <f t="array" ref="M16">IF(E16&gt;0,IF($D16&lt;=0,0,ROUND(E16*I16,2)),"")</f>
        <v/>
      </c>
      <c r="N16" s="21" t="str" cm="1">
        <f t="array" ref="N16">IF(F16&gt;0,IF($D16&lt;=0,0,ROUND(F16*J16,2)),"")</f>
        <v/>
      </c>
    </row>
    <row r="17" spans="1:14" ht="20.5" customHeight="1" x14ac:dyDescent="0.15">
      <c r="A17" s="29">
        <v>6</v>
      </c>
      <c r="B17" s="11" t="s">
        <v>66</v>
      </c>
      <c r="C17" s="16"/>
      <c r="D17" s="18">
        <v>3</v>
      </c>
      <c r="E17" s="18" cm="1">
        <f t="array" ref="E17">D17</f>
        <v>3</v>
      </c>
      <c r="F17" s="18" cm="1">
        <f t="array" ref="F17">D17</f>
        <v>3</v>
      </c>
      <c r="G17" s="25" t="s">
        <v>67</v>
      </c>
      <c r="H17" s="26">
        <v>150000</v>
      </c>
      <c r="I17" s="26">
        <v>150000</v>
      </c>
      <c r="J17" s="26">
        <v>150000</v>
      </c>
      <c r="K17" s="18">
        <v>11</v>
      </c>
      <c r="L17" s="18" cm="1">
        <f t="array" ref="L17">IF(D17&gt;0,IF($D17&lt;=0,0,D17*H17),"")</f>
        <v>450000</v>
      </c>
      <c r="M17" s="18" cm="1">
        <f t="array" ref="M17">IF(E17&gt;0,IF($D17&lt;=0,0,ROUND(E17*I17,2)),"")</f>
        <v>450000</v>
      </c>
      <c r="N17" s="27" cm="1">
        <f t="array" ref="N17">IF(F17&gt;0,IF($D17&lt;=0,0,ROUND(F17*J17,2)),"")</f>
        <v>450000</v>
      </c>
    </row>
    <row r="18" spans="1:14" ht="20.5" customHeight="1" x14ac:dyDescent="0.15">
      <c r="A18" s="29">
        <v>7</v>
      </c>
      <c r="B18" s="11" t="s">
        <v>68</v>
      </c>
      <c r="C18" s="12"/>
      <c r="D18" s="13" cm="1">
        <f t="array" ref="D18">3*D5</f>
        <v>30</v>
      </c>
      <c r="E18" s="13" cm="1">
        <f t="array" ref="E18">D18</f>
        <v>30</v>
      </c>
      <c r="F18" s="13" cm="1">
        <f t="array" ref="F18">D18</f>
        <v>30</v>
      </c>
      <c r="G18" s="14" t="s">
        <v>67</v>
      </c>
      <c r="H18" s="23">
        <v>150000</v>
      </c>
      <c r="I18" s="23">
        <v>145000</v>
      </c>
      <c r="J18" s="23">
        <v>145000</v>
      </c>
      <c r="K18" s="13">
        <v>11</v>
      </c>
      <c r="L18" s="13" cm="1">
        <f t="array" ref="L18">IF(D18&gt;0,IF($D18&lt;=0,0,D18*H18),"")</f>
        <v>4500000</v>
      </c>
      <c r="M18" s="13" cm="1">
        <f t="array" ref="M18">IF(E18&gt;0,IF($D18&lt;=0,0,ROUND(E18*I18,2)),"")</f>
        <v>4350000</v>
      </c>
      <c r="N18" s="15" cm="1">
        <f t="array" ref="N18">IF(F18&gt;0,IF($D18&lt;=0,0,ROUND(F18*J18,2)),"")</f>
        <v>4350000</v>
      </c>
    </row>
    <row r="19" spans="1:14" ht="20.5" customHeight="1" x14ac:dyDescent="0.15">
      <c r="A19" s="29">
        <v>8</v>
      </c>
      <c r="B19" s="11" t="s">
        <v>69</v>
      </c>
      <c r="C19" s="16"/>
      <c r="D19" s="18">
        <v>3</v>
      </c>
      <c r="E19" s="18" cm="1">
        <f t="array" ref="E19">D19</f>
        <v>3</v>
      </c>
      <c r="F19" s="18" cm="1">
        <f t="array" ref="F19">D19</f>
        <v>3</v>
      </c>
      <c r="G19" s="25" t="s">
        <v>67</v>
      </c>
      <c r="H19" s="26">
        <v>200000</v>
      </c>
      <c r="I19" s="26">
        <v>250000</v>
      </c>
      <c r="J19" s="26">
        <v>200000</v>
      </c>
      <c r="K19" s="18">
        <v>11</v>
      </c>
      <c r="L19" s="18" cm="1">
        <f t="array" ref="L19">IF(D19&gt;0,IF($D19&lt;=0,0,D19*H19),"")</f>
        <v>600000</v>
      </c>
      <c r="M19" s="18" cm="1">
        <f t="array" ref="M19">IF(E19&gt;0,IF($D19&lt;=0,0,ROUND(E19*I19,2)),"")</f>
        <v>750000</v>
      </c>
      <c r="N19" s="27" cm="1">
        <f t="array" ref="N19">IF(F19&gt;0,IF($D19&lt;=0,0,ROUND(F19*J19,2)),"")</f>
        <v>600000</v>
      </c>
    </row>
    <row r="20" spans="1:14" ht="20.5" customHeight="1" x14ac:dyDescent="0.15">
      <c r="A20" s="29">
        <v>9</v>
      </c>
      <c r="B20" s="11" t="s">
        <v>97</v>
      </c>
      <c r="C20" s="12"/>
      <c r="D20" s="13">
        <v>1</v>
      </c>
      <c r="E20" s="13" cm="1">
        <f t="array" ref="E20">D20</f>
        <v>1</v>
      </c>
      <c r="F20" s="13" cm="1">
        <f t="array" ref="F20">D20</f>
        <v>1</v>
      </c>
      <c r="G20" s="14" t="s">
        <v>70</v>
      </c>
      <c r="H20" s="23">
        <v>1500000</v>
      </c>
      <c r="I20" s="23">
        <v>1600000</v>
      </c>
      <c r="J20" s="23">
        <v>1500000</v>
      </c>
      <c r="K20" s="13">
        <v>11</v>
      </c>
      <c r="L20" s="13" cm="1">
        <f t="array" ref="L20">IF(D20&gt;0,IF($D20&lt;=0,0,D20*H20),"")</f>
        <v>1500000</v>
      </c>
      <c r="M20" s="13" cm="1">
        <f t="array" ref="M20">IF(E20&gt;0,IF($D20&lt;=0,0,ROUND(E20*I20,2)),"")</f>
        <v>1600000</v>
      </c>
      <c r="N20" s="15" cm="1">
        <f t="array" ref="N20">IF(F20&gt;0,IF($D20&lt;=0,0,ROUND(F20*J20,2)),"")</f>
        <v>1500000</v>
      </c>
    </row>
    <row r="21" spans="1:14" ht="20.5" customHeight="1" x14ac:dyDescent="0.15">
      <c r="A21" s="10" t="s">
        <v>71</v>
      </c>
      <c r="B21" s="11" t="s">
        <v>72</v>
      </c>
      <c r="C21" s="16"/>
      <c r="D21" s="17"/>
      <c r="E21" s="18"/>
      <c r="F21" s="18"/>
      <c r="G21" s="17"/>
      <c r="H21" s="26"/>
      <c r="I21" s="26"/>
      <c r="J21" s="26"/>
      <c r="K21" s="18"/>
      <c r="L21" s="17" t="str" cm="1">
        <f t="array" ref="L21">IF(D21&gt;0,IF($D21&lt;=0,0,D21*H21),"")</f>
        <v/>
      </c>
      <c r="M21" s="17" t="str" cm="1">
        <f t="array" ref="M21">IF(E21&gt;0,IF($D21&lt;=0,0,ROUND(E21*I21,2)),"")</f>
        <v/>
      </c>
      <c r="N21" s="19" t="str" cm="1">
        <f t="array" ref="N21">IF(F21&gt;0,IF($D21&lt;=0,0,ROUND(F21*J21,2)),"")</f>
        <v/>
      </c>
    </row>
    <row r="22" spans="1:14" ht="20.5" customHeight="1" x14ac:dyDescent="0.15">
      <c r="A22" s="28"/>
      <c r="B22" s="11" t="s">
        <v>73</v>
      </c>
      <c r="C22" s="12"/>
      <c r="D22" s="13">
        <v>1</v>
      </c>
      <c r="E22" s="13" cm="1">
        <f t="array" ref="E22">D22</f>
        <v>1</v>
      </c>
      <c r="F22" s="13" cm="1">
        <f t="array" ref="F22">D22</f>
        <v>1</v>
      </c>
      <c r="G22" s="14" t="s">
        <v>13</v>
      </c>
      <c r="H22" s="23">
        <v>161808</v>
      </c>
      <c r="I22" s="23">
        <v>161856</v>
      </c>
      <c r="J22" s="23">
        <v>161040</v>
      </c>
      <c r="K22" s="13">
        <v>0</v>
      </c>
      <c r="L22" s="13" cm="1">
        <f t="array" ref="L22">IF(D22&gt;0,IF($D22&lt;=0,0,D22*H22),"")</f>
        <v>161808</v>
      </c>
      <c r="M22" s="13" cm="1">
        <f t="array" ref="M22">IF(E22&gt;0,IF($D22&lt;=0,0,ROUND(E22*I22,2)),"")</f>
        <v>161856</v>
      </c>
      <c r="N22" s="15" cm="1">
        <f t="array" ref="N22">IF(F22&gt;0,IF($D22&lt;=0,0,ROUND(F22*J22,2)),"")</f>
        <v>161040</v>
      </c>
    </row>
    <row r="23" spans="1:14" ht="20.5" customHeight="1" x14ac:dyDescent="0.15">
      <c r="A23" s="80"/>
      <c r="B23" s="81"/>
      <c r="C23" s="33"/>
      <c r="D23" s="34"/>
      <c r="E23" s="34"/>
      <c r="F23" s="34"/>
      <c r="G23" s="95"/>
      <c r="H23" s="34"/>
      <c r="I23" s="34"/>
      <c r="J23" s="34"/>
      <c r="K23" s="34"/>
      <c r="L23" s="95" t="str" cm="1">
        <f t="array" ref="L23">IF(D23&gt;0,IF($D23&lt;=0,0,D23*H23),"")</f>
        <v/>
      </c>
      <c r="M23" s="95" t="str" cm="1">
        <f t="array" ref="M23">IF(E23&gt;0,IF($D23&lt;=0,0,ROUND(E23*I23,2)),"")</f>
        <v/>
      </c>
      <c r="N23" s="96" t="str" cm="1">
        <f t="array" ref="N23">IF(F23&gt;0,IF($D23&lt;=0,0,ROUND(F23*J23,2)),"")</f>
        <v/>
      </c>
    </row>
    <row r="24" spans="1:14" ht="20.75" customHeight="1" x14ac:dyDescent="0.15">
      <c r="A24" s="52"/>
      <c r="B24" s="52"/>
      <c r="C24" s="52"/>
      <c r="D24" s="53"/>
      <c r="E24" s="53"/>
      <c r="F24" s="53"/>
      <c r="G24" s="54"/>
      <c r="H24" s="54"/>
      <c r="I24" s="52"/>
      <c r="J24" s="55"/>
      <c r="K24" s="56" t="s">
        <v>39</v>
      </c>
      <c r="L24" s="57" cm="1">
        <f t="array" ref="L24">SUM(L1:L23)</f>
        <v>67581808</v>
      </c>
      <c r="M24" s="57" cm="1">
        <f t="array" ref="M24">SUM(M1:M23)</f>
        <v>67511856</v>
      </c>
      <c r="N24" s="57" cm="1">
        <f t="array" ref="N24">SUM(N1:N23)</f>
        <v>67261040</v>
      </c>
    </row>
    <row r="25" spans="1:14" ht="21" customHeight="1" x14ac:dyDescent="0.15">
      <c r="A25" s="60"/>
      <c r="B25" s="59" t="s">
        <v>40</v>
      </c>
      <c r="C25" s="60"/>
      <c r="D25" s="61" cm="1">
        <f t="array" ref="D25">ROUND(IF(L25&lt;=100000000,L25*0.24%,IF(AND(L25&gt;100000000,L25&lt;=500000000),100000000*0.24%+(L25-100000000)*0.19%,IF(AND(L25&gt;500000000,L25&lt;=1000000000),100000000*0.24%+400000000*0.19%+(L25-500000000)*0.15%,IF(AND(L25&gt;1000000000,L25&lt;=5000000000),100000000*0.24%+400000000*0.19%+500000000*0.15%+(L25-1000000000)*0.12%,IF(L25&gt;5000000000,100000000*0.24%+400000000*0.19%+500000000*0.15%+4000000000*0.12%+(L25-5000000000)*0.1%,"Bingung komputer"))))),2)</f>
        <v>161808</v>
      </c>
      <c r="E25" s="62" cm="1">
        <f t="array" ref="E25">ROUND(IF(M25&lt;=100000000,M25*0.24%,IF(AND(M25&gt;100000000,M25&lt;=500000000),100000000*0.24%+(M25-100000000)*0.19%,IF(AND(M25&gt;500000000,M25&lt;=1000000000),100000000*0.24%+400000000*0.19%+(M25-500000000)*0.15%,IF(AND(M25&gt;1000000000,M25&lt;=5000000000),100000000*0.24%+400000000*0.19%+500000000*0.15%+(M25-1000000000)*0.12%,IF(M25&gt;5000000000,100000000*0.24%+400000000*0.19%+500000000*0.15%+4000000000*0.12%+(M25-5000000000)*0.1%,"Bingung komputer"))))),2)</f>
        <v>161640</v>
      </c>
      <c r="F25" s="62" cm="1">
        <f t="array" ref="F25">ROUND(IF(N25&lt;=100000000,N25*0.24%,IF(AND(N25&gt;100000000,N25&lt;=500000000),100000000*0.24%+(N25-100000000)*0.19%,IF(AND(N25&gt;500000000,N25&lt;=1000000000),100000000*0.24%+400000000*0.19%+(N25-500000000)*0.15%,IF(AND(N25&gt;1000000000,N25&lt;=5000000000),100000000*0.24%+400000000*0.19%+500000000*0.15%+(N25-1000000000)*0.12%,IF(N25&gt;5000000000,100000000*0.24%+400000000*0.19%+500000000*0.15%+4000000000*0.12%+(N25-5000000000)*0.1%,"Bingung komputer"))))),2)</f>
        <v>161040</v>
      </c>
      <c r="G25" s="63"/>
      <c r="H25" s="64"/>
      <c r="I25" s="60"/>
      <c r="J25" s="65"/>
      <c r="K25" s="65" t="str" cm="1">
        <f t="array" ref="K25">"Jumlah Terkena Pajak "&amp;MAX(K3:K23)&amp;"% (B)"</f>
        <v>Jumlah Terkena Pajak 11% (B)</v>
      </c>
      <c r="L25" s="67" cm="1">
        <f t="array" ref="L25">SUMIF($K3:$K23,"&gt;0",L3:L23)</f>
        <v>67420000</v>
      </c>
      <c r="M25" s="67" cm="1">
        <f t="array" ref="M25">SUMIF($K3:$K23,"&gt;0",M3:M23)</f>
        <v>67350000</v>
      </c>
      <c r="N25" s="67" cm="1">
        <f t="array" ref="N25">SUMIF($K3:$K23,"&gt;0",N3:N23)</f>
        <v>67100000</v>
      </c>
    </row>
    <row r="26" spans="1:14" ht="21" customHeight="1" x14ac:dyDescent="0.15">
      <c r="A26" s="69"/>
      <c r="B26" s="69"/>
      <c r="C26" s="69"/>
      <c r="D26" s="70"/>
      <c r="E26" s="70"/>
      <c r="F26" s="69"/>
      <c r="G26" s="70"/>
      <c r="H26" s="70"/>
      <c r="I26" s="69"/>
      <c r="J26" s="71"/>
      <c r="K26" s="71" t="str" cm="1">
        <f t="array" ref="K26">"PPN (C) = "&amp;MAX(K3:K23)&amp;"% x B"</f>
        <v>PPN (C) = 11% x B</v>
      </c>
      <c r="L26" s="66" cm="1">
        <f t="array" ref="L26">L25*MAX($K3:$K23)%</f>
        <v>7416200</v>
      </c>
      <c r="M26" s="67" cm="1">
        <f t="array" ref="M26">M25*MAX($K3:$K23)%</f>
        <v>7408500</v>
      </c>
      <c r="N26" s="67" cm="1">
        <f t="array" ref="N26">N25*MAX($K3:$K23)%</f>
        <v>7381000</v>
      </c>
    </row>
    <row r="27" spans="1:14" ht="21" customHeight="1" x14ac:dyDescent="0.15">
      <c r="A27" s="69"/>
      <c r="B27" s="69"/>
      <c r="C27" s="69"/>
      <c r="D27" s="70"/>
      <c r="E27" s="70"/>
      <c r="F27" s="70"/>
      <c r="G27" s="70"/>
      <c r="H27" s="70"/>
      <c r="I27" s="69"/>
      <c r="J27" s="71"/>
      <c r="K27" s="73" t="s">
        <v>41</v>
      </c>
      <c r="L27" s="74" cm="1">
        <f t="array" ref="L27">L24+L26</f>
        <v>74998008</v>
      </c>
      <c r="M27" s="67" cm="1">
        <f t="array" ref="M27">M24+M26</f>
        <v>74920356</v>
      </c>
      <c r="N27" s="67" cm="1">
        <f t="array" ref="N27">N24+N26</f>
        <v>74642040</v>
      </c>
    </row>
    <row r="28" spans="1:14" ht="20.5" customHeight="1" x14ac:dyDescent="0.15">
      <c r="A28" s="69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42</v>
      </c>
      <c r="L28" s="66" cm="1">
        <f t="array" ref="L28">ROUNDDOWN(L27,-3)</f>
        <v>74998000</v>
      </c>
      <c r="M28" s="66" cm="1">
        <f t="array" ref="M28">ROUNDDOWN(M27,2)</f>
        <v>74920356</v>
      </c>
      <c r="N28" s="66" cm="1">
        <f t="array" ref="N28">ROUNDDOWN(N27,-3)</f>
        <v>74642000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N28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32.5" customHeight="1" x14ac:dyDescent="0.15">
      <c r="A5" s="77">
        <v>1</v>
      </c>
      <c r="B5" s="11" t="s">
        <v>101</v>
      </c>
      <c r="C5" s="16"/>
      <c r="D5" s="18">
        <v>10</v>
      </c>
      <c r="E5" s="18" cm="1">
        <f t="array" ref="E5">D5</f>
        <v>10</v>
      </c>
      <c r="F5" s="18" cm="1">
        <f t="array" ref="F5">D5</f>
        <v>10</v>
      </c>
      <c r="G5" s="25" t="s">
        <v>48</v>
      </c>
      <c r="H5" s="26">
        <v>5000000</v>
      </c>
      <c r="I5" s="26">
        <v>5000000</v>
      </c>
      <c r="J5" s="26">
        <v>5000000</v>
      </c>
      <c r="K5" s="18">
        <v>11</v>
      </c>
      <c r="L5" s="18" cm="1">
        <f t="array" ref="L5">IF(D5&gt;0,IF($D5&lt;=0,0,D5*H5),"")</f>
        <v>50000000</v>
      </c>
      <c r="M5" s="18" cm="1">
        <f t="array" ref="M5">IF(E5&gt;0,IF($D5&lt;=0,0,ROUND(E5*I5,2)),"")</f>
        <v>50000000</v>
      </c>
      <c r="N5" s="27" cm="1">
        <f t="array" ref="N5">IF(F5&gt;0,IF($D5&lt;=0,0,ROUND(F5*J5,2)),"")</f>
        <v>50000000</v>
      </c>
    </row>
    <row r="6" spans="1:14" ht="20.5" customHeight="1" x14ac:dyDescent="0.15">
      <c r="A6" s="78" t="s">
        <v>50</v>
      </c>
      <c r="B6" s="11" t="s">
        <v>51</v>
      </c>
      <c r="C6" s="12"/>
      <c r="D6" s="20"/>
      <c r="E6" s="13"/>
      <c r="F6" s="13"/>
      <c r="G6" s="20"/>
      <c r="H6" s="23"/>
      <c r="I6" s="23"/>
      <c r="J6" s="2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45</v>
      </c>
      <c r="B7" s="11" t="s">
        <v>52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79">
        <v>1</v>
      </c>
      <c r="B8" s="11" t="s">
        <v>53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102</v>
      </c>
      <c r="H8" s="23">
        <v>1700000</v>
      </c>
      <c r="I8" s="23">
        <v>1650000</v>
      </c>
      <c r="J8" s="23">
        <v>1650000</v>
      </c>
      <c r="K8" s="13">
        <v>11</v>
      </c>
      <c r="L8" s="13" cm="1">
        <f t="array" ref="L8">IF(D8&gt;0,IF($D8&lt;=0,0,D8*H8),"")</f>
        <v>1700000</v>
      </c>
      <c r="M8" s="13" cm="1">
        <f t="array" ref="M8">IF(E8&gt;0,IF($D8&lt;=0,0,ROUND(E8*I8,2)),"")</f>
        <v>1650000</v>
      </c>
      <c r="N8" s="15" cm="1">
        <f t="array" ref="N8">IF(F8&gt;0,IF($D8&lt;=0,0,ROUND(F8*J8,2)),"")</f>
        <v>1650000</v>
      </c>
    </row>
    <row r="9" spans="1:14" ht="32.5" customHeight="1" x14ac:dyDescent="0.15">
      <c r="A9" s="29">
        <v>2</v>
      </c>
      <c r="B9" s="11" t="s">
        <v>55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102</v>
      </c>
      <c r="H9" s="26">
        <v>1000000</v>
      </c>
      <c r="I9" s="26">
        <v>995000</v>
      </c>
      <c r="J9" s="26">
        <v>995000</v>
      </c>
      <c r="K9" s="18">
        <v>11</v>
      </c>
      <c r="L9" s="18" cm="1">
        <f t="array" ref="L9">IF(D9&gt;0,IF($D9&lt;=0,0,D9*H9),"")</f>
        <v>1000000</v>
      </c>
      <c r="M9" s="18" cm="1">
        <f t="array" ref="M9">IF(E9&gt;0,IF($D9&lt;=0,0,ROUND(E9*I9,2)),"")</f>
        <v>995000</v>
      </c>
      <c r="N9" s="27" cm="1">
        <f t="array" ref="N9">IF(F9&gt;0,IF($D9&lt;=0,0,ROUND(F9*J9,2)),"")</f>
        <v>995000</v>
      </c>
    </row>
    <row r="10" spans="1:14" ht="20.5" customHeight="1" x14ac:dyDescent="0.15">
      <c r="A10" s="29">
        <v>3</v>
      </c>
      <c r="B10" s="11" t="s">
        <v>57</v>
      </c>
      <c r="C10" s="12"/>
      <c r="D10" s="13">
        <v>1</v>
      </c>
      <c r="E10" s="13" cm="1">
        <f t="array" ref="E10">D10</f>
        <v>1</v>
      </c>
      <c r="F10" s="13" cm="1">
        <f t="array" ref="F10">D10</f>
        <v>1</v>
      </c>
      <c r="G10" s="14" t="s">
        <v>102</v>
      </c>
      <c r="H10" s="23">
        <v>1000000</v>
      </c>
      <c r="I10" s="23">
        <v>995000</v>
      </c>
      <c r="J10" s="23">
        <v>995000</v>
      </c>
      <c r="K10" s="13">
        <v>11</v>
      </c>
      <c r="L10" s="13" cm="1">
        <f t="array" ref="L10">IF(D10&gt;0,IF($D10&lt;=0,0,D10*H10),"")</f>
        <v>1000000</v>
      </c>
      <c r="M10" s="13" cm="1">
        <f t="array" ref="M10">IF(E10&gt;0,IF($D10&lt;=0,0,ROUND(E10*I10,2)),"")</f>
        <v>995000</v>
      </c>
      <c r="N10" s="15" cm="1">
        <f t="array" ref="N10">IF(F10&gt;0,IF($D10&lt;=0,0,ROUND(F10*J10,2)),"")</f>
        <v>995000</v>
      </c>
    </row>
    <row r="11" spans="1:14" ht="20.5" customHeight="1" x14ac:dyDescent="0.15">
      <c r="A11" s="79"/>
      <c r="B11" s="11" t="s">
        <v>58</v>
      </c>
      <c r="C11" s="16"/>
      <c r="D11" s="17"/>
      <c r="E11" s="18"/>
      <c r="F11" s="18"/>
      <c r="G11" s="17"/>
      <c r="H11" s="26"/>
      <c r="I11" s="26"/>
      <c r="J11" s="26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79">
        <v>4</v>
      </c>
      <c r="B12" s="11" t="s">
        <v>59</v>
      </c>
      <c r="C12" s="12"/>
      <c r="D12" s="13">
        <v>2</v>
      </c>
      <c r="E12" s="13" cm="1">
        <f t="array" ref="E12">D12</f>
        <v>2</v>
      </c>
      <c r="F12" s="13" cm="1">
        <f t="array" ref="F12">D12</f>
        <v>2</v>
      </c>
      <c r="G12" s="14" t="s">
        <v>13</v>
      </c>
      <c r="H12" s="23">
        <v>110000</v>
      </c>
      <c r="I12" s="23">
        <v>100000</v>
      </c>
      <c r="J12" s="23">
        <v>100000</v>
      </c>
      <c r="K12" s="13">
        <v>11</v>
      </c>
      <c r="L12" s="13" cm="1">
        <f t="array" ref="L12">IF(D12&gt;0,IF($D12&lt;=0,0,D12*H12),"")</f>
        <v>220000</v>
      </c>
      <c r="M12" s="13" cm="1">
        <f t="array" ref="M12">IF(E12&gt;0,IF($D12&lt;=0,0,ROUND(E12*I12,2)),"")</f>
        <v>200000</v>
      </c>
      <c r="N12" s="15" cm="1">
        <f t="array" ref="N12">IF(F12&gt;0,IF($D12&lt;=0,0,ROUND(F12*J12,2)),"")</f>
        <v>200000</v>
      </c>
    </row>
    <row r="13" spans="1:14" ht="20.5" customHeight="1" x14ac:dyDescent="0.15">
      <c r="A13" s="79">
        <v>5</v>
      </c>
      <c r="B13" s="11" t="s">
        <v>60</v>
      </c>
      <c r="C13" s="16"/>
      <c r="D13" s="18">
        <v>2</v>
      </c>
      <c r="E13" s="18" cm="1">
        <f t="array" ref="E13">D13</f>
        <v>2</v>
      </c>
      <c r="F13" s="18" cm="1">
        <f t="array" ref="F13">D13</f>
        <v>2</v>
      </c>
      <c r="G13" s="25" t="s">
        <v>13</v>
      </c>
      <c r="H13" s="26">
        <v>300000</v>
      </c>
      <c r="I13" s="26">
        <v>300000</v>
      </c>
      <c r="J13" s="26">
        <v>300000</v>
      </c>
      <c r="K13" s="18">
        <v>11</v>
      </c>
      <c r="L13" s="18" cm="1">
        <f t="array" ref="L13">IF(D13&gt;0,IF($D13&lt;=0,0,D13*H13),"")</f>
        <v>600000</v>
      </c>
      <c r="M13" s="18" cm="1">
        <f t="array" ref="M13">IF(E13&gt;0,IF($D13&lt;=0,0,ROUND(E13*I13,2)),"")</f>
        <v>600000</v>
      </c>
      <c r="N13" s="27" cm="1">
        <f t="array" ref="N13">IF(F13&gt;0,IF($D13&lt;=0,0,ROUND(F13*J13,2)),"")</f>
        <v>600000</v>
      </c>
    </row>
    <row r="14" spans="1:14" ht="20.5" customHeight="1" x14ac:dyDescent="0.15">
      <c r="A14" s="28"/>
      <c r="B14" s="11" t="s">
        <v>61</v>
      </c>
      <c r="C14" s="12"/>
      <c r="D14" s="20"/>
      <c r="E14" s="13"/>
      <c r="F14" s="13"/>
      <c r="G14" s="20"/>
      <c r="H14" s="23"/>
      <c r="I14" s="23"/>
      <c r="J14" s="23"/>
      <c r="K14" s="13"/>
      <c r="L14" s="20" t="str" cm="1">
        <f t="array" ref="L14">IF(D14&gt;0,IF($D14&lt;=0,0,D14*H14),"")</f>
        <v/>
      </c>
      <c r="M14" s="20" t="str" cm="1">
        <f t="array" ref="M14">IF(E14&gt;0,IF($D14&lt;=0,0,ROUND(E14*I14,2)),"")</f>
        <v/>
      </c>
      <c r="N14" s="21" t="str" cm="1">
        <f t="array" ref="N14">IF(F14&gt;0,IF($D14&lt;=0,0,ROUND(F14*J14,2)),"")</f>
        <v/>
      </c>
    </row>
    <row r="15" spans="1:14" ht="20.5" customHeight="1" x14ac:dyDescent="0.15">
      <c r="A15" s="10" t="s">
        <v>62</v>
      </c>
      <c r="B15" s="11" t="s">
        <v>63</v>
      </c>
      <c r="C15" s="16"/>
      <c r="D15" s="18">
        <v>9</v>
      </c>
      <c r="E15" s="18" cm="1">
        <f t="array" ref="E15">D15</f>
        <v>9</v>
      </c>
      <c r="F15" s="18" cm="1">
        <f t="array" ref="F15">D15</f>
        <v>9</v>
      </c>
      <c r="G15" s="25" t="s">
        <v>64</v>
      </c>
      <c r="H15" s="26">
        <v>650000</v>
      </c>
      <c r="I15" s="26">
        <v>650000</v>
      </c>
      <c r="J15" s="26">
        <v>650000</v>
      </c>
      <c r="K15" s="18">
        <v>11</v>
      </c>
      <c r="L15" s="18" cm="1">
        <f t="array" ref="L15">IF(D15&gt;0,IF($D15&lt;=0,0,D15*H15),"")</f>
        <v>5850000</v>
      </c>
      <c r="M15" s="18" cm="1">
        <f t="array" ref="M15">IF(E15&gt;0,IF($D15&lt;=0,0,ROUND(E15*I15,2)),"")</f>
        <v>5850000</v>
      </c>
      <c r="N15" s="27" cm="1">
        <f t="array" ref="N15">IF(F15&gt;0,IF($D15&lt;=0,0,ROUND(F15*J15,2)),"")</f>
        <v>5850000</v>
      </c>
    </row>
    <row r="16" spans="1:14" ht="20.5" customHeight="1" x14ac:dyDescent="0.15">
      <c r="A16" s="28"/>
      <c r="B16" s="11" t="s">
        <v>65</v>
      </c>
      <c r="C16" s="12"/>
      <c r="D16" s="20"/>
      <c r="E16" s="13"/>
      <c r="F16" s="13"/>
      <c r="G16" s="20"/>
      <c r="H16" s="23"/>
      <c r="I16" s="23"/>
      <c r="J16" s="23"/>
      <c r="K16" s="13"/>
      <c r="L16" s="20" t="str" cm="1">
        <f t="array" ref="L16">IF(D16&gt;0,IF($D16&lt;=0,0,D16*H16),"")</f>
        <v/>
      </c>
      <c r="M16" s="20" t="str" cm="1">
        <f t="array" ref="M16">IF(E16&gt;0,IF($D16&lt;=0,0,ROUND(E16*I16,2)),"")</f>
        <v/>
      </c>
      <c r="N16" s="21" t="str" cm="1">
        <f t="array" ref="N16">IF(F16&gt;0,IF($D16&lt;=0,0,ROUND(F16*J16,2)),"")</f>
        <v/>
      </c>
    </row>
    <row r="17" spans="1:14" ht="20.5" customHeight="1" x14ac:dyDescent="0.15">
      <c r="A17" s="29">
        <v>6</v>
      </c>
      <c r="B17" s="11" t="s">
        <v>66</v>
      </c>
      <c r="C17" s="16"/>
      <c r="D17" s="18">
        <v>3</v>
      </c>
      <c r="E17" s="18" cm="1">
        <f t="array" ref="E17">D17</f>
        <v>3</v>
      </c>
      <c r="F17" s="18" cm="1">
        <f t="array" ref="F17">D17</f>
        <v>3</v>
      </c>
      <c r="G17" s="25" t="s">
        <v>67</v>
      </c>
      <c r="H17" s="26">
        <v>150000</v>
      </c>
      <c r="I17" s="26">
        <v>145000</v>
      </c>
      <c r="J17" s="26">
        <v>145000</v>
      </c>
      <c r="K17" s="18">
        <v>11</v>
      </c>
      <c r="L17" s="18" cm="1">
        <f t="array" ref="L17">IF(D17&gt;0,IF($D17&lt;=0,0,D17*H17),"")</f>
        <v>450000</v>
      </c>
      <c r="M17" s="18" cm="1">
        <f t="array" ref="M17">IF(E17&gt;0,IF($D17&lt;=0,0,ROUND(E17*I17,2)),"")</f>
        <v>435000</v>
      </c>
      <c r="N17" s="27" cm="1">
        <f t="array" ref="N17">IF(F17&gt;0,IF($D17&lt;=0,0,ROUND(F17*J17,2)),"")</f>
        <v>435000</v>
      </c>
    </row>
    <row r="18" spans="1:14" ht="20.5" customHeight="1" x14ac:dyDescent="0.15">
      <c r="A18" s="29">
        <v>7</v>
      </c>
      <c r="B18" s="11" t="s">
        <v>68</v>
      </c>
      <c r="C18" s="12"/>
      <c r="D18" s="13" cm="1">
        <f t="array" ref="D18">3*D5</f>
        <v>30</v>
      </c>
      <c r="E18" s="13" cm="1">
        <f t="array" ref="E18">D18</f>
        <v>30</v>
      </c>
      <c r="F18" s="13" cm="1">
        <f t="array" ref="F18">D18</f>
        <v>30</v>
      </c>
      <c r="G18" s="14" t="s">
        <v>67</v>
      </c>
      <c r="H18" s="23">
        <v>150000</v>
      </c>
      <c r="I18" s="23">
        <v>145000</v>
      </c>
      <c r="J18" s="23">
        <v>145000</v>
      </c>
      <c r="K18" s="13">
        <v>11</v>
      </c>
      <c r="L18" s="13" cm="1">
        <f t="array" ref="L18">IF(D18&gt;0,IF($D18&lt;=0,0,D18*H18),"")</f>
        <v>4500000</v>
      </c>
      <c r="M18" s="13" cm="1">
        <f t="array" ref="M18">IF(E18&gt;0,IF($D18&lt;=0,0,ROUND(E18*I18,2)),"")</f>
        <v>4350000</v>
      </c>
      <c r="N18" s="15" cm="1">
        <f t="array" ref="N18">IF(F18&gt;0,IF($D18&lt;=0,0,ROUND(F18*J18,2)),"")</f>
        <v>4350000</v>
      </c>
    </row>
    <row r="19" spans="1:14" ht="20.5" customHeight="1" x14ac:dyDescent="0.15">
      <c r="A19" s="29">
        <v>8</v>
      </c>
      <c r="B19" s="11" t="s">
        <v>69</v>
      </c>
      <c r="C19" s="16"/>
      <c r="D19" s="18">
        <v>3</v>
      </c>
      <c r="E19" s="18" cm="1">
        <f t="array" ref="E19">D19</f>
        <v>3</v>
      </c>
      <c r="F19" s="18" cm="1">
        <f t="array" ref="F19">D19</f>
        <v>3</v>
      </c>
      <c r="G19" s="25" t="s">
        <v>67</v>
      </c>
      <c r="H19" s="26">
        <v>200000</v>
      </c>
      <c r="I19" s="26">
        <v>200000</v>
      </c>
      <c r="J19" s="26">
        <v>200000</v>
      </c>
      <c r="K19" s="18">
        <v>11</v>
      </c>
      <c r="L19" s="18" cm="1">
        <f t="array" ref="L19">IF(D19&gt;0,IF($D19&lt;=0,0,D19*H19),"")</f>
        <v>600000</v>
      </c>
      <c r="M19" s="18" cm="1">
        <f t="array" ref="M19">IF(E19&gt;0,IF($D19&lt;=0,0,ROUND(E19*I19,2)),"")</f>
        <v>600000</v>
      </c>
      <c r="N19" s="27" cm="1">
        <f t="array" ref="N19">IF(F19&gt;0,IF($D19&lt;=0,0,ROUND(F19*J19,2)),"")</f>
        <v>600000</v>
      </c>
    </row>
    <row r="20" spans="1:14" ht="20.5" customHeight="1" x14ac:dyDescent="0.15">
      <c r="A20" s="29">
        <v>9</v>
      </c>
      <c r="B20" s="11" t="s">
        <v>97</v>
      </c>
      <c r="C20" s="12"/>
      <c r="D20" s="13">
        <v>1</v>
      </c>
      <c r="E20" s="13" cm="1">
        <f t="array" ref="E20">D20</f>
        <v>1</v>
      </c>
      <c r="F20" s="13" cm="1">
        <f t="array" ref="F20">D20</f>
        <v>1</v>
      </c>
      <c r="G20" s="14" t="s">
        <v>70</v>
      </c>
      <c r="H20" s="23">
        <v>1500000</v>
      </c>
      <c r="I20" s="23">
        <v>1500000</v>
      </c>
      <c r="J20" s="23">
        <v>1500000</v>
      </c>
      <c r="K20" s="13">
        <v>11</v>
      </c>
      <c r="L20" s="13" cm="1">
        <f t="array" ref="L20">IF(D20&gt;0,IF($D20&lt;=0,0,D20*H20),"")</f>
        <v>1500000</v>
      </c>
      <c r="M20" s="13" cm="1">
        <f t="array" ref="M20">IF(E20&gt;0,IF($D20&lt;=0,0,ROUND(E20*I20,2)),"")</f>
        <v>1500000</v>
      </c>
      <c r="N20" s="15" cm="1">
        <f t="array" ref="N20">IF(F20&gt;0,IF($D20&lt;=0,0,ROUND(F20*J20,2)),"")</f>
        <v>1500000</v>
      </c>
    </row>
    <row r="21" spans="1:14" ht="20.5" customHeight="1" x14ac:dyDescent="0.15">
      <c r="A21" s="10" t="s">
        <v>71</v>
      </c>
      <c r="B21" s="11" t="s">
        <v>72</v>
      </c>
      <c r="C21" s="16"/>
      <c r="D21" s="17"/>
      <c r="E21" s="18"/>
      <c r="F21" s="18"/>
      <c r="G21" s="17"/>
      <c r="H21" s="26"/>
      <c r="I21" s="26"/>
      <c r="J21" s="26"/>
      <c r="K21" s="18"/>
      <c r="L21" s="17" t="str" cm="1">
        <f t="array" ref="L21">IF(D21&gt;0,IF($D21&lt;=0,0,D21*H21),"")</f>
        <v/>
      </c>
      <c r="M21" s="17" t="str" cm="1">
        <f t="array" ref="M21">IF(E21&gt;0,IF($D21&lt;=0,0,ROUND(E21*I21,2)),"")</f>
        <v/>
      </c>
      <c r="N21" s="19" t="str" cm="1">
        <f t="array" ref="N21">IF(F21&gt;0,IF($D21&lt;=0,0,ROUND(F21*J21,2)),"")</f>
        <v/>
      </c>
    </row>
    <row r="22" spans="1:14" ht="20.5" customHeight="1" x14ac:dyDescent="0.15">
      <c r="A22" s="28"/>
      <c r="B22" s="11" t="s">
        <v>73</v>
      </c>
      <c r="C22" s="12"/>
      <c r="D22" s="13">
        <v>1</v>
      </c>
      <c r="E22" s="13" cm="1">
        <f t="array" ref="E22">D22</f>
        <v>1</v>
      </c>
      <c r="F22" s="13" cm="1">
        <f t="array" ref="F22">D22</f>
        <v>1</v>
      </c>
      <c r="G22" s="14" t="s">
        <v>13</v>
      </c>
      <c r="H22" s="23">
        <v>161808</v>
      </c>
      <c r="I22" s="23">
        <v>161220</v>
      </c>
      <c r="J22" s="23">
        <v>161220</v>
      </c>
      <c r="K22" s="13">
        <v>0</v>
      </c>
      <c r="L22" s="13" cm="1">
        <f t="array" ref="L22">IF(D22&gt;0,IF($D22&lt;=0,0,D22*H22),"")</f>
        <v>161808</v>
      </c>
      <c r="M22" s="13" cm="1">
        <f t="array" ref="M22">IF(E22&gt;0,IF($D22&lt;=0,0,ROUND(E22*I22,2)),"")</f>
        <v>161220</v>
      </c>
      <c r="N22" s="15" cm="1">
        <f t="array" ref="N22">IF(F22&gt;0,IF($D22&lt;=0,0,ROUND(F22*J22,2)),"")</f>
        <v>161220</v>
      </c>
    </row>
    <row r="23" spans="1:14" ht="20.5" customHeight="1" x14ac:dyDescent="0.15">
      <c r="A23" s="80"/>
      <c r="B23" s="81"/>
      <c r="C23" s="33"/>
      <c r="D23" s="34"/>
      <c r="E23" s="34"/>
      <c r="F23" s="34"/>
      <c r="G23" s="95"/>
      <c r="H23" s="34"/>
      <c r="I23" s="34"/>
      <c r="J23" s="34"/>
      <c r="K23" s="34"/>
      <c r="L23" s="95" t="str" cm="1">
        <f t="array" ref="L23">IF(D23&gt;0,IF($D23&lt;=0,0,D23*H23),"")</f>
        <v/>
      </c>
      <c r="M23" s="95" t="str" cm="1">
        <f t="array" ref="M23">IF(E23&gt;0,IF($D23&lt;=0,0,ROUND(E23*I23,2)),"")</f>
        <v/>
      </c>
      <c r="N23" s="96" t="str" cm="1">
        <f t="array" ref="N23">IF(F23&gt;0,IF($D23&lt;=0,0,ROUND(F23*J23,2)),"")</f>
        <v/>
      </c>
    </row>
    <row r="24" spans="1:14" ht="20.75" customHeight="1" x14ac:dyDescent="0.15">
      <c r="A24" s="52"/>
      <c r="B24" s="52"/>
      <c r="C24" s="52"/>
      <c r="D24" s="53"/>
      <c r="E24" s="53"/>
      <c r="F24" s="53"/>
      <c r="G24" s="54"/>
      <c r="H24" s="54"/>
      <c r="I24" s="52"/>
      <c r="J24" s="55"/>
      <c r="K24" s="56" t="s">
        <v>39</v>
      </c>
      <c r="L24" s="57" cm="1">
        <f t="array" ref="L24">SUM(L1:L23)</f>
        <v>67581808</v>
      </c>
      <c r="M24" s="57" cm="1">
        <f t="array" ref="M24">SUM(M1:M23)</f>
        <v>67336220</v>
      </c>
      <c r="N24" s="57" cm="1">
        <f t="array" ref="N24">SUM(N1:N23)</f>
        <v>67336220</v>
      </c>
    </row>
    <row r="25" spans="1:14" ht="21" customHeight="1" x14ac:dyDescent="0.15">
      <c r="A25" s="60"/>
      <c r="B25" s="59" t="s">
        <v>40</v>
      </c>
      <c r="C25" s="60"/>
      <c r="D25" s="61" cm="1">
        <f t="array" ref="D25">ROUND(IF(L25&lt;=100000000,L25*0.24%,IF(AND(L25&gt;100000000,L25&lt;=500000000),100000000*0.24%+(L25-100000000)*0.19%,IF(AND(L25&gt;500000000,L25&lt;=1000000000),100000000*0.24%+400000000*0.19%+(L25-500000000)*0.15%,IF(AND(L25&gt;1000000000,L25&lt;=5000000000),100000000*0.24%+400000000*0.19%+500000000*0.15%+(L25-1000000000)*0.12%,IF(L25&gt;5000000000,100000000*0.24%+400000000*0.19%+500000000*0.15%+4000000000*0.12%+(L25-5000000000)*0.1%,"Bingung komputer"))))),2)</f>
        <v>161808</v>
      </c>
      <c r="E25" s="62" cm="1">
        <f t="array" ref="E25">ROUND(IF(M25&lt;=100000000,M25*0.24%,IF(AND(M25&gt;100000000,M25&lt;=500000000),100000000*0.24%+(M25-100000000)*0.19%,IF(AND(M25&gt;500000000,M25&lt;=1000000000),100000000*0.24%+400000000*0.19%+(M25-500000000)*0.15%,IF(AND(M25&gt;1000000000,M25&lt;=5000000000),100000000*0.24%+400000000*0.19%+500000000*0.15%+(M25-1000000000)*0.12%,IF(M25&gt;5000000000,100000000*0.24%+400000000*0.19%+500000000*0.15%+4000000000*0.12%+(M25-5000000000)*0.1%,"Bingung komputer"))))),2)</f>
        <v>161220</v>
      </c>
      <c r="F25" s="62" cm="1">
        <f t="array" ref="F25">ROUND(IF(N25&lt;=100000000,N25*0.24%,IF(AND(N25&gt;100000000,N25&lt;=500000000),100000000*0.24%+(N25-100000000)*0.19%,IF(AND(N25&gt;500000000,N25&lt;=1000000000),100000000*0.24%+400000000*0.19%+(N25-500000000)*0.15%,IF(AND(N25&gt;1000000000,N25&lt;=5000000000),100000000*0.24%+400000000*0.19%+500000000*0.15%+(N25-1000000000)*0.12%,IF(N25&gt;5000000000,100000000*0.24%+400000000*0.19%+500000000*0.15%+4000000000*0.12%+(N25-5000000000)*0.1%,"Bingung komputer"))))),2)</f>
        <v>161220</v>
      </c>
      <c r="G25" s="63"/>
      <c r="H25" s="64"/>
      <c r="I25" s="60"/>
      <c r="J25" s="65"/>
      <c r="K25" s="65" t="str" cm="1">
        <f t="array" ref="K25">"Jumlah Terkena Pajak "&amp;MAX(K3:K23)&amp;"% (B)"</f>
        <v>Jumlah Terkena Pajak 11% (B)</v>
      </c>
      <c r="L25" s="67" cm="1">
        <f t="array" ref="L25">SUMIF($K3:$K23,"&gt;0",L3:L23)</f>
        <v>67420000</v>
      </c>
      <c r="M25" s="67" cm="1">
        <f t="array" ref="M25">SUMIF($K3:$K23,"&gt;0",M3:M23)</f>
        <v>67175000</v>
      </c>
      <c r="N25" s="67" cm="1">
        <f t="array" ref="N25">SUMIF($K3:$K23,"&gt;0",N3:N23)</f>
        <v>67175000</v>
      </c>
    </row>
    <row r="26" spans="1:14" ht="21" customHeight="1" x14ac:dyDescent="0.15">
      <c r="A26" s="69"/>
      <c r="B26" s="69"/>
      <c r="C26" s="69"/>
      <c r="D26" s="70"/>
      <c r="E26" s="70"/>
      <c r="F26" s="69"/>
      <c r="G26" s="70"/>
      <c r="H26" s="70"/>
      <c r="I26" s="69"/>
      <c r="J26" s="71"/>
      <c r="K26" s="71" t="str" cm="1">
        <f t="array" ref="K26">"PPN (C) = "&amp;MAX(K3:K23)&amp;"% x B"</f>
        <v>PPN (C) = 11% x B</v>
      </c>
      <c r="L26" s="66" cm="1">
        <f t="array" ref="L26">L25*MAX($K3:$K23)%</f>
        <v>7416200</v>
      </c>
      <c r="M26" s="67" cm="1">
        <f t="array" ref="M26">M25*MAX($K3:$K23)%</f>
        <v>7389250</v>
      </c>
      <c r="N26" s="67" cm="1">
        <f t="array" ref="N26">N25*MAX($K3:$K23)%</f>
        <v>7389250</v>
      </c>
    </row>
    <row r="27" spans="1:14" ht="21" customHeight="1" x14ac:dyDescent="0.15">
      <c r="A27" s="69"/>
      <c r="B27" s="69"/>
      <c r="C27" s="69"/>
      <c r="D27" s="70"/>
      <c r="E27" s="70"/>
      <c r="F27" s="70"/>
      <c r="G27" s="70"/>
      <c r="H27" s="70"/>
      <c r="I27" s="69"/>
      <c r="J27" s="71"/>
      <c r="K27" s="73" t="s">
        <v>41</v>
      </c>
      <c r="L27" s="74" cm="1">
        <f t="array" ref="L27">L24+L26</f>
        <v>74998008</v>
      </c>
      <c r="M27" s="67" cm="1">
        <f t="array" ref="M27">M24+M26</f>
        <v>74725470</v>
      </c>
      <c r="N27" s="67" cm="1">
        <f t="array" ref="N27">N24+N26</f>
        <v>74725470</v>
      </c>
    </row>
    <row r="28" spans="1:14" ht="20.5" customHeight="1" x14ac:dyDescent="0.15">
      <c r="A28" s="69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42</v>
      </c>
      <c r="L28" s="66" cm="1">
        <f t="array" ref="L28">ROUNDDOWN(L27,-3)</f>
        <v>74998000</v>
      </c>
      <c r="M28" s="66" cm="1">
        <f t="array" ref="M28">ROUNDDOWN(M27,2)</f>
        <v>74725470</v>
      </c>
      <c r="N28" s="66" cm="1">
        <f t="array" ref="N28">ROUNDDOWN(N27,-3)</f>
        <v>74725000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77">
        <v>1</v>
      </c>
      <c r="B5" s="11" t="s">
        <v>103</v>
      </c>
      <c r="C5" s="16"/>
      <c r="D5" s="18">
        <v>3</v>
      </c>
      <c r="E5" s="18" cm="1">
        <f t="array" ref="E5">D5</f>
        <v>3</v>
      </c>
      <c r="F5" s="18" cm="1">
        <f t="array" ref="F5">D5</f>
        <v>3</v>
      </c>
      <c r="G5" s="25" t="s">
        <v>48</v>
      </c>
      <c r="H5" s="26">
        <v>7500000</v>
      </c>
      <c r="I5" s="26">
        <v>7550000</v>
      </c>
      <c r="J5" s="26">
        <v>7500000</v>
      </c>
      <c r="K5" s="18">
        <v>11</v>
      </c>
      <c r="L5" s="18" cm="1">
        <f t="array" ref="L5">IF(D5&gt;0,IF($D5&lt;=0,0,D5*H5),"")</f>
        <v>22500000</v>
      </c>
      <c r="M5" s="18" cm="1">
        <f t="array" ref="M5">IF(E5&gt;0,IF($D5&lt;=0,0,ROUND(E5*I5,2)),"")</f>
        <v>22650000</v>
      </c>
      <c r="N5" s="27" cm="1">
        <f t="array" ref="N5">IF(F5&gt;0,IF($D5&lt;=0,0,ROUND(F5*J5,2)),"")</f>
        <v>22500000</v>
      </c>
    </row>
    <row r="6" spans="1:14" ht="20.5" customHeight="1" x14ac:dyDescent="0.15">
      <c r="A6" s="77">
        <v>2</v>
      </c>
      <c r="B6" s="11" t="s">
        <v>104</v>
      </c>
      <c r="C6" s="12"/>
      <c r="D6" s="13">
        <v>3</v>
      </c>
      <c r="E6" s="13" cm="1">
        <f t="array" ref="E6">D6</f>
        <v>3</v>
      </c>
      <c r="F6" s="13" cm="1">
        <f t="array" ref="F6">D6</f>
        <v>3</v>
      </c>
      <c r="G6" s="14" t="s">
        <v>48</v>
      </c>
      <c r="H6" s="23">
        <v>3500000</v>
      </c>
      <c r="I6" s="23">
        <v>3500000</v>
      </c>
      <c r="J6" s="23">
        <v>3500000</v>
      </c>
      <c r="K6" s="13">
        <v>11</v>
      </c>
      <c r="L6" s="13" cm="1">
        <f t="array" ref="L6">IF(D6&gt;0,IF($D6&lt;=0,0,D6*H6),"")</f>
        <v>10500000</v>
      </c>
      <c r="M6" s="13" cm="1">
        <f t="array" ref="M6">IF(E6&gt;0,IF($D6&lt;=0,0,ROUND(E6*I6,2)),"")</f>
        <v>10500000</v>
      </c>
      <c r="N6" s="15" cm="1">
        <f t="array" ref="N6">IF(F6&gt;0,IF($D6&lt;=0,0,ROUND(F6*J6,2)),"")</f>
        <v>10500000</v>
      </c>
    </row>
    <row r="7" spans="1:14" ht="20.5" customHeight="1" x14ac:dyDescent="0.15">
      <c r="A7" s="78" t="s">
        <v>50</v>
      </c>
      <c r="B7" s="11" t="s">
        <v>51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45</v>
      </c>
      <c r="B8" s="11" t="s">
        <v>52</v>
      </c>
      <c r="C8" s="12"/>
      <c r="D8" s="20"/>
      <c r="E8" s="13"/>
      <c r="F8" s="13"/>
      <c r="G8" s="20"/>
      <c r="H8" s="23"/>
      <c r="I8" s="23"/>
      <c r="J8" s="2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79">
        <v>1</v>
      </c>
      <c r="B9" s="11" t="s">
        <v>53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102</v>
      </c>
      <c r="H9" s="26">
        <v>1200000</v>
      </c>
      <c r="I9" s="26">
        <v>1100000</v>
      </c>
      <c r="J9" s="26">
        <v>1100000</v>
      </c>
      <c r="K9" s="18">
        <v>11</v>
      </c>
      <c r="L9" s="18" cm="1">
        <f t="array" ref="L9">IF(D9&gt;0,IF($D9&lt;=0,0,D9*H9),"")</f>
        <v>1200000</v>
      </c>
      <c r="M9" s="18" cm="1">
        <f t="array" ref="M9">IF(E9&gt;0,IF($D9&lt;=0,0,ROUND(E9*I9,2)),"")</f>
        <v>1100000</v>
      </c>
      <c r="N9" s="27" cm="1">
        <f t="array" ref="N9">IF(F9&gt;0,IF($D9&lt;=0,0,ROUND(F9*J9,2)),"")</f>
        <v>1100000</v>
      </c>
    </row>
    <row r="10" spans="1:14" ht="32.5" customHeight="1" x14ac:dyDescent="0.15">
      <c r="A10" s="29">
        <v>2</v>
      </c>
      <c r="B10" s="11" t="s">
        <v>55</v>
      </c>
      <c r="C10" s="12"/>
      <c r="D10" s="13">
        <v>1</v>
      </c>
      <c r="E10" s="13" cm="1">
        <f t="array" ref="E10">D10</f>
        <v>1</v>
      </c>
      <c r="F10" s="13" cm="1">
        <f t="array" ref="F10">D10</f>
        <v>1</v>
      </c>
      <c r="G10" s="14" t="s">
        <v>102</v>
      </c>
      <c r="H10" s="23">
        <v>2050000</v>
      </c>
      <c r="I10" s="23">
        <v>2000000</v>
      </c>
      <c r="J10" s="23">
        <v>2000000</v>
      </c>
      <c r="K10" s="13">
        <v>11</v>
      </c>
      <c r="L10" s="13" cm="1">
        <f t="array" ref="L10">IF(D10&gt;0,IF($D10&lt;=0,0,D10*H10),"")</f>
        <v>2050000</v>
      </c>
      <c r="M10" s="13" cm="1">
        <f t="array" ref="M10">IF(E10&gt;0,IF($D10&lt;=0,0,ROUND(E10*I10,2)),"")</f>
        <v>2000000</v>
      </c>
      <c r="N10" s="15" cm="1">
        <f t="array" ref="N10">IF(F10&gt;0,IF($D10&lt;=0,0,ROUND(F10*J10,2)),"")</f>
        <v>2000000</v>
      </c>
    </row>
    <row r="11" spans="1:14" ht="20.5" customHeight="1" x14ac:dyDescent="0.15">
      <c r="A11" s="29">
        <v>3</v>
      </c>
      <c r="B11" s="11" t="s">
        <v>57</v>
      </c>
      <c r="C11" s="16"/>
      <c r="D11" s="18">
        <v>1</v>
      </c>
      <c r="E11" s="18" cm="1">
        <f t="array" ref="E11">D11</f>
        <v>1</v>
      </c>
      <c r="F11" s="18" cm="1">
        <f t="array" ref="F11">D11</f>
        <v>1</v>
      </c>
      <c r="G11" s="25" t="s">
        <v>102</v>
      </c>
      <c r="H11" s="26">
        <v>800000</v>
      </c>
      <c r="I11" s="26">
        <v>750000</v>
      </c>
      <c r="J11" s="26">
        <v>750000</v>
      </c>
      <c r="K11" s="18">
        <v>11</v>
      </c>
      <c r="L11" s="18" cm="1">
        <f t="array" ref="L11">IF(D11&gt;0,IF($D11&lt;=0,0,D11*H11),"")</f>
        <v>800000</v>
      </c>
      <c r="M11" s="18" cm="1">
        <f t="array" ref="M11">IF(E11&gt;0,IF($D11&lt;=0,0,ROUND(E11*I11,2)),"")</f>
        <v>750000</v>
      </c>
      <c r="N11" s="27" cm="1">
        <f t="array" ref="N11">IF(F11&gt;0,IF($D11&lt;=0,0,ROUND(F11*J11,2)),"")</f>
        <v>750000</v>
      </c>
    </row>
    <row r="12" spans="1:14" ht="20.5" customHeight="1" x14ac:dyDescent="0.15">
      <c r="A12" s="79"/>
      <c r="B12" s="11" t="s">
        <v>58</v>
      </c>
      <c r="C12" s="12"/>
      <c r="D12" s="20"/>
      <c r="E12" s="13"/>
      <c r="F12" s="13"/>
      <c r="G12" s="20"/>
      <c r="H12" s="23"/>
      <c r="I12" s="23"/>
      <c r="J12" s="23"/>
      <c r="K12" s="13"/>
      <c r="L12" s="20" t="str" cm="1">
        <f t="array" ref="L12">IF(D12&gt;0,IF($D12&lt;=0,0,D12*H12),"")</f>
        <v/>
      </c>
      <c r="M12" s="20" t="str" cm="1">
        <f t="array" ref="M12">IF(E12&gt;0,IF($D12&lt;=0,0,ROUND(E12*I12,2)),"")</f>
        <v/>
      </c>
      <c r="N12" s="21" t="str" cm="1">
        <f t="array" ref="N12">IF(F12&gt;0,IF($D12&lt;=0,0,ROUND(F12*J12,2)),"")</f>
        <v/>
      </c>
    </row>
    <row r="13" spans="1:14" ht="20.5" customHeight="1" x14ac:dyDescent="0.15">
      <c r="A13" s="79">
        <v>4</v>
      </c>
      <c r="B13" s="11" t="s">
        <v>59</v>
      </c>
      <c r="C13" s="16"/>
      <c r="D13" s="18">
        <v>2</v>
      </c>
      <c r="E13" s="18" cm="1">
        <f t="array" ref="E13">D13</f>
        <v>2</v>
      </c>
      <c r="F13" s="18" cm="1">
        <f t="array" ref="F13">D13</f>
        <v>2</v>
      </c>
      <c r="G13" s="25" t="s">
        <v>13</v>
      </c>
      <c r="H13" s="26">
        <v>110000</v>
      </c>
      <c r="I13" s="26">
        <v>100000</v>
      </c>
      <c r="J13" s="26">
        <v>100000</v>
      </c>
      <c r="K13" s="18">
        <v>11</v>
      </c>
      <c r="L13" s="18" cm="1">
        <f t="array" ref="L13">IF(D13&gt;0,IF($D13&lt;=0,0,D13*H13),"")</f>
        <v>220000</v>
      </c>
      <c r="M13" s="18" cm="1">
        <f t="array" ref="M13">IF(E13&gt;0,IF($D13&lt;=0,0,ROUND(E13*I13,2)),"")</f>
        <v>200000</v>
      </c>
      <c r="N13" s="27" cm="1">
        <f t="array" ref="N13">IF(F13&gt;0,IF($D13&lt;=0,0,ROUND(F13*J13,2)),"")</f>
        <v>200000</v>
      </c>
    </row>
    <row r="14" spans="1:14" ht="20.5" customHeight="1" x14ac:dyDescent="0.15">
      <c r="A14" s="79">
        <v>5</v>
      </c>
      <c r="B14" s="11" t="s">
        <v>60</v>
      </c>
      <c r="C14" s="12"/>
      <c r="D14" s="13">
        <v>2</v>
      </c>
      <c r="E14" s="13" cm="1">
        <f t="array" ref="E14">D14</f>
        <v>2</v>
      </c>
      <c r="F14" s="13" cm="1">
        <f t="array" ref="F14">D14</f>
        <v>2</v>
      </c>
      <c r="G14" s="14" t="s">
        <v>13</v>
      </c>
      <c r="H14" s="23">
        <v>300000</v>
      </c>
      <c r="I14" s="23">
        <v>250000</v>
      </c>
      <c r="J14" s="23">
        <v>250000</v>
      </c>
      <c r="K14" s="13">
        <v>11</v>
      </c>
      <c r="L14" s="13" cm="1">
        <f t="array" ref="L14">IF(D14&gt;0,IF($D14&lt;=0,0,D14*H14),"")</f>
        <v>600000</v>
      </c>
      <c r="M14" s="13" cm="1">
        <f t="array" ref="M14">IF(E14&gt;0,IF($D14&lt;=0,0,ROUND(E14*I14,2)),"")</f>
        <v>500000</v>
      </c>
      <c r="N14" s="15" cm="1">
        <f t="array" ref="N14">IF(F14&gt;0,IF($D14&lt;=0,0,ROUND(F14*J14,2)),"")</f>
        <v>500000</v>
      </c>
    </row>
    <row r="15" spans="1:14" ht="20.5" customHeight="1" x14ac:dyDescent="0.15">
      <c r="A15" s="28"/>
      <c r="B15" s="11" t="s">
        <v>61</v>
      </c>
      <c r="C15" s="16"/>
      <c r="D15" s="17"/>
      <c r="E15" s="18"/>
      <c r="F15" s="18"/>
      <c r="G15" s="17"/>
      <c r="H15" s="26"/>
      <c r="I15" s="26"/>
      <c r="J15" s="26"/>
      <c r="K15" s="18"/>
      <c r="L15" s="17" t="str" cm="1">
        <f t="array" ref="L15">IF(D15&gt;0,IF($D15&lt;=0,0,D15*H15),"")</f>
        <v/>
      </c>
      <c r="M15" s="17" t="str" cm="1">
        <f t="array" ref="M15">IF(E15&gt;0,IF($D15&lt;=0,0,ROUND(E15*I15,2)),"")</f>
        <v/>
      </c>
      <c r="N15" s="19" t="str" cm="1">
        <f t="array" ref="N15">IF(F15&gt;0,IF($D15&lt;=0,0,ROUND(F15*J15,2)),"")</f>
        <v/>
      </c>
    </row>
    <row r="16" spans="1:14" ht="20.5" customHeight="1" x14ac:dyDescent="0.15">
      <c r="A16" s="10" t="s">
        <v>62</v>
      </c>
      <c r="B16" s="11" t="s">
        <v>63</v>
      </c>
      <c r="C16" s="12"/>
      <c r="D16" s="13" cm="1">
        <f t="array" ref="D16">D5</f>
        <v>3</v>
      </c>
      <c r="E16" s="13" cm="1">
        <f t="array" ref="E16">D16</f>
        <v>3</v>
      </c>
      <c r="F16" s="13" cm="1">
        <f t="array" ref="F16">D16</f>
        <v>3</v>
      </c>
      <c r="G16" s="14" t="s">
        <v>64</v>
      </c>
      <c r="H16" s="23">
        <v>1000000</v>
      </c>
      <c r="I16" s="23">
        <v>1100000</v>
      </c>
      <c r="J16" s="23">
        <v>1000000</v>
      </c>
      <c r="K16" s="13">
        <v>11</v>
      </c>
      <c r="L16" s="13" cm="1">
        <f t="array" ref="L16">IF(D16&gt;0,IF($D16&lt;=0,0,D16*H16),"")</f>
        <v>3000000</v>
      </c>
      <c r="M16" s="13" cm="1">
        <f t="array" ref="M16">IF(E16&gt;0,IF($D16&lt;=0,0,ROUND(E16*I16,2)),"")</f>
        <v>3300000</v>
      </c>
      <c r="N16" s="15" cm="1">
        <f t="array" ref="N16">IF(F16&gt;0,IF($D16&lt;=0,0,ROUND(F16*J16,2)),"")</f>
        <v>3000000</v>
      </c>
    </row>
    <row r="17" spans="1:14" ht="20.5" customHeight="1" x14ac:dyDescent="0.15">
      <c r="A17" s="28"/>
      <c r="B17" s="11" t="s">
        <v>65</v>
      </c>
      <c r="C17" s="16"/>
      <c r="D17" s="17"/>
      <c r="E17" s="18"/>
      <c r="F17" s="18"/>
      <c r="G17" s="17"/>
      <c r="H17" s="26"/>
      <c r="I17" s="26"/>
      <c r="J17" s="26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29">
        <v>6</v>
      </c>
      <c r="B18" s="11" t="s">
        <v>66</v>
      </c>
      <c r="C18" s="12"/>
      <c r="D18" s="13">
        <v>3</v>
      </c>
      <c r="E18" s="13" cm="1">
        <f t="array" ref="E18">D18</f>
        <v>3</v>
      </c>
      <c r="F18" s="13" cm="1">
        <f t="array" ref="F18">D18</f>
        <v>3</v>
      </c>
      <c r="G18" s="14" t="s">
        <v>67</v>
      </c>
      <c r="H18" s="23">
        <v>150000</v>
      </c>
      <c r="I18" s="23">
        <v>150000</v>
      </c>
      <c r="J18" s="23">
        <v>150000</v>
      </c>
      <c r="K18" s="13">
        <v>11</v>
      </c>
      <c r="L18" s="13" cm="1">
        <f t="array" ref="L18">IF(D18&gt;0,IF($D18&lt;=0,0,D18*H18),"")</f>
        <v>450000</v>
      </c>
      <c r="M18" s="13" cm="1">
        <f t="array" ref="M18">IF(E18&gt;0,IF($D18&lt;=0,0,ROUND(E18*I18,2)),"")</f>
        <v>450000</v>
      </c>
      <c r="N18" s="15" cm="1">
        <f t="array" ref="N18">IF(F18&gt;0,IF($D18&lt;=0,0,ROUND(F18*J18,2)),"")</f>
        <v>450000</v>
      </c>
    </row>
    <row r="19" spans="1:14" ht="20.5" customHeight="1" x14ac:dyDescent="0.15">
      <c r="A19" s="29">
        <v>7</v>
      </c>
      <c r="B19" s="11" t="s">
        <v>68</v>
      </c>
      <c r="C19" s="16"/>
      <c r="D19" s="18" cm="1">
        <f t="array" ref="D19">3*D5</f>
        <v>9</v>
      </c>
      <c r="E19" s="18" cm="1">
        <f t="array" ref="E19">D19</f>
        <v>9</v>
      </c>
      <c r="F19" s="18" cm="1">
        <f t="array" ref="F19">D19</f>
        <v>9</v>
      </c>
      <c r="G19" s="25" t="s">
        <v>67</v>
      </c>
      <c r="H19" s="26">
        <v>150000</v>
      </c>
      <c r="I19" s="26">
        <v>150000</v>
      </c>
      <c r="J19" s="26">
        <v>150000</v>
      </c>
      <c r="K19" s="18">
        <v>11</v>
      </c>
      <c r="L19" s="18" cm="1">
        <f t="array" ref="L19">IF(D19&gt;0,IF($D19&lt;=0,0,D19*H19),"")</f>
        <v>1350000</v>
      </c>
      <c r="M19" s="18" cm="1">
        <f t="array" ref="M19">IF(E19&gt;0,IF($D19&lt;=0,0,ROUND(E19*I19,2)),"")</f>
        <v>1350000</v>
      </c>
      <c r="N19" s="27" cm="1">
        <f t="array" ref="N19">IF(F19&gt;0,IF($D19&lt;=0,0,ROUND(F19*J19,2)),"")</f>
        <v>1350000</v>
      </c>
    </row>
    <row r="20" spans="1:14" ht="20.5" customHeight="1" x14ac:dyDescent="0.15">
      <c r="A20" s="29">
        <v>8</v>
      </c>
      <c r="B20" s="11" t="s">
        <v>69</v>
      </c>
      <c r="C20" s="12"/>
      <c r="D20" s="13">
        <v>3</v>
      </c>
      <c r="E20" s="13" cm="1">
        <f t="array" ref="E20">D20</f>
        <v>3</v>
      </c>
      <c r="F20" s="13" cm="1">
        <f t="array" ref="F20">D20</f>
        <v>3</v>
      </c>
      <c r="G20" s="14" t="s">
        <v>67</v>
      </c>
      <c r="H20" s="23">
        <v>250000</v>
      </c>
      <c r="I20" s="23">
        <v>200000</v>
      </c>
      <c r="J20" s="23">
        <v>200000</v>
      </c>
      <c r="K20" s="13">
        <v>11</v>
      </c>
      <c r="L20" s="13" cm="1">
        <f t="array" ref="L20">IF(D20&gt;0,IF($D20&lt;=0,0,D20*H20),"")</f>
        <v>750000</v>
      </c>
      <c r="M20" s="13" cm="1">
        <f t="array" ref="M20">IF(E20&gt;0,IF($D20&lt;=0,0,ROUND(E20*I20,2)),"")</f>
        <v>600000</v>
      </c>
      <c r="N20" s="15" cm="1">
        <f t="array" ref="N20">IF(F20&gt;0,IF($D20&lt;=0,0,ROUND(F20*J20,2)),"")</f>
        <v>600000</v>
      </c>
    </row>
    <row r="21" spans="1:14" ht="20.5" customHeight="1" x14ac:dyDescent="0.15">
      <c r="A21" s="29">
        <v>9</v>
      </c>
      <c r="B21" s="11" t="s">
        <v>97</v>
      </c>
      <c r="C21" s="16"/>
      <c r="D21" s="18">
        <v>1</v>
      </c>
      <c r="E21" s="18" cm="1">
        <f t="array" ref="E21">D21</f>
        <v>1</v>
      </c>
      <c r="F21" s="18" cm="1">
        <f t="array" ref="F21">D21</f>
        <v>1</v>
      </c>
      <c r="G21" s="25" t="s">
        <v>70</v>
      </c>
      <c r="H21" s="26">
        <v>1500000</v>
      </c>
      <c r="I21" s="26">
        <v>1450000</v>
      </c>
      <c r="J21" s="26">
        <v>1450000</v>
      </c>
      <c r="K21" s="18">
        <v>11</v>
      </c>
      <c r="L21" s="18" cm="1">
        <f t="array" ref="L21">IF(D21&gt;0,IF($D21&lt;=0,0,D21*H21),"")</f>
        <v>1500000</v>
      </c>
      <c r="M21" s="18" cm="1">
        <f t="array" ref="M21">IF(E21&gt;0,IF($D21&lt;=0,0,ROUND(E21*I21,2)),"")</f>
        <v>1450000</v>
      </c>
      <c r="N21" s="27" cm="1">
        <f t="array" ref="N21">IF(F21&gt;0,IF($D21&lt;=0,0,ROUND(F21*J21,2)),"")</f>
        <v>1450000</v>
      </c>
    </row>
    <row r="22" spans="1:14" ht="20.5" customHeight="1" x14ac:dyDescent="0.15">
      <c r="A22" s="10" t="s">
        <v>71</v>
      </c>
      <c r="B22" s="11" t="s">
        <v>72</v>
      </c>
      <c r="C22" s="12"/>
      <c r="D22" s="20"/>
      <c r="E22" s="13"/>
      <c r="F22" s="13"/>
      <c r="G22" s="20"/>
      <c r="H22" s="23"/>
      <c r="I22" s="23"/>
      <c r="J22" s="23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28"/>
      <c r="B23" s="11" t="s">
        <v>73</v>
      </c>
      <c r="C23" s="16"/>
      <c r="D23" s="18">
        <v>1</v>
      </c>
      <c r="E23" s="18" cm="1">
        <f t="array" ref="E23">D23</f>
        <v>1</v>
      </c>
      <c r="F23" s="18" cm="1">
        <f t="array" ref="F23">D23</f>
        <v>1</v>
      </c>
      <c r="G23" s="25" t="s">
        <v>13</v>
      </c>
      <c r="H23" s="26">
        <v>107868</v>
      </c>
      <c r="I23" s="26">
        <v>107640</v>
      </c>
      <c r="J23" s="26">
        <v>106560</v>
      </c>
      <c r="K23" s="18">
        <v>0</v>
      </c>
      <c r="L23" s="18" cm="1">
        <f t="array" ref="L23">IF(D23&gt;0,IF($D23&lt;=0,0,D23*H23),"")</f>
        <v>107868</v>
      </c>
      <c r="M23" s="18" cm="1">
        <f t="array" ref="M23">IF(E23&gt;0,IF($D23&lt;=0,0,ROUND(E23*I23,2)),"")</f>
        <v>107640</v>
      </c>
      <c r="N23" s="27" cm="1">
        <f t="array" ref="N23">IF(F23&gt;0,IF($D23&lt;=0,0,ROUND(F23*J23,2)),"")</f>
        <v>106560</v>
      </c>
    </row>
    <row r="24" spans="1:14" ht="20.5" customHeight="1" x14ac:dyDescent="0.15">
      <c r="A24" s="80"/>
      <c r="B24" s="81"/>
      <c r="C24" s="82"/>
      <c r="D24" s="83"/>
      <c r="E24" s="83"/>
      <c r="F24" s="83"/>
      <c r="G24" s="84"/>
      <c r="H24" s="83"/>
      <c r="I24" s="83"/>
      <c r="J24" s="83"/>
      <c r="K24" s="83"/>
      <c r="L24" s="84" t="str" cm="1">
        <f t="array" ref="L24">IF(D24&gt;0,IF($D24&lt;=0,0,D24*H24),"")</f>
        <v/>
      </c>
      <c r="M24" s="84" t="str" cm="1">
        <f t="array" ref="M24">IF(E24&gt;0,IF($D24&lt;=0,0,ROUND(E24*I24,2)),"")</f>
        <v/>
      </c>
      <c r="N24" s="85" t="str" cm="1">
        <f t="array" ref="N24">IF(F24&gt;0,IF($D24&lt;=0,0,ROUND(F24*J24,2)),"")</f>
        <v/>
      </c>
    </row>
    <row r="25" spans="1:14" ht="20.75" customHeight="1" x14ac:dyDescent="0.15">
      <c r="A25" s="52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45027868</v>
      </c>
      <c r="M25" s="57" cm="1">
        <f t="array" ref="M25">SUM(M1:M24)</f>
        <v>44957640</v>
      </c>
      <c r="N25" s="57" cm="1">
        <f t="array" ref="N25">SUM(N1:N24)</f>
        <v>44506560</v>
      </c>
    </row>
    <row r="26" spans="1:14" ht="21" customHeight="1" x14ac:dyDescent="0.15">
      <c r="A26" s="60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107808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107640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106560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7" cm="1">
        <f t="array" ref="L26">SUMIF($K3:$K24,"&gt;0",L3:L24)</f>
        <v>44920000</v>
      </c>
      <c r="M26" s="67" cm="1">
        <f t="array" ref="M26">SUMIF($K3:$K24,"&gt;0",M3:M24)</f>
        <v>44850000</v>
      </c>
      <c r="N26" s="67" cm="1">
        <f t="array" ref="N26">SUMIF($K3:$K24,"&gt;0",N3:N24)</f>
        <v>44400000</v>
      </c>
    </row>
    <row r="27" spans="1:14" ht="21" customHeight="1" x14ac:dyDescent="0.15">
      <c r="A27" s="69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66" cm="1">
        <f t="array" ref="L27">L26*MAX($K3:$K24)%</f>
        <v>4941200</v>
      </c>
      <c r="M27" s="67" cm="1">
        <f t="array" ref="M27">M26*MAX($K3:$K24)%</f>
        <v>4933500</v>
      </c>
      <c r="N27" s="67" cm="1">
        <f t="array" ref="N27">N26*MAX($K3:$K24)%</f>
        <v>4884000</v>
      </c>
    </row>
    <row r="28" spans="1:14" ht="21" customHeight="1" x14ac:dyDescent="0.15">
      <c r="A28" s="69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49969068</v>
      </c>
      <c r="M28" s="67" cm="1">
        <f t="array" ref="M28">M25+M27</f>
        <v>49891140</v>
      </c>
      <c r="N28" s="67" cm="1">
        <f t="array" ref="N28">N25+N27</f>
        <v>49390560</v>
      </c>
    </row>
    <row r="29" spans="1:14" ht="20.5" customHeight="1" x14ac:dyDescent="0.15">
      <c r="A29" s="69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ROUNDDOWN(L28,-3)</f>
        <v>49969000</v>
      </c>
      <c r="M29" s="66" cm="1">
        <f t="array" ref="M29">ROUNDDOWN(M28,2)</f>
        <v>49891140</v>
      </c>
      <c r="N29" s="66" cm="1">
        <f t="array" ref="N29">ROUNDDOWN(N28,-3)</f>
        <v>49390000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N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17550000</v>
      </c>
      <c r="I4" s="13">
        <v>17400000</v>
      </c>
      <c r="J4" s="13">
        <v>17400000</v>
      </c>
      <c r="K4" s="13">
        <v>11</v>
      </c>
      <c r="L4" s="13" cm="1">
        <f t="array" ref="L4">IF(D4&gt;0,IF($D4&lt;=0,0,D4*H4),"")</f>
        <v>17550000</v>
      </c>
      <c r="M4" s="13" cm="1">
        <f t="array" ref="M4">IF(E4&gt;0,IF($D4&lt;=0,0,ROUND(E4*I4,2)),"")</f>
        <v>17400000</v>
      </c>
      <c r="N4" s="15" cm="1">
        <f t="array" ref="N4">IF(F4&gt;0,IF($D4&lt;=0,0,ROUND(F4*J4,2)),"")</f>
        <v>17400000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39000</v>
      </c>
      <c r="J8" s="23">
        <v>39000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390000</v>
      </c>
      <c r="N8" s="15" cm="1">
        <f t="array" ref="N8">IF(F8&gt;0,IF($D8&lt;=0,0,ROUND(F8*J8,2)),"")</f>
        <v>390000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4900</v>
      </c>
      <c r="J9" s="26">
        <v>4900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98000</v>
      </c>
      <c r="N9" s="27" cm="1">
        <f t="array" ref="N9">IF(F9&gt;0,IF($D9&lt;=0,0,ROUND(F9*J9,2)),"")</f>
        <v>98000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14000</v>
      </c>
      <c r="J10" s="23">
        <v>14000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140000</v>
      </c>
      <c r="N10" s="15" cm="1">
        <f t="array" ref="N10">IF(F10&gt;0,IF($D10&lt;=0,0,ROUND(F10*J10,2)),"")</f>
        <v>140000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81000</v>
      </c>
      <c r="J11" s="26">
        <v>81000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810000</v>
      </c>
      <c r="N11" s="27" cm="1">
        <f t="array" ref="N11">IF(F11&gt;0,IF($D11&lt;=0,0,ROUND(F11*J11,2)),"")</f>
        <v>810000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34600</v>
      </c>
      <c r="J12" s="23">
        <v>34600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346000</v>
      </c>
      <c r="N12" s="15" cm="1">
        <f t="array" ref="N12">IF(F12&gt;0,IF($D12&lt;=0,0,ROUND(F12*J12,2)),"")</f>
        <v>346000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33</v>
      </c>
      <c r="C14" s="12"/>
      <c r="D14" s="13">
        <v>303.16000000000003</v>
      </c>
      <c r="E14" s="13" cm="1">
        <f t="array" ref="E14">D14</f>
        <v>303.16000000000003</v>
      </c>
      <c r="F14" s="13" cm="1">
        <f t="array" ref="F14">D14</f>
        <v>303.16000000000003</v>
      </c>
      <c r="G14" s="14" t="s">
        <v>34</v>
      </c>
      <c r="H14" s="13">
        <v>226515.38</v>
      </c>
      <c r="I14" s="13">
        <v>226342.57</v>
      </c>
      <c r="J14" s="13">
        <v>226342.57</v>
      </c>
      <c r="K14" s="13">
        <v>11</v>
      </c>
      <c r="L14" s="13" cm="1">
        <f t="array" ref="L14">IF(D14&gt;0,IF($D14&lt;=0,0,D14*H14),"")</f>
        <v>68670402.600800008</v>
      </c>
      <c r="M14" s="13" cm="1">
        <f t="array" ref="M14">IF(E14&gt;0,IF($D14&lt;=0,0,ROUND(E14*I14,2)),"")</f>
        <v>68618013.519999996</v>
      </c>
      <c r="N14" s="15" cm="1">
        <f t="array" ref="N14">IF(F14&gt;0,IF($D14&lt;=0,0,ROUND(F14*J14,2)),"")</f>
        <v>68618013.519999996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1567.5</v>
      </c>
      <c r="E15" s="18" cm="1">
        <f t="array" ref="E15">D15</f>
        <v>1567.5</v>
      </c>
      <c r="F15" s="18" cm="1">
        <f t="array" ref="F15">D15</f>
        <v>1567.5</v>
      </c>
      <c r="G15" s="25" t="s">
        <v>36</v>
      </c>
      <c r="H15" s="18">
        <v>1109.8900000000001</v>
      </c>
      <c r="I15" s="30">
        <v>1108.5899999999999</v>
      </c>
      <c r="J15" s="30">
        <v>1108.5899999999999</v>
      </c>
      <c r="K15" s="18">
        <v>11</v>
      </c>
      <c r="L15" s="18" cm="1">
        <f t="array" ref="L15">IF(D15&gt;0,IF($D15&lt;=0,0,D15*H15),"")</f>
        <v>1739752.5750000002</v>
      </c>
      <c r="M15" s="18" cm="1">
        <f t="array" ref="M15">IF(E15&gt;0,IF($D15&lt;=0,0,ROUND(E15*I15,2)),"")</f>
        <v>1737714.83</v>
      </c>
      <c r="N15" s="27" cm="1">
        <f t="array" ref="N15">IF(F15&gt;0,IF($D15&lt;=0,0,ROUND(F15*J15,2)),"")</f>
        <v>1737714.83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220639</v>
      </c>
      <c r="I17" s="34">
        <v>220125.49</v>
      </c>
      <c r="J17" s="34">
        <v>220125.49</v>
      </c>
      <c r="K17" s="34">
        <v>0</v>
      </c>
      <c r="L17" s="34" cm="1">
        <f t="array" ref="L17">IF(D17&gt;0,IF($D17&lt;=0,0,D17*H17),"")</f>
        <v>220639</v>
      </c>
      <c r="M17" s="34" cm="1">
        <f t="array" ref="M17">IF(E17&gt;0,IF($D17&lt;=0,0,ROUND(E17*I17,2)),"")</f>
        <v>220125.49</v>
      </c>
      <c r="N17" s="36" cm="1">
        <f t="array" ref="N17">IF(F17&gt;0,IF($D17&lt;=0,0,ROUND(F17*J17,2)),"")</f>
        <v>220125.49</v>
      </c>
    </row>
    <row r="18" spans="1:14" ht="8.75" hidden="1" customHeight="1" x14ac:dyDescent="0.15">
      <c r="A18" s="37"/>
      <c r="B18" s="38"/>
      <c r="C18" s="39"/>
      <c r="D18" s="41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5"/>
      <c r="J19" s="45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1"/>
      <c r="I28" s="41"/>
      <c r="J28" s="41"/>
      <c r="K28" s="40"/>
      <c r="L28" s="41"/>
      <c r="M28" s="41"/>
      <c r="N28" s="47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8"/>
      <c r="I29" s="48"/>
      <c r="J29" s="48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1"/>
      <c r="I30" s="41"/>
      <c r="J30" s="41"/>
      <c r="K30" s="40"/>
      <c r="L30" s="41"/>
      <c r="M30" s="41"/>
      <c r="N30" s="47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49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49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5"/>
      <c r="M35" s="45"/>
      <c r="N35" s="50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5"/>
      <c r="M37" s="45"/>
      <c r="N37" s="50"/>
    </row>
    <row r="38" spans="1:14" ht="20.75" customHeight="1" x14ac:dyDescent="0.15">
      <c r="A38" s="51"/>
      <c r="B38" s="52"/>
      <c r="C38" s="52"/>
      <c r="D38" s="53"/>
      <c r="E38" s="53"/>
      <c r="F38" s="53"/>
      <c r="G38" s="54"/>
      <c r="H38" s="54"/>
      <c r="I38" s="52"/>
      <c r="J38" s="55"/>
      <c r="K38" s="56" t="s">
        <v>39</v>
      </c>
      <c r="L38" s="57" cm="1">
        <f t="array" ref="L38">SUM(L1:L37)</f>
        <v>90030794.175800011</v>
      </c>
      <c r="M38" s="57" cm="1">
        <f t="array" ref="M38">SUM(M1:M37)</f>
        <v>89759853.839999989</v>
      </c>
      <c r="N38" s="57" cm="1">
        <f t="array" ref="N38">SUM(N1:N37)</f>
        <v>89759853.839999989</v>
      </c>
    </row>
    <row r="39" spans="1:14" ht="21" customHeight="1" x14ac:dyDescent="0.15">
      <c r="A39" s="58"/>
      <c r="B39" s="59" t="s">
        <v>40</v>
      </c>
      <c r="C39" s="60"/>
      <c r="D39" s="61" cm="1">
        <f t="array" ref="D39">ROUND(IF(L39&lt;=100000000,L39*0.24%,IF(AND(L39&gt;100000000,L39&lt;=500000000),100000000*0.24%+(L39-100000000)*0.19%,IF(AND(L39&gt;500000000,L39&lt;=1000000000),100000000*0.24%+400000000*0.19%+(L39-500000000)*0.15%,IF(AND(L39&gt;1000000000,L39&lt;=5000000000),100000000*0.24%+400000000*0.19%+500000000*0.15%+(L39-1000000000)*0.12%,IF(L39&gt;5000000000,100000000*0.24%+400000000*0.19%+500000000*0.15%+4000000000*0.12%+(L39-5000000000)*0.1%,"Bingung komputer"))))),2)</f>
        <v>215544.37</v>
      </c>
      <c r="E39" s="62" cm="1">
        <f t="array" ref="E39">ROUND(IF(M39&lt;=100000000,M39*0.24%,IF(AND(M39&gt;100000000,M39&lt;=500000000),100000000*0.24%+(M39-100000000)*0.19%,IF(AND(M39&gt;500000000,M39&lt;=1000000000),100000000*0.24%+400000000*0.19%+(M39-500000000)*0.15%,IF(AND(M39&gt;1000000000,M39&lt;=5000000000),100000000*0.24%+400000000*0.19%+500000000*0.15%+(M39-1000000000)*0.12%,IF(M39&gt;5000000000,100000000*0.24%+400000000*0.19%+500000000*0.15%+4000000000*0.12%+(M39-5000000000)*0.1%,"Bingung komputer"))))),2)</f>
        <v>214895.35</v>
      </c>
      <c r="F39" s="62" cm="1">
        <f t="array" ref="F39">ROUND(IF(N39&lt;=100000000,N39*0.24%,IF(AND(N39&gt;100000000,N39&lt;=500000000),100000000*0.24%+(N39-100000000)*0.19%,IF(AND(N39&gt;500000000,N39&lt;=1000000000),100000000*0.24%+400000000*0.19%+(N39-500000000)*0.15%,IF(AND(N39&gt;1000000000,N39&lt;=5000000000),100000000*0.24%+400000000*0.19%+500000000*0.15%+(N39-1000000000)*0.12%,IF(N39&gt;5000000000,100000000*0.24%+400000000*0.19%+500000000*0.15%+4000000000*0.12%+(N39-5000000000)*0.1%,"Bingung komputer"))))),2)</f>
        <v>214895.35</v>
      </c>
      <c r="G39" s="63"/>
      <c r="H39" s="64"/>
      <c r="I39" s="60"/>
      <c r="J39" s="65"/>
      <c r="K39" s="65" t="str" cm="1">
        <f t="array" ref="K39">"Jumlah Terkena Pajak "&amp;MAX(K3:K37)&amp;"% (B)"</f>
        <v>Jumlah Terkena Pajak 11% (B)</v>
      </c>
      <c r="L39" s="66" cm="1">
        <f t="array" ref="L39">SUMIF($K3:$K37,"&gt;0",L3:L37)</f>
        <v>89810155.175800011</v>
      </c>
      <c r="M39" s="67" cm="1">
        <f t="array" ref="M39">SUMIF($K3:$K37,"&gt;0",M3:M37)</f>
        <v>89539728.349999994</v>
      </c>
      <c r="N39" s="67" cm="1">
        <f t="array" ref="N39">SUMIF($K3:$K37,"&gt;0",N3:N37)</f>
        <v>89539728.349999994</v>
      </c>
    </row>
    <row r="40" spans="1:14" ht="21" customHeight="1" x14ac:dyDescent="0.15">
      <c r="A40" s="68"/>
      <c r="B40" s="69"/>
      <c r="C40" s="69"/>
      <c r="D40" s="70"/>
      <c r="E40" s="70"/>
      <c r="F40" s="69"/>
      <c r="G40" s="70"/>
      <c r="H40" s="70"/>
      <c r="I40" s="69"/>
      <c r="J40" s="71"/>
      <c r="K40" s="71" t="str" cm="1">
        <f t="array" ref="K40">"PPN (C) = "&amp;MAX(K3:K37)&amp;"% x B"</f>
        <v>PPN (C) = 11% x B</v>
      </c>
      <c r="L40" s="72" cm="1">
        <f t="array" ref="L40">L39*MAX($K3:$K37)%</f>
        <v>9879117.0693380013</v>
      </c>
      <c r="M40" s="67" cm="1">
        <f t="array" ref="M40">M39*MAX($K3:$K37)%</f>
        <v>9849370.1184999999</v>
      </c>
      <c r="N40" s="67" cm="1">
        <f t="array" ref="N40">N39*MAX($K3:$K37)%</f>
        <v>9849370.1184999999</v>
      </c>
    </row>
    <row r="41" spans="1:14" ht="21" customHeight="1" x14ac:dyDescent="0.15">
      <c r="A41" s="68"/>
      <c r="B41" s="69"/>
      <c r="C41" s="69"/>
      <c r="D41" s="70"/>
      <c r="E41" s="70"/>
      <c r="F41" s="70"/>
      <c r="G41" s="70"/>
      <c r="H41" s="70"/>
      <c r="I41" s="69"/>
      <c r="J41" s="71"/>
      <c r="K41" s="73" t="s">
        <v>41</v>
      </c>
      <c r="L41" s="74" cm="1">
        <f t="array" ref="L41">L38+L40</f>
        <v>99909911.245138019</v>
      </c>
      <c r="M41" s="67" cm="1">
        <f t="array" ref="M41">M38+M40</f>
        <v>99609223.958499983</v>
      </c>
      <c r="N41" s="67" cm="1">
        <f t="array" ref="N41">N38+N40</f>
        <v>99609223.958499983</v>
      </c>
    </row>
    <row r="42" spans="1:14" ht="20.5" customHeight="1" x14ac:dyDescent="0.15">
      <c r="A42" s="68"/>
      <c r="B42" s="69"/>
      <c r="C42" s="69"/>
      <c r="D42" s="70"/>
      <c r="E42" s="70"/>
      <c r="F42" s="70"/>
      <c r="G42" s="70"/>
      <c r="H42" s="70"/>
      <c r="I42" s="69"/>
      <c r="J42" s="71"/>
      <c r="K42" s="73" t="s">
        <v>42</v>
      </c>
      <c r="L42" s="66" cm="1">
        <f t="array" ref="L42">ROUNDDOWN(L41,2)</f>
        <v>99909911.239999995</v>
      </c>
      <c r="M42" s="66" cm="1">
        <f t="array" ref="M42">ROUNDDOWN(M41,2)</f>
        <v>99609223.950000003</v>
      </c>
      <c r="N42" s="66" cm="1">
        <f t="array" ref="N42">ROUNDDOWN(N41,-3)</f>
        <v>99609000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77">
        <v>1</v>
      </c>
      <c r="B5" s="11" t="s">
        <v>103</v>
      </c>
      <c r="C5" s="16"/>
      <c r="D5" s="18">
        <v>4</v>
      </c>
      <c r="E5" s="18" cm="1">
        <f t="array" ref="E5">D5</f>
        <v>4</v>
      </c>
      <c r="F5" s="18" cm="1">
        <f t="array" ref="F5">D5</f>
        <v>4</v>
      </c>
      <c r="G5" s="25" t="s">
        <v>48</v>
      </c>
      <c r="H5" s="26">
        <v>7900000</v>
      </c>
      <c r="I5" s="26">
        <v>7850000</v>
      </c>
      <c r="J5" s="26">
        <v>7850000</v>
      </c>
      <c r="K5" s="18">
        <v>11</v>
      </c>
      <c r="L5" s="18" cm="1">
        <f t="array" ref="L5">IF(D5&gt;0,IF($D5&lt;=0,0,D5*H5),"")</f>
        <v>31600000</v>
      </c>
      <c r="M5" s="18" cm="1">
        <f t="array" ref="M5">IF(E5&gt;0,IF($D5&lt;=0,0,ROUND(E5*I5,2)),"")</f>
        <v>31400000</v>
      </c>
      <c r="N5" s="27" cm="1">
        <f t="array" ref="N5">IF(F5&gt;0,IF($D5&lt;=0,0,ROUND(F5*J5,2)),"")</f>
        <v>31400000</v>
      </c>
    </row>
    <row r="6" spans="1:14" ht="20.5" customHeight="1" x14ac:dyDescent="0.15">
      <c r="A6" s="77">
        <v>2</v>
      </c>
      <c r="B6" s="11" t="s">
        <v>104</v>
      </c>
      <c r="C6" s="12"/>
      <c r="D6" s="13">
        <v>4</v>
      </c>
      <c r="E6" s="13" cm="1">
        <f t="array" ref="E6">D6</f>
        <v>4</v>
      </c>
      <c r="F6" s="13" cm="1">
        <f t="array" ref="F6">D6</f>
        <v>4</v>
      </c>
      <c r="G6" s="14" t="s">
        <v>48</v>
      </c>
      <c r="H6" s="23">
        <v>3500000</v>
      </c>
      <c r="I6" s="23">
        <v>3500000</v>
      </c>
      <c r="J6" s="23">
        <v>3500000</v>
      </c>
      <c r="K6" s="13">
        <v>11</v>
      </c>
      <c r="L6" s="13" cm="1">
        <f t="array" ref="L6">IF(D6&gt;0,IF($D6&lt;=0,0,D6*H6),"")</f>
        <v>14000000</v>
      </c>
      <c r="M6" s="13" cm="1">
        <f t="array" ref="M6">IF(E6&gt;0,IF($D6&lt;=0,0,ROUND(E6*I6,2)),"")</f>
        <v>14000000</v>
      </c>
      <c r="N6" s="15" cm="1">
        <f t="array" ref="N6">IF(F6&gt;0,IF($D6&lt;=0,0,ROUND(F6*J6,2)),"")</f>
        <v>14000000</v>
      </c>
    </row>
    <row r="7" spans="1:14" ht="20.5" customHeight="1" x14ac:dyDescent="0.15">
      <c r="A7" s="78" t="s">
        <v>50</v>
      </c>
      <c r="B7" s="11" t="s">
        <v>51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45</v>
      </c>
      <c r="B8" s="11" t="s">
        <v>52</v>
      </c>
      <c r="C8" s="12"/>
      <c r="D8" s="20"/>
      <c r="E8" s="13"/>
      <c r="F8" s="13"/>
      <c r="G8" s="20"/>
      <c r="H8" s="23"/>
      <c r="I8" s="23"/>
      <c r="J8" s="2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79">
        <v>1</v>
      </c>
      <c r="B9" s="11" t="s">
        <v>53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102</v>
      </c>
      <c r="H9" s="26">
        <v>1650000</v>
      </c>
      <c r="I9" s="26">
        <v>1600000</v>
      </c>
      <c r="J9" s="26">
        <v>1600000</v>
      </c>
      <c r="K9" s="18">
        <v>11</v>
      </c>
      <c r="L9" s="18" cm="1">
        <f t="array" ref="L9">IF(D9&gt;0,IF($D9&lt;=0,0,D9*H9),"")</f>
        <v>1650000</v>
      </c>
      <c r="M9" s="18" cm="1">
        <f t="array" ref="M9">IF(E9&gt;0,IF($D9&lt;=0,0,ROUND(E9*I9,2)),"")</f>
        <v>1600000</v>
      </c>
      <c r="N9" s="27" cm="1">
        <f t="array" ref="N9">IF(F9&gt;0,IF($D9&lt;=0,0,ROUND(F9*J9,2)),"")</f>
        <v>1600000</v>
      </c>
    </row>
    <row r="10" spans="1:14" ht="32.5" customHeight="1" x14ac:dyDescent="0.15">
      <c r="A10" s="29">
        <v>2</v>
      </c>
      <c r="B10" s="11" t="s">
        <v>55</v>
      </c>
      <c r="C10" s="12"/>
      <c r="D10" s="13">
        <v>1</v>
      </c>
      <c r="E10" s="13" cm="1">
        <f t="array" ref="E10">D10</f>
        <v>1</v>
      </c>
      <c r="F10" s="13" cm="1">
        <f t="array" ref="F10">D10</f>
        <v>1</v>
      </c>
      <c r="G10" s="14" t="s">
        <v>102</v>
      </c>
      <c r="H10" s="23">
        <v>4000000</v>
      </c>
      <c r="I10" s="23">
        <v>3850000</v>
      </c>
      <c r="J10" s="23">
        <v>3850000</v>
      </c>
      <c r="K10" s="13">
        <v>11</v>
      </c>
      <c r="L10" s="13" cm="1">
        <f t="array" ref="L10">IF(D10&gt;0,IF($D10&lt;=0,0,D10*H10),"")</f>
        <v>4000000</v>
      </c>
      <c r="M10" s="13" cm="1">
        <f t="array" ref="M10">IF(E10&gt;0,IF($D10&lt;=0,0,ROUND(E10*I10,2)),"")</f>
        <v>3850000</v>
      </c>
      <c r="N10" s="15" cm="1">
        <f t="array" ref="N10">IF(F10&gt;0,IF($D10&lt;=0,0,ROUND(F10*J10,2)),"")</f>
        <v>3850000</v>
      </c>
    </row>
    <row r="11" spans="1:14" ht="20.5" customHeight="1" x14ac:dyDescent="0.15">
      <c r="A11" s="29">
        <v>3</v>
      </c>
      <c r="B11" s="11" t="s">
        <v>57</v>
      </c>
      <c r="C11" s="16"/>
      <c r="D11" s="18">
        <v>1</v>
      </c>
      <c r="E11" s="18" cm="1">
        <f t="array" ref="E11">D11</f>
        <v>1</v>
      </c>
      <c r="F11" s="18" cm="1">
        <f t="array" ref="F11">D11</f>
        <v>1</v>
      </c>
      <c r="G11" s="25" t="s">
        <v>102</v>
      </c>
      <c r="H11" s="26">
        <v>1000000</v>
      </c>
      <c r="I11" s="26">
        <v>1000000</v>
      </c>
      <c r="J11" s="26">
        <v>1000000</v>
      </c>
      <c r="K11" s="18">
        <v>11</v>
      </c>
      <c r="L11" s="18" cm="1">
        <f t="array" ref="L11">IF(D11&gt;0,IF($D11&lt;=0,0,D11*H11),"")</f>
        <v>1000000</v>
      </c>
      <c r="M11" s="18" cm="1">
        <f t="array" ref="M11">IF(E11&gt;0,IF($D11&lt;=0,0,ROUND(E11*I11,2)),"")</f>
        <v>1000000</v>
      </c>
      <c r="N11" s="27" cm="1">
        <f t="array" ref="N11">IF(F11&gt;0,IF($D11&lt;=0,0,ROUND(F11*J11,2)),"")</f>
        <v>1000000</v>
      </c>
    </row>
    <row r="12" spans="1:14" ht="20.5" customHeight="1" x14ac:dyDescent="0.15">
      <c r="A12" s="79"/>
      <c r="B12" s="11" t="s">
        <v>58</v>
      </c>
      <c r="C12" s="12"/>
      <c r="D12" s="20"/>
      <c r="E12" s="13"/>
      <c r="F12" s="13"/>
      <c r="G12" s="20"/>
      <c r="H12" s="23"/>
      <c r="I12" s="23"/>
      <c r="J12" s="23"/>
      <c r="K12" s="13"/>
      <c r="L12" s="20" t="str" cm="1">
        <f t="array" ref="L12">IF(D12&gt;0,IF($D12&lt;=0,0,D12*H12),"")</f>
        <v/>
      </c>
      <c r="M12" s="20" t="str" cm="1">
        <f t="array" ref="M12">IF(E12&gt;0,IF($D12&lt;=0,0,ROUND(E12*I12,2)),"")</f>
        <v/>
      </c>
      <c r="N12" s="21" t="str" cm="1">
        <f t="array" ref="N12">IF(F12&gt;0,IF($D12&lt;=0,0,ROUND(F12*J12,2)),"")</f>
        <v/>
      </c>
    </row>
    <row r="13" spans="1:14" ht="20.5" customHeight="1" x14ac:dyDescent="0.15">
      <c r="A13" s="79">
        <v>4</v>
      </c>
      <c r="B13" s="11" t="s">
        <v>59</v>
      </c>
      <c r="C13" s="16"/>
      <c r="D13" s="18">
        <v>2</v>
      </c>
      <c r="E13" s="18" cm="1">
        <f t="array" ref="E13">D13</f>
        <v>2</v>
      </c>
      <c r="F13" s="18" cm="1">
        <f t="array" ref="F13">D13</f>
        <v>2</v>
      </c>
      <c r="G13" s="25" t="s">
        <v>13</v>
      </c>
      <c r="H13" s="26">
        <v>110000</v>
      </c>
      <c r="I13" s="26">
        <v>110000</v>
      </c>
      <c r="J13" s="26">
        <v>110000</v>
      </c>
      <c r="K13" s="18">
        <v>11</v>
      </c>
      <c r="L13" s="18" cm="1">
        <f t="array" ref="L13">IF(D13&gt;0,IF($D13&lt;=0,0,D13*H13),"")</f>
        <v>220000</v>
      </c>
      <c r="M13" s="18" cm="1">
        <f t="array" ref="M13">IF(E13&gt;0,IF($D13&lt;=0,0,ROUND(E13*I13,2)),"")</f>
        <v>220000</v>
      </c>
      <c r="N13" s="27" cm="1">
        <f t="array" ref="N13">IF(F13&gt;0,IF($D13&lt;=0,0,ROUND(F13*J13,2)),"")</f>
        <v>220000</v>
      </c>
    </row>
    <row r="14" spans="1:14" ht="20.5" customHeight="1" x14ac:dyDescent="0.15">
      <c r="A14" s="79">
        <v>5</v>
      </c>
      <c r="B14" s="11" t="s">
        <v>60</v>
      </c>
      <c r="C14" s="12"/>
      <c r="D14" s="13">
        <v>2</v>
      </c>
      <c r="E14" s="13" cm="1">
        <f t="array" ref="E14">D14</f>
        <v>2</v>
      </c>
      <c r="F14" s="13" cm="1">
        <f t="array" ref="F14">D14</f>
        <v>2</v>
      </c>
      <c r="G14" s="14" t="s">
        <v>13</v>
      </c>
      <c r="H14" s="23">
        <v>300000</v>
      </c>
      <c r="I14" s="23">
        <v>300000</v>
      </c>
      <c r="J14" s="23">
        <v>300000</v>
      </c>
      <c r="K14" s="13">
        <v>11</v>
      </c>
      <c r="L14" s="13" cm="1">
        <f t="array" ref="L14">IF(D14&gt;0,IF($D14&lt;=0,0,D14*H14),"")</f>
        <v>600000</v>
      </c>
      <c r="M14" s="13" cm="1">
        <f t="array" ref="M14">IF(E14&gt;0,IF($D14&lt;=0,0,ROUND(E14*I14,2)),"")</f>
        <v>600000</v>
      </c>
      <c r="N14" s="15" cm="1">
        <f t="array" ref="N14">IF(F14&gt;0,IF($D14&lt;=0,0,ROUND(F14*J14,2)),"")</f>
        <v>600000</v>
      </c>
    </row>
    <row r="15" spans="1:14" ht="20.5" customHeight="1" x14ac:dyDescent="0.15">
      <c r="A15" s="28"/>
      <c r="B15" s="11" t="s">
        <v>61</v>
      </c>
      <c r="C15" s="16"/>
      <c r="D15" s="17"/>
      <c r="E15" s="18"/>
      <c r="F15" s="18"/>
      <c r="G15" s="17"/>
      <c r="H15" s="26"/>
      <c r="I15" s="26"/>
      <c r="J15" s="26"/>
      <c r="K15" s="18"/>
      <c r="L15" s="17" t="str" cm="1">
        <f t="array" ref="L15">IF(D15&gt;0,IF($D15&lt;=0,0,D15*H15),"")</f>
        <v/>
      </c>
      <c r="M15" s="17" t="str" cm="1">
        <f t="array" ref="M15">IF(E15&gt;0,IF($D15&lt;=0,0,ROUND(E15*I15,2)),"")</f>
        <v/>
      </c>
      <c r="N15" s="19" t="str" cm="1">
        <f t="array" ref="N15">IF(F15&gt;0,IF($D15&lt;=0,0,ROUND(F15*J15,2)),"")</f>
        <v/>
      </c>
    </row>
    <row r="16" spans="1:14" ht="20.5" customHeight="1" x14ac:dyDescent="0.15">
      <c r="A16" s="10" t="s">
        <v>62</v>
      </c>
      <c r="B16" s="11" t="s">
        <v>63</v>
      </c>
      <c r="C16" s="12"/>
      <c r="D16" s="13" cm="1">
        <f t="array" ref="D16">D5</f>
        <v>4</v>
      </c>
      <c r="E16" s="13" cm="1">
        <f t="array" ref="E16">D16</f>
        <v>4</v>
      </c>
      <c r="F16" s="13" cm="1">
        <f t="array" ref="F16">D16</f>
        <v>4</v>
      </c>
      <c r="G16" s="14" t="s">
        <v>64</v>
      </c>
      <c r="H16" s="23">
        <v>1000000</v>
      </c>
      <c r="I16" s="23">
        <v>1000000</v>
      </c>
      <c r="J16" s="23">
        <v>1000000</v>
      </c>
      <c r="K16" s="13">
        <v>11</v>
      </c>
      <c r="L16" s="13" cm="1">
        <f t="array" ref="L16">IF(D16&gt;0,IF($D16&lt;=0,0,D16*H16),"")</f>
        <v>4000000</v>
      </c>
      <c r="M16" s="13" cm="1">
        <f t="array" ref="M16">IF(E16&gt;0,IF($D16&lt;=0,0,ROUND(E16*I16,2)),"")</f>
        <v>4000000</v>
      </c>
      <c r="N16" s="15" cm="1">
        <f t="array" ref="N16">IF(F16&gt;0,IF($D16&lt;=0,0,ROUND(F16*J16,2)),"")</f>
        <v>4000000</v>
      </c>
    </row>
    <row r="17" spans="1:14" ht="20.5" customHeight="1" x14ac:dyDescent="0.15">
      <c r="A17" s="28"/>
      <c r="B17" s="11" t="s">
        <v>65</v>
      </c>
      <c r="C17" s="16"/>
      <c r="D17" s="17"/>
      <c r="E17" s="18"/>
      <c r="F17" s="18"/>
      <c r="G17" s="17"/>
      <c r="H17" s="26"/>
      <c r="I17" s="26"/>
      <c r="J17" s="26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29">
        <v>6</v>
      </c>
      <c r="B18" s="11" t="s">
        <v>66</v>
      </c>
      <c r="C18" s="12"/>
      <c r="D18" s="13">
        <v>3</v>
      </c>
      <c r="E18" s="13" cm="1">
        <f t="array" ref="E18">D18</f>
        <v>3</v>
      </c>
      <c r="F18" s="13" cm="1">
        <f t="array" ref="F18">D18</f>
        <v>3</v>
      </c>
      <c r="G18" s="14" t="s">
        <v>67</v>
      </c>
      <c r="H18" s="23">
        <v>150000</v>
      </c>
      <c r="I18" s="23">
        <v>150000</v>
      </c>
      <c r="J18" s="23">
        <v>150000</v>
      </c>
      <c r="K18" s="13">
        <v>11</v>
      </c>
      <c r="L18" s="13" cm="1">
        <f t="array" ref="L18">IF(D18&gt;0,IF($D18&lt;=0,0,D18*H18),"")</f>
        <v>450000</v>
      </c>
      <c r="M18" s="13" cm="1">
        <f t="array" ref="M18">IF(E18&gt;0,IF($D18&lt;=0,0,ROUND(E18*I18,2)),"")</f>
        <v>450000</v>
      </c>
      <c r="N18" s="15" cm="1">
        <f t="array" ref="N18">IF(F18&gt;0,IF($D18&lt;=0,0,ROUND(F18*J18,2)),"")</f>
        <v>450000</v>
      </c>
    </row>
    <row r="19" spans="1:14" ht="20.5" customHeight="1" x14ac:dyDescent="0.15">
      <c r="A19" s="29">
        <v>7</v>
      </c>
      <c r="B19" s="11" t="s">
        <v>68</v>
      </c>
      <c r="C19" s="16"/>
      <c r="D19" s="18" cm="1">
        <f t="array" ref="D19">3*D5</f>
        <v>12</v>
      </c>
      <c r="E19" s="18" cm="1">
        <f t="array" ref="E19">D19</f>
        <v>12</v>
      </c>
      <c r="F19" s="18" cm="1">
        <f t="array" ref="F19">D19</f>
        <v>12</v>
      </c>
      <c r="G19" s="25" t="s">
        <v>67</v>
      </c>
      <c r="H19" s="26">
        <v>150000</v>
      </c>
      <c r="I19" s="26">
        <v>150000</v>
      </c>
      <c r="J19" s="26">
        <v>150000</v>
      </c>
      <c r="K19" s="18">
        <v>11</v>
      </c>
      <c r="L19" s="18" cm="1">
        <f t="array" ref="L19">IF(D19&gt;0,IF($D19&lt;=0,0,D19*H19),"")</f>
        <v>1800000</v>
      </c>
      <c r="M19" s="18" cm="1">
        <f t="array" ref="M19">IF(E19&gt;0,IF($D19&lt;=0,0,ROUND(E19*I19,2)),"")</f>
        <v>1800000</v>
      </c>
      <c r="N19" s="27" cm="1">
        <f t="array" ref="N19">IF(F19&gt;0,IF($D19&lt;=0,0,ROUND(F19*J19,2)),"")</f>
        <v>1800000</v>
      </c>
    </row>
    <row r="20" spans="1:14" ht="20.5" customHeight="1" x14ac:dyDescent="0.15">
      <c r="A20" s="29">
        <v>8</v>
      </c>
      <c r="B20" s="11" t="s">
        <v>69</v>
      </c>
      <c r="C20" s="12"/>
      <c r="D20" s="13">
        <v>3</v>
      </c>
      <c r="E20" s="13" cm="1">
        <f t="array" ref="E20">D20</f>
        <v>3</v>
      </c>
      <c r="F20" s="13" cm="1">
        <f t="array" ref="F20">D20</f>
        <v>3</v>
      </c>
      <c r="G20" s="14" t="s">
        <v>67</v>
      </c>
      <c r="H20" s="23">
        <v>250000</v>
      </c>
      <c r="I20" s="23">
        <v>250000</v>
      </c>
      <c r="J20" s="23">
        <v>250000</v>
      </c>
      <c r="K20" s="13">
        <v>11</v>
      </c>
      <c r="L20" s="13" cm="1">
        <f t="array" ref="L20">IF(D20&gt;0,IF($D20&lt;=0,0,D20*H20),"")</f>
        <v>750000</v>
      </c>
      <c r="M20" s="13" cm="1">
        <f t="array" ref="M20">IF(E20&gt;0,IF($D20&lt;=0,0,ROUND(E20*I20,2)),"")</f>
        <v>750000</v>
      </c>
      <c r="N20" s="15" cm="1">
        <f t="array" ref="N20">IF(F20&gt;0,IF($D20&lt;=0,0,ROUND(F20*J20,2)),"")</f>
        <v>750000</v>
      </c>
    </row>
    <row r="21" spans="1:14" ht="20.5" customHeight="1" x14ac:dyDescent="0.15">
      <c r="A21" s="29">
        <v>9</v>
      </c>
      <c r="B21" s="11" t="s">
        <v>97</v>
      </c>
      <c r="C21" s="16"/>
      <c r="D21" s="18">
        <v>1</v>
      </c>
      <c r="E21" s="18" cm="1">
        <f t="array" ref="E21">D21</f>
        <v>1</v>
      </c>
      <c r="F21" s="18" cm="1">
        <f t="array" ref="F21">D21</f>
        <v>1</v>
      </c>
      <c r="G21" s="25" t="s">
        <v>70</v>
      </c>
      <c r="H21" s="26">
        <v>1500000</v>
      </c>
      <c r="I21" s="26">
        <v>1500000</v>
      </c>
      <c r="J21" s="26">
        <v>1500000</v>
      </c>
      <c r="K21" s="18">
        <v>11</v>
      </c>
      <c r="L21" s="18" cm="1">
        <f t="array" ref="L21">IF(D21&gt;0,IF($D21&lt;=0,0,D21*H21),"")</f>
        <v>1500000</v>
      </c>
      <c r="M21" s="18" cm="1">
        <f t="array" ref="M21">IF(E21&gt;0,IF($D21&lt;=0,0,ROUND(E21*I21,2)),"")</f>
        <v>1500000</v>
      </c>
      <c r="N21" s="27" cm="1">
        <f t="array" ref="N21">IF(F21&gt;0,IF($D21&lt;=0,0,ROUND(F21*J21,2)),"")</f>
        <v>1500000</v>
      </c>
    </row>
    <row r="22" spans="1:14" ht="20.5" customHeight="1" x14ac:dyDescent="0.15">
      <c r="A22" s="10" t="s">
        <v>71</v>
      </c>
      <c r="B22" s="11" t="s">
        <v>72</v>
      </c>
      <c r="C22" s="12"/>
      <c r="D22" s="20"/>
      <c r="E22" s="13"/>
      <c r="F22" s="13"/>
      <c r="G22" s="20"/>
      <c r="H22" s="23"/>
      <c r="I22" s="23"/>
      <c r="J22" s="23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28"/>
      <c r="B23" s="11" t="s">
        <v>73</v>
      </c>
      <c r="C23" s="16"/>
      <c r="D23" s="18">
        <v>1</v>
      </c>
      <c r="E23" s="18" cm="1">
        <f t="array" ref="E23">D23</f>
        <v>1</v>
      </c>
      <c r="F23" s="18" cm="1">
        <f t="array" ref="F23">D23</f>
        <v>1</v>
      </c>
      <c r="G23" s="25" t="s">
        <v>13</v>
      </c>
      <c r="H23" s="26">
        <v>147768</v>
      </c>
      <c r="I23" s="26">
        <v>146808</v>
      </c>
      <c r="J23" s="26">
        <v>146808</v>
      </c>
      <c r="K23" s="18">
        <v>0</v>
      </c>
      <c r="L23" s="18" cm="1">
        <f t="array" ref="L23">IF(D23&gt;0,IF($D23&lt;=0,0,D23*H23),"")</f>
        <v>147768</v>
      </c>
      <c r="M23" s="18" cm="1">
        <f t="array" ref="M23">IF(E23&gt;0,IF($D23&lt;=0,0,ROUND(E23*I23,2)),"")</f>
        <v>146808</v>
      </c>
      <c r="N23" s="27" cm="1">
        <f t="array" ref="N23">IF(F23&gt;0,IF($D23&lt;=0,0,ROUND(F23*J23,2)),"")</f>
        <v>146808</v>
      </c>
    </row>
    <row r="24" spans="1:14" ht="20.5" customHeight="1" x14ac:dyDescent="0.15">
      <c r="A24" s="80"/>
      <c r="B24" s="81"/>
      <c r="C24" s="82"/>
      <c r="D24" s="83"/>
      <c r="E24" s="83"/>
      <c r="F24" s="83"/>
      <c r="G24" s="84"/>
      <c r="H24" s="83"/>
      <c r="I24" s="83"/>
      <c r="J24" s="83"/>
      <c r="K24" s="83"/>
      <c r="L24" s="84" t="str" cm="1">
        <f t="array" ref="L24">IF(D24&gt;0,IF($D24&lt;=0,0,D24*H24),"")</f>
        <v/>
      </c>
      <c r="M24" s="84" t="str" cm="1">
        <f t="array" ref="M24">IF(E24&gt;0,IF($D24&lt;=0,0,ROUND(E24*I24,2)),"")</f>
        <v/>
      </c>
      <c r="N24" s="85" t="str" cm="1">
        <f t="array" ref="N24">IF(F24&gt;0,IF($D24&lt;=0,0,ROUND(F24*J24,2)),"")</f>
        <v/>
      </c>
    </row>
    <row r="25" spans="1:14" ht="20.75" customHeight="1" x14ac:dyDescent="0.15">
      <c r="A25" s="52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61717768</v>
      </c>
      <c r="M25" s="57" cm="1">
        <f t="array" ref="M25">SUM(M1:M24)</f>
        <v>61316808</v>
      </c>
      <c r="N25" s="57" cm="1">
        <f t="array" ref="N25">SUM(N1:N24)</f>
        <v>61316808</v>
      </c>
    </row>
    <row r="26" spans="1:14" ht="21" customHeight="1" x14ac:dyDescent="0.15">
      <c r="A26" s="60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147768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146808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146808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7" cm="1">
        <f t="array" ref="L26">SUMIF($K3:$K24,"&gt;0",L3:L24)</f>
        <v>61570000</v>
      </c>
      <c r="M26" s="67" cm="1">
        <f t="array" ref="M26">SUMIF($K3:$K24,"&gt;0",M3:M24)</f>
        <v>61170000</v>
      </c>
      <c r="N26" s="67" cm="1">
        <f t="array" ref="N26">SUMIF($K3:$K24,"&gt;0",N3:N24)</f>
        <v>61170000</v>
      </c>
    </row>
    <row r="27" spans="1:14" ht="21" customHeight="1" x14ac:dyDescent="0.15">
      <c r="A27" s="69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66" cm="1">
        <f t="array" ref="L27">L26*MAX($K3:$K24)%</f>
        <v>6772700</v>
      </c>
      <c r="M27" s="67" cm="1">
        <f t="array" ref="M27">M26*MAX($K3:$K24)%</f>
        <v>6728700</v>
      </c>
      <c r="N27" s="67" cm="1">
        <f t="array" ref="N27">N26*MAX($K3:$K24)%</f>
        <v>6728700</v>
      </c>
    </row>
    <row r="28" spans="1:14" ht="21" customHeight="1" x14ac:dyDescent="0.15">
      <c r="A28" s="69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68490468</v>
      </c>
      <c r="M28" s="67" cm="1">
        <f t="array" ref="M28">M25+M27</f>
        <v>68045508</v>
      </c>
      <c r="N28" s="67" cm="1">
        <f t="array" ref="N28">N25+N27</f>
        <v>68045508</v>
      </c>
    </row>
    <row r="29" spans="1:14" ht="20.5" customHeight="1" x14ac:dyDescent="0.15">
      <c r="A29" s="69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ROUNDDOWN(L28,-3)</f>
        <v>68490000</v>
      </c>
      <c r="M29" s="66" cm="1">
        <f t="array" ref="M29">ROUNDDOWN(M28,2)</f>
        <v>68045508</v>
      </c>
      <c r="N29" s="66" cm="1">
        <f t="array" ref="N29">ROUNDDOWN(N28,-3)</f>
        <v>68045000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N26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77">
        <v>1</v>
      </c>
      <c r="B5" s="11" t="s">
        <v>103</v>
      </c>
      <c r="C5" s="16"/>
      <c r="D5" s="18">
        <v>3</v>
      </c>
      <c r="E5" s="18" cm="1">
        <f t="array" ref="E5">D5</f>
        <v>3</v>
      </c>
      <c r="F5" s="18" cm="1">
        <f t="array" ref="F5">D5</f>
        <v>3</v>
      </c>
      <c r="G5" s="25" t="s">
        <v>48</v>
      </c>
      <c r="H5" s="26">
        <v>3000000</v>
      </c>
      <c r="I5" s="26">
        <v>3000000</v>
      </c>
      <c r="J5" s="26">
        <v>3000000</v>
      </c>
      <c r="K5" s="18">
        <v>11</v>
      </c>
      <c r="L5" s="18" cm="1">
        <f t="array" ref="L5">IF(D5&gt;0,IF($D5&lt;=0,0,D5*H5),"")</f>
        <v>9000000</v>
      </c>
      <c r="M5" s="18" cm="1">
        <f t="array" ref="M5">IF(E5&gt;0,IF($D5&lt;=0,0,ROUND(E5*I5,2)),"")</f>
        <v>9000000</v>
      </c>
      <c r="N5" s="27" cm="1">
        <f t="array" ref="N5">IF(F5&gt;0,IF($D5&lt;=0,0,ROUND(F5*J5,2)),"")</f>
        <v>9000000</v>
      </c>
    </row>
    <row r="6" spans="1:14" ht="20.5" customHeight="1" x14ac:dyDescent="0.15">
      <c r="A6" s="78" t="s">
        <v>50</v>
      </c>
      <c r="B6" s="11" t="s">
        <v>51</v>
      </c>
      <c r="C6" s="12"/>
      <c r="D6" s="20"/>
      <c r="E6" s="13"/>
      <c r="F6" s="13"/>
      <c r="G6" s="20"/>
      <c r="H6" s="23"/>
      <c r="I6" s="23"/>
      <c r="J6" s="2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45</v>
      </c>
      <c r="B7" s="11" t="s">
        <v>52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32.5" customHeight="1" x14ac:dyDescent="0.15">
      <c r="A8" s="29">
        <v>1</v>
      </c>
      <c r="B8" s="11" t="s">
        <v>55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102</v>
      </c>
      <c r="H8" s="23">
        <v>1310000</v>
      </c>
      <c r="I8" s="23">
        <v>1250000</v>
      </c>
      <c r="J8" s="23">
        <v>1250000</v>
      </c>
      <c r="K8" s="13">
        <v>11</v>
      </c>
      <c r="L8" s="13" cm="1">
        <f t="array" ref="L8">IF(D8&gt;0,IF($D8&lt;=0,0,D8*H8),"")</f>
        <v>1310000</v>
      </c>
      <c r="M8" s="13" cm="1">
        <f t="array" ref="M8">IF(E8&gt;0,IF($D8&lt;=0,0,ROUND(E8*I8,2)),"")</f>
        <v>1250000</v>
      </c>
      <c r="N8" s="15" cm="1">
        <f t="array" ref="N8">IF(F8&gt;0,IF($D8&lt;=0,0,ROUND(F8*J8,2)),"")</f>
        <v>1250000</v>
      </c>
    </row>
    <row r="9" spans="1:14" ht="20.5" customHeight="1" x14ac:dyDescent="0.15">
      <c r="A9" s="79"/>
      <c r="B9" s="11" t="s">
        <v>58</v>
      </c>
      <c r="C9" s="16"/>
      <c r="D9" s="17"/>
      <c r="E9" s="18"/>
      <c r="F9" s="18"/>
      <c r="G9" s="17"/>
      <c r="H9" s="26"/>
      <c r="I9" s="26"/>
      <c r="J9" s="26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79">
        <v>3</v>
      </c>
      <c r="B10" s="11" t="s">
        <v>59</v>
      </c>
      <c r="C10" s="12"/>
      <c r="D10" s="13">
        <v>2</v>
      </c>
      <c r="E10" s="13" cm="1">
        <f t="array" ref="E10">D10</f>
        <v>2</v>
      </c>
      <c r="F10" s="13" cm="1">
        <f t="array" ref="F10">D10</f>
        <v>2</v>
      </c>
      <c r="G10" s="14" t="s">
        <v>13</v>
      </c>
      <c r="H10" s="23">
        <v>110000</v>
      </c>
      <c r="I10" s="23">
        <v>98000</v>
      </c>
      <c r="J10" s="23">
        <v>98000</v>
      </c>
      <c r="K10" s="13">
        <v>11</v>
      </c>
      <c r="L10" s="13" cm="1">
        <f t="array" ref="L10">IF(D10&gt;0,IF($D10&lt;=0,0,D10*H10),"")</f>
        <v>220000</v>
      </c>
      <c r="M10" s="13" cm="1">
        <f t="array" ref="M10">IF(E10&gt;0,IF($D10&lt;=0,0,ROUND(E10*I10,2)),"")</f>
        <v>196000</v>
      </c>
      <c r="N10" s="15" cm="1">
        <f t="array" ref="N10">IF(F10&gt;0,IF($D10&lt;=0,0,ROUND(F10*J10,2)),"")</f>
        <v>196000</v>
      </c>
    </row>
    <row r="11" spans="1:14" ht="20.5" customHeight="1" x14ac:dyDescent="0.15">
      <c r="A11" s="79">
        <v>4</v>
      </c>
      <c r="B11" s="11" t="s">
        <v>60</v>
      </c>
      <c r="C11" s="16"/>
      <c r="D11" s="18">
        <v>2</v>
      </c>
      <c r="E11" s="18" cm="1">
        <f t="array" ref="E11">D11</f>
        <v>2</v>
      </c>
      <c r="F11" s="18" cm="1">
        <f t="array" ref="F11">D11</f>
        <v>2</v>
      </c>
      <c r="G11" s="25" t="s">
        <v>13</v>
      </c>
      <c r="H11" s="26">
        <v>300000</v>
      </c>
      <c r="I11" s="26">
        <v>250000</v>
      </c>
      <c r="J11" s="26">
        <v>250000</v>
      </c>
      <c r="K11" s="18">
        <v>11</v>
      </c>
      <c r="L11" s="18" cm="1">
        <f t="array" ref="L11">IF(D11&gt;0,IF($D11&lt;=0,0,D11*H11),"")</f>
        <v>600000</v>
      </c>
      <c r="M11" s="18" cm="1">
        <f t="array" ref="M11">IF(E11&gt;0,IF($D11&lt;=0,0,ROUND(E11*I11,2)),"")</f>
        <v>500000</v>
      </c>
      <c r="N11" s="27" cm="1">
        <f t="array" ref="N11">IF(F11&gt;0,IF($D11&lt;=0,0,ROUND(F11*J11,2)),"")</f>
        <v>500000</v>
      </c>
    </row>
    <row r="12" spans="1:14" ht="20.5" customHeight="1" x14ac:dyDescent="0.15">
      <c r="A12" s="28"/>
      <c r="B12" s="11" t="s">
        <v>61</v>
      </c>
      <c r="C12" s="12"/>
      <c r="D12" s="20"/>
      <c r="E12" s="13"/>
      <c r="F12" s="13"/>
      <c r="G12" s="20"/>
      <c r="H12" s="23"/>
      <c r="I12" s="23"/>
      <c r="J12" s="23"/>
      <c r="K12" s="13"/>
      <c r="L12" s="20" t="str" cm="1">
        <f t="array" ref="L12">IF(D12&gt;0,IF($D12&lt;=0,0,D12*H12),"")</f>
        <v/>
      </c>
      <c r="M12" s="20" t="str" cm="1">
        <f t="array" ref="M12">IF(E12&gt;0,IF($D12&lt;=0,0,ROUND(E12*I12,2)),"")</f>
        <v/>
      </c>
      <c r="N12" s="21" t="str" cm="1">
        <f t="array" ref="N12">IF(F12&gt;0,IF($D12&lt;=0,0,ROUND(F12*J12,2)),"")</f>
        <v/>
      </c>
    </row>
    <row r="13" spans="1:14" ht="20.5" customHeight="1" x14ac:dyDescent="0.15">
      <c r="A13" s="10" t="s">
        <v>62</v>
      </c>
      <c r="B13" s="11" t="s">
        <v>99</v>
      </c>
      <c r="C13" s="16"/>
      <c r="D13" s="18" cm="1">
        <f t="array" ref="D13">D5</f>
        <v>3</v>
      </c>
      <c r="E13" s="18" cm="1">
        <f t="array" ref="E13">D13</f>
        <v>3</v>
      </c>
      <c r="F13" s="18" cm="1">
        <f t="array" ref="F13">D13</f>
        <v>3</v>
      </c>
      <c r="G13" s="25" t="s">
        <v>64</v>
      </c>
      <c r="H13" s="26">
        <v>500000</v>
      </c>
      <c r="I13" s="26">
        <v>500000</v>
      </c>
      <c r="J13" s="26">
        <v>500000</v>
      </c>
      <c r="K13" s="18">
        <v>11</v>
      </c>
      <c r="L13" s="18" cm="1">
        <f t="array" ref="L13">IF(D13&gt;0,IF($D13&lt;=0,0,D13*H13),"")</f>
        <v>1500000</v>
      </c>
      <c r="M13" s="18" cm="1">
        <f t="array" ref="M13">IF(E13&gt;0,IF($D13&lt;=0,0,ROUND(E13*I13,2)),"")</f>
        <v>1500000</v>
      </c>
      <c r="N13" s="27" cm="1">
        <f t="array" ref="N13">IF(F13&gt;0,IF($D13&lt;=0,0,ROUND(F13*J13,2)),"")</f>
        <v>1500000</v>
      </c>
    </row>
    <row r="14" spans="1:14" ht="20.5" customHeight="1" x14ac:dyDescent="0.15">
      <c r="A14" s="28"/>
      <c r="B14" s="11" t="s">
        <v>65</v>
      </c>
      <c r="C14" s="12"/>
      <c r="D14" s="20"/>
      <c r="E14" s="13"/>
      <c r="F14" s="13"/>
      <c r="G14" s="20"/>
      <c r="H14" s="23"/>
      <c r="I14" s="23"/>
      <c r="J14" s="23"/>
      <c r="K14" s="13"/>
      <c r="L14" s="20" t="str" cm="1">
        <f t="array" ref="L14">IF(D14&gt;0,IF($D14&lt;=0,0,D14*H14),"")</f>
        <v/>
      </c>
      <c r="M14" s="20" t="str" cm="1">
        <f t="array" ref="M14">IF(E14&gt;0,IF($D14&lt;=0,0,ROUND(E14*I14,2)),"")</f>
        <v/>
      </c>
      <c r="N14" s="21" t="str" cm="1">
        <f t="array" ref="N14">IF(F14&gt;0,IF($D14&lt;=0,0,ROUND(F14*J14,2)),"")</f>
        <v/>
      </c>
    </row>
    <row r="15" spans="1:14" ht="20.5" customHeight="1" x14ac:dyDescent="0.15">
      <c r="A15" s="29">
        <v>5</v>
      </c>
      <c r="B15" s="11" t="s">
        <v>66</v>
      </c>
      <c r="C15" s="16"/>
      <c r="D15" s="18">
        <v>3</v>
      </c>
      <c r="E15" s="18" cm="1">
        <f t="array" ref="E15">D15</f>
        <v>3</v>
      </c>
      <c r="F15" s="18" cm="1">
        <f t="array" ref="F15">D15</f>
        <v>3</v>
      </c>
      <c r="G15" s="25" t="s">
        <v>67</v>
      </c>
      <c r="H15" s="26">
        <v>150000</v>
      </c>
      <c r="I15" s="26">
        <v>150000</v>
      </c>
      <c r="J15" s="26">
        <v>150000</v>
      </c>
      <c r="K15" s="18">
        <v>11</v>
      </c>
      <c r="L15" s="18" cm="1">
        <f t="array" ref="L15">IF(D15&gt;0,IF($D15&lt;=0,0,D15*H15),"")</f>
        <v>450000</v>
      </c>
      <c r="M15" s="18" cm="1">
        <f t="array" ref="M15">IF(E15&gt;0,IF($D15&lt;=0,0,ROUND(E15*I15,2)),"")</f>
        <v>450000</v>
      </c>
      <c r="N15" s="27" cm="1">
        <f t="array" ref="N15">IF(F15&gt;0,IF($D15&lt;=0,0,ROUND(F15*J15,2)),"")</f>
        <v>450000</v>
      </c>
    </row>
    <row r="16" spans="1:14" ht="20.5" customHeight="1" x14ac:dyDescent="0.15">
      <c r="A16" s="29">
        <v>6</v>
      </c>
      <c r="B16" s="11" t="s">
        <v>68</v>
      </c>
      <c r="C16" s="12"/>
      <c r="D16" s="13" cm="1">
        <f t="array" ref="D16">3*D5</f>
        <v>9</v>
      </c>
      <c r="E16" s="13" cm="1">
        <f t="array" ref="E16">D16</f>
        <v>9</v>
      </c>
      <c r="F16" s="13" cm="1">
        <f t="array" ref="F16">D16</f>
        <v>9</v>
      </c>
      <c r="G16" s="14" t="s">
        <v>67</v>
      </c>
      <c r="H16" s="23">
        <v>100000</v>
      </c>
      <c r="I16" s="23">
        <v>100000</v>
      </c>
      <c r="J16" s="23">
        <v>100000</v>
      </c>
      <c r="K16" s="13">
        <v>11</v>
      </c>
      <c r="L16" s="13" cm="1">
        <f t="array" ref="L16">IF(D16&gt;0,IF($D16&lt;=0,0,D16*H16),"")</f>
        <v>900000</v>
      </c>
      <c r="M16" s="13" cm="1">
        <f t="array" ref="M16">IF(E16&gt;0,IF($D16&lt;=0,0,ROUND(E16*I16,2)),"")</f>
        <v>900000</v>
      </c>
      <c r="N16" s="15" cm="1">
        <f t="array" ref="N16">IF(F16&gt;0,IF($D16&lt;=0,0,ROUND(F16*J16,2)),"")</f>
        <v>900000</v>
      </c>
    </row>
    <row r="17" spans="1:14" ht="20.5" customHeight="1" x14ac:dyDescent="0.15">
      <c r="A17" s="29">
        <v>7</v>
      </c>
      <c r="B17" s="11" t="s">
        <v>69</v>
      </c>
      <c r="C17" s="16"/>
      <c r="D17" s="18">
        <v>3</v>
      </c>
      <c r="E17" s="18" cm="1">
        <f t="array" ref="E17">D17</f>
        <v>3</v>
      </c>
      <c r="F17" s="18" cm="1">
        <f t="array" ref="F17">D17</f>
        <v>3</v>
      </c>
      <c r="G17" s="25" t="s">
        <v>67</v>
      </c>
      <c r="H17" s="26">
        <v>200000</v>
      </c>
      <c r="I17" s="26">
        <v>200000</v>
      </c>
      <c r="J17" s="26">
        <v>200000</v>
      </c>
      <c r="K17" s="18">
        <v>11</v>
      </c>
      <c r="L17" s="18" cm="1">
        <f t="array" ref="L17">IF(D17&gt;0,IF($D17&lt;=0,0,D17*H17),"")</f>
        <v>600000</v>
      </c>
      <c r="M17" s="18" cm="1">
        <f t="array" ref="M17">IF(E17&gt;0,IF($D17&lt;=0,0,ROUND(E17*I17,2)),"")</f>
        <v>600000</v>
      </c>
      <c r="N17" s="27" cm="1">
        <f t="array" ref="N17">IF(F17&gt;0,IF($D17&lt;=0,0,ROUND(F17*J17,2)),"")</f>
        <v>600000</v>
      </c>
    </row>
    <row r="18" spans="1:14" ht="20.5" customHeight="1" x14ac:dyDescent="0.15">
      <c r="A18" s="29">
        <v>8</v>
      </c>
      <c r="B18" s="11" t="s">
        <v>105</v>
      </c>
      <c r="C18" s="12"/>
      <c r="D18" s="13">
        <v>1</v>
      </c>
      <c r="E18" s="13" cm="1">
        <f t="array" ref="E18">D18</f>
        <v>1</v>
      </c>
      <c r="F18" s="13" cm="1">
        <f t="array" ref="F18">D18</f>
        <v>1</v>
      </c>
      <c r="G18" s="14" t="s">
        <v>70</v>
      </c>
      <c r="H18" s="23">
        <v>200000</v>
      </c>
      <c r="I18" s="23">
        <v>200000</v>
      </c>
      <c r="J18" s="23">
        <v>200000</v>
      </c>
      <c r="K18" s="13">
        <v>11</v>
      </c>
      <c r="L18" s="13" cm="1">
        <f t="array" ref="L18">IF(D18&gt;0,IF($D18&lt;=0,0,D18*H18),"")</f>
        <v>200000</v>
      </c>
      <c r="M18" s="13" cm="1">
        <f t="array" ref="M18">IF(E18&gt;0,IF($D18&lt;=0,0,ROUND(E18*I18,2)),"")</f>
        <v>200000</v>
      </c>
      <c r="N18" s="15" cm="1">
        <f t="array" ref="N18">IF(F18&gt;0,IF($D18&lt;=0,0,ROUND(F18*J18,2)),"")</f>
        <v>200000</v>
      </c>
    </row>
    <row r="19" spans="1:14" ht="20.5" customHeight="1" x14ac:dyDescent="0.15">
      <c r="A19" s="10" t="s">
        <v>71</v>
      </c>
      <c r="B19" s="11" t="s">
        <v>72</v>
      </c>
      <c r="C19" s="16"/>
      <c r="D19" s="17"/>
      <c r="E19" s="18"/>
      <c r="F19" s="18"/>
      <c r="G19" s="17"/>
      <c r="H19" s="26"/>
      <c r="I19" s="26"/>
      <c r="J19" s="26"/>
      <c r="K19" s="18"/>
      <c r="L19" s="17" t="str" cm="1">
        <f t="array" ref="L19">IF(D19&gt;0,IF($D19&lt;=0,0,D19*H19),"")</f>
        <v/>
      </c>
      <c r="M19" s="17" t="str" cm="1">
        <f t="array" ref="M19">IF(E19&gt;0,IF($D19&lt;=0,0,ROUND(E19*I19,2)),"")</f>
        <v/>
      </c>
      <c r="N19" s="19" t="str" cm="1">
        <f t="array" ref="N19">IF(F19&gt;0,IF($D19&lt;=0,0,ROUND(F19*J19,2)),"")</f>
        <v/>
      </c>
    </row>
    <row r="20" spans="1:14" ht="20.5" customHeight="1" x14ac:dyDescent="0.15">
      <c r="A20" s="28"/>
      <c r="B20" s="11" t="s">
        <v>73</v>
      </c>
      <c r="C20" s="12"/>
      <c r="D20" s="13">
        <v>1</v>
      </c>
      <c r="E20" s="13" cm="1">
        <f t="array" ref="E20">D20</f>
        <v>1</v>
      </c>
      <c r="F20" s="13" cm="1">
        <f t="array" ref="F20">D20</f>
        <v>1</v>
      </c>
      <c r="G20" s="14" t="s">
        <v>13</v>
      </c>
      <c r="H20" s="23">
        <v>35472</v>
      </c>
      <c r="I20" s="98">
        <v>35030.400000000001</v>
      </c>
      <c r="J20" s="98">
        <v>35030.400000000001</v>
      </c>
      <c r="K20" s="13">
        <v>0</v>
      </c>
      <c r="L20" s="13" cm="1">
        <f t="array" ref="L20">IF(D20&gt;0,IF($D20&lt;=0,0,D20*H20),"")</f>
        <v>35472</v>
      </c>
      <c r="M20" s="13" cm="1">
        <f t="array" ref="M20">IF(E20&gt;0,IF($D20&lt;=0,0,ROUND(E20*I20,2)),"")</f>
        <v>35030.400000000001</v>
      </c>
      <c r="N20" s="15" cm="1">
        <f t="array" ref="N20">IF(F20&gt;0,IF($D20&lt;=0,0,ROUND(F20*J20,2)),"")</f>
        <v>35030.400000000001</v>
      </c>
    </row>
    <row r="21" spans="1:14" ht="20.5" customHeight="1" x14ac:dyDescent="0.15">
      <c r="A21" s="80"/>
      <c r="B21" s="81"/>
      <c r="C21" s="33"/>
      <c r="D21" s="34"/>
      <c r="E21" s="34"/>
      <c r="F21" s="34"/>
      <c r="G21" s="95"/>
      <c r="H21" s="34"/>
      <c r="I21" s="34"/>
      <c r="J21" s="34"/>
      <c r="K21" s="34"/>
      <c r="L21" s="95" t="str" cm="1">
        <f t="array" ref="L21">IF(D21&gt;0,IF($D21&lt;=0,0,D21*H21),"")</f>
        <v/>
      </c>
      <c r="M21" s="95" t="str" cm="1">
        <f t="array" ref="M21">IF(E21&gt;0,IF($D21&lt;=0,0,ROUND(E21*I21,2)),"")</f>
        <v/>
      </c>
      <c r="N21" s="96" t="str" cm="1">
        <f t="array" ref="N21">IF(F21&gt;0,IF($D21&lt;=0,0,ROUND(F21*J21,2)),"")</f>
        <v/>
      </c>
    </row>
    <row r="22" spans="1:14" ht="20.75" customHeight="1" x14ac:dyDescent="0.15">
      <c r="A22" s="52"/>
      <c r="B22" s="52"/>
      <c r="C22" s="52"/>
      <c r="D22" s="53"/>
      <c r="E22" s="53"/>
      <c r="F22" s="53"/>
      <c r="G22" s="54"/>
      <c r="H22" s="54"/>
      <c r="I22" s="52"/>
      <c r="J22" s="55"/>
      <c r="K22" s="56" t="s">
        <v>39</v>
      </c>
      <c r="L22" s="57" cm="1">
        <f t="array" ref="L22">SUM(L1:L21)</f>
        <v>14815472</v>
      </c>
      <c r="M22" s="57" cm="1">
        <f t="array" ref="M22">SUM(M1:M21)</f>
        <v>14631030.4</v>
      </c>
      <c r="N22" s="57" cm="1">
        <f t="array" ref="N22">SUM(N1:N21)</f>
        <v>14631030.4</v>
      </c>
    </row>
    <row r="23" spans="1:14" ht="21" customHeight="1" x14ac:dyDescent="0.15">
      <c r="A23" s="60"/>
      <c r="B23" s="59" t="s">
        <v>40</v>
      </c>
      <c r="C23" s="60"/>
      <c r="D23" s="61" cm="1">
        <f t="array" ref="D23">ROUND(IF(L23&lt;=100000000,L23*0.24%,IF(AND(L23&gt;100000000,L23&lt;=500000000),100000000*0.24%+(L23-100000000)*0.19%,IF(AND(L23&gt;500000000,L23&lt;=1000000000),100000000*0.24%+400000000*0.19%+(L23-500000000)*0.15%,IF(AND(L23&gt;1000000000,L23&lt;=5000000000),100000000*0.24%+400000000*0.19%+500000000*0.15%+(L23-1000000000)*0.12%,IF(L23&gt;5000000000,100000000*0.24%+400000000*0.19%+500000000*0.15%+4000000000*0.12%+(L23-5000000000)*0.1%,"Bingung komputer"))))),2)</f>
        <v>35472</v>
      </c>
      <c r="E23" s="62" cm="1">
        <f t="array" ref="E23">ROUND(IF(M23&lt;=100000000,M23*0.24%,IF(AND(M23&gt;100000000,M23&lt;=500000000),100000000*0.24%+(M23-100000000)*0.19%,IF(AND(M23&gt;500000000,M23&lt;=1000000000),100000000*0.24%+400000000*0.19%+(M23-500000000)*0.15%,IF(AND(M23&gt;1000000000,M23&lt;=5000000000),100000000*0.24%+400000000*0.19%+500000000*0.15%+(M23-1000000000)*0.12%,IF(M23&gt;5000000000,100000000*0.24%+400000000*0.19%+500000000*0.15%+4000000000*0.12%+(M23-5000000000)*0.1%,"Bingung komputer"))))),2)</f>
        <v>35030.400000000001</v>
      </c>
      <c r="F23" s="62" cm="1">
        <f t="array" ref="F23">ROUND(IF(N23&lt;=100000000,N23*0.24%,IF(AND(N23&gt;100000000,N23&lt;=500000000),100000000*0.24%+(N23-100000000)*0.19%,IF(AND(N23&gt;500000000,N23&lt;=1000000000),100000000*0.24%+400000000*0.19%+(N23-500000000)*0.15%,IF(AND(N23&gt;1000000000,N23&lt;=5000000000),100000000*0.24%+400000000*0.19%+500000000*0.15%+(N23-1000000000)*0.12%,IF(N23&gt;5000000000,100000000*0.24%+400000000*0.19%+500000000*0.15%+4000000000*0.12%+(N23-5000000000)*0.1%,"Bingung komputer"))))),2)</f>
        <v>35030.400000000001</v>
      </c>
      <c r="G23" s="63"/>
      <c r="H23" s="64"/>
      <c r="I23" s="60"/>
      <c r="J23" s="65"/>
      <c r="K23" s="65" t="str" cm="1">
        <f t="array" ref="K23">"Jumlah Terkena Pajak "&amp;MAX(K3:K21)&amp;"% (B)"</f>
        <v>Jumlah Terkena Pajak 11% (B)</v>
      </c>
      <c r="L23" s="67" cm="1">
        <f t="array" ref="L23">SUMIF($K3:$K21,"&gt;0",L3:L21)</f>
        <v>14780000</v>
      </c>
      <c r="M23" s="67" cm="1">
        <f t="array" ref="M23">SUMIF($K3:$K21,"&gt;0",M3:M21)</f>
        <v>14596000</v>
      </c>
      <c r="N23" s="67" cm="1">
        <f t="array" ref="N23">SUMIF($K3:$K21,"&gt;0",N3:N21)</f>
        <v>14596000</v>
      </c>
    </row>
    <row r="24" spans="1:14" ht="21" customHeight="1" x14ac:dyDescent="0.15">
      <c r="A24" s="69"/>
      <c r="B24" s="69"/>
      <c r="C24" s="69"/>
      <c r="D24" s="70"/>
      <c r="E24" s="70"/>
      <c r="F24" s="69"/>
      <c r="G24" s="70"/>
      <c r="H24" s="70"/>
      <c r="I24" s="69"/>
      <c r="J24" s="71"/>
      <c r="K24" s="71" t="str" cm="1">
        <f t="array" ref="K24">"PPN (C) = "&amp;MAX(K3:K21)&amp;"% x B"</f>
        <v>PPN (C) = 11% x B</v>
      </c>
      <c r="L24" s="66" cm="1">
        <f t="array" ref="L24">L23*MAX($K3:$K21)%</f>
        <v>1625800</v>
      </c>
      <c r="M24" s="67" cm="1">
        <f t="array" ref="M24">M23*MAX($K3:$K21)%</f>
        <v>1605560</v>
      </c>
      <c r="N24" s="67" cm="1">
        <f t="array" ref="N24">N23*MAX($K3:$K21)%</f>
        <v>1605560</v>
      </c>
    </row>
    <row r="25" spans="1:14" ht="21" customHeight="1" x14ac:dyDescent="0.15">
      <c r="A25" s="69"/>
      <c r="B25" s="69"/>
      <c r="C25" s="69"/>
      <c r="D25" s="70"/>
      <c r="E25" s="70"/>
      <c r="F25" s="70">
        <v>16451310</v>
      </c>
      <c r="G25" s="70"/>
      <c r="H25" s="70"/>
      <c r="I25" s="69"/>
      <c r="J25" s="71"/>
      <c r="K25" s="73" t="s">
        <v>41</v>
      </c>
      <c r="L25" s="74" cm="1">
        <f t="array" ref="L25">L22+L24</f>
        <v>16441272</v>
      </c>
      <c r="M25" s="67" cm="1">
        <f t="array" ref="M25">M22+M24</f>
        <v>16236590.4</v>
      </c>
      <c r="N25" s="67" cm="1">
        <f t="array" ref="N25">N22+N24</f>
        <v>16236590.4</v>
      </c>
    </row>
    <row r="26" spans="1:14" ht="20.5" customHeight="1" x14ac:dyDescent="0.15">
      <c r="A26" s="69"/>
      <c r="B26" s="69"/>
      <c r="C26" s="69"/>
      <c r="D26" s="70"/>
      <c r="E26" s="70"/>
      <c r="F26" s="70"/>
      <c r="G26" s="70"/>
      <c r="H26" s="70"/>
      <c r="I26" s="69"/>
      <c r="J26" s="71"/>
      <c r="K26" s="73" t="s">
        <v>42</v>
      </c>
      <c r="L26" s="66" cm="1">
        <f t="array" ref="L26">ROUNDDOWN(L25,-3)</f>
        <v>16441000</v>
      </c>
      <c r="M26" s="66" cm="1">
        <f t="array" ref="M26">ROUNDDOWN(M25,2)</f>
        <v>16236590.4</v>
      </c>
      <c r="N26" s="66" cm="1">
        <f t="array" ref="N26">ROUNDDOWN(N25,-3)</f>
        <v>16236000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3371000</v>
      </c>
      <c r="I4" s="13">
        <v>3350000</v>
      </c>
      <c r="J4" s="13">
        <v>3350000</v>
      </c>
      <c r="K4" s="13">
        <v>11</v>
      </c>
      <c r="L4" s="13" cm="1">
        <f t="array" ref="L4">IF(D4&gt;0,IF($D4&lt;=0,0,D4*H4),"")</f>
        <v>3371000</v>
      </c>
      <c r="M4" s="13" cm="1">
        <f t="array" ref="M4">IF(E4&gt;0,IF($D4&lt;=0,0,ROUND(E4*I4,2)),"")</f>
        <v>3350000</v>
      </c>
      <c r="N4" s="15" cm="1">
        <f t="array" ref="N4">IF(F4&gt;0,IF($D4&lt;=0,0,ROUND(F4*J4,2)),"")</f>
        <v>3350000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6742100</v>
      </c>
      <c r="I5" s="18">
        <v>6750000</v>
      </c>
      <c r="J5" s="18">
        <v>6750000</v>
      </c>
      <c r="K5" s="18">
        <v>11</v>
      </c>
      <c r="L5" s="18" cm="1">
        <f t="array" ref="L5">IF(D5&gt;0,IF($D5&lt;=0,0,D5*H5),"")</f>
        <v>6742100</v>
      </c>
      <c r="M5" s="18" cm="1">
        <f t="array" ref="M5">IF(E5&gt;0,IF($D5&lt;=0,0,ROUND(E5*I5,2)),"")</f>
        <v>6750000</v>
      </c>
      <c r="N5" s="27" cm="1">
        <f t="array" ref="N5">IF(F5&gt;0,IF($D5&lt;=0,0,ROUND(F5*J5,2)),"")</f>
        <v>6750000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8427600</v>
      </c>
      <c r="I6" s="13">
        <v>8410000</v>
      </c>
      <c r="J6" s="13">
        <v>8410000</v>
      </c>
      <c r="K6" s="13">
        <v>11</v>
      </c>
      <c r="L6" s="13" cm="1">
        <f t="array" ref="L6">IF(D6&gt;0,IF($D6&lt;=0,0,D6*H6),"")</f>
        <v>8427600</v>
      </c>
      <c r="M6" s="13" cm="1">
        <f t="array" ref="M6">IF(E6&gt;0,IF($D6&lt;=0,0,ROUND(E6*I6,2)),"")</f>
        <v>8410000</v>
      </c>
      <c r="N6" s="15" cm="1">
        <f t="array" ref="N6">IF(F6&gt;0,IF($D6&lt;=0,0,ROUND(F6*J6,2)),"")</f>
        <v>8410000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8427600</v>
      </c>
      <c r="I7" s="18">
        <v>8425000</v>
      </c>
      <c r="J7" s="18">
        <v>8425000</v>
      </c>
      <c r="K7" s="18">
        <v>11</v>
      </c>
      <c r="L7" s="18" cm="1">
        <f t="array" ref="L7">IF(D7&gt;0,IF($D7&lt;=0,0,D7*H7),"")</f>
        <v>8427600</v>
      </c>
      <c r="M7" s="18" cm="1">
        <f t="array" ref="M7">IF(E7&gt;0,IF($D7&lt;=0,0,ROUND(E7*I7,2)),"")</f>
        <v>8425000</v>
      </c>
      <c r="N7" s="27" cm="1">
        <f t="array" ref="N7">IF(F7&gt;0,IF($D7&lt;=0,0,ROUND(F7*J7,2)),"")</f>
        <v>8425000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1685500</v>
      </c>
      <c r="I8" s="13">
        <v>1674300</v>
      </c>
      <c r="J8" s="13">
        <v>1674300</v>
      </c>
      <c r="K8" s="13">
        <v>11</v>
      </c>
      <c r="L8" s="13" cm="1">
        <f t="array" ref="L8">IF(D8&gt;0,IF($D8&lt;=0,0,D8*H8),"")</f>
        <v>1685500</v>
      </c>
      <c r="M8" s="13" cm="1">
        <f t="array" ref="M8">IF(E8&gt;0,IF($D8&lt;=0,0,ROUND(E8*I8,2)),"")</f>
        <v>1674300</v>
      </c>
      <c r="N8" s="15" cm="1">
        <f t="array" ref="N8">IF(F8&gt;0,IF($D8&lt;=0,0,ROUND(F8*J8,2)),"")</f>
        <v>1674300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5056600</v>
      </c>
      <c r="I9" s="18">
        <v>5050000</v>
      </c>
      <c r="J9" s="18">
        <v>5050000</v>
      </c>
      <c r="K9" s="18">
        <v>11</v>
      </c>
      <c r="L9" s="18" cm="1">
        <f t="array" ref="L9">IF(D9&gt;0,IF($D9&lt;=0,0,D9*H9),"")</f>
        <v>5056600</v>
      </c>
      <c r="M9" s="18" cm="1">
        <f t="array" ref="M9">IF(E9&gt;0,IF($D9&lt;=0,0,ROUND(E9*I9,2)),"")</f>
        <v>5050000</v>
      </c>
      <c r="N9" s="27" cm="1">
        <f t="array" ref="N9">IF(F9&gt;0,IF($D9&lt;=0,0,ROUND(F9*J9,2)),"")</f>
        <v>5050000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80904.960000000006</v>
      </c>
      <c r="I10" s="83">
        <v>80782.320000000007</v>
      </c>
      <c r="J10" s="83">
        <v>80782.320000000007</v>
      </c>
      <c r="K10" s="83">
        <v>0</v>
      </c>
      <c r="L10" s="83" cm="1">
        <f t="array" ref="L10">IF(D10&gt;0,IF($D10&lt;=0,0,D10*H10),"")</f>
        <v>80904.960000000006</v>
      </c>
      <c r="M10" s="83" cm="1">
        <f t="array" ref="M10">IF(E10&gt;0,IF($D10&lt;=0,0,ROUND(E10*I10,2)),"")</f>
        <v>80782.320000000007</v>
      </c>
      <c r="N10" s="87" cm="1">
        <f t="array" ref="N10">IF(F10&gt;0,IF($D10&lt;=0,0,ROUND(F10*J10,2)),"")</f>
        <v>80782.320000000007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33791304.960000001</v>
      </c>
      <c r="M27" s="57" cm="1">
        <f t="array" ref="M27">SUM(M1:M26)</f>
        <v>33740082.32</v>
      </c>
      <c r="N27" s="57" cm="1">
        <f t="array" ref="N27">SUM(N1:N26)</f>
        <v>33740082.32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80904.960000000006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80782.320000000007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80782.320000000007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33710400</v>
      </c>
      <c r="M28" s="67" cm="1">
        <f t="array" ref="M28">SUMIF($K3:$K26,"&gt;0",M3:M26)</f>
        <v>33659300</v>
      </c>
      <c r="N28" s="67" cm="1">
        <f t="array" ref="N28">SUMIF($K3:$K26,"&gt;0",N3:N26)</f>
        <v>33659300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3708144</v>
      </c>
      <c r="M29" s="67" cm="1">
        <f t="array" ref="M29">M28*MAX($K3:$K26)%</f>
        <v>3702523</v>
      </c>
      <c r="N29" s="67" cm="1">
        <f t="array" ref="N29">N28*MAX($K3:$K26)%</f>
        <v>3702523</v>
      </c>
    </row>
    <row r="30" spans="1:14" ht="21" customHeight="1" x14ac:dyDescent="0.15">
      <c r="A30" s="68"/>
      <c r="B30" s="69"/>
      <c r="C30" s="69"/>
      <c r="D30" s="91" t="s">
        <v>90</v>
      </c>
      <c r="E30" s="92">
        <v>37500000</v>
      </c>
      <c r="F30" s="93">
        <v>37418919.840000004</v>
      </c>
      <c r="G30" s="70"/>
      <c r="H30" s="70"/>
      <c r="I30" s="69"/>
      <c r="J30" s="71"/>
      <c r="K30" s="73" t="s">
        <v>41</v>
      </c>
      <c r="L30" s="74" cm="1">
        <f t="array" ref="L30">L27+L29</f>
        <v>37499448.960000001</v>
      </c>
      <c r="M30" s="67" cm="1">
        <f t="array" ref="M30">M27+M29</f>
        <v>37442605.32</v>
      </c>
      <c r="N30" s="67" cm="1">
        <f t="array" ref="N30">N27+N29</f>
        <v>37442605.32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551.03999999910593</v>
      </c>
      <c r="F31" s="93" cm="1">
        <f t="array" ref="F31">ROUNDDOWN(E$30-D$28,2)</f>
        <v>37419095.039999999</v>
      </c>
      <c r="G31" s="70"/>
      <c r="H31" s="70"/>
      <c r="I31" s="69"/>
      <c r="J31" s="71"/>
      <c r="K31" s="73" t="s">
        <v>42</v>
      </c>
      <c r="L31" s="66" cm="1">
        <f t="array" ref="L31">ROUNDDOWN(L30,2)</f>
        <v>37499448.960000001</v>
      </c>
      <c r="M31" s="66" cm="1">
        <f t="array" ref="M31">ROUNDDOWN(M30,2)</f>
        <v>37442605.32</v>
      </c>
      <c r="N31" s="66" cm="1">
        <f t="array" ref="N31">ROUNDDOWN(N30,-3)</f>
        <v>37442000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N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17300000</v>
      </c>
      <c r="I4" s="13">
        <v>17245500</v>
      </c>
      <c r="J4" s="13">
        <v>17245500</v>
      </c>
      <c r="K4" s="13">
        <v>11</v>
      </c>
      <c r="L4" s="13" cm="1">
        <f t="array" ref="L4">IF(D4&gt;0,IF($D4&lt;=0,0,D4*H4),"")</f>
        <v>17300000</v>
      </c>
      <c r="M4" s="13" cm="1">
        <f t="array" ref="M4">IF(E4&gt;0,IF($D4&lt;=0,0,ROUND(E4*I4,2)),"")</f>
        <v>17245500</v>
      </c>
      <c r="N4" s="15" cm="1">
        <f t="array" ref="N4">IF(F4&gt;0,IF($D4&lt;=0,0,ROUND(F4*J4,2)),"")</f>
        <v>17245500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39700</v>
      </c>
      <c r="J8" s="23">
        <v>39700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397000</v>
      </c>
      <c r="N8" s="15" cm="1">
        <f t="array" ref="N8">IF(F8&gt;0,IF($D8&lt;=0,0,ROUND(F8*J8,2)),"")</f>
        <v>397000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4900</v>
      </c>
      <c r="J9" s="26">
        <v>4900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98000</v>
      </c>
      <c r="N9" s="27" cm="1">
        <f t="array" ref="N9">IF(F9&gt;0,IF($D9&lt;=0,0,ROUND(F9*J9,2)),"")</f>
        <v>98000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14500</v>
      </c>
      <c r="J10" s="23">
        <v>14500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145000</v>
      </c>
      <c r="N10" s="15" cm="1">
        <f t="array" ref="N10">IF(F10&gt;0,IF($D10&lt;=0,0,ROUND(F10*J10,2)),"")</f>
        <v>145000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84900</v>
      </c>
      <c r="J11" s="26">
        <v>84900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849000</v>
      </c>
      <c r="N11" s="27" cm="1">
        <f t="array" ref="N11">IF(F11&gt;0,IF($D11&lt;=0,0,ROUND(F11*J11,2)),"")</f>
        <v>849000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34500</v>
      </c>
      <c r="J12" s="23">
        <v>34500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345000</v>
      </c>
      <c r="N12" s="15" cm="1">
        <f t="array" ref="N12">IF(F12&gt;0,IF($D12&lt;=0,0,ROUND(F12*J12,2)),"")</f>
        <v>345000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106</v>
      </c>
      <c r="C14" s="12"/>
      <c r="D14" s="22">
        <v>574.54999999999995</v>
      </c>
      <c r="E14" s="13" cm="1">
        <f t="array" ref="E14">D14</f>
        <v>574.54999999999995</v>
      </c>
      <c r="F14" s="13" cm="1">
        <f t="array" ref="F14">D14</f>
        <v>574.54999999999995</v>
      </c>
      <c r="G14" s="14" t="s">
        <v>34</v>
      </c>
      <c r="H14" s="13">
        <v>226515.38</v>
      </c>
      <c r="I14" s="13">
        <v>226505.65</v>
      </c>
      <c r="J14" s="13">
        <v>226505.65</v>
      </c>
      <c r="K14" s="13">
        <v>11</v>
      </c>
      <c r="L14" s="13" cm="1">
        <f t="array" ref="L14">IF(D14&gt;0,IF($D14&lt;=0,0,D14*H14),"")</f>
        <v>130144411.579</v>
      </c>
      <c r="M14" s="13" cm="1">
        <f t="array" ref="M14">IF(E14&gt;0,IF($D14&lt;=0,0,ROUND(E14*I14,2)),"")</f>
        <v>130138821.20999999</v>
      </c>
      <c r="N14" s="15" cm="1">
        <f t="array" ref="N14">IF(F14&gt;0,IF($D14&lt;=0,0,ROUND(F14*J14,2)),"")</f>
        <v>130138821.20999999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3066</v>
      </c>
      <c r="E15" s="18" cm="1">
        <f t="array" ref="E15">D15</f>
        <v>3066</v>
      </c>
      <c r="F15" s="18" cm="1">
        <f t="array" ref="F15">D15</f>
        <v>3066</v>
      </c>
      <c r="G15" s="25" t="s">
        <v>36</v>
      </c>
      <c r="H15" s="18">
        <v>1109.8900000000001</v>
      </c>
      <c r="I15" s="30">
        <v>1109.46</v>
      </c>
      <c r="J15" s="30">
        <v>1109.46</v>
      </c>
      <c r="K15" s="18">
        <v>11</v>
      </c>
      <c r="L15" s="18" cm="1">
        <f t="array" ref="L15">IF(D15&gt;0,IF($D15&lt;=0,0,D15*H15),"")</f>
        <v>3402922.74</v>
      </c>
      <c r="M15" s="18" cm="1">
        <f t="array" ref="M15">IF(E15&gt;0,IF($D15&lt;=0,0,ROUND(E15*I15,2)),"")</f>
        <v>3401604.36</v>
      </c>
      <c r="N15" s="27" cm="1">
        <f t="array" ref="N15">IF(F15&gt;0,IF($D15&lt;=0,0,ROUND(F15*J15,2)),"")</f>
        <v>3401604.36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340122.8</v>
      </c>
      <c r="I17" s="34">
        <v>339977.87</v>
      </c>
      <c r="J17" s="34">
        <v>339977.87</v>
      </c>
      <c r="K17" s="34">
        <v>0</v>
      </c>
      <c r="L17" s="34" cm="1">
        <f t="array" ref="L17">IF(D17&gt;0,IF($D17&lt;=0,0,D17*H17),"")</f>
        <v>340122.8</v>
      </c>
      <c r="M17" s="34" cm="1">
        <f t="array" ref="M17">IF(E17&gt;0,IF($D17&lt;=0,0,ROUND(E17*I17,2)),"")</f>
        <v>339977.87</v>
      </c>
      <c r="N17" s="36" cm="1">
        <f t="array" ref="N17">IF(F17&gt;0,IF($D17&lt;=0,0,ROUND(F17*J17,2)),"")</f>
        <v>339977.87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5"/>
      <c r="I25" s="45"/>
      <c r="J25" s="45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88"/>
      <c r="I26" s="88"/>
      <c r="J26" s="88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5"/>
      <c r="I27" s="45"/>
      <c r="J27" s="45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49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1"/>
      <c r="M32" s="41"/>
      <c r="N32" s="47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1"/>
      <c r="M34" s="41"/>
      <c r="N34" s="47"/>
    </row>
    <row r="35" spans="1:14" ht="20.75" customHeight="1" x14ac:dyDescent="0.15">
      <c r="A35" s="51"/>
      <c r="B35" s="52"/>
      <c r="C35" s="52"/>
      <c r="D35" s="53"/>
      <c r="E35" s="53"/>
      <c r="F35" s="53"/>
      <c r="G35" s="54"/>
      <c r="H35" s="54"/>
      <c r="I35" s="52"/>
      <c r="J35" s="55"/>
      <c r="K35" s="56" t="s">
        <v>39</v>
      </c>
      <c r="L35" s="57" cm="1">
        <f t="array" ref="L35">SUM(L1:L34)</f>
        <v>153037457.11900002</v>
      </c>
      <c r="M35" s="57" cm="1">
        <f t="array" ref="M35">SUM(M1:M34)</f>
        <v>152959903.44</v>
      </c>
      <c r="N35" s="57" cm="1">
        <f t="array" ref="N35">SUM(N1:N34)</f>
        <v>152959903.44</v>
      </c>
    </row>
    <row r="36" spans="1:14" ht="21" customHeight="1" x14ac:dyDescent="0.15">
      <c r="A36" s="58"/>
      <c r="B36" s="59" t="s">
        <v>40</v>
      </c>
      <c r="C36" s="60"/>
      <c r="D36" s="61" cm="1">
        <f t="array" ref="D36">ROUND(IF(L36&lt;=100000000,L36*0.24%,IF(AND(L36&gt;100000000,L36&lt;=500000000),100000000*0.24%+(L36-100000000)*0.19%,IF(AND(L36&gt;500000000,L36&lt;=1000000000),100000000*0.24%+400000000*0.19%+(L36-500000000)*0.15%,IF(AND(L36&gt;1000000000,L36&lt;=5000000000),100000000*0.24%+400000000*0.19%+500000000*0.15%+(L36-1000000000)*0.12%,IF(L36&gt;5000000000,100000000*0.24%+400000000*0.19%+500000000*0.15%+4000000000*0.12%+(L36-5000000000)*0.1%,"Bingung komputer"))))),2)</f>
        <v>340124.94</v>
      </c>
      <c r="E36" s="62" cm="1">
        <f t="array" ref="E36">ROUND(IF(M36&lt;=100000000,M36*0.24%,IF(AND(M36&gt;100000000,M36&lt;=500000000),100000000*0.24%+(M36-100000000)*0.19%,IF(AND(M36&gt;500000000,M36&lt;=1000000000),100000000*0.24%+400000000*0.19%+(M36-500000000)*0.15%,IF(AND(M36&gt;1000000000,M36&lt;=5000000000),100000000*0.24%+400000000*0.19%+500000000*0.15%+(M36-1000000000)*0.12%,IF(M36&gt;5000000000,100000000*0.24%+400000000*0.19%+500000000*0.15%+4000000000*0.12%+(M36-5000000000)*0.1%,"Bingung komputer"))))),2)</f>
        <v>339977.86</v>
      </c>
      <c r="F36" s="62" cm="1">
        <f t="array" ref="F36">ROUND(IF(N36&lt;=100000000,N36*0.24%,IF(AND(N36&gt;100000000,N36&lt;=500000000),100000000*0.24%+(N36-100000000)*0.19%,IF(AND(N36&gt;500000000,N36&lt;=1000000000),100000000*0.24%+400000000*0.19%+(N36-500000000)*0.15%,IF(AND(N36&gt;1000000000,N36&lt;=5000000000),100000000*0.24%+400000000*0.19%+500000000*0.15%+(N36-1000000000)*0.12%,IF(N36&gt;5000000000,100000000*0.24%+400000000*0.19%+500000000*0.15%+4000000000*0.12%+(N36-5000000000)*0.1%,"Bingung komputer"))))),2)</f>
        <v>339977.86</v>
      </c>
      <c r="G36" s="63"/>
      <c r="H36" s="64"/>
      <c r="I36" s="60"/>
      <c r="J36" s="65"/>
      <c r="K36" s="65" t="str" cm="1">
        <f t="array" ref="K36">"Jumlah Terkena Pajak "&amp;MAX(K3:K34)&amp;"% (B)"</f>
        <v>Jumlah Terkena Pajak 11% (B)</v>
      </c>
      <c r="L36" s="66" cm="1">
        <f t="array" ref="L36">SUMIF($K3:$K34,"&gt;0",L3:L34)</f>
        <v>152697334.31900001</v>
      </c>
      <c r="M36" s="67" cm="1">
        <f t="array" ref="M36">SUMIF($K3:$K34,"&gt;0",M3:M34)</f>
        <v>152619925.56999999</v>
      </c>
      <c r="N36" s="67" cm="1">
        <f t="array" ref="N36">SUMIF($K3:$K34,"&gt;0",N3:N34)</f>
        <v>152619925.56999999</v>
      </c>
    </row>
    <row r="37" spans="1:14" ht="21" customHeight="1" x14ac:dyDescent="0.15">
      <c r="A37" s="68"/>
      <c r="B37" s="69"/>
      <c r="C37" s="69"/>
      <c r="D37" s="70"/>
      <c r="E37" s="70"/>
      <c r="F37" s="69"/>
      <c r="G37" s="70"/>
      <c r="H37" s="70"/>
      <c r="I37" s="69"/>
      <c r="J37" s="71"/>
      <c r="K37" s="71" t="str" cm="1">
        <f t="array" ref="K37">"PPN (C) = "&amp;MAX(K3:K34)&amp;"% x B"</f>
        <v>PPN (C) = 11% x B</v>
      </c>
      <c r="L37" s="72" cm="1">
        <f t="array" ref="L37">L36*MAX($K3:$K34)%</f>
        <v>16796706.775090002</v>
      </c>
      <c r="M37" s="67" cm="1">
        <f t="array" ref="M37">M36*MAX($K3:$K34)%</f>
        <v>16788191.8127</v>
      </c>
      <c r="N37" s="67" cm="1">
        <f t="array" ref="N37">N36*MAX($K3:$K34)%</f>
        <v>16788191.8127</v>
      </c>
    </row>
    <row r="38" spans="1:14" ht="21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41</v>
      </c>
      <c r="L38" s="74" cm="1">
        <f t="array" ref="L38">L35+L37</f>
        <v>169834163.89409003</v>
      </c>
      <c r="M38" s="67" cm="1">
        <f t="array" ref="M38">M35+M37</f>
        <v>169748095.2527</v>
      </c>
      <c r="N38" s="67" cm="1">
        <f t="array" ref="N38">N35+N37</f>
        <v>169748095.2527</v>
      </c>
    </row>
    <row r="39" spans="1:14" ht="20.5" customHeight="1" x14ac:dyDescent="0.15">
      <c r="A39" s="68"/>
      <c r="B39" s="69"/>
      <c r="C39" s="69"/>
      <c r="D39" s="70"/>
      <c r="E39" s="70"/>
      <c r="F39" s="70"/>
      <c r="G39" s="70"/>
      <c r="H39" s="70"/>
      <c r="I39" s="92">
        <v>199102000</v>
      </c>
      <c r="J39" s="71"/>
      <c r="K39" s="73" t="s">
        <v>42</v>
      </c>
      <c r="L39" s="66" cm="1">
        <f t="array" ref="L39">ROUNDDOWN(L38,2)</f>
        <v>169834163.88999999</v>
      </c>
      <c r="M39" s="66" cm="1">
        <f t="array" ref="M39">ROUNDDOWN(M38,2)</f>
        <v>169748095.25</v>
      </c>
      <c r="N39" s="66" cm="1">
        <f t="array" ref="N39">ROUNDDOWN(N38,-3)</f>
        <v>169748000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8900000</v>
      </c>
      <c r="J4" s="13">
        <v>8900000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8900000</v>
      </c>
      <c r="N4" s="15" cm="1">
        <f t="array" ref="N4">IF(F4&gt;0,IF($D4&lt;=0,0,ROUND(F4*J4,2)),"")</f>
        <v>8900000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17900000</v>
      </c>
      <c r="J5" s="18">
        <v>17900000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17900000</v>
      </c>
      <c r="N5" s="27" cm="1">
        <f t="array" ref="N5">IF(F5&gt;0,IF($D5&lt;=0,0,ROUND(F5*J5,2)),"")</f>
        <v>17900000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22550000</v>
      </c>
      <c r="J6" s="13">
        <v>22550000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22550000</v>
      </c>
      <c r="N6" s="15" cm="1">
        <f t="array" ref="N6">IF(F6&gt;0,IF($D6&lt;=0,0,ROUND(F6*J6,2)),"")</f>
        <v>22550000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22400000</v>
      </c>
      <c r="J7" s="18">
        <v>22400000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22400000</v>
      </c>
      <c r="N7" s="27" cm="1">
        <f t="array" ref="N7">IF(F7&gt;0,IF($D7&lt;=0,0,ROUND(F7*J7,2)),"")</f>
        <v>22400000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13500000</v>
      </c>
      <c r="J9" s="18">
        <v>13500000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13500000</v>
      </c>
      <c r="N9" s="27" cm="1">
        <f t="array" ref="N9">IF(F9&gt;0,IF($D9&lt;=0,0,ROUND(F9*J9,2)),"")</f>
        <v>13500000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215400</v>
      </c>
      <c r="J10" s="83">
        <v>215400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215400</v>
      </c>
      <c r="N10" s="87" cm="1">
        <f t="array" ref="N10">IF(F10&gt;0,IF($D10&lt;=0,0,ROUND(F10*J10,2)),"")</f>
        <v>215400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89965400</v>
      </c>
      <c r="N27" s="57" cm="1">
        <f t="array" ref="N27">SUM(N1:N26)</f>
        <v>89965400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215400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215400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89750000</v>
      </c>
      <c r="N28" s="67" cm="1">
        <f t="array" ref="N28">SUMIF($K3:$K26,"&gt;0",N3:N26)</f>
        <v>89750000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9872500</v>
      </c>
      <c r="N29" s="67" cm="1">
        <f t="array" ref="N29">N28*MAX($K3:$K26)%</f>
        <v>9872500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99837900</v>
      </c>
      <c r="N30" s="67" cm="1">
        <f t="array" ref="N30">N27+N29</f>
        <v>99837900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99837900</v>
      </c>
      <c r="N31" s="66" cm="1">
        <f t="array" ref="N31">ROUNDDOWN(N30,-3)</f>
        <v>99837000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8950000</v>
      </c>
      <c r="J4" s="13">
        <v>8950000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8950000</v>
      </c>
      <c r="N4" s="15" cm="1">
        <f t="array" ref="N4">IF(F4&gt;0,IF($D4&lt;=0,0,ROUND(F4*J4,2)),"")</f>
        <v>8950000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18000000</v>
      </c>
      <c r="J5" s="18">
        <v>18000000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18000000</v>
      </c>
      <c r="N5" s="27" cm="1">
        <f t="array" ref="N5">IF(F5&gt;0,IF($D5&lt;=0,0,ROUND(F5*J5,2)),"")</f>
        <v>18000000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22450000</v>
      </c>
      <c r="J6" s="13">
        <v>22450000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22450000</v>
      </c>
      <c r="N6" s="15" cm="1">
        <f t="array" ref="N6">IF(F6&gt;0,IF($D6&lt;=0,0,ROUND(F6*J6,2)),"")</f>
        <v>22450000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22450000</v>
      </c>
      <c r="J7" s="18">
        <v>22450000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22450000</v>
      </c>
      <c r="N7" s="27" cm="1">
        <f t="array" ref="N7">IF(F7&gt;0,IF($D7&lt;=0,0,ROUND(F7*J7,2)),"")</f>
        <v>22450000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13500000</v>
      </c>
      <c r="J9" s="18">
        <v>13500000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13500000</v>
      </c>
      <c r="N9" s="27" cm="1">
        <f t="array" ref="N9">IF(F9&gt;0,IF($D9&lt;=0,0,ROUND(F9*J9,2)),"")</f>
        <v>13500000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215640</v>
      </c>
      <c r="J10" s="83">
        <v>215640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215640</v>
      </c>
      <c r="N10" s="87" cm="1">
        <f t="array" ref="N10">IF(F10&gt;0,IF($D10&lt;=0,0,ROUND(F10*J10,2)),"")</f>
        <v>215640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90065640</v>
      </c>
      <c r="N27" s="57" cm="1">
        <f t="array" ref="N27">SUM(N1:N26)</f>
        <v>90065640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215640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215640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89850000</v>
      </c>
      <c r="N28" s="67" cm="1">
        <f t="array" ref="N28">SUMIF($K3:$K26,"&gt;0",N3:N26)</f>
        <v>89850000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9883500</v>
      </c>
      <c r="N29" s="67" cm="1">
        <f t="array" ref="N29">N28*MAX($K3:$K26)%</f>
        <v>9883500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99949140</v>
      </c>
      <c r="N30" s="67" cm="1">
        <f t="array" ref="N30">N27+N29</f>
        <v>99949140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99949140</v>
      </c>
      <c r="N31" s="66" cm="1">
        <f t="array" ref="N31">ROUNDDOWN(N30,-3)</f>
        <v>99949000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8900000</v>
      </c>
      <c r="J4" s="13">
        <v>8900000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8900000</v>
      </c>
      <c r="N4" s="15" cm="1">
        <f t="array" ref="N4">IF(F4&gt;0,IF($D4&lt;=0,0,ROUND(F4*J4,2)),"")</f>
        <v>8900000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18000000</v>
      </c>
      <c r="J5" s="18">
        <v>18000000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18000000</v>
      </c>
      <c r="N5" s="27" cm="1">
        <f t="array" ref="N5">IF(F5&gt;0,IF($D5&lt;=0,0,ROUND(F5*J5,2)),"")</f>
        <v>18000000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22500000</v>
      </c>
      <c r="J6" s="13">
        <v>22500000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22500000</v>
      </c>
      <c r="N6" s="15" cm="1">
        <f t="array" ref="N6">IF(F6&gt;0,IF($D6&lt;=0,0,ROUND(F6*J6,2)),"")</f>
        <v>22500000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22400000</v>
      </c>
      <c r="J7" s="18">
        <v>22400000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22400000</v>
      </c>
      <c r="N7" s="27" cm="1">
        <f t="array" ref="N7">IF(F7&gt;0,IF($D7&lt;=0,0,ROUND(F7*J7,2)),"")</f>
        <v>22400000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13500000</v>
      </c>
      <c r="J9" s="18">
        <v>13500000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13500000</v>
      </c>
      <c r="N9" s="27" cm="1">
        <f t="array" ref="N9">IF(F9&gt;0,IF($D9&lt;=0,0,ROUND(F9*J9,2)),"")</f>
        <v>13500000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215520</v>
      </c>
      <c r="J10" s="83">
        <v>215520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215520</v>
      </c>
      <c r="N10" s="87" cm="1">
        <f t="array" ref="N10">IF(F10&gt;0,IF($D10&lt;=0,0,ROUND(F10*J10,2)),"")</f>
        <v>215520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90015520</v>
      </c>
      <c r="N27" s="57" cm="1">
        <f t="array" ref="N27">SUM(N1:N26)</f>
        <v>90015520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215520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215520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89800000</v>
      </c>
      <c r="N28" s="67" cm="1">
        <f t="array" ref="N28">SUMIF($K3:$K26,"&gt;0",N3:N26)</f>
        <v>89800000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9878000</v>
      </c>
      <c r="N29" s="67" cm="1">
        <f t="array" ref="N29">N28*MAX($K3:$K26)%</f>
        <v>9878000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99893520</v>
      </c>
      <c r="N30" s="67" cm="1">
        <f t="array" ref="N30">N27+N29</f>
        <v>99893520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99893520</v>
      </c>
      <c r="N31" s="66" cm="1">
        <f t="array" ref="N31">ROUNDDOWN(N30,-3)</f>
        <v>99893000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8970000</v>
      </c>
      <c r="J4" s="13">
        <v>8970000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8970000</v>
      </c>
      <c r="N4" s="15" cm="1">
        <f t="array" ref="N4">IF(F4&gt;0,IF($D4&lt;=0,0,ROUND(F4*J4,2)),"")</f>
        <v>8970000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17970000</v>
      </c>
      <c r="J5" s="18">
        <v>17970000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17970000</v>
      </c>
      <c r="N5" s="27" cm="1">
        <f t="array" ref="N5">IF(F5&gt;0,IF($D5&lt;=0,0,ROUND(F5*J5,2)),"")</f>
        <v>17970000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22470000</v>
      </c>
      <c r="J6" s="13">
        <v>22470000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22470000</v>
      </c>
      <c r="N6" s="15" cm="1">
        <f t="array" ref="N6">IF(F6&gt;0,IF($D6&lt;=0,0,ROUND(F6*J6,2)),"")</f>
        <v>22470000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22460000</v>
      </c>
      <c r="J7" s="18">
        <v>22460000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22460000</v>
      </c>
      <c r="N7" s="27" cm="1">
        <f t="array" ref="N7">IF(F7&gt;0,IF($D7&lt;=0,0,ROUND(F7*J7,2)),"")</f>
        <v>22460000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4490000</v>
      </c>
      <c r="J8" s="13">
        <v>4490000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4490000</v>
      </c>
      <c r="N8" s="15" cm="1">
        <f t="array" ref="N8">IF(F8&gt;0,IF($D8&lt;=0,0,ROUND(F8*J8,2)),"")</f>
        <v>4490000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13450000</v>
      </c>
      <c r="J9" s="18">
        <v>13450000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13450000</v>
      </c>
      <c r="N9" s="27" cm="1">
        <f t="array" ref="N9">IF(F9&gt;0,IF($D9&lt;=0,0,ROUND(F9*J9,2)),"")</f>
        <v>13450000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215544</v>
      </c>
      <c r="J10" s="83">
        <v>215544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215544</v>
      </c>
      <c r="N10" s="87" cm="1">
        <f t="array" ref="N10">IF(F10&gt;0,IF($D10&lt;=0,0,ROUND(F10*J10,2)),"")</f>
        <v>215544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90025544</v>
      </c>
      <c r="N27" s="57" cm="1">
        <f t="array" ref="N27">SUM(N1:N26)</f>
        <v>90025544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215544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215544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89810000</v>
      </c>
      <c r="N28" s="67" cm="1">
        <f t="array" ref="N28">SUMIF($K3:$K26,"&gt;0",N3:N26)</f>
        <v>89810000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9879100</v>
      </c>
      <c r="N29" s="67" cm="1">
        <f t="array" ref="N29">N28*MAX($K3:$K26)%</f>
        <v>9879100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99904644</v>
      </c>
      <c r="N30" s="67" cm="1">
        <f t="array" ref="N30">N27+N29</f>
        <v>99904644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99904644</v>
      </c>
      <c r="N31" s="66" cm="1">
        <f t="array" ref="N31">ROUNDDOWN(N30,-3)</f>
        <v>99904000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6737200</v>
      </c>
      <c r="I4" s="13">
        <v>6700500</v>
      </c>
      <c r="J4" s="13">
        <v>6700500</v>
      </c>
      <c r="K4" s="13">
        <v>11</v>
      </c>
      <c r="L4" s="13" cm="1">
        <f t="array" ref="L4">IF(D4&gt;0,IF($D4&lt;=0,0,D4*H4),"")</f>
        <v>6737200</v>
      </c>
      <c r="M4" s="13" cm="1">
        <f t="array" ref="M4">IF(E4&gt;0,IF($D4&lt;=0,0,ROUND(E4*I4,2)),"")</f>
        <v>6700500</v>
      </c>
      <c r="N4" s="15" cm="1">
        <f t="array" ref="N4">IF(F4&gt;0,IF($D4&lt;=0,0,ROUND(F4*J4,2)),"")</f>
        <v>6700500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13474500</v>
      </c>
      <c r="I5" s="18">
        <v>13400000</v>
      </c>
      <c r="J5" s="18">
        <v>13400000</v>
      </c>
      <c r="K5" s="18">
        <v>11</v>
      </c>
      <c r="L5" s="18" cm="1">
        <f t="array" ref="L5">IF(D5&gt;0,IF($D5&lt;=0,0,D5*H5),"")</f>
        <v>13474500</v>
      </c>
      <c r="M5" s="18" cm="1">
        <f t="array" ref="M5">IF(E5&gt;0,IF($D5&lt;=0,0,ROUND(E5*I5,2)),"")</f>
        <v>13400000</v>
      </c>
      <c r="N5" s="27" cm="1">
        <f t="array" ref="N5">IF(F5&gt;0,IF($D5&lt;=0,0,ROUND(F5*J5,2)),"")</f>
        <v>13400000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16843200</v>
      </c>
      <c r="I6" s="13">
        <v>16850000</v>
      </c>
      <c r="J6" s="13">
        <v>16850000</v>
      </c>
      <c r="K6" s="13">
        <v>11</v>
      </c>
      <c r="L6" s="13" cm="1">
        <f t="array" ref="L6">IF(D6&gt;0,IF($D6&lt;=0,0,D6*H6),"")</f>
        <v>16843200</v>
      </c>
      <c r="M6" s="13" cm="1">
        <f t="array" ref="M6">IF(E6&gt;0,IF($D6&lt;=0,0,ROUND(E6*I6,2)),"")</f>
        <v>16850000</v>
      </c>
      <c r="N6" s="15" cm="1">
        <f t="array" ref="N6">IF(F6&gt;0,IF($D6&lt;=0,0,ROUND(F6*J6,2)),"")</f>
        <v>16850000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16843200</v>
      </c>
      <c r="I7" s="18">
        <v>16850000</v>
      </c>
      <c r="J7" s="18">
        <v>16850000</v>
      </c>
      <c r="K7" s="18">
        <v>11</v>
      </c>
      <c r="L7" s="18" cm="1">
        <f t="array" ref="L7">IF(D7&gt;0,IF($D7&lt;=0,0,D7*H7),"")</f>
        <v>16843200</v>
      </c>
      <c r="M7" s="18" cm="1">
        <f t="array" ref="M7">IF(E7&gt;0,IF($D7&lt;=0,0,ROUND(E7*I7,2)),"")</f>
        <v>16850000</v>
      </c>
      <c r="N7" s="27" cm="1">
        <f t="array" ref="N7">IF(F7&gt;0,IF($D7&lt;=0,0,ROUND(F7*J7,2)),"")</f>
        <v>16850000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3368600</v>
      </c>
      <c r="I8" s="13">
        <v>3350000</v>
      </c>
      <c r="J8" s="13">
        <v>3350000</v>
      </c>
      <c r="K8" s="13">
        <v>11</v>
      </c>
      <c r="L8" s="13" cm="1">
        <f t="array" ref="L8">IF(D8&gt;0,IF($D8&lt;=0,0,D8*H8),"")</f>
        <v>3368600</v>
      </c>
      <c r="M8" s="13" cm="1">
        <f t="array" ref="M8">IF(E8&gt;0,IF($D8&lt;=0,0,ROUND(E8*I8,2)),"")</f>
        <v>3350000</v>
      </c>
      <c r="N8" s="15" cm="1">
        <f t="array" ref="N8">IF(F8&gt;0,IF($D8&lt;=0,0,ROUND(F8*J8,2)),"")</f>
        <v>3350000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10105900</v>
      </c>
      <c r="I9" s="18">
        <v>10100000</v>
      </c>
      <c r="J9" s="18">
        <v>10100000</v>
      </c>
      <c r="K9" s="18">
        <v>11</v>
      </c>
      <c r="L9" s="18" cm="1">
        <f t="array" ref="L9">IF(D9&gt;0,IF($D9&lt;=0,0,D9*H9),"")</f>
        <v>10105900</v>
      </c>
      <c r="M9" s="18" cm="1">
        <f t="array" ref="M9">IF(E9&gt;0,IF($D9&lt;=0,0,ROUND(E9*I9,2)),"")</f>
        <v>10100000</v>
      </c>
      <c r="N9" s="27" cm="1">
        <f t="array" ref="N9">IF(F9&gt;0,IF($D9&lt;=0,0,ROUND(F9*J9,2)),"")</f>
        <v>10100000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161401.20000000001</v>
      </c>
      <c r="J10" s="83">
        <v>161401.20000000001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161401.20000000001</v>
      </c>
      <c r="N10" s="87" cm="1">
        <f t="array" ref="N10">IF(F10&gt;0,IF($D10&lt;=0,0,ROUND(F10*J10,2)),"")</f>
        <v>161401.20000000001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67588584.159999996</v>
      </c>
      <c r="M27" s="57" cm="1">
        <f t="array" ref="M27">SUM(M1:M26)</f>
        <v>67411901.200000003</v>
      </c>
      <c r="N27" s="57" cm="1">
        <f t="array" ref="N27">SUM(N1:N26)</f>
        <v>67411901.200000003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161694.24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161401.20000000001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161401.20000000001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67372600</v>
      </c>
      <c r="M28" s="67" cm="1">
        <f t="array" ref="M28">SUMIF($K3:$K26,"&gt;0",M3:M26)</f>
        <v>67250500</v>
      </c>
      <c r="N28" s="67" cm="1">
        <f t="array" ref="N28">SUMIF($K3:$K26,"&gt;0",N3:N26)</f>
        <v>67250500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7410986</v>
      </c>
      <c r="M29" s="67" cm="1">
        <f t="array" ref="M29">M28*MAX($K3:$K26)%</f>
        <v>7397555</v>
      </c>
      <c r="N29" s="67" cm="1">
        <f t="array" ref="N29">N28*MAX($K3:$K26)%</f>
        <v>7397555</v>
      </c>
    </row>
    <row r="30" spans="1:14" ht="21" customHeight="1" x14ac:dyDescent="0.15">
      <c r="A30" s="68"/>
      <c r="B30" s="69"/>
      <c r="C30" s="69"/>
      <c r="D30" s="91" t="s">
        <v>90</v>
      </c>
      <c r="E30" s="92">
        <v>75000000</v>
      </c>
      <c r="F30" s="92">
        <v>74784000</v>
      </c>
      <c r="G30" s="70"/>
      <c r="H30" s="70"/>
      <c r="I30" s="69"/>
      <c r="J30" s="71"/>
      <c r="K30" s="73" t="s">
        <v>41</v>
      </c>
      <c r="L30" s="74" cm="1">
        <f t="array" ref="L30">L27+L29</f>
        <v>74999570.159999996</v>
      </c>
      <c r="M30" s="67" cm="1">
        <f t="array" ref="M30">M27+M29</f>
        <v>74809456.200000003</v>
      </c>
      <c r="N30" s="67" cm="1">
        <f t="array" ref="N30">N27+N29</f>
        <v>74809456.200000003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429.84000000357628</v>
      </c>
      <c r="F31" s="93" cm="1">
        <f t="array" ref="F31">ROUNDDOWN(E$30-D$28,2)</f>
        <v>74838305.760000005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74999570.159999996</v>
      </c>
      <c r="M31" s="66" cm="1">
        <f t="array" ref="M31">ROUNDDOWN(M30,2)</f>
        <v>74809456.200000003</v>
      </c>
      <c r="N31" s="66" cm="1">
        <f t="array" ref="N31">ROUNDDOWN(N30,-3)</f>
        <v>74809000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5103200</v>
      </c>
      <c r="I4" s="13">
        <v>5100000</v>
      </c>
      <c r="J4" s="13">
        <v>5100000</v>
      </c>
      <c r="K4" s="13">
        <v>11</v>
      </c>
      <c r="L4" s="13" cm="1">
        <f t="array" ref="L4">IF(D4&gt;0,IF($D4&lt;=0,0,D4*H4),"")</f>
        <v>5103200</v>
      </c>
      <c r="M4" s="13" cm="1">
        <f t="array" ref="M4">IF(E4&gt;0,IF($D4&lt;=0,0,ROUND(E4*I4,2)),"")</f>
        <v>5100000</v>
      </c>
      <c r="N4" s="15" cm="1">
        <f t="array" ref="N4">IF(F4&gt;0,IF($D4&lt;=0,0,ROUND(F4*J4,2)),"")</f>
        <v>5100000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10206500</v>
      </c>
      <c r="I5" s="18">
        <v>10200000</v>
      </c>
      <c r="J5" s="18">
        <v>10200000</v>
      </c>
      <c r="K5" s="18">
        <v>11</v>
      </c>
      <c r="L5" s="18" cm="1">
        <f t="array" ref="L5">IF(D5&gt;0,IF($D5&lt;=0,0,D5*H5),"")</f>
        <v>10206500</v>
      </c>
      <c r="M5" s="18" cm="1">
        <f t="array" ref="M5">IF(E5&gt;0,IF($D5&lt;=0,0,ROUND(E5*I5,2)),"")</f>
        <v>10200000</v>
      </c>
      <c r="N5" s="27" cm="1">
        <f t="array" ref="N5">IF(F5&gt;0,IF($D5&lt;=0,0,ROUND(F5*J5,2)),"")</f>
        <v>10200000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12758200</v>
      </c>
      <c r="I6" s="13">
        <v>12745000</v>
      </c>
      <c r="J6" s="13">
        <v>12745000</v>
      </c>
      <c r="K6" s="13">
        <v>11</v>
      </c>
      <c r="L6" s="13" cm="1">
        <f t="array" ref="L6">IF(D6&gt;0,IF($D6&lt;=0,0,D6*H6),"")</f>
        <v>12758200</v>
      </c>
      <c r="M6" s="13" cm="1">
        <f t="array" ref="M6">IF(E6&gt;0,IF($D6&lt;=0,0,ROUND(E6*I6,2)),"")</f>
        <v>12745000</v>
      </c>
      <c r="N6" s="15" cm="1">
        <f t="array" ref="N6">IF(F6&gt;0,IF($D6&lt;=0,0,ROUND(F6*J6,2)),"")</f>
        <v>12745000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12758200</v>
      </c>
      <c r="I7" s="18">
        <v>12740000</v>
      </c>
      <c r="J7" s="18">
        <v>12740000</v>
      </c>
      <c r="K7" s="18">
        <v>11</v>
      </c>
      <c r="L7" s="18" cm="1">
        <f t="array" ref="L7">IF(D7&gt;0,IF($D7&lt;=0,0,D7*H7),"")</f>
        <v>12758200</v>
      </c>
      <c r="M7" s="18" cm="1">
        <f t="array" ref="M7">IF(E7&gt;0,IF($D7&lt;=0,0,ROUND(E7*I7,2)),"")</f>
        <v>12740000</v>
      </c>
      <c r="N7" s="27" cm="1">
        <f t="array" ref="N7">IF(F7&gt;0,IF($D7&lt;=0,0,ROUND(F7*J7,2)),"")</f>
        <v>12740000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2551600</v>
      </c>
      <c r="I8" s="13">
        <v>2500000</v>
      </c>
      <c r="J8" s="13">
        <v>2500000</v>
      </c>
      <c r="K8" s="13">
        <v>11</v>
      </c>
      <c r="L8" s="13" cm="1">
        <f t="array" ref="L8">IF(D8&gt;0,IF($D8&lt;=0,0,D8*H8),"")</f>
        <v>2551600</v>
      </c>
      <c r="M8" s="13" cm="1">
        <f t="array" ref="M8">IF(E8&gt;0,IF($D8&lt;=0,0,ROUND(E8*I8,2)),"")</f>
        <v>2500000</v>
      </c>
      <c r="N8" s="15" cm="1">
        <f t="array" ref="N8">IF(F8&gt;0,IF($D8&lt;=0,0,ROUND(F8*J8,2)),"")</f>
        <v>2500000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7654900</v>
      </c>
      <c r="I9" s="18">
        <v>7650000</v>
      </c>
      <c r="J9" s="18">
        <v>7650000</v>
      </c>
      <c r="K9" s="18">
        <v>11</v>
      </c>
      <c r="L9" s="18" cm="1">
        <f t="array" ref="L9">IF(D9&gt;0,IF($D9&lt;=0,0,D9*H9),"")</f>
        <v>7654900</v>
      </c>
      <c r="M9" s="18" cm="1">
        <f t="array" ref="M9">IF(E9&gt;0,IF($D9&lt;=0,0,ROUND(E9*I9,2)),"")</f>
        <v>7650000</v>
      </c>
      <c r="N9" s="27" cm="1">
        <f t="array" ref="N9">IF(F9&gt;0,IF($D9&lt;=0,0,ROUND(F9*J9,2)),"")</f>
        <v>7650000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122244</v>
      </c>
      <c r="J10" s="83">
        <v>122244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122244</v>
      </c>
      <c r="N10" s="87" cm="1">
        <f t="array" ref="N10">IF(F10&gt;0,IF($D10&lt;=0,0,ROUND(F10*J10,2)),"")</f>
        <v>122244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51248584.159999996</v>
      </c>
      <c r="M27" s="57" cm="1">
        <f t="array" ref="M27">SUM(M1:M26)</f>
        <v>51057244</v>
      </c>
      <c r="N27" s="57" cm="1">
        <f t="array" ref="N27">SUM(N1:N26)</f>
        <v>51057244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122478.24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122244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122244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51032600</v>
      </c>
      <c r="M28" s="67" cm="1">
        <f t="array" ref="M28">SUMIF($K3:$K26,"&gt;0",M3:M26)</f>
        <v>50935000</v>
      </c>
      <c r="N28" s="67" cm="1">
        <f t="array" ref="N28">SUMIF($K3:$K26,"&gt;0",N3:N26)</f>
        <v>50935000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5613586</v>
      </c>
      <c r="M29" s="67" cm="1">
        <f t="array" ref="M29">M28*MAX($K3:$K26)%</f>
        <v>5602850</v>
      </c>
      <c r="N29" s="67" cm="1">
        <f t="array" ref="N29">N28*MAX($K3:$K26)%</f>
        <v>5602850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56862500</v>
      </c>
      <c r="F30" s="92">
        <v>56646500</v>
      </c>
      <c r="G30" s="70"/>
      <c r="H30" s="70"/>
      <c r="I30" s="69"/>
      <c r="J30" s="71"/>
      <c r="K30" s="73" t="s">
        <v>41</v>
      </c>
      <c r="L30" s="74" cm="1">
        <f t="array" ref="L30">L27+L29</f>
        <v>56862170.159999996</v>
      </c>
      <c r="M30" s="67" cm="1">
        <f t="array" ref="M30">M27+M29</f>
        <v>56660094</v>
      </c>
      <c r="N30" s="67" cm="1">
        <f t="array" ref="N30">N27+N29</f>
        <v>56660094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329.84000000357628</v>
      </c>
      <c r="F31" s="93" cm="1">
        <f t="array" ref="F31">ROUNDDOWN(E$30-D$28,2)</f>
        <v>56740021.759999998</v>
      </c>
      <c r="G31" s="70"/>
      <c r="H31" s="70"/>
      <c r="I31" s="69"/>
      <c r="J31" s="71"/>
      <c r="K31" s="73" t="s">
        <v>42</v>
      </c>
      <c r="L31" s="66" cm="1">
        <f t="array" ref="L31">ROUNDDOWN(L30,2)</f>
        <v>56862170.159999996</v>
      </c>
      <c r="M31" s="66" cm="1">
        <f t="array" ref="M31">ROUNDDOWN(M30,2)</f>
        <v>56660094</v>
      </c>
      <c r="N31" s="66" cm="1">
        <f t="array" ref="N31">ROUNDDOWN(N30,-3)</f>
        <v>56660000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8970000</v>
      </c>
      <c r="J4" s="13">
        <v>8970000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8970000</v>
      </c>
      <c r="N4" s="15" cm="1">
        <f t="array" ref="N4">IF(F4&gt;0,IF($D4&lt;=0,0,ROUND(F4*J4,2)),"")</f>
        <v>8970000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17960000</v>
      </c>
      <c r="J5" s="18">
        <v>17960000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17960000</v>
      </c>
      <c r="N5" s="27" cm="1">
        <f t="array" ref="N5">IF(F5&gt;0,IF($D5&lt;=0,0,ROUND(F5*J5,2)),"")</f>
        <v>17960000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22460000</v>
      </c>
      <c r="J6" s="13">
        <v>22460000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22460000</v>
      </c>
      <c r="N6" s="15" cm="1">
        <f t="array" ref="N6">IF(F6&gt;0,IF($D6&lt;=0,0,ROUND(F6*J6,2)),"")</f>
        <v>22460000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22470000</v>
      </c>
      <c r="J7" s="18">
        <v>22470000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22470000</v>
      </c>
      <c r="N7" s="27" cm="1">
        <f t="array" ref="N7">IF(F7&gt;0,IF($D7&lt;=0,0,ROUND(F7*J7,2)),"")</f>
        <v>22470000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4485000</v>
      </c>
      <c r="J8" s="13">
        <v>4485000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4485000</v>
      </c>
      <c r="N8" s="15" cm="1">
        <f t="array" ref="N8">IF(F8&gt;0,IF($D8&lt;=0,0,ROUND(F8*J8,2)),"")</f>
        <v>4485000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13460000</v>
      </c>
      <c r="J9" s="18">
        <v>13460000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13460000</v>
      </c>
      <c r="N9" s="27" cm="1">
        <f t="array" ref="N9">IF(F9&gt;0,IF($D9&lt;=0,0,ROUND(F9*J9,2)),"")</f>
        <v>13460000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215532</v>
      </c>
      <c r="J10" s="83">
        <v>215532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215532</v>
      </c>
      <c r="N10" s="87" cm="1">
        <f t="array" ref="N10">IF(F10&gt;0,IF($D10&lt;=0,0,ROUND(F10*J10,2)),"")</f>
        <v>215532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90020532</v>
      </c>
      <c r="N27" s="57" cm="1">
        <f t="array" ref="N27">SUM(N1:N26)</f>
        <v>90020532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215532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215532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89805000</v>
      </c>
      <c r="N28" s="67" cm="1">
        <f t="array" ref="N28">SUMIF($K3:$K26,"&gt;0",N3:N26)</f>
        <v>89805000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9878550</v>
      </c>
      <c r="N29" s="67" cm="1">
        <f t="array" ref="N29">N28*MAX($K3:$K26)%</f>
        <v>9878550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99899082</v>
      </c>
      <c r="N30" s="67" cm="1">
        <f t="array" ref="N30">N27+N29</f>
        <v>99899082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99899082</v>
      </c>
      <c r="N31" s="66" cm="1">
        <f t="array" ref="N31">ROUNDDOWN(N30,-3)</f>
        <v>99899000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9000000</v>
      </c>
      <c r="J4" s="13">
        <v>9000000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9000000</v>
      </c>
      <c r="N4" s="15" cm="1">
        <f t="array" ref="N4">IF(F4&gt;0,IF($D4&lt;=0,0,ROUND(F4*J4,2)),"")</f>
        <v>9000000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17950000</v>
      </c>
      <c r="J5" s="18">
        <v>17950000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17950000</v>
      </c>
      <c r="N5" s="27" cm="1">
        <f t="array" ref="N5">IF(F5&gt;0,IF($D5&lt;=0,0,ROUND(F5*J5,2)),"")</f>
        <v>17950000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22400000</v>
      </c>
      <c r="J6" s="13">
        <v>22400000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22400000</v>
      </c>
      <c r="N6" s="15" cm="1">
        <f t="array" ref="N6">IF(F6&gt;0,IF($D6&lt;=0,0,ROUND(F6*J6,2)),"")</f>
        <v>22400000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22440500</v>
      </c>
      <c r="J7" s="18">
        <v>22440500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22440500</v>
      </c>
      <c r="N7" s="27" cm="1">
        <f t="array" ref="N7">IF(F7&gt;0,IF($D7&lt;=0,0,ROUND(F7*J7,2)),"")</f>
        <v>22440500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4490000</v>
      </c>
      <c r="J8" s="13">
        <v>4490000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4490000</v>
      </c>
      <c r="N8" s="15" cm="1">
        <f t="array" ref="N8">IF(F8&gt;0,IF($D8&lt;=0,0,ROUND(F8*J8,2)),"")</f>
        <v>4490000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13475000</v>
      </c>
      <c r="J9" s="18">
        <v>13475000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13475000</v>
      </c>
      <c r="N9" s="27" cm="1">
        <f t="array" ref="N9">IF(F9&gt;0,IF($D9&lt;=0,0,ROUND(F9*J9,2)),"")</f>
        <v>13475000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215413.2</v>
      </c>
      <c r="J10" s="83">
        <v>215413.2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215413.2</v>
      </c>
      <c r="N10" s="87" cm="1">
        <f t="array" ref="N10">IF(F10&gt;0,IF($D10&lt;=0,0,ROUND(F10*J10,2)),"")</f>
        <v>215413.2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89970913.200000003</v>
      </c>
      <c r="N27" s="57" cm="1">
        <f t="array" ref="N27">SUM(N1:N26)</f>
        <v>89970913.200000003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215413.2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215413.2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89755500</v>
      </c>
      <c r="N28" s="67" cm="1">
        <f t="array" ref="N28">SUMIF($K3:$K26,"&gt;0",N3:N26)</f>
        <v>89755500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9873105</v>
      </c>
      <c r="N29" s="67" cm="1">
        <f t="array" ref="N29">N28*MAX($K3:$K26)%</f>
        <v>9873105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99844018.200000003</v>
      </c>
      <c r="N30" s="67" cm="1">
        <f t="array" ref="N30">N27+N29</f>
        <v>99844018.200000003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99844018.200000003</v>
      </c>
      <c r="N31" s="66" cm="1">
        <f t="array" ref="N31">ROUNDDOWN(N30,-3)</f>
        <v>99844000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9000000</v>
      </c>
      <c r="J4" s="13">
        <v>9000000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9000000</v>
      </c>
      <c r="N4" s="15" cm="1">
        <f t="array" ref="N4">IF(F4&gt;0,IF($D4&lt;=0,0,ROUND(F4*J4,2)),"")</f>
        <v>9000000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17950000</v>
      </c>
      <c r="J5" s="18">
        <v>17950000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17950000</v>
      </c>
      <c r="N5" s="27" cm="1">
        <f t="array" ref="N5">IF(F5&gt;0,IF($D5&lt;=0,0,ROUND(F5*J5,2)),"")</f>
        <v>17950000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22400000</v>
      </c>
      <c r="J6" s="13">
        <v>22400000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22400000</v>
      </c>
      <c r="N6" s="15" cm="1">
        <f t="array" ref="N6">IF(F6&gt;0,IF($D6&lt;=0,0,ROUND(F6*J6,2)),"")</f>
        <v>22400000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22440500</v>
      </c>
      <c r="J7" s="18">
        <v>22440500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22440500</v>
      </c>
      <c r="N7" s="27" cm="1">
        <f t="array" ref="N7">IF(F7&gt;0,IF($D7&lt;=0,0,ROUND(F7*J7,2)),"")</f>
        <v>22440500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4490000</v>
      </c>
      <c r="J8" s="13">
        <v>4490000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4490000</v>
      </c>
      <c r="N8" s="15" cm="1">
        <f t="array" ref="N8">IF(F8&gt;0,IF($D8&lt;=0,0,ROUND(F8*J8,2)),"")</f>
        <v>4490000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13440000</v>
      </c>
      <c r="J9" s="18">
        <v>13440000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13440000</v>
      </c>
      <c r="N9" s="27" cm="1">
        <f t="array" ref="N9">IF(F9&gt;0,IF($D9&lt;=0,0,ROUND(F9*J9,2)),"")</f>
        <v>13440000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215329.2</v>
      </c>
      <c r="J10" s="83">
        <v>215329.2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215329.2</v>
      </c>
      <c r="N10" s="87" cm="1">
        <f t="array" ref="N10">IF(F10&gt;0,IF($D10&lt;=0,0,ROUND(F10*J10,2)),"")</f>
        <v>215329.2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89935829.200000003</v>
      </c>
      <c r="N27" s="57" cm="1">
        <f t="array" ref="N27">SUM(N1:N26)</f>
        <v>89935829.200000003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215329.2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215329.2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89720500</v>
      </c>
      <c r="N28" s="67" cm="1">
        <f t="array" ref="N28">SUMIF($K3:$K26,"&gt;0",N3:N26)</f>
        <v>89720500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9869255</v>
      </c>
      <c r="N29" s="67" cm="1">
        <f t="array" ref="N29">N28*MAX($K3:$K26)%</f>
        <v>9869255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99805084.200000003</v>
      </c>
      <c r="N30" s="67" cm="1">
        <f t="array" ref="N30">N27+N29</f>
        <v>99805084.200000003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99805084.200000003</v>
      </c>
      <c r="N31" s="66" cm="1">
        <f t="array" ref="N31">ROUNDDOWN(N30,-3)</f>
        <v>99805000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9000000</v>
      </c>
      <c r="J4" s="13">
        <v>9000000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9000000</v>
      </c>
      <c r="N4" s="15" cm="1">
        <f t="array" ref="N4">IF(F4&gt;0,IF($D4&lt;=0,0,ROUND(F4*J4,2)),"")</f>
        <v>9000000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17950000</v>
      </c>
      <c r="J5" s="18">
        <v>17950000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17950000</v>
      </c>
      <c r="N5" s="27" cm="1">
        <f t="array" ref="N5">IF(F5&gt;0,IF($D5&lt;=0,0,ROUND(F5*J5,2)),"")</f>
        <v>17950000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22400000</v>
      </c>
      <c r="J6" s="13">
        <v>22400000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22400000</v>
      </c>
      <c r="N6" s="15" cm="1">
        <f t="array" ref="N6">IF(F6&gt;0,IF($D6&lt;=0,0,ROUND(F6*J6,2)),"")</f>
        <v>22400000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22440500</v>
      </c>
      <c r="J7" s="18">
        <v>22440500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22440500</v>
      </c>
      <c r="N7" s="27" cm="1">
        <f t="array" ref="N7">IF(F7&gt;0,IF($D7&lt;=0,0,ROUND(F7*J7,2)),"")</f>
        <v>22440500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4490000</v>
      </c>
      <c r="J8" s="13">
        <v>4490000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4490000</v>
      </c>
      <c r="N8" s="15" cm="1">
        <f t="array" ref="N8">IF(F8&gt;0,IF($D8&lt;=0,0,ROUND(F8*J8,2)),"")</f>
        <v>4490000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13440000</v>
      </c>
      <c r="J9" s="18">
        <v>13440000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13440000</v>
      </c>
      <c r="N9" s="27" cm="1">
        <f t="array" ref="N9">IF(F9&gt;0,IF($D9&lt;=0,0,ROUND(F9*J9,2)),"")</f>
        <v>13440000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215329.2</v>
      </c>
      <c r="J10" s="83">
        <v>215329.2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215329.2</v>
      </c>
      <c r="N10" s="87" cm="1">
        <f t="array" ref="N10">IF(F10&gt;0,IF($D10&lt;=0,0,ROUND(F10*J10,2)),"")</f>
        <v>215329.2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89935829.200000003</v>
      </c>
      <c r="N27" s="57" cm="1">
        <f t="array" ref="N27">SUM(N1:N26)</f>
        <v>89935829.200000003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215329.2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215329.2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89720500</v>
      </c>
      <c r="N28" s="67" cm="1">
        <f t="array" ref="N28">SUMIF($K3:$K26,"&gt;0",N3:N26)</f>
        <v>89720500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9869255</v>
      </c>
      <c r="N29" s="67" cm="1">
        <f t="array" ref="N29">N28*MAX($K3:$K26)%</f>
        <v>9869255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99805084.200000003</v>
      </c>
      <c r="N30" s="67" cm="1">
        <f t="array" ref="N30">N27+N29</f>
        <v>99805084.200000003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99805084.200000003</v>
      </c>
      <c r="N31" s="66" cm="1">
        <f t="array" ref="N31">ROUNDDOWN(N30,-3)</f>
        <v>99805000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8975200</v>
      </c>
      <c r="J4" s="13">
        <v>8975200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8975200</v>
      </c>
      <c r="N4" s="15" cm="1">
        <f t="array" ref="N4">IF(F4&gt;0,IF($D4&lt;=0,0,ROUND(F4*J4,2)),"")</f>
        <v>8975200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17965500</v>
      </c>
      <c r="J5" s="18">
        <v>17965500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17965500</v>
      </c>
      <c r="N5" s="27" cm="1">
        <f t="array" ref="N5">IF(F5&gt;0,IF($D5&lt;=0,0,ROUND(F5*J5,2)),"")</f>
        <v>17965500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22467400</v>
      </c>
      <c r="J6" s="13">
        <v>22467400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22467400</v>
      </c>
      <c r="N6" s="15" cm="1">
        <f t="array" ref="N6">IF(F6&gt;0,IF($D6&lt;=0,0,ROUND(F6*J6,2)),"")</f>
        <v>22467400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22455000</v>
      </c>
      <c r="J7" s="18">
        <v>22455000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22455000</v>
      </c>
      <c r="N7" s="27" cm="1">
        <f t="array" ref="N7">IF(F7&gt;0,IF($D7&lt;=0,0,ROUND(F7*J7,2)),"")</f>
        <v>22455000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4450300</v>
      </c>
      <c r="J8" s="13">
        <v>4450300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4450300</v>
      </c>
      <c r="N8" s="15" cm="1">
        <f t="array" ref="N8">IF(F8&gt;0,IF($D8&lt;=0,0,ROUND(F8*J8,2)),"")</f>
        <v>4450300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13475800</v>
      </c>
      <c r="J9" s="18">
        <v>13475800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13475800</v>
      </c>
      <c r="N9" s="27" cm="1">
        <f t="array" ref="N9">IF(F9&gt;0,IF($D9&lt;=0,0,ROUND(F9*J9,2)),"")</f>
        <v>13475800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215494.08</v>
      </c>
      <c r="J10" s="83">
        <v>215494.08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215494.08</v>
      </c>
      <c r="N10" s="87" cm="1">
        <f t="array" ref="N10">IF(F10&gt;0,IF($D10&lt;=0,0,ROUND(F10*J10,2)),"")</f>
        <v>215494.08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90004694.079999998</v>
      </c>
      <c r="N27" s="57" cm="1">
        <f t="array" ref="N27">SUM(N1:N26)</f>
        <v>90004694.079999998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215494.08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215494.08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89789200</v>
      </c>
      <c r="N28" s="67" cm="1">
        <f t="array" ref="N28">SUMIF($K3:$K26,"&gt;0",N3:N26)</f>
        <v>89789200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9876812</v>
      </c>
      <c r="N29" s="67" cm="1">
        <f t="array" ref="N29">N28*MAX($K3:$K26)%</f>
        <v>9876812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99881506.079999998</v>
      </c>
      <c r="N30" s="67" cm="1">
        <f t="array" ref="N30">N27+N29</f>
        <v>99881506.079999998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99881506.079999998</v>
      </c>
      <c r="N31" s="66" cm="1">
        <f t="array" ref="N31">ROUNDDOWN(N30,-3)</f>
        <v>99881000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8975200</v>
      </c>
      <c r="J4" s="13">
        <v>8975200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8975200</v>
      </c>
      <c r="N4" s="15" cm="1">
        <f t="array" ref="N4">IF(F4&gt;0,IF($D4&lt;=0,0,ROUND(F4*J4,2)),"")</f>
        <v>8975200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17965500</v>
      </c>
      <c r="J5" s="18">
        <v>17965500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17965500</v>
      </c>
      <c r="N5" s="27" cm="1">
        <f t="array" ref="N5">IF(F5&gt;0,IF($D5&lt;=0,0,ROUND(F5*J5,2)),"")</f>
        <v>17965500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22465500</v>
      </c>
      <c r="J6" s="13">
        <v>22465500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22465500</v>
      </c>
      <c r="N6" s="15" cm="1">
        <f t="array" ref="N6">IF(F6&gt;0,IF($D6&lt;=0,0,ROUND(F6*J6,2)),"")</f>
        <v>22465500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22455000</v>
      </c>
      <c r="J7" s="18">
        <v>22455000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22455000</v>
      </c>
      <c r="N7" s="27" cm="1">
        <f t="array" ref="N7">IF(F7&gt;0,IF($D7&lt;=0,0,ROUND(F7*J7,2)),"")</f>
        <v>22455000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4450300</v>
      </c>
      <c r="J8" s="13">
        <v>4450300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4450300</v>
      </c>
      <c r="N8" s="15" cm="1">
        <f t="array" ref="N8">IF(F8&gt;0,IF($D8&lt;=0,0,ROUND(F8*J8,2)),"")</f>
        <v>4450300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13475800</v>
      </c>
      <c r="J9" s="18">
        <v>13475800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13475800</v>
      </c>
      <c r="N9" s="27" cm="1">
        <f t="array" ref="N9">IF(F9&gt;0,IF($D9&lt;=0,0,ROUND(F9*J9,2)),"")</f>
        <v>13475800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215489.52</v>
      </c>
      <c r="J10" s="83">
        <v>215489.52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215489.52</v>
      </c>
      <c r="N10" s="87" cm="1">
        <f t="array" ref="N10">IF(F10&gt;0,IF($D10&lt;=0,0,ROUND(F10*J10,2)),"")</f>
        <v>215489.52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90002789.519999996</v>
      </c>
      <c r="N27" s="57" cm="1">
        <f t="array" ref="N27">SUM(N1:N26)</f>
        <v>90002789.519999996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215489.52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215489.52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89787300</v>
      </c>
      <c r="N28" s="67" cm="1">
        <f t="array" ref="N28">SUMIF($K3:$K26,"&gt;0",N3:N26)</f>
        <v>89787300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9876603</v>
      </c>
      <c r="N29" s="67" cm="1">
        <f t="array" ref="N29">N28*MAX($K3:$K26)%</f>
        <v>9876603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99879392.519999996</v>
      </c>
      <c r="N30" s="67" cm="1">
        <f t="array" ref="N30">N27+N29</f>
        <v>99879392.519999996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99879392.519999996</v>
      </c>
      <c r="N31" s="66" cm="1">
        <f t="array" ref="N31">ROUNDDOWN(N30,-3)</f>
        <v>99879000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8975200</v>
      </c>
      <c r="J4" s="13">
        <v>8975200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8975200</v>
      </c>
      <c r="N4" s="15" cm="1">
        <f t="array" ref="N4">IF(F4&gt;0,IF($D4&lt;=0,0,ROUND(F4*J4,2)),"")</f>
        <v>8975200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17965500</v>
      </c>
      <c r="J5" s="18">
        <v>17965500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17965500</v>
      </c>
      <c r="N5" s="27" cm="1">
        <f t="array" ref="N5">IF(F5&gt;0,IF($D5&lt;=0,0,ROUND(F5*J5,2)),"")</f>
        <v>17965500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22465500</v>
      </c>
      <c r="J6" s="13">
        <v>22465500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22465500</v>
      </c>
      <c r="N6" s="15" cm="1">
        <f t="array" ref="N6">IF(F6&gt;0,IF($D6&lt;=0,0,ROUND(F6*J6,2)),"")</f>
        <v>22465500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22455000</v>
      </c>
      <c r="J7" s="18">
        <v>22455000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22455000</v>
      </c>
      <c r="N7" s="27" cm="1">
        <f t="array" ref="N7">IF(F7&gt;0,IF($D7&lt;=0,0,ROUND(F7*J7,2)),"")</f>
        <v>22455000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4450300</v>
      </c>
      <c r="J8" s="13">
        <v>4450300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4450300</v>
      </c>
      <c r="N8" s="15" cm="1">
        <f t="array" ref="N8">IF(F8&gt;0,IF($D8&lt;=0,0,ROUND(F8*J8,2)),"")</f>
        <v>4450300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13475800</v>
      </c>
      <c r="J9" s="18">
        <v>13475800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13475800</v>
      </c>
      <c r="N9" s="27" cm="1">
        <f t="array" ref="N9">IF(F9&gt;0,IF($D9&lt;=0,0,ROUND(F9*J9,2)),"")</f>
        <v>13475800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215489.52</v>
      </c>
      <c r="J10" s="83">
        <v>215489.52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215489.52</v>
      </c>
      <c r="N10" s="87" cm="1">
        <f t="array" ref="N10">IF(F10&gt;0,IF($D10&lt;=0,0,ROUND(F10*J10,2)),"")</f>
        <v>215489.52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90002789.519999996</v>
      </c>
      <c r="N27" s="57" cm="1">
        <f t="array" ref="N27">SUM(N1:N26)</f>
        <v>90002789.519999996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215489.52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215489.52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89787300</v>
      </c>
      <c r="N28" s="67" cm="1">
        <f t="array" ref="N28">SUMIF($K3:$K26,"&gt;0",N3:N26)</f>
        <v>89787300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9876603</v>
      </c>
      <c r="N29" s="67" cm="1">
        <f t="array" ref="N29">N28*MAX($K3:$K26)%</f>
        <v>9876603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99879392.519999996</v>
      </c>
      <c r="N30" s="67" cm="1">
        <f t="array" ref="N30">N27+N29</f>
        <v>99879392.519999996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99879392.519999996</v>
      </c>
      <c r="N31" s="66" cm="1">
        <f t="array" ref="N31">ROUNDDOWN(N30,-3)</f>
        <v>99879000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N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11400000</v>
      </c>
      <c r="I4" s="13">
        <v>11340000</v>
      </c>
      <c r="J4" s="13">
        <v>11340000</v>
      </c>
      <c r="K4" s="13">
        <v>11</v>
      </c>
      <c r="L4" s="13" cm="1">
        <f t="array" ref="L4">IF(D4&gt;0,IF($D4&lt;=0,0,D4*H4),"")</f>
        <v>11400000</v>
      </c>
      <c r="M4" s="13" cm="1">
        <f t="array" ref="M4">IF(E4&gt;0,IF($D4&lt;=0,0,ROUND(E4*I4,2)),"")</f>
        <v>11340000</v>
      </c>
      <c r="N4" s="15" cm="1">
        <f t="array" ref="N4">IF(F4&gt;0,IF($D4&lt;=0,0,ROUND(F4*J4,2)),"")</f>
        <v>11340000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149000</v>
      </c>
      <c r="J7" s="26">
        <v>149000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149000</v>
      </c>
      <c r="N7" s="27" cm="1">
        <f t="array" ref="N7">IF(F7&gt;0,IF($D7&lt;=0,0,ROUND(F7*J7,2)),"")</f>
        <v>149000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300000</v>
      </c>
      <c r="J9" s="26">
        <v>300000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300000</v>
      </c>
      <c r="N9" s="27" cm="1">
        <f t="array" ref="N9">IF(F9&gt;0,IF($D9&lt;=0,0,ROUND(F9*J9,2)),"")</f>
        <v>300000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250000</v>
      </c>
      <c r="J10" s="23">
        <v>250000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250000</v>
      </c>
      <c r="N10" s="15" cm="1">
        <f t="array" ref="N10">IF(F10&gt;0,IF($D10&lt;=0,0,ROUND(F10*J10,2)),"")</f>
        <v>250000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40000</v>
      </c>
      <c r="J12" s="23">
        <v>40000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400000</v>
      </c>
      <c r="N12" s="15" cm="1">
        <f t="array" ref="N12">IF(F12&gt;0,IF($D12&lt;=0,0,ROUND(F12*J12,2)),"")</f>
        <v>400000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20</v>
      </c>
      <c r="E14" s="13" cm="1">
        <f t="array" ref="E14">D14</f>
        <v>20</v>
      </c>
      <c r="F14" s="13" cm="1">
        <f t="array" ref="F14">D14</f>
        <v>20</v>
      </c>
      <c r="G14" s="14" t="s">
        <v>27</v>
      </c>
      <c r="H14" s="13">
        <v>15000</v>
      </c>
      <c r="I14" s="23">
        <v>15000</v>
      </c>
      <c r="J14" s="23">
        <v>15000</v>
      </c>
      <c r="K14" s="13">
        <v>11</v>
      </c>
      <c r="L14" s="13" cm="1">
        <f t="array" ref="L14">IF(D14&gt;0,IF($D14&lt;=0,0,D14*H14),"")</f>
        <v>300000</v>
      </c>
      <c r="M14" s="13" cm="1">
        <f t="array" ref="M14">IF(E14&gt;0,IF($D14&lt;=0,0,ROUND(E14*I14,2)),"")</f>
        <v>300000</v>
      </c>
      <c r="N14" s="15" cm="1">
        <f t="array" ref="N14">IF(F14&gt;0,IF($D14&lt;=0,0,ROUND(F14*J14,2)),"")</f>
        <v>300000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85000</v>
      </c>
      <c r="J15" s="26">
        <v>85000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850000</v>
      </c>
      <c r="N15" s="27" cm="1">
        <f t="array" ref="N15">IF(F15&gt;0,IF($D15&lt;=0,0,ROUND(F15*J15,2)),"")</f>
        <v>850000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35000</v>
      </c>
      <c r="J16" s="23">
        <v>35000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350000</v>
      </c>
      <c r="N16" s="15" cm="1">
        <f t="array" ref="N16">IF(F16&gt;0,IF($D16&lt;=0,0,ROUND(F16*J16,2)),"")</f>
        <v>350000</v>
      </c>
    </row>
    <row r="17" spans="1:14" ht="20.5" customHeight="1" x14ac:dyDescent="0.15">
      <c r="A17" s="10" t="s">
        <v>114</v>
      </c>
      <c r="B17" s="11" t="s">
        <v>115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10" t="s">
        <v>116</v>
      </c>
      <c r="B18" s="11" t="s">
        <v>117</v>
      </c>
      <c r="C18" s="12"/>
      <c r="D18" s="20"/>
      <c r="E18" s="13"/>
      <c r="F18" s="13"/>
      <c r="G18" s="20"/>
      <c r="H18" s="13"/>
      <c r="I18" s="20"/>
      <c r="J18" s="20"/>
      <c r="K18" s="13"/>
      <c r="L18" s="20" t="str" cm="1">
        <f t="array" ref="L18">IF(D18&gt;0,IF($D18&lt;=0,0,D18*H18),"")</f>
        <v/>
      </c>
      <c r="M18" s="20" t="str" cm="1">
        <f t="array" ref="M18">IF(E18&gt;0,IF($D18&lt;=0,0,ROUND(E18*I18,2)),"")</f>
        <v/>
      </c>
      <c r="N18" s="21" t="str" cm="1">
        <f t="array" ref="N18">IF(F18&gt;0,IF($D18&lt;=0,0,ROUND(F18*J18,2)),"")</f>
        <v/>
      </c>
    </row>
    <row r="19" spans="1:14" ht="20.5" customHeight="1" x14ac:dyDescent="0.15">
      <c r="A19" s="10" t="s">
        <v>118</v>
      </c>
      <c r="B19" s="11" t="s">
        <v>119</v>
      </c>
      <c r="C19" s="16"/>
      <c r="D19" s="24">
        <v>1</v>
      </c>
      <c r="E19" s="18" cm="1">
        <f t="array" ref="E19">D19</f>
        <v>1</v>
      </c>
      <c r="F19" s="18" cm="1">
        <f t="array" ref="F19">D19</f>
        <v>1</v>
      </c>
      <c r="G19" s="25" t="s">
        <v>94</v>
      </c>
      <c r="H19" s="18">
        <v>2500000</v>
      </c>
      <c r="I19" s="26">
        <v>2500000</v>
      </c>
      <c r="J19" s="26">
        <v>2500000</v>
      </c>
      <c r="K19" s="18">
        <v>11</v>
      </c>
      <c r="L19" s="18" cm="1">
        <f t="array" ref="L19">IF(D19&gt;0,IF($D19&lt;=0,0,D19*H19),"")</f>
        <v>2500000</v>
      </c>
      <c r="M19" s="18" cm="1">
        <f t="array" ref="M19">IF(E19&gt;0,IF($D19&lt;=0,0,ROUND(E19*I19,2)),"")</f>
        <v>2500000</v>
      </c>
      <c r="N19" s="27" cm="1">
        <f t="array" ref="N19">IF(F19&gt;0,IF($D19&lt;=0,0,ROUND(F19*J19,2)),"")</f>
        <v>2500000</v>
      </c>
    </row>
    <row r="20" spans="1:14" ht="20.5" customHeight="1" x14ac:dyDescent="0.15">
      <c r="A20" s="28"/>
      <c r="B20" s="11" t="s">
        <v>120</v>
      </c>
      <c r="C20" s="12"/>
      <c r="D20" s="20"/>
      <c r="E20" s="13"/>
      <c r="F20" s="13"/>
      <c r="G20" s="20"/>
      <c r="H20" s="13"/>
      <c r="I20" s="20"/>
      <c r="J20" s="20"/>
      <c r="K20" s="13"/>
      <c r="L20" s="20" t="str" cm="1">
        <f t="array" ref="L20">IF(D20&gt;0,IF($D20&lt;=0,0,D20*H20),"")</f>
        <v/>
      </c>
      <c r="M20" s="20" t="str" cm="1">
        <f t="array" ref="M20">IF(E20&gt;0,IF($D20&lt;=0,0,ROUND(E20*I20,2)),"")</f>
        <v/>
      </c>
      <c r="N20" s="21" t="str" cm="1">
        <f t="array" ref="N20">IF(F20&gt;0,IF($D20&lt;=0,0,ROUND(F20*J20,2)),"")</f>
        <v/>
      </c>
    </row>
    <row r="21" spans="1:14" ht="32.5" customHeight="1" x14ac:dyDescent="0.15">
      <c r="A21" s="10" t="s">
        <v>121</v>
      </c>
      <c r="B21" s="11" t="s">
        <v>122</v>
      </c>
      <c r="C21" s="16"/>
      <c r="D21" s="24">
        <v>1</v>
      </c>
      <c r="E21" s="18" cm="1">
        <f t="array" ref="E21">D21</f>
        <v>1</v>
      </c>
      <c r="F21" s="18" cm="1">
        <f t="array" ref="F21">D21</f>
        <v>1</v>
      </c>
      <c r="G21" s="25" t="s">
        <v>102</v>
      </c>
      <c r="H21" s="18">
        <v>350000</v>
      </c>
      <c r="I21" s="26">
        <v>350000</v>
      </c>
      <c r="J21" s="26">
        <v>350000</v>
      </c>
      <c r="K21" s="18">
        <v>11</v>
      </c>
      <c r="L21" s="18" cm="1">
        <f t="array" ref="L21">IF(D21&gt;0,IF($D21&lt;=0,0,D21*H21),"")</f>
        <v>350000</v>
      </c>
      <c r="M21" s="18" cm="1">
        <f t="array" ref="M21">IF(E21&gt;0,IF($D21&lt;=0,0,ROUND(E21*I21,2)),"")</f>
        <v>350000</v>
      </c>
      <c r="N21" s="27" cm="1">
        <f t="array" ref="N21">IF(F21&gt;0,IF($D21&lt;=0,0,ROUND(F21*J21,2)),"")</f>
        <v>350000</v>
      </c>
    </row>
    <row r="22" spans="1:14" ht="20.5" customHeight="1" x14ac:dyDescent="0.15">
      <c r="A22" s="10" t="s">
        <v>123</v>
      </c>
      <c r="B22" s="11" t="s">
        <v>124</v>
      </c>
      <c r="C22" s="12"/>
      <c r="D22" s="20"/>
      <c r="E22" s="13"/>
      <c r="F22" s="13"/>
      <c r="G22" s="20"/>
      <c r="H22" s="13"/>
      <c r="I22" s="20"/>
      <c r="J22" s="20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10" t="s">
        <v>125</v>
      </c>
      <c r="B23" s="11" t="s">
        <v>124</v>
      </c>
      <c r="C23" s="16"/>
      <c r="D23" s="24">
        <v>1</v>
      </c>
      <c r="E23" s="18" cm="1">
        <f t="array" ref="E23">D23</f>
        <v>1</v>
      </c>
      <c r="F23" s="18" cm="1">
        <f t="array" ref="F23">D23</f>
        <v>1</v>
      </c>
      <c r="G23" s="25" t="s">
        <v>22</v>
      </c>
      <c r="H23" s="18">
        <v>300000</v>
      </c>
      <c r="I23" s="26">
        <v>300000</v>
      </c>
      <c r="J23" s="26">
        <v>300000</v>
      </c>
      <c r="K23" s="18">
        <v>11</v>
      </c>
      <c r="L23" s="18" cm="1">
        <f t="array" ref="L23">IF(D23&gt;0,IF($D23&lt;=0,0,D23*H23),"")</f>
        <v>300000</v>
      </c>
      <c r="M23" s="18" cm="1">
        <f t="array" ref="M23">IF(E23&gt;0,IF($D23&lt;=0,0,ROUND(E23*I23,2)),"")</f>
        <v>300000</v>
      </c>
      <c r="N23" s="27" cm="1">
        <f t="array" ref="N23">IF(F23&gt;0,IF($D23&lt;=0,0,ROUND(F23*J23,2)),"")</f>
        <v>300000</v>
      </c>
    </row>
    <row r="24" spans="1:14" ht="20.5" customHeight="1" x14ac:dyDescent="0.15">
      <c r="A24" s="28"/>
      <c r="B24" s="11" t="s">
        <v>126</v>
      </c>
      <c r="C24" s="12"/>
      <c r="D24" s="20"/>
      <c r="E24" s="13"/>
      <c r="F24" s="13"/>
      <c r="G24" s="20"/>
      <c r="H24" s="13"/>
      <c r="I24" s="20"/>
      <c r="J24" s="20"/>
      <c r="K24" s="13"/>
      <c r="L24" s="20" t="str" cm="1">
        <f t="array" ref="L24">IF(D24&gt;0,IF($D24&lt;=0,0,D24*H24),"")</f>
        <v/>
      </c>
      <c r="M24" s="20" t="str" cm="1">
        <f t="array" ref="M24">IF(E24&gt;0,IF($D24&lt;=0,0,ROUND(E24*I24,2)),"")</f>
        <v/>
      </c>
      <c r="N24" s="21" t="str" cm="1">
        <f t="array" ref="N24">IF(F24&gt;0,IF($D24&lt;=0,0,ROUND(F24*J24,2)),"")</f>
        <v/>
      </c>
    </row>
    <row r="25" spans="1:14" ht="20.5" customHeight="1" x14ac:dyDescent="0.15">
      <c r="A25" s="10" t="s">
        <v>80</v>
      </c>
      <c r="B25" s="11" t="s">
        <v>127</v>
      </c>
      <c r="C25" s="16"/>
      <c r="D25" s="24">
        <v>840</v>
      </c>
      <c r="E25" s="18" cm="1">
        <f t="array" ref="E25">D25</f>
        <v>840</v>
      </c>
      <c r="F25" s="18" cm="1">
        <f t="array" ref="F25">D25</f>
        <v>840</v>
      </c>
      <c r="G25" s="25" t="s">
        <v>34</v>
      </c>
      <c r="H25" s="18">
        <v>29760.89</v>
      </c>
      <c r="I25" s="18">
        <v>29683.02</v>
      </c>
      <c r="J25" s="18">
        <v>29683.02</v>
      </c>
      <c r="K25" s="18">
        <v>11</v>
      </c>
      <c r="L25" s="18" cm="1">
        <f t="array" ref="L25">IF(D25&gt;0,IF($D25&lt;=0,0,D25*H25),"")</f>
        <v>24999147.599999998</v>
      </c>
      <c r="M25" s="18" cm="1">
        <f t="array" ref="M25">IF(E25&gt;0,IF($D25&lt;=0,0,ROUND(E25*I25,2)),"")</f>
        <v>24933736.800000001</v>
      </c>
      <c r="N25" s="27" cm="1">
        <f t="array" ref="N25">IF(F25&gt;0,IF($D25&lt;=0,0,ROUND(F25*J25,2)),"")</f>
        <v>24933736.800000001</v>
      </c>
    </row>
    <row r="26" spans="1:14" ht="20.5" customHeight="1" x14ac:dyDescent="0.15">
      <c r="A26" s="28"/>
      <c r="B26" s="11" t="s">
        <v>32</v>
      </c>
      <c r="C26" s="12"/>
      <c r="D26" s="20"/>
      <c r="E26" s="13"/>
      <c r="F26" s="13"/>
      <c r="G26" s="20"/>
      <c r="H26" s="13"/>
      <c r="I26" s="20"/>
      <c r="J26" s="20"/>
      <c r="K26" s="13"/>
      <c r="L26" s="20" t="str" cm="1">
        <f t="array" ref="L26">IF(D26&gt;0,IF($D26&lt;=0,0,D26*H26),"")</f>
        <v/>
      </c>
      <c r="M26" s="20" t="str" cm="1">
        <f t="array" ref="M26">IF(E26&gt;0,IF($D26&lt;=0,0,ROUND(E26*I26,2)),"")</f>
        <v/>
      </c>
      <c r="N26" s="21" t="str" cm="1">
        <f t="array" ref="N26">IF(F26&gt;0,IF($D26&lt;=0,0,ROUND(F26*J26,2)),"")</f>
        <v/>
      </c>
    </row>
    <row r="27" spans="1:14" ht="20.5" customHeight="1" x14ac:dyDescent="0.15">
      <c r="A27" s="29">
        <v>3.1</v>
      </c>
      <c r="B27" s="11" t="s">
        <v>128</v>
      </c>
      <c r="C27" s="16"/>
      <c r="D27" s="99">
        <v>5274</v>
      </c>
      <c r="E27" s="18" cm="1">
        <f t="array" ref="E27">D27</f>
        <v>5274</v>
      </c>
      <c r="F27" s="18" cm="1">
        <f t="array" ref="F27">D27</f>
        <v>5274</v>
      </c>
      <c r="G27" s="25" t="s">
        <v>34</v>
      </c>
      <c r="H27" s="18">
        <v>22063.02</v>
      </c>
      <c r="I27" s="18">
        <v>22033.07</v>
      </c>
      <c r="J27" s="18">
        <v>22033.07</v>
      </c>
      <c r="K27" s="18">
        <v>11</v>
      </c>
      <c r="L27" s="18" cm="1">
        <f t="array" ref="L27">IF(D27&gt;0,IF($D27&lt;=0,0,D27*H27),"")</f>
        <v>116360367.48</v>
      </c>
      <c r="M27" s="18" cm="1">
        <f t="array" ref="M27">IF(E27&gt;0,IF($D27&lt;=0,0,ROUND(E27*I27,2)),"")</f>
        <v>116202411.18000001</v>
      </c>
      <c r="N27" s="27" cm="1">
        <f t="array" ref="N27">IF(F27&gt;0,IF($D27&lt;=0,0,ROUND(F27*J27,2)),"")</f>
        <v>116202411.18000001</v>
      </c>
    </row>
    <row r="28" spans="1:14" ht="20.5" customHeight="1" x14ac:dyDescent="0.15">
      <c r="A28" s="29">
        <v>3.3</v>
      </c>
      <c r="B28" s="11" t="s">
        <v>35</v>
      </c>
      <c r="C28" s="12"/>
      <c r="D28" s="13">
        <v>5100</v>
      </c>
      <c r="E28" s="13" cm="1">
        <f t="array" ref="E28">D28</f>
        <v>5100</v>
      </c>
      <c r="F28" s="13" cm="1">
        <f t="array" ref="F28">D28</f>
        <v>5100</v>
      </c>
      <c r="G28" s="14" t="s">
        <v>36</v>
      </c>
      <c r="H28" s="13">
        <v>1098.81</v>
      </c>
      <c r="I28" s="100">
        <v>1096.6600000000001</v>
      </c>
      <c r="J28" s="100">
        <v>1096.6600000000001</v>
      </c>
      <c r="K28" s="13">
        <v>11</v>
      </c>
      <c r="L28" s="13" cm="1">
        <f t="array" ref="L28">IF(D28&gt;0,IF($D28&lt;=0,0,D28*H28),"")</f>
        <v>5603931</v>
      </c>
      <c r="M28" s="13" cm="1">
        <f t="array" ref="M28">IF(E28&gt;0,IF($D28&lt;=0,0,ROUND(E28*I28,2)),"")</f>
        <v>5592966</v>
      </c>
      <c r="N28" s="15" cm="1">
        <f t="array" ref="N28">IF(F28&gt;0,IF($D28&lt;=0,0,ROUND(F28*J28,2)),"")</f>
        <v>5592966</v>
      </c>
    </row>
    <row r="29" spans="1:14" ht="20.5" customHeight="1" x14ac:dyDescent="0.15">
      <c r="A29" s="29">
        <v>3.4</v>
      </c>
      <c r="B29" s="11" t="s">
        <v>129</v>
      </c>
      <c r="C29" s="16"/>
      <c r="D29" s="18">
        <v>6800</v>
      </c>
      <c r="E29" s="18" cm="1">
        <f t="array" ref="E29">D29</f>
        <v>6800</v>
      </c>
      <c r="F29" s="18" cm="1">
        <f t="array" ref="F29">D29</f>
        <v>6800</v>
      </c>
      <c r="G29" s="25" t="s">
        <v>36</v>
      </c>
      <c r="H29" s="18">
        <v>2263.34</v>
      </c>
      <c r="I29" s="30">
        <v>2261.85</v>
      </c>
      <c r="J29" s="30">
        <v>2261.85</v>
      </c>
      <c r="K29" s="18">
        <v>11</v>
      </c>
      <c r="L29" s="18" cm="1">
        <f t="array" ref="L29">IF(D29&gt;0,IF($D29&lt;=0,0,D29*H29),"")</f>
        <v>15390712.000000002</v>
      </c>
      <c r="M29" s="18" cm="1">
        <f t="array" ref="M29">IF(E29&gt;0,IF($D29&lt;=0,0,ROUND(E29*I29,2)),"")</f>
        <v>15380580</v>
      </c>
      <c r="N29" s="27" cm="1">
        <f t="array" ref="N29">IF(F29&gt;0,IF($D29&lt;=0,0,ROUND(F29*J29,2)),"")</f>
        <v>15380580</v>
      </c>
    </row>
    <row r="30" spans="1:14" ht="20.5" customHeight="1" x14ac:dyDescent="0.15">
      <c r="A30" s="28"/>
      <c r="B30" s="11" t="s">
        <v>37</v>
      </c>
      <c r="C30" s="12"/>
      <c r="D30" s="13"/>
      <c r="E30" s="13"/>
      <c r="F30" s="13"/>
      <c r="G30" s="20"/>
      <c r="H30" s="20"/>
      <c r="I30" s="20"/>
      <c r="J30" s="20"/>
      <c r="K30" s="13"/>
      <c r="L30" s="20" t="str" cm="1">
        <f t="array" ref="L30">IF(D30&gt;0,IF($D30&lt;=0,0,D30*H30),"")</f>
        <v/>
      </c>
      <c r="M30" s="13"/>
      <c r="N30" s="15"/>
    </row>
    <row r="31" spans="1:14" ht="20.5" customHeight="1" x14ac:dyDescent="0.15">
      <c r="A31" s="31">
        <v>1</v>
      </c>
      <c r="B31" s="32" t="s">
        <v>38</v>
      </c>
      <c r="C31" s="33"/>
      <c r="D31" s="34">
        <v>1</v>
      </c>
      <c r="E31" s="34" cm="1">
        <f t="array" ref="E31">D31</f>
        <v>1</v>
      </c>
      <c r="F31" s="34" cm="1">
        <f t="array" ref="F31">D31</f>
        <v>1</v>
      </c>
      <c r="G31" s="35" t="s">
        <v>13</v>
      </c>
      <c r="H31" s="34">
        <v>391490.48</v>
      </c>
      <c r="I31" s="34">
        <v>390667</v>
      </c>
      <c r="J31" s="34">
        <v>390667</v>
      </c>
      <c r="K31" s="34">
        <v>0</v>
      </c>
      <c r="L31" s="34" cm="1">
        <f t="array" ref="L31">IF(D31&gt;0,IF($D31&lt;=0,0,D31*H31),"")</f>
        <v>391490.48</v>
      </c>
      <c r="M31" s="34" cm="1">
        <f t="array" ref="M31">IF(E31&gt;0,IF($D31&lt;=0,0,ROUND(E31*I31,2)),"")</f>
        <v>390667</v>
      </c>
      <c r="N31" s="36" cm="1">
        <f t="array" ref="N31">IF(F31&gt;0,IF($D31&lt;=0,0,ROUND(F31*J31,2)),"")</f>
        <v>390667</v>
      </c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6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4"/>
      <c r="M37" s="44"/>
      <c r="N37" s="46"/>
    </row>
    <row r="38" spans="1:14" ht="8.75" hidden="1" customHeight="1" x14ac:dyDescent="0.15">
      <c r="A38" s="37"/>
      <c r="B38" s="38"/>
      <c r="C38" s="39"/>
      <c r="D38" s="40"/>
      <c r="E38" s="40"/>
      <c r="F38" s="40"/>
      <c r="G38" s="41"/>
      <c r="H38" s="41"/>
      <c r="I38" s="41"/>
      <c r="J38" s="41"/>
      <c r="K38" s="40"/>
      <c r="L38" s="41"/>
      <c r="M38" s="41"/>
      <c r="N38" s="47"/>
    </row>
    <row r="39" spans="1:14" ht="8.75" hidden="1" customHeight="1" x14ac:dyDescent="0.15">
      <c r="A39" s="37"/>
      <c r="B39" s="38"/>
      <c r="C39" s="43"/>
      <c r="D39" s="44"/>
      <c r="E39" s="44"/>
      <c r="F39" s="44"/>
      <c r="G39" s="45"/>
      <c r="H39" s="48"/>
      <c r="I39" s="48"/>
      <c r="J39" s="48"/>
      <c r="K39" s="44"/>
      <c r="L39" s="44"/>
      <c r="M39" s="44"/>
      <c r="N39" s="46"/>
    </row>
    <row r="40" spans="1:14" ht="8.75" hidden="1" customHeight="1" x14ac:dyDescent="0.15">
      <c r="A40" s="37"/>
      <c r="B40" s="38"/>
      <c r="C40" s="39"/>
      <c r="D40" s="40"/>
      <c r="E40" s="40"/>
      <c r="F40" s="40"/>
      <c r="G40" s="41"/>
      <c r="H40" s="41"/>
      <c r="I40" s="41"/>
      <c r="J40" s="41"/>
      <c r="K40" s="40"/>
      <c r="L40" s="41"/>
      <c r="M40" s="41"/>
      <c r="N40" s="47"/>
    </row>
    <row r="41" spans="1:14" ht="8.75" hidden="1" customHeight="1" x14ac:dyDescent="0.15">
      <c r="A41" s="37"/>
      <c r="B41" s="38"/>
      <c r="C41" s="43"/>
      <c r="D41" s="44"/>
      <c r="E41" s="44"/>
      <c r="F41" s="44"/>
      <c r="G41" s="45"/>
      <c r="H41" s="44"/>
      <c r="I41" s="44"/>
      <c r="J41" s="44"/>
      <c r="K41" s="44"/>
      <c r="L41" s="44"/>
      <c r="M41" s="44"/>
      <c r="N41" s="46"/>
    </row>
    <row r="42" spans="1:14" ht="8.75" hidden="1" customHeight="1" x14ac:dyDescent="0.15">
      <c r="A42" s="37"/>
      <c r="B42" s="38"/>
      <c r="C42" s="39"/>
      <c r="D42" s="40"/>
      <c r="E42" s="40"/>
      <c r="F42" s="40"/>
      <c r="G42" s="41"/>
      <c r="H42" s="40"/>
      <c r="I42" s="40"/>
      <c r="J42" s="40"/>
      <c r="K42" s="40"/>
      <c r="L42" s="40"/>
      <c r="M42" s="40"/>
      <c r="N42" s="42"/>
    </row>
    <row r="43" spans="1:14" ht="8.75" hidden="1" customHeight="1" x14ac:dyDescent="0.15">
      <c r="A43" s="49"/>
      <c r="B43" s="38"/>
      <c r="C43" s="43"/>
      <c r="D43" s="44"/>
      <c r="E43" s="44"/>
      <c r="F43" s="44"/>
      <c r="G43" s="45"/>
      <c r="H43" s="44"/>
      <c r="I43" s="44"/>
      <c r="J43" s="44"/>
      <c r="K43" s="44"/>
      <c r="L43" s="44"/>
      <c r="M43" s="44"/>
      <c r="N43" s="46"/>
    </row>
    <row r="44" spans="1:14" ht="8.75" hidden="1" customHeight="1" x14ac:dyDescent="0.15">
      <c r="A44" s="49"/>
      <c r="B44" s="38"/>
      <c r="C44" s="39"/>
      <c r="D44" s="40"/>
      <c r="E44" s="40"/>
      <c r="F44" s="40"/>
      <c r="G44" s="41"/>
      <c r="H44" s="40"/>
      <c r="I44" s="40"/>
      <c r="J44" s="40"/>
      <c r="K44" s="40"/>
      <c r="L44" s="40"/>
      <c r="M44" s="40"/>
      <c r="N44" s="42"/>
    </row>
    <row r="45" spans="1:14" ht="8.75" hidden="1" customHeight="1" x14ac:dyDescent="0.15">
      <c r="A45" s="37"/>
      <c r="B45" s="38"/>
      <c r="C45" s="43"/>
      <c r="D45" s="44"/>
      <c r="E45" s="44"/>
      <c r="F45" s="44"/>
      <c r="G45" s="45"/>
      <c r="H45" s="44"/>
      <c r="I45" s="44"/>
      <c r="J45" s="44"/>
      <c r="K45" s="44"/>
      <c r="L45" s="45"/>
      <c r="M45" s="45"/>
      <c r="N45" s="50"/>
    </row>
    <row r="46" spans="1:14" ht="8.75" hidden="1" customHeight="1" x14ac:dyDescent="0.15">
      <c r="A46" s="37"/>
      <c r="B46" s="38"/>
      <c r="C46" s="39"/>
      <c r="D46" s="40"/>
      <c r="E46" s="40"/>
      <c r="F46" s="40"/>
      <c r="G46" s="41"/>
      <c r="H46" s="40"/>
      <c r="I46" s="40"/>
      <c r="J46" s="40"/>
      <c r="K46" s="40"/>
      <c r="L46" s="40"/>
      <c r="M46" s="40"/>
      <c r="N46" s="42"/>
    </row>
    <row r="47" spans="1:14" ht="8.75" hidden="1" customHeight="1" x14ac:dyDescent="0.15">
      <c r="A47" s="37"/>
      <c r="B47" s="38"/>
      <c r="C47" s="43"/>
      <c r="D47" s="44"/>
      <c r="E47" s="44"/>
      <c r="F47" s="44"/>
      <c r="G47" s="45"/>
      <c r="H47" s="44"/>
      <c r="I47" s="44"/>
      <c r="J47" s="44"/>
      <c r="K47" s="44"/>
      <c r="L47" s="45"/>
      <c r="M47" s="45"/>
      <c r="N47" s="50"/>
    </row>
    <row r="48" spans="1:14" ht="20.75" customHeight="1" x14ac:dyDescent="0.15">
      <c r="A48" s="51"/>
      <c r="B48" s="52"/>
      <c r="C48" s="52"/>
      <c r="D48" s="53"/>
      <c r="E48" s="53"/>
      <c r="F48" s="53"/>
      <c r="G48" s="54"/>
      <c r="H48" s="54"/>
      <c r="I48" s="52"/>
      <c r="J48" s="55"/>
      <c r="K48" s="56" t="s">
        <v>39</v>
      </c>
      <c r="L48" s="57" cm="1">
        <f t="array" ref="L48">SUM(L1:L47)</f>
        <v>179995648.55999997</v>
      </c>
      <c r="M48" s="57" cm="1">
        <f t="array" ref="M48">SUM(M1:M47)</f>
        <v>179689360.98000002</v>
      </c>
      <c r="N48" s="57" cm="1">
        <f t="array" ref="N48">SUM(N1:N47)</f>
        <v>179689360.98000002</v>
      </c>
    </row>
    <row r="49" spans="1:14" ht="21" customHeight="1" x14ac:dyDescent="0.15">
      <c r="A49" s="58"/>
      <c r="B49" s="59" t="s">
        <v>40</v>
      </c>
      <c r="C49" s="60"/>
      <c r="D49" s="61" cm="1">
        <f t="array" ref="D49">ROUND(IF(L49&lt;=100000000,L49*0.24%,IF(AND(L49&gt;100000000,L49&lt;=500000000),100000000*0.24%+(L49-100000000)*0.19%,IF(AND(L49&gt;500000000,L49&lt;=1000000000),100000000*0.24%+400000000*0.19%+(L49-500000000)*0.15%,IF(AND(L49&gt;1000000000,L49&lt;=5000000000),100000000*0.24%+400000000*0.19%+500000000*0.15%+(L49-1000000000)*0.12%,IF(L49&gt;5000000000,100000000*0.24%+400000000*0.19%+500000000*0.15%+4000000000*0.12%+(L49-5000000000)*0.1%,"Bingung komputer"))))),2)</f>
        <v>391247.9</v>
      </c>
      <c r="E49" s="62" cm="1">
        <f t="array" ref="E49">ROUND(IF(M49&lt;=100000000,M49*0.24%,IF(AND(M49&gt;100000000,M49&lt;=500000000),100000000*0.24%+(M49-100000000)*0.19%,IF(AND(M49&gt;500000000,M49&lt;=1000000000),100000000*0.24%+400000000*0.19%+(M49-500000000)*0.15%,IF(AND(M49&gt;1000000000,M49&lt;=5000000000),100000000*0.24%+400000000*0.19%+500000000*0.15%+(M49-1000000000)*0.12%,IF(M49&gt;5000000000,100000000*0.24%+400000000*0.19%+500000000*0.15%+4000000000*0.12%+(M49-5000000000)*0.1%,"Bingung komputer"))))),2)</f>
        <v>390667.52000000002</v>
      </c>
      <c r="F49" s="62" cm="1">
        <f t="array" ref="F49">ROUND(IF(N49&lt;=100000000,N49*0.24%,IF(AND(N49&gt;100000000,N49&lt;=500000000),100000000*0.24%+(N49-100000000)*0.19%,IF(AND(N49&gt;500000000,N49&lt;=1000000000),100000000*0.24%+400000000*0.19%+(N49-500000000)*0.15%,IF(AND(N49&gt;1000000000,N49&lt;=5000000000),100000000*0.24%+400000000*0.19%+500000000*0.15%+(N49-1000000000)*0.12%,IF(N49&gt;5000000000,100000000*0.24%+400000000*0.19%+500000000*0.15%+4000000000*0.12%+(N49-5000000000)*0.1%,"Bingung komputer"))))),2)</f>
        <v>390667.52000000002</v>
      </c>
      <c r="G49" s="63"/>
      <c r="H49" s="64"/>
      <c r="I49" s="60"/>
      <c r="J49" s="65"/>
      <c r="K49" s="65" t="str" cm="1">
        <f t="array" ref="K49">"Jumlah Terkena Pajak "&amp;MAX(K3:K47)&amp;"% (B)"</f>
        <v>Jumlah Terkena Pajak 11% (B)</v>
      </c>
      <c r="L49" s="66" cm="1">
        <f t="array" ref="L49">SUMIF($K3:$K47,"&gt;0",L3:L47)</f>
        <v>179604158.07999998</v>
      </c>
      <c r="M49" s="67" cm="1">
        <f t="array" ref="M49">SUMIF($K3:$K47,"&gt;0",M3:M47)</f>
        <v>179298693.98000002</v>
      </c>
      <c r="N49" s="67" cm="1">
        <f t="array" ref="N49">SUMIF($K3:$K47,"&gt;0",N3:N47)</f>
        <v>179298693.98000002</v>
      </c>
    </row>
    <row r="50" spans="1:14" ht="21" customHeight="1" x14ac:dyDescent="0.15">
      <c r="A50" s="68"/>
      <c r="B50" s="69"/>
      <c r="C50" s="69"/>
      <c r="D50" s="70"/>
      <c r="E50" s="70"/>
      <c r="F50" s="69"/>
      <c r="G50" s="70"/>
      <c r="H50" s="70"/>
      <c r="I50" s="69"/>
      <c r="J50" s="71"/>
      <c r="K50" s="71" t="str" cm="1">
        <f t="array" ref="K50">"PPN (C) = "&amp;MAX(K3:K47)&amp;"% x B"</f>
        <v>PPN (C) = 11% x B</v>
      </c>
      <c r="L50" s="72" cm="1">
        <f t="array" ref="L50">L49*MAX($K3:$K47)%</f>
        <v>19756457.388799999</v>
      </c>
      <c r="M50" s="67" cm="1">
        <f t="array" ref="M50">M49*MAX($K3:$K47)%</f>
        <v>19722856.337800004</v>
      </c>
      <c r="N50" s="67" cm="1">
        <f t="array" ref="N50">N49*MAX($K3:$K47)%</f>
        <v>19722856.337800004</v>
      </c>
    </row>
    <row r="51" spans="1:14" ht="21" customHeight="1" x14ac:dyDescent="0.15">
      <c r="A51" s="68"/>
      <c r="B51" s="69"/>
      <c r="C51" s="69"/>
      <c r="D51" s="70"/>
      <c r="E51" s="70"/>
      <c r="F51" s="70"/>
      <c r="G51" s="70"/>
      <c r="H51" s="70"/>
      <c r="I51" s="69"/>
      <c r="J51" s="71"/>
      <c r="K51" s="73" t="s">
        <v>41</v>
      </c>
      <c r="L51" s="74" cm="1">
        <f t="array" ref="L51">L48+L50</f>
        <v>199752105.94879997</v>
      </c>
      <c r="M51" s="67" cm="1">
        <f t="array" ref="M51">M48+M50</f>
        <v>199412217.31780002</v>
      </c>
      <c r="N51" s="67" cm="1">
        <f t="array" ref="N51">N48+N50</f>
        <v>199412217.31780002</v>
      </c>
    </row>
    <row r="52" spans="1:14" ht="20.5" customHeight="1" x14ac:dyDescent="0.15">
      <c r="A52" s="68"/>
      <c r="B52" s="69"/>
      <c r="C52" s="69"/>
      <c r="D52" s="70"/>
      <c r="E52" s="70"/>
      <c r="F52" s="70"/>
      <c r="G52" s="70"/>
      <c r="H52" s="70"/>
      <c r="I52" s="69"/>
      <c r="J52" s="71"/>
      <c r="K52" s="73" t="s">
        <v>42</v>
      </c>
      <c r="L52" s="66" cm="1">
        <f t="array" ref="L52">ROUNDDOWN(L51,2)</f>
        <v>199752105.94</v>
      </c>
      <c r="M52" s="66" cm="1">
        <f t="array" ref="M52">ROUNDDOWN(M51,2)</f>
        <v>199412217.31</v>
      </c>
      <c r="N52" s="66" cm="1">
        <f t="array" ref="N52">ROUNDDOWN(N51,-3)</f>
        <v>199412000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N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11400000</v>
      </c>
      <c r="I4" s="13">
        <v>11340000</v>
      </c>
      <c r="J4" s="13">
        <v>11340000</v>
      </c>
      <c r="K4" s="13">
        <v>11</v>
      </c>
      <c r="L4" s="13" cm="1">
        <f t="array" ref="L4">IF(D4&gt;0,IF($D4&lt;=0,0,D4*H4),"")</f>
        <v>11400000</v>
      </c>
      <c r="M4" s="13" cm="1">
        <f t="array" ref="M4">IF(E4&gt;0,IF($D4&lt;=0,0,ROUND(E4*I4,2)),"")</f>
        <v>11340000</v>
      </c>
      <c r="N4" s="15" cm="1">
        <f t="array" ref="N4">IF(F4&gt;0,IF($D4&lt;=0,0,ROUND(F4*J4,2)),"")</f>
        <v>11340000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150000</v>
      </c>
      <c r="J7" s="26">
        <v>150000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150000</v>
      </c>
      <c r="N7" s="27" cm="1">
        <f t="array" ref="N7">IF(F7&gt;0,IF($D7&lt;=0,0,ROUND(F7*J7,2)),"")</f>
        <v>150000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300000</v>
      </c>
      <c r="J9" s="26">
        <v>300000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300000</v>
      </c>
      <c r="N9" s="27" cm="1">
        <f t="array" ref="N9">IF(F9&gt;0,IF($D9&lt;=0,0,ROUND(F9*J9,2)),"")</f>
        <v>300000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250000</v>
      </c>
      <c r="J10" s="23">
        <v>250000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250000</v>
      </c>
      <c r="N10" s="15" cm="1">
        <f t="array" ref="N10">IF(F10&gt;0,IF($D10&lt;=0,0,ROUND(F10*J10,2)),"")</f>
        <v>250000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40000</v>
      </c>
      <c r="J12" s="23">
        <v>40000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400000</v>
      </c>
      <c r="N12" s="15" cm="1">
        <f t="array" ref="N12">IF(F12&gt;0,IF($D12&lt;=0,0,ROUND(F12*J12,2)),"")</f>
        <v>400000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20</v>
      </c>
      <c r="E14" s="13" cm="1">
        <f t="array" ref="E14">D14</f>
        <v>20</v>
      </c>
      <c r="F14" s="13" cm="1">
        <f t="array" ref="F14">D14</f>
        <v>20</v>
      </c>
      <c r="G14" s="14" t="s">
        <v>27</v>
      </c>
      <c r="H14" s="13">
        <v>15000</v>
      </c>
      <c r="I14" s="23">
        <v>15000</v>
      </c>
      <c r="J14" s="23">
        <v>15000</v>
      </c>
      <c r="K14" s="13">
        <v>11</v>
      </c>
      <c r="L14" s="13" cm="1">
        <f t="array" ref="L14">IF(D14&gt;0,IF($D14&lt;=0,0,D14*H14),"")</f>
        <v>300000</v>
      </c>
      <c r="M14" s="13" cm="1">
        <f t="array" ref="M14">IF(E14&gt;0,IF($D14&lt;=0,0,ROUND(E14*I14,2)),"")</f>
        <v>300000</v>
      </c>
      <c r="N14" s="15" cm="1">
        <f t="array" ref="N14">IF(F14&gt;0,IF($D14&lt;=0,0,ROUND(F14*J14,2)),"")</f>
        <v>300000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85000</v>
      </c>
      <c r="J15" s="26">
        <v>85000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850000</v>
      </c>
      <c r="N15" s="27" cm="1">
        <f t="array" ref="N15">IF(F15&gt;0,IF($D15&lt;=0,0,ROUND(F15*J15,2)),"")</f>
        <v>850000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35000</v>
      </c>
      <c r="J16" s="23">
        <v>35000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350000</v>
      </c>
      <c r="N16" s="15" cm="1">
        <f t="array" ref="N16">IF(F16&gt;0,IF($D16&lt;=0,0,ROUND(F16*J16,2)),"")</f>
        <v>350000</v>
      </c>
    </row>
    <row r="17" spans="1:14" ht="20.5" customHeight="1" x14ac:dyDescent="0.15">
      <c r="A17" s="10" t="s">
        <v>114</v>
      </c>
      <c r="B17" s="11" t="s">
        <v>115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10" t="s">
        <v>116</v>
      </c>
      <c r="B18" s="11" t="s">
        <v>117</v>
      </c>
      <c r="C18" s="12"/>
      <c r="D18" s="20"/>
      <c r="E18" s="13"/>
      <c r="F18" s="13"/>
      <c r="G18" s="20"/>
      <c r="H18" s="13"/>
      <c r="I18" s="20"/>
      <c r="J18" s="20"/>
      <c r="K18" s="13"/>
      <c r="L18" s="20" t="str" cm="1">
        <f t="array" ref="L18">IF(D18&gt;0,IF($D18&lt;=0,0,D18*H18),"")</f>
        <v/>
      </c>
      <c r="M18" s="20" t="str" cm="1">
        <f t="array" ref="M18">IF(E18&gt;0,IF($D18&lt;=0,0,ROUND(E18*I18,2)),"")</f>
        <v/>
      </c>
      <c r="N18" s="21" t="str" cm="1">
        <f t="array" ref="N18">IF(F18&gt;0,IF($D18&lt;=0,0,ROUND(F18*J18,2)),"")</f>
        <v/>
      </c>
    </row>
    <row r="19" spans="1:14" ht="20.5" customHeight="1" x14ac:dyDescent="0.15">
      <c r="A19" s="10" t="s">
        <v>118</v>
      </c>
      <c r="B19" s="11" t="s">
        <v>119</v>
      </c>
      <c r="C19" s="16"/>
      <c r="D19" s="24">
        <v>1</v>
      </c>
      <c r="E19" s="18" cm="1">
        <f t="array" ref="E19">D19</f>
        <v>1</v>
      </c>
      <c r="F19" s="18" cm="1">
        <f t="array" ref="F19">D19</f>
        <v>1</v>
      </c>
      <c r="G19" s="25" t="s">
        <v>94</v>
      </c>
      <c r="H19" s="18">
        <v>2500000</v>
      </c>
      <c r="I19" s="26">
        <v>2500000</v>
      </c>
      <c r="J19" s="26">
        <v>2500000</v>
      </c>
      <c r="K19" s="18">
        <v>11</v>
      </c>
      <c r="L19" s="18" cm="1">
        <f t="array" ref="L19">IF(D19&gt;0,IF($D19&lt;=0,0,D19*H19),"")</f>
        <v>2500000</v>
      </c>
      <c r="M19" s="18" cm="1">
        <f t="array" ref="M19">IF(E19&gt;0,IF($D19&lt;=0,0,ROUND(E19*I19,2)),"")</f>
        <v>2500000</v>
      </c>
      <c r="N19" s="27" cm="1">
        <f t="array" ref="N19">IF(F19&gt;0,IF($D19&lt;=0,0,ROUND(F19*J19,2)),"")</f>
        <v>2500000</v>
      </c>
    </row>
    <row r="20" spans="1:14" ht="20.5" customHeight="1" x14ac:dyDescent="0.15">
      <c r="A20" s="28"/>
      <c r="B20" s="11" t="s">
        <v>120</v>
      </c>
      <c r="C20" s="12"/>
      <c r="D20" s="20"/>
      <c r="E20" s="13"/>
      <c r="F20" s="13"/>
      <c r="G20" s="20"/>
      <c r="H20" s="13"/>
      <c r="I20" s="20"/>
      <c r="J20" s="20"/>
      <c r="K20" s="13"/>
      <c r="L20" s="20" t="str" cm="1">
        <f t="array" ref="L20">IF(D20&gt;0,IF($D20&lt;=0,0,D20*H20),"")</f>
        <v/>
      </c>
      <c r="M20" s="20" t="str" cm="1">
        <f t="array" ref="M20">IF(E20&gt;0,IF($D20&lt;=0,0,ROUND(E20*I20,2)),"")</f>
        <v/>
      </c>
      <c r="N20" s="21" t="str" cm="1">
        <f t="array" ref="N20">IF(F20&gt;0,IF($D20&lt;=0,0,ROUND(F20*J20,2)),"")</f>
        <v/>
      </c>
    </row>
    <row r="21" spans="1:14" ht="32.5" customHeight="1" x14ac:dyDescent="0.15">
      <c r="A21" s="10" t="s">
        <v>121</v>
      </c>
      <c r="B21" s="11" t="s">
        <v>122</v>
      </c>
      <c r="C21" s="16"/>
      <c r="D21" s="24">
        <v>1</v>
      </c>
      <c r="E21" s="18" cm="1">
        <f t="array" ref="E21">D21</f>
        <v>1</v>
      </c>
      <c r="F21" s="18" cm="1">
        <f t="array" ref="F21">D21</f>
        <v>1</v>
      </c>
      <c r="G21" s="25" t="s">
        <v>102</v>
      </c>
      <c r="H21" s="18">
        <v>350000</v>
      </c>
      <c r="I21" s="26">
        <v>350000</v>
      </c>
      <c r="J21" s="26">
        <v>350000</v>
      </c>
      <c r="K21" s="18">
        <v>11</v>
      </c>
      <c r="L21" s="18" cm="1">
        <f t="array" ref="L21">IF(D21&gt;0,IF($D21&lt;=0,0,D21*H21),"")</f>
        <v>350000</v>
      </c>
      <c r="M21" s="18" cm="1">
        <f t="array" ref="M21">IF(E21&gt;0,IF($D21&lt;=0,0,ROUND(E21*I21,2)),"")</f>
        <v>350000</v>
      </c>
      <c r="N21" s="27" cm="1">
        <f t="array" ref="N21">IF(F21&gt;0,IF($D21&lt;=0,0,ROUND(F21*J21,2)),"")</f>
        <v>350000</v>
      </c>
    </row>
    <row r="22" spans="1:14" ht="20.5" customHeight="1" x14ac:dyDescent="0.15">
      <c r="A22" s="10" t="s">
        <v>123</v>
      </c>
      <c r="B22" s="11" t="s">
        <v>124</v>
      </c>
      <c r="C22" s="12"/>
      <c r="D22" s="20"/>
      <c r="E22" s="13"/>
      <c r="F22" s="13"/>
      <c r="G22" s="20"/>
      <c r="H22" s="13"/>
      <c r="I22" s="20"/>
      <c r="J22" s="20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10" t="s">
        <v>125</v>
      </c>
      <c r="B23" s="11" t="s">
        <v>124</v>
      </c>
      <c r="C23" s="16"/>
      <c r="D23" s="24">
        <v>1</v>
      </c>
      <c r="E23" s="18" cm="1">
        <f t="array" ref="E23">D23</f>
        <v>1</v>
      </c>
      <c r="F23" s="18" cm="1">
        <f t="array" ref="F23">D23</f>
        <v>1</v>
      </c>
      <c r="G23" s="25" t="s">
        <v>22</v>
      </c>
      <c r="H23" s="18">
        <v>300000</v>
      </c>
      <c r="I23" s="26">
        <v>300000</v>
      </c>
      <c r="J23" s="26">
        <v>300000</v>
      </c>
      <c r="K23" s="18">
        <v>11</v>
      </c>
      <c r="L23" s="18" cm="1">
        <f t="array" ref="L23">IF(D23&gt;0,IF($D23&lt;=0,0,D23*H23),"")</f>
        <v>300000</v>
      </c>
      <c r="M23" s="18" cm="1">
        <f t="array" ref="M23">IF(E23&gt;0,IF($D23&lt;=0,0,ROUND(E23*I23,2)),"")</f>
        <v>300000</v>
      </c>
      <c r="N23" s="27" cm="1">
        <f t="array" ref="N23">IF(F23&gt;0,IF($D23&lt;=0,0,ROUND(F23*J23,2)),"")</f>
        <v>300000</v>
      </c>
    </row>
    <row r="24" spans="1:14" ht="20.5" customHeight="1" x14ac:dyDescent="0.15">
      <c r="A24" s="28"/>
      <c r="B24" s="11" t="s">
        <v>126</v>
      </c>
      <c r="C24" s="12"/>
      <c r="D24" s="20"/>
      <c r="E24" s="13"/>
      <c r="F24" s="13"/>
      <c r="G24" s="20"/>
      <c r="H24" s="13"/>
      <c r="I24" s="20"/>
      <c r="J24" s="20"/>
      <c r="K24" s="13"/>
      <c r="L24" s="20" t="str" cm="1">
        <f t="array" ref="L24">IF(D24&gt;0,IF($D24&lt;=0,0,D24*H24),"")</f>
        <v/>
      </c>
      <c r="M24" s="20" t="str" cm="1">
        <f t="array" ref="M24">IF(E24&gt;0,IF($D24&lt;=0,0,ROUND(E24*I24,2)),"")</f>
        <v/>
      </c>
      <c r="N24" s="21" t="str" cm="1">
        <f t="array" ref="N24">IF(F24&gt;0,IF($D24&lt;=0,0,ROUND(F24*J24,2)),"")</f>
        <v/>
      </c>
    </row>
    <row r="25" spans="1:14" ht="20.5" customHeight="1" x14ac:dyDescent="0.15">
      <c r="A25" s="10" t="s">
        <v>80</v>
      </c>
      <c r="B25" s="11" t="s">
        <v>127</v>
      </c>
      <c r="C25" s="16"/>
      <c r="D25" s="24">
        <v>860</v>
      </c>
      <c r="E25" s="18" cm="1">
        <f t="array" ref="E25">D25</f>
        <v>860</v>
      </c>
      <c r="F25" s="18" cm="1">
        <f t="array" ref="F25">D25</f>
        <v>860</v>
      </c>
      <c r="G25" s="25" t="s">
        <v>34</v>
      </c>
      <c r="H25" s="18">
        <v>29760.89</v>
      </c>
      <c r="I25" s="18">
        <v>29714.17</v>
      </c>
      <c r="J25" s="18">
        <v>29714.17</v>
      </c>
      <c r="K25" s="18">
        <v>11</v>
      </c>
      <c r="L25" s="18" cm="1">
        <f t="array" ref="L25">IF(D25&gt;0,IF($D25&lt;=0,0,D25*H25),"")</f>
        <v>25594365.399999999</v>
      </c>
      <c r="M25" s="18" cm="1">
        <f t="array" ref="M25">IF(E25&gt;0,IF($D25&lt;=0,0,ROUND(E25*I25,2)),"")</f>
        <v>25554186.199999999</v>
      </c>
      <c r="N25" s="27" cm="1">
        <f t="array" ref="N25">IF(F25&gt;0,IF($D25&lt;=0,0,ROUND(F25*J25,2)),"")</f>
        <v>25554186.199999999</v>
      </c>
    </row>
    <row r="26" spans="1:14" ht="20.5" customHeight="1" x14ac:dyDescent="0.15">
      <c r="A26" s="28"/>
      <c r="B26" s="11" t="s">
        <v>32</v>
      </c>
      <c r="C26" s="12"/>
      <c r="D26" s="20"/>
      <c r="E26" s="13"/>
      <c r="F26" s="13"/>
      <c r="G26" s="20"/>
      <c r="H26" s="13"/>
      <c r="I26" s="20"/>
      <c r="J26" s="20"/>
      <c r="K26" s="13"/>
      <c r="L26" s="20" t="str" cm="1">
        <f t="array" ref="L26">IF(D26&gt;0,IF($D26&lt;=0,0,D26*H26),"")</f>
        <v/>
      </c>
      <c r="M26" s="20" t="str" cm="1">
        <f t="array" ref="M26">IF(E26&gt;0,IF($D26&lt;=0,0,ROUND(E26*I26,2)),"")</f>
        <v/>
      </c>
      <c r="N26" s="21" t="str" cm="1">
        <f t="array" ref="N26">IF(F26&gt;0,IF($D26&lt;=0,0,ROUND(F26*J26,2)),"")</f>
        <v/>
      </c>
    </row>
    <row r="27" spans="1:14" ht="20.5" customHeight="1" x14ac:dyDescent="0.15">
      <c r="A27" s="29">
        <v>3.1</v>
      </c>
      <c r="B27" s="11" t="s">
        <v>128</v>
      </c>
      <c r="C27" s="16"/>
      <c r="D27" s="99">
        <v>5175</v>
      </c>
      <c r="E27" s="18" cm="1">
        <f t="array" ref="E27">D27</f>
        <v>5175</v>
      </c>
      <c r="F27" s="18" cm="1">
        <f t="array" ref="F27">D27</f>
        <v>5175</v>
      </c>
      <c r="G27" s="25" t="s">
        <v>34</v>
      </c>
      <c r="H27" s="18">
        <v>22063.02</v>
      </c>
      <c r="I27" s="18">
        <v>22045.05</v>
      </c>
      <c r="J27" s="18">
        <v>22045.05</v>
      </c>
      <c r="K27" s="18">
        <v>11</v>
      </c>
      <c r="L27" s="18" cm="1">
        <f t="array" ref="L27">IF(D27&gt;0,IF($D27&lt;=0,0,D27*H27),"")</f>
        <v>114176128.5</v>
      </c>
      <c r="M27" s="18" cm="1">
        <f t="array" ref="M27">IF(E27&gt;0,IF($D27&lt;=0,0,ROUND(E27*I27,2)),"")</f>
        <v>114083133.75</v>
      </c>
      <c r="N27" s="27" cm="1">
        <f t="array" ref="N27">IF(F27&gt;0,IF($D27&lt;=0,0,ROUND(F27*J27,2)),"")</f>
        <v>114083133.75</v>
      </c>
    </row>
    <row r="28" spans="1:14" ht="20.5" customHeight="1" x14ac:dyDescent="0.15">
      <c r="A28" s="29">
        <v>3.3</v>
      </c>
      <c r="B28" s="11" t="s">
        <v>35</v>
      </c>
      <c r="C28" s="12"/>
      <c r="D28" s="13">
        <v>5400</v>
      </c>
      <c r="E28" s="13" cm="1">
        <f t="array" ref="E28">D28</f>
        <v>5400</v>
      </c>
      <c r="F28" s="13" cm="1">
        <f t="array" ref="F28">D28</f>
        <v>5400</v>
      </c>
      <c r="G28" s="14" t="s">
        <v>36</v>
      </c>
      <c r="H28" s="13">
        <v>1098.81</v>
      </c>
      <c r="I28" s="100">
        <v>1097.52</v>
      </c>
      <c r="J28" s="100">
        <v>1097.52</v>
      </c>
      <c r="K28" s="13">
        <v>11</v>
      </c>
      <c r="L28" s="13" cm="1">
        <f t="array" ref="L28">IF(D28&gt;0,IF($D28&lt;=0,0,D28*H28),"")</f>
        <v>5933574</v>
      </c>
      <c r="M28" s="13" cm="1">
        <f t="array" ref="M28">IF(E28&gt;0,IF($D28&lt;=0,0,ROUND(E28*I28,2)),"")</f>
        <v>5926608</v>
      </c>
      <c r="N28" s="15" cm="1">
        <f t="array" ref="N28">IF(F28&gt;0,IF($D28&lt;=0,0,ROUND(F28*J28,2)),"")</f>
        <v>5926608</v>
      </c>
    </row>
    <row r="29" spans="1:14" ht="20.5" customHeight="1" x14ac:dyDescent="0.15">
      <c r="A29" s="29">
        <v>3.4</v>
      </c>
      <c r="B29" s="11" t="s">
        <v>129</v>
      </c>
      <c r="C29" s="16"/>
      <c r="D29" s="18">
        <v>7200</v>
      </c>
      <c r="E29" s="18" cm="1">
        <f t="array" ref="E29">D29</f>
        <v>7200</v>
      </c>
      <c r="F29" s="18" cm="1">
        <f t="array" ref="F29">D29</f>
        <v>7200</v>
      </c>
      <c r="G29" s="25" t="s">
        <v>36</v>
      </c>
      <c r="H29" s="18">
        <v>2263.34</v>
      </c>
      <c r="I29" s="30">
        <v>2262.44</v>
      </c>
      <c r="J29" s="30">
        <v>2262.44</v>
      </c>
      <c r="K29" s="18">
        <v>11</v>
      </c>
      <c r="L29" s="18" cm="1">
        <f t="array" ref="L29">IF(D29&gt;0,IF($D29&lt;=0,0,D29*H29),"")</f>
        <v>16296048.000000002</v>
      </c>
      <c r="M29" s="18" cm="1">
        <f t="array" ref="M29">IF(E29&gt;0,IF($D29&lt;=0,0,ROUND(E29*I29,2)),"")</f>
        <v>16289568</v>
      </c>
      <c r="N29" s="27" cm="1">
        <f t="array" ref="N29">IF(F29&gt;0,IF($D29&lt;=0,0,ROUND(F29*J29,2)),"")</f>
        <v>16289568</v>
      </c>
    </row>
    <row r="30" spans="1:14" ht="20.5" customHeight="1" x14ac:dyDescent="0.15">
      <c r="A30" s="28"/>
      <c r="B30" s="11" t="s">
        <v>37</v>
      </c>
      <c r="C30" s="12"/>
      <c r="D30" s="13"/>
      <c r="E30" s="13"/>
      <c r="F30" s="13"/>
      <c r="G30" s="20"/>
      <c r="H30" s="20"/>
      <c r="I30" s="20"/>
      <c r="J30" s="20"/>
      <c r="K30" s="13"/>
      <c r="L30" s="20" t="str" cm="1">
        <f t="array" ref="L30">IF(D30&gt;0,IF($D30&lt;=0,0,D30*H30),"")</f>
        <v/>
      </c>
      <c r="M30" s="13"/>
      <c r="N30" s="15"/>
    </row>
    <row r="31" spans="1:14" ht="20.5" customHeight="1" x14ac:dyDescent="0.15">
      <c r="A31" s="31">
        <v>1</v>
      </c>
      <c r="B31" s="32" t="s">
        <v>38</v>
      </c>
      <c r="C31" s="33"/>
      <c r="D31" s="34">
        <v>1</v>
      </c>
      <c r="E31" s="34" cm="1">
        <f t="array" ref="E31">D31</f>
        <v>1</v>
      </c>
      <c r="F31" s="34" cm="1">
        <f t="array" ref="F31">D31</f>
        <v>1</v>
      </c>
      <c r="G31" s="35" t="s">
        <v>13</v>
      </c>
      <c r="H31" s="34">
        <v>390575</v>
      </c>
      <c r="I31" s="34">
        <v>390183</v>
      </c>
      <c r="J31" s="34">
        <v>390183</v>
      </c>
      <c r="K31" s="34">
        <v>0</v>
      </c>
      <c r="L31" s="34" cm="1">
        <f t="array" ref="L31">IF(D31&gt;0,IF($D31&lt;=0,0,D31*H31),"")</f>
        <v>390575</v>
      </c>
      <c r="M31" s="34" cm="1">
        <f t="array" ref="M31">IF(E31&gt;0,IF($D31&lt;=0,0,ROUND(E31*I31,2)),"")</f>
        <v>390183</v>
      </c>
      <c r="N31" s="36" cm="1">
        <f t="array" ref="N31">IF(F31&gt;0,IF($D31&lt;=0,0,ROUND(F31*J31,2)),"")</f>
        <v>390183</v>
      </c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6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4"/>
      <c r="M37" s="44"/>
      <c r="N37" s="46"/>
    </row>
    <row r="38" spans="1:14" ht="8.75" hidden="1" customHeight="1" x14ac:dyDescent="0.15">
      <c r="A38" s="37"/>
      <c r="B38" s="38"/>
      <c r="C38" s="39"/>
      <c r="D38" s="40"/>
      <c r="E38" s="40"/>
      <c r="F38" s="40"/>
      <c r="G38" s="41"/>
      <c r="H38" s="41"/>
      <c r="I38" s="41"/>
      <c r="J38" s="41"/>
      <c r="K38" s="40"/>
      <c r="L38" s="41"/>
      <c r="M38" s="41"/>
      <c r="N38" s="47"/>
    </row>
    <row r="39" spans="1:14" ht="8.75" hidden="1" customHeight="1" x14ac:dyDescent="0.15">
      <c r="A39" s="37"/>
      <c r="B39" s="38"/>
      <c r="C39" s="43"/>
      <c r="D39" s="44"/>
      <c r="E39" s="44"/>
      <c r="F39" s="44"/>
      <c r="G39" s="45"/>
      <c r="H39" s="48"/>
      <c r="I39" s="48"/>
      <c r="J39" s="48"/>
      <c r="K39" s="44"/>
      <c r="L39" s="44"/>
      <c r="M39" s="44"/>
      <c r="N39" s="46"/>
    </row>
    <row r="40" spans="1:14" ht="8.75" hidden="1" customHeight="1" x14ac:dyDescent="0.15">
      <c r="A40" s="37"/>
      <c r="B40" s="38"/>
      <c r="C40" s="39"/>
      <c r="D40" s="40"/>
      <c r="E40" s="40"/>
      <c r="F40" s="40"/>
      <c r="G40" s="41"/>
      <c r="H40" s="41"/>
      <c r="I40" s="41"/>
      <c r="J40" s="41"/>
      <c r="K40" s="40"/>
      <c r="L40" s="41"/>
      <c r="M40" s="41"/>
      <c r="N40" s="47"/>
    </row>
    <row r="41" spans="1:14" ht="8.75" hidden="1" customHeight="1" x14ac:dyDescent="0.15">
      <c r="A41" s="37"/>
      <c r="B41" s="38"/>
      <c r="C41" s="43"/>
      <c r="D41" s="44"/>
      <c r="E41" s="44"/>
      <c r="F41" s="44"/>
      <c r="G41" s="45"/>
      <c r="H41" s="44"/>
      <c r="I41" s="44"/>
      <c r="J41" s="44"/>
      <c r="K41" s="44"/>
      <c r="L41" s="44"/>
      <c r="M41" s="44"/>
      <c r="N41" s="46"/>
    </row>
    <row r="42" spans="1:14" ht="8.75" hidden="1" customHeight="1" x14ac:dyDescent="0.15">
      <c r="A42" s="37"/>
      <c r="B42" s="38"/>
      <c r="C42" s="39"/>
      <c r="D42" s="40"/>
      <c r="E42" s="40"/>
      <c r="F42" s="40"/>
      <c r="G42" s="41"/>
      <c r="H42" s="40"/>
      <c r="I42" s="40"/>
      <c r="J42" s="40"/>
      <c r="K42" s="40"/>
      <c r="L42" s="40"/>
      <c r="M42" s="40"/>
      <c r="N42" s="42"/>
    </row>
    <row r="43" spans="1:14" ht="8.75" hidden="1" customHeight="1" x14ac:dyDescent="0.15">
      <c r="A43" s="49"/>
      <c r="B43" s="38"/>
      <c r="C43" s="43"/>
      <c r="D43" s="44"/>
      <c r="E43" s="44"/>
      <c r="F43" s="44"/>
      <c r="G43" s="45"/>
      <c r="H43" s="44"/>
      <c r="I43" s="44"/>
      <c r="J43" s="44"/>
      <c r="K43" s="44"/>
      <c r="L43" s="44"/>
      <c r="M43" s="44"/>
      <c r="N43" s="46"/>
    </row>
    <row r="44" spans="1:14" ht="8.75" hidden="1" customHeight="1" x14ac:dyDescent="0.15">
      <c r="A44" s="49"/>
      <c r="B44" s="38"/>
      <c r="C44" s="39"/>
      <c r="D44" s="40"/>
      <c r="E44" s="40"/>
      <c r="F44" s="40"/>
      <c r="G44" s="41"/>
      <c r="H44" s="40"/>
      <c r="I44" s="40"/>
      <c r="J44" s="40"/>
      <c r="K44" s="40"/>
      <c r="L44" s="40"/>
      <c r="M44" s="40"/>
      <c r="N44" s="42"/>
    </row>
    <row r="45" spans="1:14" ht="8.75" hidden="1" customHeight="1" x14ac:dyDescent="0.15">
      <c r="A45" s="37"/>
      <c r="B45" s="38"/>
      <c r="C45" s="43"/>
      <c r="D45" s="44"/>
      <c r="E45" s="44"/>
      <c r="F45" s="44"/>
      <c r="G45" s="45"/>
      <c r="H45" s="44"/>
      <c r="I45" s="44"/>
      <c r="J45" s="44"/>
      <c r="K45" s="44"/>
      <c r="L45" s="45"/>
      <c r="M45" s="45"/>
      <c r="N45" s="50"/>
    </row>
    <row r="46" spans="1:14" ht="8.75" hidden="1" customHeight="1" x14ac:dyDescent="0.15">
      <c r="A46" s="37"/>
      <c r="B46" s="38"/>
      <c r="C46" s="39"/>
      <c r="D46" s="40"/>
      <c r="E46" s="40"/>
      <c r="F46" s="40"/>
      <c r="G46" s="41"/>
      <c r="H46" s="40"/>
      <c r="I46" s="40"/>
      <c r="J46" s="40"/>
      <c r="K46" s="40"/>
      <c r="L46" s="40"/>
      <c r="M46" s="40"/>
      <c r="N46" s="42"/>
    </row>
    <row r="47" spans="1:14" ht="8.75" hidden="1" customHeight="1" x14ac:dyDescent="0.15">
      <c r="A47" s="37"/>
      <c r="B47" s="38"/>
      <c r="C47" s="43"/>
      <c r="D47" s="44"/>
      <c r="E47" s="44"/>
      <c r="F47" s="44"/>
      <c r="G47" s="45"/>
      <c r="H47" s="44"/>
      <c r="I47" s="44"/>
      <c r="J47" s="44"/>
      <c r="K47" s="44"/>
      <c r="L47" s="45"/>
      <c r="M47" s="45"/>
      <c r="N47" s="50"/>
    </row>
    <row r="48" spans="1:14" ht="20.75" customHeight="1" x14ac:dyDescent="0.15">
      <c r="A48" s="51"/>
      <c r="B48" s="52"/>
      <c r="C48" s="52"/>
      <c r="D48" s="53"/>
      <c r="E48" s="53"/>
      <c r="F48" s="53"/>
      <c r="G48" s="54"/>
      <c r="H48" s="54"/>
      <c r="I48" s="52"/>
      <c r="J48" s="55"/>
      <c r="K48" s="56" t="s">
        <v>39</v>
      </c>
      <c r="L48" s="57" cm="1">
        <f t="array" ref="L48">SUM(L1:L47)</f>
        <v>179640690.90000001</v>
      </c>
      <c r="M48" s="57" cm="1">
        <f t="array" ref="M48">SUM(M1:M47)</f>
        <v>179433678.94999999</v>
      </c>
      <c r="N48" s="57" cm="1">
        <f t="array" ref="N48">SUM(N1:N47)</f>
        <v>179433678.94999999</v>
      </c>
    </row>
    <row r="49" spans="1:14" ht="21" customHeight="1" x14ac:dyDescent="0.15">
      <c r="A49" s="58"/>
      <c r="B49" s="59" t="s">
        <v>40</v>
      </c>
      <c r="C49" s="60"/>
      <c r="D49" s="61" cm="1">
        <f t="array" ref="D49">ROUND(IF(L49&lt;=100000000,L49*0.24%,IF(AND(L49&gt;100000000,L49&lt;=500000000),100000000*0.24%+(L49-100000000)*0.19%,IF(AND(L49&gt;500000000,L49&lt;=1000000000),100000000*0.24%+400000000*0.19%+(L49-500000000)*0.15%,IF(AND(L49&gt;1000000000,L49&lt;=5000000000),100000000*0.24%+400000000*0.19%+500000000*0.15%+(L49-1000000000)*0.12%,IF(L49&gt;5000000000,100000000*0.24%+400000000*0.19%+500000000*0.15%+4000000000*0.12%+(L49-5000000000)*0.1%,"Bingung komputer"))))),2)</f>
        <v>390575.22</v>
      </c>
      <c r="E49" s="62" cm="1">
        <f t="array" ref="E49">ROUND(IF(M49&lt;=100000000,M49*0.24%,IF(AND(M49&gt;100000000,M49&lt;=500000000),100000000*0.24%+(M49-100000000)*0.19%,IF(AND(M49&gt;500000000,M49&lt;=1000000000),100000000*0.24%+400000000*0.19%+(M49-500000000)*0.15%,IF(AND(M49&gt;1000000000,M49&lt;=5000000000),100000000*0.24%+400000000*0.19%+500000000*0.15%+(M49-1000000000)*0.12%,IF(M49&gt;5000000000,100000000*0.24%+400000000*0.19%+500000000*0.15%+4000000000*0.12%+(M49-5000000000)*0.1%,"Bingung komputer"))))),2)</f>
        <v>390182.64</v>
      </c>
      <c r="F49" s="62" cm="1">
        <f t="array" ref="F49">ROUND(IF(N49&lt;=100000000,N49*0.24%,IF(AND(N49&gt;100000000,N49&lt;=500000000),100000000*0.24%+(N49-100000000)*0.19%,IF(AND(N49&gt;500000000,N49&lt;=1000000000),100000000*0.24%+400000000*0.19%+(N49-500000000)*0.15%,IF(AND(N49&gt;1000000000,N49&lt;=5000000000),100000000*0.24%+400000000*0.19%+500000000*0.15%+(N49-1000000000)*0.12%,IF(N49&gt;5000000000,100000000*0.24%+400000000*0.19%+500000000*0.15%+4000000000*0.12%+(N49-5000000000)*0.1%,"Bingung komputer"))))),2)</f>
        <v>390182.64</v>
      </c>
      <c r="G49" s="63"/>
      <c r="H49" s="64"/>
      <c r="I49" s="60"/>
      <c r="J49" s="65"/>
      <c r="K49" s="65" t="str" cm="1">
        <f t="array" ref="K49">"Jumlah Terkena Pajak "&amp;MAX(K3:K47)&amp;"% (B)"</f>
        <v>Jumlah Terkena Pajak 11% (B)</v>
      </c>
      <c r="L49" s="66" cm="1">
        <f t="array" ref="L49">SUMIF($K3:$K47,"&gt;0",L3:L47)</f>
        <v>179250115.90000001</v>
      </c>
      <c r="M49" s="67" cm="1">
        <f t="array" ref="M49">SUMIF($K3:$K47,"&gt;0",M3:M47)</f>
        <v>179043495.94999999</v>
      </c>
      <c r="N49" s="67" cm="1">
        <f t="array" ref="N49">SUMIF($K3:$K47,"&gt;0",N3:N47)</f>
        <v>179043495.94999999</v>
      </c>
    </row>
    <row r="50" spans="1:14" ht="21" customHeight="1" x14ac:dyDescent="0.15">
      <c r="A50" s="68"/>
      <c r="B50" s="69"/>
      <c r="C50" s="69"/>
      <c r="D50" s="70"/>
      <c r="E50" s="70"/>
      <c r="F50" s="69"/>
      <c r="G50" s="70"/>
      <c r="H50" s="70"/>
      <c r="I50" s="69"/>
      <c r="J50" s="71"/>
      <c r="K50" s="71" t="str" cm="1">
        <f t="array" ref="K50">"PPN (C) = "&amp;MAX(K3:K47)&amp;"% x B"</f>
        <v>PPN (C) = 11% x B</v>
      </c>
      <c r="L50" s="72" cm="1">
        <f t="array" ref="L50">L49*MAX($K3:$K47)%</f>
        <v>19717512.749000002</v>
      </c>
      <c r="M50" s="67" cm="1">
        <f t="array" ref="M50">M49*MAX($K3:$K47)%</f>
        <v>19694784.554499999</v>
      </c>
      <c r="N50" s="67" cm="1">
        <f t="array" ref="N50">N49*MAX($K3:$K47)%</f>
        <v>19694784.554499999</v>
      </c>
    </row>
    <row r="51" spans="1:14" ht="21" customHeight="1" x14ac:dyDescent="0.15">
      <c r="A51" s="68"/>
      <c r="B51" s="69"/>
      <c r="C51" s="69"/>
      <c r="D51" s="70"/>
      <c r="E51" s="70"/>
      <c r="F51" s="70"/>
      <c r="G51" s="70"/>
      <c r="H51" s="70"/>
      <c r="I51" s="69"/>
      <c r="J51" s="71"/>
      <c r="K51" s="73" t="s">
        <v>41</v>
      </c>
      <c r="L51" s="74" cm="1">
        <f t="array" ref="L51">L48+L50</f>
        <v>199358203.64900002</v>
      </c>
      <c r="M51" s="67" cm="1">
        <f t="array" ref="M51">M48+M50</f>
        <v>199128463.50449997</v>
      </c>
      <c r="N51" s="67" cm="1">
        <f t="array" ref="N51">N48+N50</f>
        <v>199128463.50449997</v>
      </c>
    </row>
    <row r="52" spans="1:14" ht="20.5" customHeight="1" x14ac:dyDescent="0.15">
      <c r="A52" s="68"/>
      <c r="B52" s="69"/>
      <c r="C52" s="69"/>
      <c r="D52" s="70"/>
      <c r="E52" s="70"/>
      <c r="F52" s="70"/>
      <c r="G52" s="70"/>
      <c r="H52" s="70"/>
      <c r="I52" s="69"/>
      <c r="J52" s="71"/>
      <c r="K52" s="73" t="s">
        <v>42</v>
      </c>
      <c r="L52" s="66" cm="1">
        <f t="array" ref="L52">ROUNDDOWN(L51,2)</f>
        <v>199358203.63999999</v>
      </c>
      <c r="M52" s="66" cm="1">
        <f t="array" ref="M52">ROUNDDOWN(M51,2)</f>
        <v>199128463.5</v>
      </c>
      <c r="N52" s="66" cm="1">
        <f t="array" ref="N52">ROUNDDOWN(N51,-3)</f>
        <v>199128000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N3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130</v>
      </c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132</v>
      </c>
      <c r="B4" s="11" t="s">
        <v>133</v>
      </c>
      <c r="C4" s="12"/>
      <c r="D4" s="13"/>
      <c r="E4" s="13"/>
      <c r="F4" s="13"/>
      <c r="G4" s="20"/>
      <c r="H4" s="13"/>
      <c r="I4" s="20"/>
      <c r="J4" s="20"/>
      <c r="K4" s="13">
        <v>11</v>
      </c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10" t="s">
        <v>134</v>
      </c>
      <c r="B5" s="11" t="s">
        <v>135</v>
      </c>
      <c r="C5" s="16"/>
      <c r="D5" s="24">
        <v>21</v>
      </c>
      <c r="E5" s="18" cm="1">
        <f t="array" ref="E5">D5</f>
        <v>21</v>
      </c>
      <c r="F5" s="18" cm="1">
        <f t="array" ref="F5">D5</f>
        <v>21</v>
      </c>
      <c r="G5" s="25" t="s">
        <v>136</v>
      </c>
      <c r="H5" s="18">
        <v>104477.5</v>
      </c>
      <c r="I5" s="18">
        <v>104470.6</v>
      </c>
      <c r="J5" s="18">
        <v>104470.6</v>
      </c>
      <c r="K5" s="18">
        <v>11</v>
      </c>
      <c r="L5" s="18" cm="1">
        <f t="array" ref="L5">IF(D5&gt;0,IF($D5&lt;=0,0,D5*H5),"")</f>
        <v>2194027.5</v>
      </c>
      <c r="M5" s="18" cm="1">
        <f t="array" ref="M5">IF(E5&gt;0,IF($D5&lt;=0,0,ROUND(E5*I5,2)),"")</f>
        <v>2193882.6</v>
      </c>
      <c r="N5" s="27" cm="1">
        <f t="array" ref="N5">IF(F5&gt;0,IF($D5&lt;=0,0,ROUND(F5*J5,2)),"")</f>
        <v>2193882.6</v>
      </c>
    </row>
    <row r="6" spans="1:14" ht="20.5" customHeight="1" x14ac:dyDescent="0.15">
      <c r="A6" s="10" t="s">
        <v>137</v>
      </c>
      <c r="B6" s="11" t="s">
        <v>138</v>
      </c>
      <c r="C6" s="12"/>
      <c r="D6" s="20"/>
      <c r="E6" s="13"/>
      <c r="F6" s="13"/>
      <c r="G6" s="20"/>
      <c r="H6" s="20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139</v>
      </c>
      <c r="B7" s="11" t="s">
        <v>140</v>
      </c>
      <c r="C7" s="16"/>
      <c r="D7" s="101">
        <v>7365</v>
      </c>
      <c r="E7" s="18" cm="1">
        <f t="array" ref="E7">D7</f>
        <v>7365</v>
      </c>
      <c r="F7" s="18" cm="1">
        <f t="array" ref="F7">D7</f>
        <v>7365</v>
      </c>
      <c r="G7" s="25" t="s">
        <v>34</v>
      </c>
      <c r="H7" s="18">
        <v>22031.8</v>
      </c>
      <c r="I7" s="18">
        <v>22027.200000000001</v>
      </c>
      <c r="J7" s="18">
        <v>22027.200000000001</v>
      </c>
      <c r="K7" s="18">
        <v>11</v>
      </c>
      <c r="L7" s="18" cm="1">
        <f t="array" ref="L7">IF(D7&gt;0,IF($D7&lt;=0,0,D7*H7),"")</f>
        <v>162264207</v>
      </c>
      <c r="M7" s="18" cm="1">
        <f t="array" ref="M7">IF(E7&gt;0,IF($D7&lt;=0,0,ROUND(E7*I7,2)),"")</f>
        <v>162230328</v>
      </c>
      <c r="N7" s="27" cm="1">
        <f t="array" ref="N7">IF(F7&gt;0,IF($D7&lt;=0,0,ROUND(F7*J7,2)),"")</f>
        <v>162230328</v>
      </c>
    </row>
    <row r="8" spans="1:14" ht="20.5" customHeight="1" x14ac:dyDescent="0.15">
      <c r="A8" s="10" t="s">
        <v>141</v>
      </c>
      <c r="B8" s="11" t="s">
        <v>142</v>
      </c>
      <c r="C8" s="12"/>
      <c r="D8" s="20"/>
      <c r="E8" s="13"/>
      <c r="F8" s="13"/>
      <c r="G8" s="20"/>
      <c r="H8" s="20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28"/>
      <c r="B9" s="102"/>
      <c r="C9" s="16"/>
      <c r="D9" s="17"/>
      <c r="E9" s="18"/>
      <c r="F9" s="18"/>
      <c r="G9" s="17"/>
      <c r="H9" s="17"/>
      <c r="I9" s="17"/>
      <c r="J9" s="17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10" t="s">
        <v>143</v>
      </c>
      <c r="B10" s="11" t="s">
        <v>144</v>
      </c>
      <c r="C10" s="12"/>
      <c r="D10" s="20"/>
      <c r="E10" s="13"/>
      <c r="F10" s="13"/>
      <c r="G10" s="20"/>
      <c r="H10" s="20"/>
      <c r="I10" s="20"/>
      <c r="J10" s="20"/>
      <c r="K10" s="13"/>
      <c r="L10" s="20" t="str" cm="1">
        <f t="array" ref="L10">IF(D10&gt;0,IF($D10&lt;=0,0,D10*H10),"")</f>
        <v/>
      </c>
      <c r="M10" s="20" t="str" cm="1">
        <f t="array" ref="M10">IF(E10&gt;0,IF($D10&lt;=0,0,ROUND(E10*I10,2)),"")</f>
        <v/>
      </c>
      <c r="N10" s="21" t="str" cm="1">
        <f t="array" ref="N10">IF(F10&gt;0,IF($D10&lt;=0,0,ROUND(F10*J10,2)),"")</f>
        <v/>
      </c>
    </row>
    <row r="11" spans="1:14" ht="20.5" customHeight="1" x14ac:dyDescent="0.15">
      <c r="A11" s="10" t="s">
        <v>145</v>
      </c>
      <c r="B11" s="11" t="s">
        <v>146</v>
      </c>
      <c r="C11" s="16"/>
      <c r="D11" s="101">
        <v>1</v>
      </c>
      <c r="E11" s="18" cm="1">
        <f t="array" ref="E11">D11</f>
        <v>1</v>
      </c>
      <c r="F11" s="18" cm="1">
        <f t="array" ref="F11">D11</f>
        <v>1</v>
      </c>
      <c r="G11" s="25" t="s">
        <v>56</v>
      </c>
      <c r="H11" s="18">
        <v>9750000</v>
      </c>
      <c r="I11" s="18">
        <v>9750000</v>
      </c>
      <c r="J11" s="18">
        <v>9750000</v>
      </c>
      <c r="K11" s="18">
        <v>11</v>
      </c>
      <c r="L11" s="18" cm="1">
        <f t="array" ref="L11">IF(D11&gt;0,IF($D11&lt;=0,0,D11*H11),"")</f>
        <v>9750000</v>
      </c>
      <c r="M11" s="18" cm="1">
        <f t="array" ref="M11">IF(E11&gt;0,IF($D11&lt;=0,0,ROUND(E11*I11,2)),"")</f>
        <v>9750000</v>
      </c>
      <c r="N11" s="27" cm="1">
        <f t="array" ref="N11">IF(F11&gt;0,IF($D11&lt;=0,0,ROUND(F11*J11,2)),"")</f>
        <v>9750000</v>
      </c>
    </row>
    <row r="12" spans="1:14" ht="32.5" customHeight="1" x14ac:dyDescent="0.15">
      <c r="A12" s="10" t="s">
        <v>147</v>
      </c>
      <c r="B12" s="11" t="s">
        <v>148</v>
      </c>
      <c r="C12" s="12"/>
      <c r="D12" s="22">
        <v>1</v>
      </c>
      <c r="E12" s="13" cm="1">
        <f t="array" ref="E12">D12</f>
        <v>1</v>
      </c>
      <c r="F12" s="13" cm="1">
        <f t="array" ref="F12">D12</f>
        <v>1</v>
      </c>
      <c r="G12" s="14" t="s">
        <v>13</v>
      </c>
      <c r="H12" s="13">
        <v>995000</v>
      </c>
      <c r="I12" s="13">
        <v>995000</v>
      </c>
      <c r="J12" s="13">
        <v>995000</v>
      </c>
      <c r="K12" s="13">
        <v>11</v>
      </c>
      <c r="L12" s="13" cm="1">
        <f t="array" ref="L12">IF(D12&gt;0,IF($D12&lt;=0,0,D12*H12),"")</f>
        <v>995000</v>
      </c>
      <c r="M12" s="13" cm="1">
        <f t="array" ref="M12">IF(E12&gt;0,IF($D12&lt;=0,0,ROUND(E12*I12,2)),"")</f>
        <v>995000</v>
      </c>
      <c r="N12" s="15" cm="1">
        <f t="array" ref="N12">IF(F12&gt;0,IF($D12&lt;=0,0,ROUND(F12*J12,2)),"")</f>
        <v>995000</v>
      </c>
    </row>
    <row r="13" spans="1:14" ht="20.5" customHeight="1" x14ac:dyDescent="0.15">
      <c r="A13" s="28"/>
      <c r="B13" s="11" t="s">
        <v>37</v>
      </c>
      <c r="C13" s="16"/>
      <c r="D13" s="18"/>
      <c r="E13" s="18"/>
      <c r="F13" s="18"/>
      <c r="G13" s="17"/>
      <c r="H13" s="17"/>
      <c r="I13" s="17"/>
      <c r="J13" s="17"/>
      <c r="K13" s="18"/>
      <c r="L13" s="17" t="str" cm="1">
        <f t="array" ref="L13">IF(D13&gt;0,IF($D13&lt;=0,0,D13*H13),"")</f>
        <v/>
      </c>
      <c r="M13" s="18"/>
      <c r="N13" s="27"/>
    </row>
    <row r="14" spans="1:14" ht="20.5" customHeight="1" x14ac:dyDescent="0.15">
      <c r="A14" s="31">
        <v>1</v>
      </c>
      <c r="B14" s="32" t="s">
        <v>38</v>
      </c>
      <c r="C14" s="82"/>
      <c r="D14" s="83">
        <v>1</v>
      </c>
      <c r="E14" s="83" cm="1">
        <f t="array" ref="E14">D14</f>
        <v>1</v>
      </c>
      <c r="F14" s="83" cm="1">
        <f t="array" ref="F14">D14</f>
        <v>1</v>
      </c>
      <c r="G14" s="86" t="s">
        <v>13</v>
      </c>
      <c r="H14" s="83">
        <v>382886.15</v>
      </c>
      <c r="I14" s="83">
        <v>382821.5</v>
      </c>
      <c r="J14" s="83">
        <v>382821.5</v>
      </c>
      <c r="K14" s="83">
        <v>0</v>
      </c>
      <c r="L14" s="83" cm="1">
        <f t="array" ref="L14">IF(D14&gt;0,IF($D14&lt;=0,0,D14*H14),"")</f>
        <v>382886.15</v>
      </c>
      <c r="M14" s="83" cm="1">
        <f t="array" ref="M14">IF(E14&gt;0,IF($D14&lt;=0,0,ROUND(E14*I14,2)),"")</f>
        <v>382821.5</v>
      </c>
      <c r="N14" s="87" cm="1">
        <f t="array" ref="N14">IF(F14&gt;0,IF($D14&lt;=0,0,ROUND(F14*J14,2)),"")</f>
        <v>382821.5</v>
      </c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5"/>
      <c r="I21" s="45"/>
      <c r="J21" s="45"/>
      <c r="K21" s="44"/>
      <c r="L21" s="45"/>
      <c r="M21" s="45"/>
      <c r="N21" s="50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88"/>
      <c r="I22" s="88"/>
      <c r="J22" s="88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5"/>
      <c r="I23" s="45"/>
      <c r="J23" s="45"/>
      <c r="K23" s="44"/>
      <c r="L23" s="45"/>
      <c r="M23" s="45"/>
      <c r="N23" s="50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49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49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1"/>
      <c r="M28" s="41"/>
      <c r="N28" s="47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1"/>
      <c r="M30" s="41"/>
      <c r="N30" s="47"/>
    </row>
    <row r="31" spans="1:14" ht="20.75" customHeight="1" x14ac:dyDescent="0.15">
      <c r="A31" s="51"/>
      <c r="B31" s="52"/>
      <c r="C31" s="52"/>
      <c r="D31" s="53"/>
      <c r="E31" s="53"/>
      <c r="F31" s="53"/>
      <c r="G31" s="54"/>
      <c r="H31" s="54"/>
      <c r="I31" s="52"/>
      <c r="J31" s="55"/>
      <c r="K31" s="56" t="s">
        <v>39</v>
      </c>
      <c r="L31" s="57" cm="1">
        <f t="array" ref="L31">SUM(L1:L30)</f>
        <v>175586120.65000001</v>
      </c>
      <c r="M31" s="57" cm="1">
        <f t="array" ref="M31">SUM(M1:M30)</f>
        <v>175552032.09999999</v>
      </c>
      <c r="N31" s="57" cm="1">
        <f t="array" ref="N31">SUM(N1:N30)</f>
        <v>175552032.09999999</v>
      </c>
    </row>
    <row r="32" spans="1:14" ht="21" customHeight="1" x14ac:dyDescent="0.15">
      <c r="A32" s="58"/>
      <c r="B32" s="59" t="s">
        <v>40</v>
      </c>
      <c r="C32" s="60"/>
      <c r="D32" s="61" cm="1">
        <f t="array" ref="D32">ROUND(IF(L32&lt;=100000000,L32*0.24%,IF(AND(L32&gt;100000000,L32&lt;=500000000),100000000*0.24%+(L32-100000000)*0.19%,IF(AND(L32&gt;500000000,L32&lt;=1000000000),100000000*0.24%+400000000*0.19%+(L32-500000000)*0.15%,IF(AND(L32&gt;1000000000,L32&lt;=5000000000),100000000*0.24%+400000000*0.19%+500000000*0.15%+(L32-1000000000)*0.12%,IF(L32&gt;5000000000,100000000*0.24%+400000000*0.19%+500000000*0.15%+4000000000*0.12%+(L32-5000000000)*0.1%,"Bingung komputer"))))),2)</f>
        <v>382886.15</v>
      </c>
      <c r="E32" s="62" cm="1">
        <f t="array" ref="E32">ROUND(IF(M32&lt;=100000000,M32*0.24%,IF(AND(M32&gt;100000000,M32&lt;=500000000),100000000*0.24%+(M32-100000000)*0.19%,IF(AND(M32&gt;500000000,M32&lt;=1000000000),100000000*0.24%+400000000*0.19%+(M32-500000000)*0.15%,IF(AND(M32&gt;1000000000,M32&lt;=5000000000),100000000*0.24%+400000000*0.19%+500000000*0.15%+(M32-1000000000)*0.12%,IF(M32&gt;5000000000,100000000*0.24%+400000000*0.19%+500000000*0.15%+4000000000*0.12%+(M32-5000000000)*0.1%,"Bingung komputer"))))),2)</f>
        <v>382821.5</v>
      </c>
      <c r="F32" s="62" cm="1">
        <f t="array" ref="F32">ROUND(IF(N32&lt;=100000000,N32*0.24%,IF(AND(N32&gt;100000000,N32&lt;=500000000),100000000*0.24%+(N32-100000000)*0.19%,IF(AND(N32&gt;500000000,N32&lt;=1000000000),100000000*0.24%+400000000*0.19%+(N32-500000000)*0.15%,IF(AND(N32&gt;1000000000,N32&lt;=5000000000),100000000*0.24%+400000000*0.19%+500000000*0.15%+(N32-1000000000)*0.12%,IF(N32&gt;5000000000,100000000*0.24%+400000000*0.19%+500000000*0.15%+4000000000*0.12%+(N32-5000000000)*0.1%,"Bingung komputer"))))),2)</f>
        <v>382821.5</v>
      </c>
      <c r="G32" s="63"/>
      <c r="H32" s="64"/>
      <c r="I32" s="60"/>
      <c r="J32" s="65"/>
      <c r="K32" s="65" t="str" cm="1">
        <f t="array" ref="K32">"Jumlah Terkena Pajak "&amp;MAX(K3:K30)&amp;"% (B)"</f>
        <v>Jumlah Terkena Pajak 11% (B)</v>
      </c>
      <c r="L32" s="66" cm="1">
        <f t="array" ref="L32">SUMIF($K3:$K30,"&gt;0",L3:L30)</f>
        <v>175203234.5</v>
      </c>
      <c r="M32" s="67" cm="1">
        <f t="array" ref="M32">SUMIF($K3:$K30,"&gt;0",M3:M30)</f>
        <v>175169210.59999999</v>
      </c>
      <c r="N32" s="67" cm="1">
        <f t="array" ref="N32">SUMIF($K3:$K30,"&gt;0",N3:N30)</f>
        <v>175169210.59999999</v>
      </c>
    </row>
    <row r="33" spans="1:14" ht="21" customHeight="1" x14ac:dyDescent="0.15">
      <c r="A33" s="68"/>
      <c r="B33" s="69"/>
      <c r="C33" s="69"/>
      <c r="D33" s="70"/>
      <c r="E33" s="70"/>
      <c r="F33" s="69"/>
      <c r="G33" s="70"/>
      <c r="H33" s="70"/>
      <c r="I33" s="69"/>
      <c r="J33" s="71"/>
      <c r="K33" s="71" t="str" cm="1">
        <f t="array" ref="K33">"PPN (C) = "&amp;MAX(K3:K30)&amp;"% x B"</f>
        <v>PPN (C) = 11% x B</v>
      </c>
      <c r="L33" s="72" cm="1">
        <f t="array" ref="L33">L32*MAX($K3:$K30)%</f>
        <v>19272355.795000002</v>
      </c>
      <c r="M33" s="67" cm="1">
        <f t="array" ref="M33">M32*MAX($K3:$K30)%</f>
        <v>19268613.166000001</v>
      </c>
      <c r="N33" s="67" cm="1">
        <f t="array" ref="N33">N32*MAX($K3:$K30)%</f>
        <v>19268613.166000001</v>
      </c>
    </row>
    <row r="34" spans="1:14" ht="21" customHeight="1" x14ac:dyDescent="0.15">
      <c r="A34" s="68"/>
      <c r="B34" s="69"/>
      <c r="C34" s="69"/>
      <c r="D34" s="70"/>
      <c r="E34" s="70"/>
      <c r="F34" s="70"/>
      <c r="G34" s="70"/>
      <c r="H34" s="70"/>
      <c r="I34" s="69"/>
      <c r="J34" s="71"/>
      <c r="K34" s="73" t="s">
        <v>41</v>
      </c>
      <c r="L34" s="74" cm="1">
        <f t="array" ref="L34">L31+L33</f>
        <v>194858476.44499999</v>
      </c>
      <c r="M34" s="67" cm="1">
        <f t="array" ref="M34">M31+M33</f>
        <v>194820645.266</v>
      </c>
      <c r="N34" s="67" cm="1">
        <f t="array" ref="N34">N31+N33</f>
        <v>194820645.266</v>
      </c>
    </row>
    <row r="35" spans="1:14" ht="20.5" customHeight="1" x14ac:dyDescent="0.15">
      <c r="A35" s="68"/>
      <c r="B35" s="69"/>
      <c r="C35" s="69"/>
      <c r="D35" s="70"/>
      <c r="E35" s="70"/>
      <c r="F35" s="70"/>
      <c r="G35" s="70"/>
      <c r="H35" s="70"/>
      <c r="I35" s="69"/>
      <c r="J35" s="71"/>
      <c r="K35" s="73" t="s">
        <v>42</v>
      </c>
      <c r="L35" s="66" cm="1">
        <f t="array" ref="L35">ROUNDDOWN(L34,2)</f>
        <v>194858476.44</v>
      </c>
      <c r="M35" s="66" cm="1">
        <f t="array" ref="M35">ROUNDDOWN(M34,2)</f>
        <v>194820645.25999999</v>
      </c>
      <c r="N35" s="66" cm="1">
        <f t="array" ref="N35">ROUNDDOWN(N34,-3)</f>
        <v>194820000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N3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130</v>
      </c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132</v>
      </c>
      <c r="B4" s="11" t="s">
        <v>133</v>
      </c>
      <c r="C4" s="12"/>
      <c r="D4" s="13"/>
      <c r="E4" s="13"/>
      <c r="F4" s="13"/>
      <c r="G4" s="20"/>
      <c r="H4" s="13"/>
      <c r="I4" s="20"/>
      <c r="J4" s="20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10" t="s">
        <v>134</v>
      </c>
      <c r="B5" s="11" t="s">
        <v>135</v>
      </c>
      <c r="C5" s="16"/>
      <c r="D5" s="24">
        <v>68</v>
      </c>
      <c r="E5" s="18" cm="1">
        <f t="array" ref="E5">D5</f>
        <v>68</v>
      </c>
      <c r="F5" s="18" cm="1">
        <f t="array" ref="F5">D5</f>
        <v>68</v>
      </c>
      <c r="G5" s="25" t="s">
        <v>136</v>
      </c>
      <c r="H5" s="18">
        <v>104477.5</v>
      </c>
      <c r="I5" s="18">
        <v>104468.3</v>
      </c>
      <c r="J5" s="18">
        <v>104468.3</v>
      </c>
      <c r="K5" s="18">
        <v>11</v>
      </c>
      <c r="L5" s="18" cm="1">
        <f t="array" ref="L5">IF(D5&gt;0,IF($D5&lt;=0,0,D5*H5),"")</f>
        <v>7104470</v>
      </c>
      <c r="M5" s="18" cm="1">
        <f t="array" ref="M5">IF(E5&gt;0,IF($D5&lt;=0,0,ROUND(E5*I5,2)),"")</f>
        <v>7103844.4000000004</v>
      </c>
      <c r="N5" s="27" cm="1">
        <f t="array" ref="N5">IF(F5&gt;0,IF($D5&lt;=0,0,ROUND(F5*J5,2)),"")</f>
        <v>7103844.4000000004</v>
      </c>
    </row>
    <row r="6" spans="1:14" ht="20.5" customHeight="1" x14ac:dyDescent="0.15">
      <c r="A6" s="10" t="s">
        <v>137</v>
      </c>
      <c r="B6" s="11" t="s">
        <v>138</v>
      </c>
      <c r="C6" s="12"/>
      <c r="D6" s="20"/>
      <c r="E6" s="13"/>
      <c r="F6" s="13"/>
      <c r="G6" s="20"/>
      <c r="H6" s="20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139</v>
      </c>
      <c r="B7" s="11" t="s">
        <v>149</v>
      </c>
      <c r="C7" s="16"/>
      <c r="D7" s="101">
        <v>7137.5</v>
      </c>
      <c r="E7" s="18" cm="1">
        <f t="array" ref="E7">D7</f>
        <v>7137.5</v>
      </c>
      <c r="F7" s="18" cm="1">
        <f t="array" ref="F7">D7</f>
        <v>7137.5</v>
      </c>
      <c r="G7" s="25" t="s">
        <v>34</v>
      </c>
      <c r="H7" s="18">
        <v>22031.8</v>
      </c>
      <c r="I7" s="18">
        <v>22027.200000000001</v>
      </c>
      <c r="J7" s="18">
        <v>22027.200000000001</v>
      </c>
      <c r="K7" s="18">
        <v>11</v>
      </c>
      <c r="L7" s="18" cm="1">
        <f t="array" ref="L7">IF(D7&gt;0,IF($D7&lt;=0,0,D7*H7),"")</f>
        <v>157251972.5</v>
      </c>
      <c r="M7" s="18" cm="1">
        <f t="array" ref="M7">IF(E7&gt;0,IF($D7&lt;=0,0,ROUND(E7*I7,2)),"")</f>
        <v>157219140</v>
      </c>
      <c r="N7" s="27" cm="1">
        <f t="array" ref="N7">IF(F7&gt;0,IF($D7&lt;=0,0,ROUND(F7*J7,2)),"")</f>
        <v>157219140</v>
      </c>
    </row>
    <row r="8" spans="1:14" ht="20.5" customHeight="1" x14ac:dyDescent="0.15">
      <c r="A8" s="10" t="s">
        <v>141</v>
      </c>
      <c r="B8" s="11" t="s">
        <v>142</v>
      </c>
      <c r="C8" s="12"/>
      <c r="D8" s="20"/>
      <c r="E8" s="13"/>
      <c r="F8" s="13"/>
      <c r="G8" s="20"/>
      <c r="H8" s="20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28"/>
      <c r="B9" s="102"/>
      <c r="C9" s="16"/>
      <c r="D9" s="17"/>
      <c r="E9" s="18"/>
      <c r="F9" s="18"/>
      <c r="G9" s="17"/>
      <c r="H9" s="17"/>
      <c r="I9" s="17"/>
      <c r="J9" s="17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10" t="s">
        <v>143</v>
      </c>
      <c r="B10" s="11" t="s">
        <v>144</v>
      </c>
      <c r="C10" s="12"/>
      <c r="D10" s="20"/>
      <c r="E10" s="13"/>
      <c r="F10" s="13"/>
      <c r="G10" s="20"/>
      <c r="H10" s="20"/>
      <c r="I10" s="20"/>
      <c r="J10" s="20"/>
      <c r="K10" s="13"/>
      <c r="L10" s="20" t="str" cm="1">
        <f t="array" ref="L10">IF(D10&gt;0,IF($D10&lt;=0,0,D10*H10),"")</f>
        <v/>
      </c>
      <c r="M10" s="20" t="str" cm="1">
        <f t="array" ref="M10">IF(E10&gt;0,IF($D10&lt;=0,0,ROUND(E10*I10,2)),"")</f>
        <v/>
      </c>
      <c r="N10" s="21" t="str" cm="1">
        <f t="array" ref="N10">IF(F10&gt;0,IF($D10&lt;=0,0,ROUND(F10*J10,2)),"")</f>
        <v/>
      </c>
    </row>
    <row r="11" spans="1:14" ht="20.5" customHeight="1" x14ac:dyDescent="0.15">
      <c r="A11" s="10" t="s">
        <v>145</v>
      </c>
      <c r="B11" s="11" t="s">
        <v>146</v>
      </c>
      <c r="C11" s="16"/>
      <c r="D11" s="101">
        <v>1</v>
      </c>
      <c r="E11" s="18" cm="1">
        <f t="array" ref="E11">D11</f>
        <v>1</v>
      </c>
      <c r="F11" s="18" cm="1">
        <f t="array" ref="F11">D11</f>
        <v>1</v>
      </c>
      <c r="G11" s="25" t="s">
        <v>56</v>
      </c>
      <c r="H11" s="18">
        <v>9750000</v>
      </c>
      <c r="I11" s="18">
        <v>9750000</v>
      </c>
      <c r="J11" s="18">
        <v>9750000</v>
      </c>
      <c r="K11" s="18">
        <v>11</v>
      </c>
      <c r="L11" s="18" cm="1">
        <f t="array" ref="L11">IF(D11&gt;0,IF($D11&lt;=0,0,D11*H11),"")</f>
        <v>9750000</v>
      </c>
      <c r="M11" s="18" cm="1">
        <f t="array" ref="M11">IF(E11&gt;0,IF($D11&lt;=0,0,ROUND(E11*I11,2)),"")</f>
        <v>9750000</v>
      </c>
      <c r="N11" s="27" cm="1">
        <f t="array" ref="N11">IF(F11&gt;0,IF($D11&lt;=0,0,ROUND(F11*J11,2)),"")</f>
        <v>9750000</v>
      </c>
    </row>
    <row r="12" spans="1:14" ht="32.5" customHeight="1" x14ac:dyDescent="0.15">
      <c r="A12" s="10" t="s">
        <v>147</v>
      </c>
      <c r="B12" s="11" t="s">
        <v>148</v>
      </c>
      <c r="C12" s="12"/>
      <c r="D12" s="22">
        <v>1</v>
      </c>
      <c r="E12" s="13" cm="1">
        <f t="array" ref="E12">D12</f>
        <v>1</v>
      </c>
      <c r="F12" s="13" cm="1">
        <f t="array" ref="F12">D12</f>
        <v>1</v>
      </c>
      <c r="G12" s="14" t="s">
        <v>13</v>
      </c>
      <c r="H12" s="13">
        <v>995000</v>
      </c>
      <c r="I12" s="13">
        <v>995000</v>
      </c>
      <c r="J12" s="13">
        <v>995000</v>
      </c>
      <c r="K12" s="13">
        <v>11</v>
      </c>
      <c r="L12" s="13" cm="1">
        <f t="array" ref="L12">IF(D12&gt;0,IF($D12&lt;=0,0,D12*H12),"")</f>
        <v>995000</v>
      </c>
      <c r="M12" s="13" cm="1">
        <f t="array" ref="M12">IF(E12&gt;0,IF($D12&lt;=0,0,ROUND(E12*I12,2)),"")</f>
        <v>995000</v>
      </c>
      <c r="N12" s="15" cm="1">
        <f t="array" ref="N12">IF(F12&gt;0,IF($D12&lt;=0,0,ROUND(F12*J12,2)),"")</f>
        <v>995000</v>
      </c>
    </row>
    <row r="13" spans="1:14" ht="20.5" customHeight="1" x14ac:dyDescent="0.15">
      <c r="A13" s="28"/>
      <c r="B13" s="11" t="s">
        <v>37</v>
      </c>
      <c r="C13" s="16"/>
      <c r="D13" s="18"/>
      <c r="E13" s="18"/>
      <c r="F13" s="18"/>
      <c r="G13" s="17"/>
      <c r="H13" s="17"/>
      <c r="I13" s="17"/>
      <c r="J13" s="17"/>
      <c r="K13" s="18"/>
      <c r="L13" s="17" t="str" cm="1">
        <f t="array" ref="L13">IF(D13&gt;0,IF($D13&lt;=0,0,D13*H13),"")</f>
        <v/>
      </c>
      <c r="M13" s="18"/>
      <c r="N13" s="27"/>
    </row>
    <row r="14" spans="1:14" ht="20.5" customHeight="1" x14ac:dyDescent="0.15">
      <c r="A14" s="31">
        <v>1</v>
      </c>
      <c r="B14" s="32" t="s">
        <v>38</v>
      </c>
      <c r="C14" s="82"/>
      <c r="D14" s="83">
        <v>1</v>
      </c>
      <c r="E14" s="83" cm="1">
        <f t="array" ref="E14">D14</f>
        <v>1</v>
      </c>
      <c r="F14" s="83" cm="1">
        <f t="array" ref="F14">D14</f>
        <v>1</v>
      </c>
      <c r="G14" s="86" t="s">
        <v>13</v>
      </c>
      <c r="H14" s="83">
        <v>382886.15</v>
      </c>
      <c r="I14" s="83">
        <v>382629.17</v>
      </c>
      <c r="J14" s="83">
        <v>382629.17</v>
      </c>
      <c r="K14" s="83">
        <v>0</v>
      </c>
      <c r="L14" s="83" cm="1">
        <f t="array" ref="L14">IF(D14&gt;0,IF($D14&lt;=0,0,D14*H14),"")</f>
        <v>382886.15</v>
      </c>
      <c r="M14" s="83" cm="1">
        <f t="array" ref="M14">IF(E14&gt;0,IF($D14&lt;=0,0,ROUND(E14*I14,2)),"")</f>
        <v>382629.17</v>
      </c>
      <c r="N14" s="87" cm="1">
        <f t="array" ref="N14">IF(F14&gt;0,IF($D14&lt;=0,0,ROUND(F14*J14,2)),"")</f>
        <v>382629.17</v>
      </c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5"/>
      <c r="I21" s="45"/>
      <c r="J21" s="45"/>
      <c r="K21" s="44"/>
      <c r="L21" s="45"/>
      <c r="M21" s="45"/>
      <c r="N21" s="50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88"/>
      <c r="I22" s="88"/>
      <c r="J22" s="88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5"/>
      <c r="I23" s="45"/>
      <c r="J23" s="45"/>
      <c r="K23" s="44"/>
      <c r="L23" s="45"/>
      <c r="M23" s="45"/>
      <c r="N23" s="50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49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49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1"/>
      <c r="M28" s="41"/>
      <c r="N28" s="47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1"/>
      <c r="M30" s="41"/>
      <c r="N30" s="47"/>
    </row>
    <row r="31" spans="1:14" ht="20.75" customHeight="1" x14ac:dyDescent="0.15">
      <c r="A31" s="51"/>
      <c r="B31" s="52"/>
      <c r="C31" s="52"/>
      <c r="D31" s="53"/>
      <c r="E31" s="53"/>
      <c r="F31" s="53"/>
      <c r="G31" s="54"/>
      <c r="H31" s="54"/>
      <c r="I31" s="52"/>
      <c r="J31" s="55"/>
      <c r="K31" s="56" t="s">
        <v>39</v>
      </c>
      <c r="L31" s="57" cm="1">
        <f t="array" ref="L31">SUM(L1:L30)</f>
        <v>175484328.65000001</v>
      </c>
      <c r="M31" s="57" cm="1">
        <f t="array" ref="M31">SUM(M1:M30)</f>
        <v>175450613.56999999</v>
      </c>
      <c r="N31" s="57" cm="1">
        <f t="array" ref="N31">SUM(N1:N30)</f>
        <v>175450613.56999999</v>
      </c>
    </row>
    <row r="32" spans="1:14" ht="21" customHeight="1" x14ac:dyDescent="0.15">
      <c r="A32" s="58"/>
      <c r="B32" s="59" t="s">
        <v>40</v>
      </c>
      <c r="C32" s="60"/>
      <c r="D32" s="61" cm="1">
        <f t="array" ref="D32">ROUND(IF(L32&lt;=100000000,L32*0.24%,IF(AND(L32&gt;100000000,L32&lt;=500000000),100000000*0.24%+(L32-100000000)*0.19%,IF(AND(L32&gt;500000000,L32&lt;=1000000000),100000000*0.24%+400000000*0.19%+(L32-500000000)*0.15%,IF(AND(L32&gt;1000000000,L32&lt;=5000000000),100000000*0.24%+400000000*0.19%+500000000*0.15%+(L32-1000000000)*0.12%,IF(L32&gt;5000000000,100000000*0.24%+400000000*0.19%+500000000*0.15%+4000000000*0.12%+(L32-5000000000)*0.1%,"Bingung komputer"))))),2)</f>
        <v>382692.74</v>
      </c>
      <c r="E32" s="62" cm="1">
        <f t="array" ref="E32">ROUND(IF(M32&lt;=100000000,M32*0.24%,IF(AND(M32&gt;100000000,M32&lt;=500000000),100000000*0.24%+(M32-100000000)*0.19%,IF(AND(M32&gt;500000000,M32&lt;=1000000000),100000000*0.24%+400000000*0.19%+(M32-500000000)*0.15%,IF(AND(M32&gt;1000000000,M32&lt;=5000000000),100000000*0.24%+400000000*0.19%+500000000*0.15%+(M32-1000000000)*0.12%,IF(M32&gt;5000000000,100000000*0.24%+400000000*0.19%+500000000*0.15%+4000000000*0.12%+(M32-5000000000)*0.1%,"Bingung komputer"))))),2)</f>
        <v>382629.17</v>
      </c>
      <c r="F32" s="62" cm="1">
        <f t="array" ref="F32">ROUND(IF(N32&lt;=100000000,N32*0.24%,IF(AND(N32&gt;100000000,N32&lt;=500000000),100000000*0.24%+(N32-100000000)*0.19%,IF(AND(N32&gt;500000000,N32&lt;=1000000000),100000000*0.24%+400000000*0.19%+(N32-500000000)*0.15%,IF(AND(N32&gt;1000000000,N32&lt;=5000000000),100000000*0.24%+400000000*0.19%+500000000*0.15%+(N32-1000000000)*0.12%,IF(N32&gt;5000000000,100000000*0.24%+400000000*0.19%+500000000*0.15%+4000000000*0.12%+(N32-5000000000)*0.1%,"Bingung komputer"))))),2)</f>
        <v>382629.17</v>
      </c>
      <c r="G32" s="63"/>
      <c r="H32" s="64"/>
      <c r="I32" s="60"/>
      <c r="J32" s="65"/>
      <c r="K32" s="65" t="str" cm="1">
        <f t="array" ref="K32">"Jumlah Terkena Pajak "&amp;MAX(K3:K30)&amp;"% (B)"</f>
        <v>Jumlah Terkena Pajak 11% (B)</v>
      </c>
      <c r="L32" s="66" cm="1">
        <f t="array" ref="L32">SUMIF($K3:$K30,"&gt;0",L3:L30)</f>
        <v>175101442.5</v>
      </c>
      <c r="M32" s="67" cm="1">
        <f t="array" ref="M32">SUMIF($K3:$K30,"&gt;0",M3:M30)</f>
        <v>175067984.40000001</v>
      </c>
      <c r="N32" s="67" cm="1">
        <f t="array" ref="N32">SUMIF($K3:$K30,"&gt;0",N3:N30)</f>
        <v>175067984.40000001</v>
      </c>
    </row>
    <row r="33" spans="1:14" ht="21" customHeight="1" x14ac:dyDescent="0.15">
      <c r="A33" s="68"/>
      <c r="B33" s="69"/>
      <c r="C33" s="69"/>
      <c r="D33" s="70"/>
      <c r="E33" s="70"/>
      <c r="F33" s="69"/>
      <c r="G33" s="70"/>
      <c r="H33" s="70"/>
      <c r="I33" s="69"/>
      <c r="J33" s="71"/>
      <c r="K33" s="71" t="str" cm="1">
        <f t="array" ref="K33">"PPN (C) = "&amp;MAX(K3:K30)&amp;"% x B"</f>
        <v>PPN (C) = 11% x B</v>
      </c>
      <c r="L33" s="72" cm="1">
        <f t="array" ref="L33">L32*MAX($K3:$K30)%</f>
        <v>19261158.675000001</v>
      </c>
      <c r="M33" s="67" cm="1">
        <f t="array" ref="M33">M32*MAX($K3:$K30)%</f>
        <v>19257478.284000002</v>
      </c>
      <c r="N33" s="67" cm="1">
        <f t="array" ref="N33">N32*MAX($K3:$K30)%</f>
        <v>19257478.284000002</v>
      </c>
    </row>
    <row r="34" spans="1:14" ht="21" customHeight="1" x14ac:dyDescent="0.15">
      <c r="A34" s="68"/>
      <c r="B34" s="69"/>
      <c r="C34" s="69"/>
      <c r="D34" s="70"/>
      <c r="E34" s="70"/>
      <c r="F34" s="70"/>
      <c r="G34" s="70"/>
      <c r="H34" s="70"/>
      <c r="I34" s="69"/>
      <c r="J34" s="71"/>
      <c r="K34" s="73" t="s">
        <v>41</v>
      </c>
      <c r="L34" s="74" cm="1">
        <f t="array" ref="L34">L31+L33</f>
        <v>194745487.32500002</v>
      </c>
      <c r="M34" s="67" cm="1">
        <f t="array" ref="M34">M31+M33</f>
        <v>194708091.854</v>
      </c>
      <c r="N34" s="67" cm="1">
        <f t="array" ref="N34">N31+N33</f>
        <v>194708091.854</v>
      </c>
    </row>
    <row r="35" spans="1:14" ht="20.5" customHeight="1" x14ac:dyDescent="0.15">
      <c r="A35" s="68"/>
      <c r="B35" s="69"/>
      <c r="C35" s="69"/>
      <c r="D35" s="70"/>
      <c r="E35" s="70"/>
      <c r="F35" s="70"/>
      <c r="G35" s="70"/>
      <c r="H35" s="70"/>
      <c r="I35" s="69"/>
      <c r="J35" s="71"/>
      <c r="K35" s="73" t="s">
        <v>42</v>
      </c>
      <c r="L35" s="66" cm="1">
        <f t="array" ref="L35">ROUNDDOWN(L34,2)</f>
        <v>194745487.31999999</v>
      </c>
      <c r="M35" s="66" cm="1">
        <f t="array" ref="M35">ROUNDDOWN(M34,2)</f>
        <v>194708091.84999999</v>
      </c>
      <c r="N35" s="66" cm="1">
        <f t="array" ref="N35">ROUNDDOWN(N34,-3)</f>
        <v>194708000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N3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130</v>
      </c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132</v>
      </c>
      <c r="B4" s="11" t="s">
        <v>133</v>
      </c>
      <c r="C4" s="12"/>
      <c r="D4" s="13"/>
      <c r="E4" s="13"/>
      <c r="F4" s="13"/>
      <c r="G4" s="20"/>
      <c r="H4" s="13"/>
      <c r="I4" s="20"/>
      <c r="J4" s="20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10" t="s">
        <v>134</v>
      </c>
      <c r="B5" s="11" t="s">
        <v>135</v>
      </c>
      <c r="C5" s="16"/>
      <c r="D5" s="24">
        <v>34</v>
      </c>
      <c r="E5" s="18" cm="1">
        <f t="array" ref="E5">D5</f>
        <v>34</v>
      </c>
      <c r="F5" s="18" cm="1">
        <f t="array" ref="F5">D5</f>
        <v>34</v>
      </c>
      <c r="G5" s="25" t="s">
        <v>136</v>
      </c>
      <c r="H5" s="18">
        <v>104477.5</v>
      </c>
      <c r="I5" s="18">
        <v>104466</v>
      </c>
      <c r="J5" s="18">
        <v>104466</v>
      </c>
      <c r="K5" s="18">
        <v>11</v>
      </c>
      <c r="L5" s="18" cm="1">
        <f t="array" ref="L5">IF(D5&gt;0,IF($D5&lt;=0,0,D5*H5),"")</f>
        <v>3552235</v>
      </c>
      <c r="M5" s="18" cm="1">
        <f t="array" ref="M5">IF(E5&gt;0,IF($D5&lt;=0,0,ROUND(E5*I5,2)),"")</f>
        <v>3551844</v>
      </c>
      <c r="N5" s="27" cm="1">
        <f t="array" ref="N5">IF(F5&gt;0,IF($D5&lt;=0,0,ROUND(F5*J5,2)),"")</f>
        <v>3551844</v>
      </c>
    </row>
    <row r="6" spans="1:14" ht="20.5" customHeight="1" x14ac:dyDescent="0.15">
      <c r="A6" s="10" t="s">
        <v>137</v>
      </c>
      <c r="B6" s="11" t="s">
        <v>138</v>
      </c>
      <c r="C6" s="12"/>
      <c r="D6" s="20"/>
      <c r="E6" s="13"/>
      <c r="F6" s="13"/>
      <c r="G6" s="20"/>
      <c r="H6" s="20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139</v>
      </c>
      <c r="B7" s="11" t="s">
        <v>150</v>
      </c>
      <c r="C7" s="16"/>
      <c r="D7" s="24">
        <v>7503.75</v>
      </c>
      <c r="E7" s="18" cm="1">
        <f t="array" ref="E7">D7</f>
        <v>7503.75</v>
      </c>
      <c r="F7" s="18" cm="1">
        <f t="array" ref="F7">D7</f>
        <v>7503.75</v>
      </c>
      <c r="G7" s="25" t="s">
        <v>34</v>
      </c>
      <c r="H7" s="18">
        <v>22031.8</v>
      </c>
      <c r="I7" s="18">
        <v>22024.9</v>
      </c>
      <c r="J7" s="18">
        <v>22024.9</v>
      </c>
      <c r="K7" s="18">
        <v>11</v>
      </c>
      <c r="L7" s="18" cm="1">
        <f t="array" ref="L7">IF(D7&gt;0,IF($D7&lt;=0,0,D7*H7),"")</f>
        <v>165321119.25</v>
      </c>
      <c r="M7" s="18" cm="1">
        <f t="array" ref="M7">IF(E7&gt;0,IF($D7&lt;=0,0,ROUND(E7*I7,2)),"")</f>
        <v>165269343.38</v>
      </c>
      <c r="N7" s="27" cm="1">
        <f t="array" ref="N7">IF(F7&gt;0,IF($D7&lt;=0,0,ROUND(F7*J7,2)),"")</f>
        <v>165269343.38</v>
      </c>
    </row>
    <row r="8" spans="1:14" ht="20.5" customHeight="1" x14ac:dyDescent="0.15">
      <c r="A8" s="10" t="s">
        <v>141</v>
      </c>
      <c r="B8" s="11" t="s">
        <v>142</v>
      </c>
      <c r="C8" s="12"/>
      <c r="D8" s="20"/>
      <c r="E8" s="13"/>
      <c r="F8" s="13"/>
      <c r="G8" s="20"/>
      <c r="H8" s="20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28"/>
      <c r="B9" s="102"/>
      <c r="C9" s="16"/>
      <c r="D9" s="17"/>
      <c r="E9" s="18"/>
      <c r="F9" s="18"/>
      <c r="G9" s="17"/>
      <c r="H9" s="17"/>
      <c r="I9" s="17"/>
      <c r="J9" s="17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10" t="s">
        <v>143</v>
      </c>
      <c r="B10" s="11" t="s">
        <v>144</v>
      </c>
      <c r="C10" s="12"/>
      <c r="D10" s="20"/>
      <c r="E10" s="13"/>
      <c r="F10" s="13"/>
      <c r="G10" s="20"/>
      <c r="H10" s="20"/>
      <c r="I10" s="20"/>
      <c r="J10" s="20"/>
      <c r="K10" s="13"/>
      <c r="L10" s="20" t="str" cm="1">
        <f t="array" ref="L10">IF(D10&gt;0,IF($D10&lt;=0,0,D10*H10),"")</f>
        <v/>
      </c>
      <c r="M10" s="20" t="str" cm="1">
        <f t="array" ref="M10">IF(E10&gt;0,IF($D10&lt;=0,0,ROUND(E10*I10,2)),"")</f>
        <v/>
      </c>
      <c r="N10" s="21" t="str" cm="1">
        <f t="array" ref="N10">IF(F10&gt;0,IF($D10&lt;=0,0,ROUND(F10*J10,2)),"")</f>
        <v/>
      </c>
    </row>
    <row r="11" spans="1:14" ht="20.5" customHeight="1" x14ac:dyDescent="0.15">
      <c r="A11" s="10" t="s">
        <v>145</v>
      </c>
      <c r="B11" s="11" t="s">
        <v>146</v>
      </c>
      <c r="C11" s="16"/>
      <c r="D11" s="24">
        <v>1</v>
      </c>
      <c r="E11" s="18" cm="1">
        <f t="array" ref="E11">D11</f>
        <v>1</v>
      </c>
      <c r="F11" s="18" cm="1">
        <f t="array" ref="F11">D11</f>
        <v>1</v>
      </c>
      <c r="G11" s="25" t="s">
        <v>56</v>
      </c>
      <c r="H11" s="18">
        <v>9750000</v>
      </c>
      <c r="I11" s="18">
        <v>9750000</v>
      </c>
      <c r="J11" s="18">
        <v>9750000</v>
      </c>
      <c r="K11" s="18">
        <v>11</v>
      </c>
      <c r="L11" s="18" cm="1">
        <f t="array" ref="L11">IF(D11&gt;0,IF($D11&lt;=0,0,D11*H11),"")</f>
        <v>9750000</v>
      </c>
      <c r="M11" s="18" cm="1">
        <f t="array" ref="M11">IF(E11&gt;0,IF($D11&lt;=0,0,ROUND(E11*I11,2)),"")</f>
        <v>9750000</v>
      </c>
      <c r="N11" s="27" cm="1">
        <f t="array" ref="N11">IF(F11&gt;0,IF($D11&lt;=0,0,ROUND(F11*J11,2)),"")</f>
        <v>9750000</v>
      </c>
    </row>
    <row r="12" spans="1:14" ht="32.5" customHeight="1" x14ac:dyDescent="0.15">
      <c r="A12" s="10" t="s">
        <v>147</v>
      </c>
      <c r="B12" s="11" t="s">
        <v>148</v>
      </c>
      <c r="C12" s="12"/>
      <c r="D12" s="22">
        <v>1</v>
      </c>
      <c r="E12" s="13" cm="1">
        <f t="array" ref="E12">D12</f>
        <v>1</v>
      </c>
      <c r="F12" s="13" cm="1">
        <f t="array" ref="F12">D12</f>
        <v>1</v>
      </c>
      <c r="G12" s="14" t="s">
        <v>13</v>
      </c>
      <c r="H12" s="13">
        <v>995000</v>
      </c>
      <c r="I12" s="13">
        <v>995000</v>
      </c>
      <c r="J12" s="13">
        <v>995000</v>
      </c>
      <c r="K12" s="13">
        <v>11</v>
      </c>
      <c r="L12" s="13" cm="1">
        <f t="array" ref="L12">IF(D12&gt;0,IF($D12&lt;=0,0,D12*H12),"")</f>
        <v>995000</v>
      </c>
      <c r="M12" s="13" cm="1">
        <f t="array" ref="M12">IF(E12&gt;0,IF($D12&lt;=0,0,ROUND(E12*I12,2)),"")</f>
        <v>995000</v>
      </c>
      <c r="N12" s="15" cm="1">
        <f t="array" ref="N12">IF(F12&gt;0,IF($D12&lt;=0,0,ROUND(F12*J12,2)),"")</f>
        <v>995000</v>
      </c>
    </row>
    <row r="13" spans="1:14" ht="20.5" customHeight="1" x14ac:dyDescent="0.15">
      <c r="A13" s="28"/>
      <c r="B13" s="11" t="s">
        <v>37</v>
      </c>
      <c r="C13" s="16"/>
      <c r="D13" s="18"/>
      <c r="E13" s="18"/>
      <c r="F13" s="18"/>
      <c r="G13" s="17"/>
      <c r="H13" s="17"/>
      <c r="I13" s="17"/>
      <c r="J13" s="17"/>
      <c r="K13" s="18"/>
      <c r="L13" s="17" t="str" cm="1">
        <f t="array" ref="L13">IF(D13&gt;0,IF($D13&lt;=0,0,D13*H13),"")</f>
        <v/>
      </c>
      <c r="M13" s="18"/>
      <c r="N13" s="27"/>
    </row>
    <row r="14" spans="1:14" ht="20.5" customHeight="1" x14ac:dyDescent="0.15">
      <c r="A14" s="31">
        <v>1</v>
      </c>
      <c r="B14" s="32" t="s">
        <v>38</v>
      </c>
      <c r="C14" s="82"/>
      <c r="D14" s="83">
        <v>1</v>
      </c>
      <c r="E14" s="83" cm="1">
        <f t="array" ref="E14">D14</f>
        <v>1</v>
      </c>
      <c r="F14" s="83" cm="1">
        <f t="array" ref="F14">D14</f>
        <v>1</v>
      </c>
      <c r="G14" s="86" t="s">
        <v>13</v>
      </c>
      <c r="H14" s="83">
        <v>391274.87</v>
      </c>
      <c r="I14" s="83">
        <v>391175.76</v>
      </c>
      <c r="J14" s="83">
        <v>391175.76</v>
      </c>
      <c r="K14" s="83">
        <v>0</v>
      </c>
      <c r="L14" s="83" cm="1">
        <f t="array" ref="L14">IF(D14&gt;0,IF($D14&lt;=0,0,D14*H14),"")</f>
        <v>391274.87</v>
      </c>
      <c r="M14" s="83" cm="1">
        <f t="array" ref="M14">IF(E14&gt;0,IF($D14&lt;=0,0,ROUND(E14*I14,2)),"")</f>
        <v>391175.76</v>
      </c>
      <c r="N14" s="87" cm="1">
        <f t="array" ref="N14">IF(F14&gt;0,IF($D14&lt;=0,0,ROUND(F14*J14,2)),"")</f>
        <v>391175.76</v>
      </c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5"/>
      <c r="I21" s="45"/>
      <c r="J21" s="45"/>
      <c r="K21" s="44"/>
      <c r="L21" s="45"/>
      <c r="M21" s="45"/>
      <c r="N21" s="50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88"/>
      <c r="I22" s="88"/>
      <c r="J22" s="88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5"/>
      <c r="I23" s="45"/>
      <c r="J23" s="45"/>
      <c r="K23" s="44"/>
      <c r="L23" s="45"/>
      <c r="M23" s="45"/>
      <c r="N23" s="50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49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49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1"/>
      <c r="M28" s="41"/>
      <c r="N28" s="47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1"/>
      <c r="M30" s="41"/>
      <c r="N30" s="47"/>
    </row>
    <row r="31" spans="1:14" ht="20.75" customHeight="1" x14ac:dyDescent="0.15">
      <c r="A31" s="51"/>
      <c r="B31" s="52"/>
      <c r="C31" s="52"/>
      <c r="D31" s="53"/>
      <c r="E31" s="53"/>
      <c r="F31" s="53"/>
      <c r="G31" s="54"/>
      <c r="H31" s="54"/>
      <c r="I31" s="52"/>
      <c r="J31" s="55"/>
      <c r="K31" s="56" t="s">
        <v>39</v>
      </c>
      <c r="L31" s="57" cm="1">
        <f t="array" ref="L31">SUM(L1:L30)</f>
        <v>180009629.12</v>
      </c>
      <c r="M31" s="57" cm="1">
        <f t="array" ref="M31">SUM(M1:M30)</f>
        <v>179957363.13999999</v>
      </c>
      <c r="N31" s="57" cm="1">
        <f t="array" ref="N31">SUM(N1:N30)</f>
        <v>179957363.13999999</v>
      </c>
    </row>
    <row r="32" spans="1:14" ht="21" customHeight="1" x14ac:dyDescent="0.15">
      <c r="A32" s="58"/>
      <c r="B32" s="59" t="s">
        <v>40</v>
      </c>
      <c r="C32" s="60"/>
      <c r="D32" s="61" cm="1">
        <f t="array" ref="D32">ROUND(IF(L32&lt;=100000000,L32*0.24%,IF(AND(L32&gt;100000000,L32&lt;=500000000),100000000*0.24%+(L32-100000000)*0.19%,IF(AND(L32&gt;500000000,L32&lt;=1000000000),100000000*0.24%+400000000*0.19%+(L32-500000000)*0.15%,IF(AND(L32&gt;1000000000,L32&lt;=5000000000),100000000*0.24%+400000000*0.19%+500000000*0.15%+(L32-1000000000)*0.12%,IF(L32&gt;5000000000,100000000*0.24%+400000000*0.19%+500000000*0.15%+4000000000*0.12%+(L32-5000000000)*0.1%,"Bingung komputer"))))),2)</f>
        <v>391274.87</v>
      </c>
      <c r="E32" s="62" cm="1">
        <f t="array" ref="E32">ROUND(IF(M32&lt;=100000000,M32*0.24%,IF(AND(M32&gt;100000000,M32&lt;=500000000),100000000*0.24%+(M32-100000000)*0.19%,IF(AND(M32&gt;500000000,M32&lt;=1000000000),100000000*0.24%+400000000*0.19%+(M32-500000000)*0.15%,IF(AND(M32&gt;1000000000,M32&lt;=5000000000),100000000*0.24%+400000000*0.19%+500000000*0.15%+(M32-1000000000)*0.12%,IF(M32&gt;5000000000,100000000*0.24%+400000000*0.19%+500000000*0.15%+4000000000*0.12%+(M32-5000000000)*0.1%,"Bingung komputer"))))),2)</f>
        <v>391175.76</v>
      </c>
      <c r="F32" s="62" cm="1">
        <f t="array" ref="F32">ROUND(IF(N32&lt;=100000000,N32*0.24%,IF(AND(N32&gt;100000000,N32&lt;=500000000),100000000*0.24%+(N32-100000000)*0.19%,IF(AND(N32&gt;500000000,N32&lt;=1000000000),100000000*0.24%+400000000*0.19%+(N32-500000000)*0.15%,IF(AND(N32&gt;1000000000,N32&lt;=5000000000),100000000*0.24%+400000000*0.19%+500000000*0.15%+(N32-1000000000)*0.12%,IF(N32&gt;5000000000,100000000*0.24%+400000000*0.19%+500000000*0.15%+4000000000*0.12%+(N32-5000000000)*0.1%,"Bingung komputer"))))),2)</f>
        <v>391175.76</v>
      </c>
      <c r="G32" s="63"/>
      <c r="H32" s="64"/>
      <c r="I32" s="60"/>
      <c r="J32" s="65"/>
      <c r="K32" s="65" t="str" cm="1">
        <f t="array" ref="K32">"Jumlah Terkena Pajak "&amp;MAX(K3:K30)&amp;"% (B)"</f>
        <v>Jumlah Terkena Pajak 11% (B)</v>
      </c>
      <c r="L32" s="66" cm="1">
        <f t="array" ref="L32">SUMIF($K3:$K30,"&gt;0",L3:L30)</f>
        <v>179618354.25</v>
      </c>
      <c r="M32" s="67" cm="1">
        <f t="array" ref="M32">SUMIF($K3:$K30,"&gt;0",M3:M30)</f>
        <v>179566187.38</v>
      </c>
      <c r="N32" s="67" cm="1">
        <f t="array" ref="N32">SUMIF($K3:$K30,"&gt;0",N3:N30)</f>
        <v>179566187.38</v>
      </c>
    </row>
    <row r="33" spans="1:14" ht="21" customHeight="1" x14ac:dyDescent="0.15">
      <c r="A33" s="68"/>
      <c r="B33" s="69"/>
      <c r="C33" s="69"/>
      <c r="D33" s="70"/>
      <c r="E33" s="70"/>
      <c r="F33" s="69"/>
      <c r="G33" s="70"/>
      <c r="H33" s="70"/>
      <c r="I33" s="69"/>
      <c r="J33" s="71"/>
      <c r="K33" s="71" t="str" cm="1">
        <f t="array" ref="K33">"PPN (C) = "&amp;MAX(K3:K30)&amp;"% x B"</f>
        <v>PPN (C) = 11% x B</v>
      </c>
      <c r="L33" s="72" cm="1">
        <f t="array" ref="L33">L32*MAX($K3:$K30)%</f>
        <v>19758018.967500001</v>
      </c>
      <c r="M33" s="67" cm="1">
        <f t="array" ref="M33">M32*MAX($K3:$K30)%</f>
        <v>19752280.6118</v>
      </c>
      <c r="N33" s="67" cm="1">
        <f t="array" ref="N33">N32*MAX($K3:$K30)%</f>
        <v>19752280.6118</v>
      </c>
    </row>
    <row r="34" spans="1:14" ht="21" customHeight="1" x14ac:dyDescent="0.15">
      <c r="A34" s="68"/>
      <c r="B34" s="69"/>
      <c r="C34" s="69"/>
      <c r="D34" s="70"/>
      <c r="E34" s="70"/>
      <c r="F34" s="70"/>
      <c r="G34" s="70"/>
      <c r="H34" s="70"/>
      <c r="I34" s="69"/>
      <c r="J34" s="71"/>
      <c r="K34" s="73" t="s">
        <v>41</v>
      </c>
      <c r="L34" s="74" cm="1">
        <f t="array" ref="L34">L31+L33</f>
        <v>199767648.08750001</v>
      </c>
      <c r="M34" s="67" cm="1">
        <f t="array" ref="M34">M31+M33</f>
        <v>199709643.7518</v>
      </c>
      <c r="N34" s="67" cm="1">
        <f t="array" ref="N34">N31+N33</f>
        <v>199709643.7518</v>
      </c>
    </row>
    <row r="35" spans="1:14" ht="20.5" customHeight="1" x14ac:dyDescent="0.15">
      <c r="A35" s="68"/>
      <c r="B35" s="69"/>
      <c r="C35" s="69"/>
      <c r="D35" s="70"/>
      <c r="E35" s="70"/>
      <c r="F35" s="70"/>
      <c r="G35" s="70"/>
      <c r="H35" s="70"/>
      <c r="I35" s="69"/>
      <c r="J35" s="71"/>
      <c r="K35" s="73" t="s">
        <v>42</v>
      </c>
      <c r="L35" s="66" cm="1">
        <f t="array" ref="L35">ROUNDDOWN(L34,2)</f>
        <v>199767648.08000001</v>
      </c>
      <c r="M35" s="66" cm="1">
        <f t="array" ref="M35">ROUNDDOWN(M34,2)</f>
        <v>199709643.75</v>
      </c>
      <c r="N35" s="66" cm="1">
        <f t="array" ref="N35">ROUNDDOWN(N34,-3)</f>
        <v>199709000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N3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130</v>
      </c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132</v>
      </c>
      <c r="B4" s="11" t="s">
        <v>133</v>
      </c>
      <c r="C4" s="12"/>
      <c r="D4" s="13"/>
      <c r="E4" s="13"/>
      <c r="F4" s="13"/>
      <c r="G4" s="20"/>
      <c r="H4" s="13"/>
      <c r="I4" s="20"/>
      <c r="J4" s="20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10" t="s">
        <v>134</v>
      </c>
      <c r="B5" s="11" t="s">
        <v>135</v>
      </c>
      <c r="C5" s="16"/>
      <c r="D5" s="24">
        <v>21</v>
      </c>
      <c r="E5" s="18" cm="1">
        <f t="array" ref="E5">D5</f>
        <v>21</v>
      </c>
      <c r="F5" s="18" cm="1">
        <f t="array" ref="F5">D5</f>
        <v>21</v>
      </c>
      <c r="G5" s="25" t="s">
        <v>136</v>
      </c>
      <c r="H5" s="18">
        <v>104477.5</v>
      </c>
      <c r="I5" s="18">
        <v>104456.8</v>
      </c>
      <c r="J5" s="18">
        <v>104456.8</v>
      </c>
      <c r="K5" s="18">
        <v>11</v>
      </c>
      <c r="L5" s="18" cm="1">
        <f t="array" ref="L5">IF(D5&gt;0,IF($D5&lt;=0,0,D5*H5),"")</f>
        <v>2194027.5</v>
      </c>
      <c r="M5" s="18" cm="1">
        <f t="array" ref="M5">IF(E5&gt;0,IF($D5&lt;=0,0,ROUND(E5*I5,2)),"")</f>
        <v>2193592.7999999998</v>
      </c>
      <c r="N5" s="27" cm="1">
        <f t="array" ref="N5">IF(F5&gt;0,IF($D5&lt;=0,0,ROUND(F5*J5,2)),"")</f>
        <v>2193592.7999999998</v>
      </c>
    </row>
    <row r="6" spans="1:14" ht="20.5" customHeight="1" x14ac:dyDescent="0.15">
      <c r="A6" s="10" t="s">
        <v>137</v>
      </c>
      <c r="B6" s="11" t="s">
        <v>138</v>
      </c>
      <c r="C6" s="12"/>
      <c r="D6" s="20"/>
      <c r="E6" s="13"/>
      <c r="F6" s="13"/>
      <c r="G6" s="20"/>
      <c r="H6" s="20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139</v>
      </c>
      <c r="B7" s="11" t="s">
        <v>150</v>
      </c>
      <c r="C7" s="16"/>
      <c r="D7" s="101">
        <v>7365</v>
      </c>
      <c r="E7" s="18" cm="1">
        <f t="array" ref="E7">D7</f>
        <v>7365</v>
      </c>
      <c r="F7" s="18" cm="1">
        <f t="array" ref="F7">D7</f>
        <v>7365</v>
      </c>
      <c r="G7" s="25" t="s">
        <v>34</v>
      </c>
      <c r="H7" s="18">
        <v>22031.8</v>
      </c>
      <c r="I7" s="18">
        <v>22015.8</v>
      </c>
      <c r="J7" s="18">
        <v>22015.8</v>
      </c>
      <c r="K7" s="18">
        <v>11</v>
      </c>
      <c r="L7" s="18" cm="1">
        <f t="array" ref="L7">IF(D7&gt;0,IF($D7&lt;=0,0,D7*H7),"")</f>
        <v>162264207</v>
      </c>
      <c r="M7" s="18" cm="1">
        <f t="array" ref="M7">IF(E7&gt;0,IF($D7&lt;=0,0,ROUND(E7*I7,2)),"")</f>
        <v>162146367</v>
      </c>
      <c r="N7" s="27" cm="1">
        <f t="array" ref="N7">IF(F7&gt;0,IF($D7&lt;=0,0,ROUND(F7*J7,2)),"")</f>
        <v>162146367</v>
      </c>
    </row>
    <row r="8" spans="1:14" ht="20.5" customHeight="1" x14ac:dyDescent="0.15">
      <c r="A8" s="10" t="s">
        <v>141</v>
      </c>
      <c r="B8" s="11" t="s">
        <v>142</v>
      </c>
      <c r="C8" s="12"/>
      <c r="D8" s="20"/>
      <c r="E8" s="13"/>
      <c r="F8" s="13"/>
      <c r="G8" s="20"/>
      <c r="H8" s="20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28"/>
      <c r="B9" s="102"/>
      <c r="C9" s="16"/>
      <c r="D9" s="17"/>
      <c r="E9" s="18"/>
      <c r="F9" s="18"/>
      <c r="G9" s="17"/>
      <c r="H9" s="17"/>
      <c r="I9" s="17"/>
      <c r="J9" s="17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10" t="s">
        <v>143</v>
      </c>
      <c r="B10" s="11" t="s">
        <v>144</v>
      </c>
      <c r="C10" s="12"/>
      <c r="D10" s="20"/>
      <c r="E10" s="13"/>
      <c r="F10" s="13"/>
      <c r="G10" s="20"/>
      <c r="H10" s="20"/>
      <c r="I10" s="20"/>
      <c r="J10" s="20"/>
      <c r="K10" s="13"/>
      <c r="L10" s="20" t="str" cm="1">
        <f t="array" ref="L10">IF(D10&gt;0,IF($D10&lt;=0,0,D10*H10),"")</f>
        <v/>
      </c>
      <c r="M10" s="20" t="str" cm="1">
        <f t="array" ref="M10">IF(E10&gt;0,IF($D10&lt;=0,0,ROUND(E10*I10,2)),"")</f>
        <v/>
      </c>
      <c r="N10" s="21" t="str" cm="1">
        <f t="array" ref="N10">IF(F10&gt;0,IF($D10&lt;=0,0,ROUND(F10*J10,2)),"")</f>
        <v/>
      </c>
    </row>
    <row r="11" spans="1:14" ht="20.5" customHeight="1" x14ac:dyDescent="0.15">
      <c r="A11" s="10" t="s">
        <v>145</v>
      </c>
      <c r="B11" s="11" t="s">
        <v>146</v>
      </c>
      <c r="C11" s="16"/>
      <c r="D11" s="101">
        <v>1</v>
      </c>
      <c r="E11" s="18" cm="1">
        <f t="array" ref="E11">D11</f>
        <v>1</v>
      </c>
      <c r="F11" s="18" cm="1">
        <f t="array" ref="F11">D11</f>
        <v>1</v>
      </c>
      <c r="G11" s="25" t="s">
        <v>56</v>
      </c>
      <c r="H11" s="18">
        <v>9750000</v>
      </c>
      <c r="I11" s="18">
        <v>9750000</v>
      </c>
      <c r="J11" s="18">
        <v>9750000</v>
      </c>
      <c r="K11" s="18">
        <v>11</v>
      </c>
      <c r="L11" s="18" cm="1">
        <f t="array" ref="L11">IF(D11&gt;0,IF($D11&lt;=0,0,D11*H11),"")</f>
        <v>9750000</v>
      </c>
      <c r="M11" s="18" cm="1">
        <f t="array" ref="M11">IF(E11&gt;0,IF($D11&lt;=0,0,ROUND(E11*I11,2)),"")</f>
        <v>9750000</v>
      </c>
      <c r="N11" s="27" cm="1">
        <f t="array" ref="N11">IF(F11&gt;0,IF($D11&lt;=0,0,ROUND(F11*J11,2)),"")</f>
        <v>9750000</v>
      </c>
    </row>
    <row r="12" spans="1:14" ht="32.5" customHeight="1" x14ac:dyDescent="0.15">
      <c r="A12" s="10" t="s">
        <v>147</v>
      </c>
      <c r="B12" s="11" t="s">
        <v>148</v>
      </c>
      <c r="C12" s="12"/>
      <c r="D12" s="22">
        <v>1</v>
      </c>
      <c r="E12" s="13" cm="1">
        <f t="array" ref="E12">D12</f>
        <v>1</v>
      </c>
      <c r="F12" s="13" cm="1">
        <f t="array" ref="F12">D12</f>
        <v>1</v>
      </c>
      <c r="G12" s="14" t="s">
        <v>13</v>
      </c>
      <c r="H12" s="13">
        <v>995000</v>
      </c>
      <c r="I12" s="13">
        <v>995000</v>
      </c>
      <c r="J12" s="13">
        <v>995000</v>
      </c>
      <c r="K12" s="13">
        <v>11</v>
      </c>
      <c r="L12" s="13" cm="1">
        <f t="array" ref="L12">IF(D12&gt;0,IF($D12&lt;=0,0,D12*H12),"")</f>
        <v>995000</v>
      </c>
      <c r="M12" s="13" cm="1">
        <f t="array" ref="M12">IF(E12&gt;0,IF($D12&lt;=0,0,ROUND(E12*I12,2)),"")</f>
        <v>995000</v>
      </c>
      <c r="N12" s="15" cm="1">
        <f t="array" ref="N12">IF(F12&gt;0,IF($D12&lt;=0,0,ROUND(F12*J12,2)),"")</f>
        <v>995000</v>
      </c>
    </row>
    <row r="13" spans="1:14" ht="20.5" customHeight="1" x14ac:dyDescent="0.15">
      <c r="A13" s="28"/>
      <c r="B13" s="11" t="s">
        <v>37</v>
      </c>
      <c r="C13" s="16"/>
      <c r="D13" s="18"/>
      <c r="E13" s="18"/>
      <c r="F13" s="18"/>
      <c r="G13" s="17"/>
      <c r="H13" s="17"/>
      <c r="I13" s="17"/>
      <c r="J13" s="17"/>
      <c r="K13" s="18"/>
      <c r="L13" s="17" t="str" cm="1">
        <f t="array" ref="L13">IF(D13&gt;0,IF($D13&lt;=0,0,D13*H13),"")</f>
        <v/>
      </c>
      <c r="M13" s="18"/>
      <c r="N13" s="27"/>
    </row>
    <row r="14" spans="1:14" ht="20.5" customHeight="1" x14ac:dyDescent="0.15">
      <c r="A14" s="31">
        <v>1</v>
      </c>
      <c r="B14" s="32" t="s">
        <v>38</v>
      </c>
      <c r="C14" s="82"/>
      <c r="D14" s="83">
        <v>1</v>
      </c>
      <c r="E14" s="83" cm="1">
        <f t="array" ref="E14">D14</f>
        <v>1</v>
      </c>
      <c r="F14" s="83" cm="1">
        <f t="array" ref="F14">D14</f>
        <v>1</v>
      </c>
      <c r="G14" s="86" t="s">
        <v>13</v>
      </c>
      <c r="H14" s="83">
        <v>391274.87</v>
      </c>
      <c r="I14" s="83">
        <v>382661.42</v>
      </c>
      <c r="J14" s="83">
        <v>382661.42</v>
      </c>
      <c r="K14" s="83">
        <v>0</v>
      </c>
      <c r="L14" s="83" cm="1">
        <f t="array" ref="L14">IF(D14&gt;0,IF($D14&lt;=0,0,D14*H14),"")</f>
        <v>391274.87</v>
      </c>
      <c r="M14" s="83" cm="1">
        <f t="array" ref="M14">IF(E14&gt;0,IF($D14&lt;=0,0,ROUND(E14*I14,2)),"")</f>
        <v>382661.42</v>
      </c>
      <c r="N14" s="87" cm="1">
        <f t="array" ref="N14">IF(F14&gt;0,IF($D14&lt;=0,0,ROUND(F14*J14,2)),"")</f>
        <v>382661.42</v>
      </c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5"/>
      <c r="I21" s="45"/>
      <c r="J21" s="45"/>
      <c r="K21" s="44"/>
      <c r="L21" s="45"/>
      <c r="M21" s="45"/>
      <c r="N21" s="50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88"/>
      <c r="I22" s="88"/>
      <c r="J22" s="88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5"/>
      <c r="I23" s="45"/>
      <c r="J23" s="45"/>
      <c r="K23" s="44"/>
      <c r="L23" s="45"/>
      <c r="M23" s="45"/>
      <c r="N23" s="50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49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49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1"/>
      <c r="M28" s="41"/>
      <c r="N28" s="47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1"/>
      <c r="M30" s="41"/>
      <c r="N30" s="47"/>
    </row>
    <row r="31" spans="1:14" ht="20.75" customHeight="1" x14ac:dyDescent="0.15">
      <c r="A31" s="51"/>
      <c r="B31" s="52"/>
      <c r="C31" s="52"/>
      <c r="D31" s="53"/>
      <c r="E31" s="53"/>
      <c r="F31" s="53"/>
      <c r="G31" s="54"/>
      <c r="H31" s="54"/>
      <c r="I31" s="52"/>
      <c r="J31" s="55"/>
      <c r="K31" s="56" t="s">
        <v>39</v>
      </c>
      <c r="L31" s="57" cm="1">
        <f t="array" ref="L31">SUM(L1:L30)</f>
        <v>175594509.37</v>
      </c>
      <c r="M31" s="57" cm="1">
        <f t="array" ref="M31">SUM(M1:M30)</f>
        <v>175467621.22</v>
      </c>
      <c r="N31" s="57" cm="1">
        <f t="array" ref="N31">SUM(N1:N30)</f>
        <v>175467621.22</v>
      </c>
    </row>
    <row r="32" spans="1:14" ht="21" customHeight="1" x14ac:dyDescent="0.15">
      <c r="A32" s="58"/>
      <c r="B32" s="59" t="s">
        <v>40</v>
      </c>
      <c r="C32" s="60"/>
      <c r="D32" s="61" cm="1">
        <f t="array" ref="D32">ROUND(IF(L32&lt;=100000000,L32*0.24%,IF(AND(L32&gt;100000000,L32&lt;=500000000),100000000*0.24%+(L32-100000000)*0.19%,IF(AND(L32&gt;500000000,L32&lt;=1000000000),100000000*0.24%+400000000*0.19%+(L32-500000000)*0.15%,IF(AND(L32&gt;1000000000,L32&lt;=5000000000),100000000*0.24%+400000000*0.19%+500000000*0.15%+(L32-1000000000)*0.12%,IF(L32&gt;5000000000,100000000*0.24%+400000000*0.19%+500000000*0.15%+4000000000*0.12%+(L32-5000000000)*0.1%,"Bingung komputer"))))),2)</f>
        <v>382886.15</v>
      </c>
      <c r="E32" s="62" cm="1">
        <f t="array" ref="E32">ROUND(IF(M32&lt;=100000000,M32*0.24%,IF(AND(M32&gt;100000000,M32&lt;=500000000),100000000*0.24%+(M32-100000000)*0.19%,IF(AND(M32&gt;500000000,M32&lt;=1000000000),100000000*0.24%+400000000*0.19%+(M32-500000000)*0.15%,IF(AND(M32&gt;1000000000,M32&lt;=5000000000),100000000*0.24%+400000000*0.19%+500000000*0.15%+(M32-1000000000)*0.12%,IF(M32&gt;5000000000,100000000*0.24%+400000000*0.19%+500000000*0.15%+4000000000*0.12%+(M32-5000000000)*0.1%,"Bingung komputer"))))),2)</f>
        <v>382661.42</v>
      </c>
      <c r="F32" s="62" cm="1">
        <f t="array" ref="F32">ROUND(IF(N32&lt;=100000000,N32*0.24%,IF(AND(N32&gt;100000000,N32&lt;=500000000),100000000*0.24%+(N32-100000000)*0.19%,IF(AND(N32&gt;500000000,N32&lt;=1000000000),100000000*0.24%+400000000*0.19%+(N32-500000000)*0.15%,IF(AND(N32&gt;1000000000,N32&lt;=5000000000),100000000*0.24%+400000000*0.19%+500000000*0.15%+(N32-1000000000)*0.12%,IF(N32&gt;5000000000,100000000*0.24%+400000000*0.19%+500000000*0.15%+4000000000*0.12%+(N32-5000000000)*0.1%,"Bingung komputer"))))),2)</f>
        <v>382661.42</v>
      </c>
      <c r="G32" s="63"/>
      <c r="H32" s="64"/>
      <c r="I32" s="60"/>
      <c r="J32" s="65"/>
      <c r="K32" s="65" t="str" cm="1">
        <f t="array" ref="K32">"Jumlah Terkena Pajak "&amp;MAX(K3:K30)&amp;"% (B)"</f>
        <v>Jumlah Terkena Pajak 11% (B)</v>
      </c>
      <c r="L32" s="66" cm="1">
        <f t="array" ref="L32">SUMIF($K3:$K30,"&gt;0",L3:L30)</f>
        <v>175203234.5</v>
      </c>
      <c r="M32" s="67" cm="1">
        <f t="array" ref="M32">SUMIF($K3:$K30,"&gt;0",M3:M30)</f>
        <v>175084959.80000001</v>
      </c>
      <c r="N32" s="67" cm="1">
        <f t="array" ref="N32">SUMIF($K3:$K30,"&gt;0",N3:N30)</f>
        <v>175084959.80000001</v>
      </c>
    </row>
    <row r="33" spans="1:14" ht="21" customHeight="1" x14ac:dyDescent="0.15">
      <c r="A33" s="68"/>
      <c r="B33" s="69"/>
      <c r="C33" s="69"/>
      <c r="D33" s="70"/>
      <c r="E33" s="70"/>
      <c r="F33" s="69"/>
      <c r="G33" s="70"/>
      <c r="H33" s="70"/>
      <c r="I33" s="69"/>
      <c r="J33" s="71"/>
      <c r="K33" s="71" t="str" cm="1">
        <f t="array" ref="K33">"PPN (C) = "&amp;MAX(K3:K30)&amp;"% x B"</f>
        <v>PPN (C) = 11% x B</v>
      </c>
      <c r="L33" s="72" cm="1">
        <f t="array" ref="L33">L32*MAX($K3:$K30)%</f>
        <v>19272355.795000002</v>
      </c>
      <c r="M33" s="67" cm="1">
        <f t="array" ref="M33">M32*MAX($K3:$K30)%</f>
        <v>19259345.578000002</v>
      </c>
      <c r="N33" s="67" cm="1">
        <f t="array" ref="N33">N32*MAX($K3:$K30)%</f>
        <v>19259345.578000002</v>
      </c>
    </row>
    <row r="34" spans="1:14" ht="21" customHeight="1" x14ac:dyDescent="0.15">
      <c r="A34" s="68"/>
      <c r="B34" s="69"/>
      <c r="C34" s="69"/>
      <c r="D34" s="70"/>
      <c r="E34" s="70"/>
      <c r="F34" s="70"/>
      <c r="G34" s="70"/>
      <c r="H34" s="70"/>
      <c r="I34" s="69"/>
      <c r="J34" s="71"/>
      <c r="K34" s="73" t="s">
        <v>41</v>
      </c>
      <c r="L34" s="74" cm="1">
        <f t="array" ref="L34">L31+L33</f>
        <v>194866865.16500002</v>
      </c>
      <c r="M34" s="67" cm="1">
        <f t="array" ref="M34">M31+M33</f>
        <v>194726966.79800001</v>
      </c>
      <c r="N34" s="67" cm="1">
        <f t="array" ref="N34">N31+N33</f>
        <v>194726966.79800001</v>
      </c>
    </row>
    <row r="35" spans="1:14" ht="20.5" customHeight="1" x14ac:dyDescent="0.15">
      <c r="A35" s="68"/>
      <c r="B35" s="69"/>
      <c r="C35" s="69"/>
      <c r="D35" s="70"/>
      <c r="E35" s="70"/>
      <c r="F35" s="70"/>
      <c r="G35" s="70"/>
      <c r="H35" s="70"/>
      <c r="I35" s="69"/>
      <c r="J35" s="71"/>
      <c r="K35" s="73" t="s">
        <v>42</v>
      </c>
      <c r="L35" s="66" cm="1">
        <f t="array" ref="L35">ROUNDDOWN(L34,2)</f>
        <v>194866865.16</v>
      </c>
      <c r="M35" s="66" cm="1">
        <f t="array" ref="M35">ROUNDDOWN(M34,2)</f>
        <v>194726966.78999999</v>
      </c>
      <c r="N35" s="66" cm="1">
        <f t="array" ref="N35">ROUNDDOWN(N34,-3)</f>
        <v>194726000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O3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5" width="14.1640625" style="1" customWidth="1"/>
    <col min="16" max="16" width="16.33203125" style="1" customWidth="1"/>
    <col min="17" max="16384" width="16.33203125" style="1"/>
  </cols>
  <sheetData>
    <row r="1" spans="1:15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  <c r="O1" s="103"/>
    </row>
    <row r="2" spans="1:15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  <c r="O2" s="104"/>
    </row>
    <row r="3" spans="1:15" ht="20.5" customHeight="1" x14ac:dyDescent="0.15">
      <c r="A3" s="105"/>
      <c r="B3" s="4" t="s">
        <v>151</v>
      </c>
      <c r="C3" s="5"/>
      <c r="D3" s="6"/>
      <c r="E3" s="6"/>
      <c r="F3" s="6"/>
      <c r="G3" s="8"/>
      <c r="H3" s="6"/>
      <c r="I3" s="8"/>
      <c r="J3" s="8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8" t="str" cm="1">
        <f t="array" ref="N3">IF(F3&gt;0,IF($D3&lt;=0,0,ROUND(F3*J3,2)),"")</f>
        <v/>
      </c>
      <c r="O3" s="9" t="str" cm="1">
        <f t="array" ref="O3">IF(G3&gt;0,IF($D3&lt;=0,0,ROUND(G3*K3,2)),"")</f>
        <v/>
      </c>
    </row>
    <row r="4" spans="1:15" ht="20.5" customHeight="1" x14ac:dyDescent="0.15">
      <c r="A4" s="10" t="s">
        <v>43</v>
      </c>
      <c r="B4" s="11" t="s">
        <v>152</v>
      </c>
      <c r="C4" s="12"/>
      <c r="D4" s="20"/>
      <c r="E4" s="13"/>
      <c r="F4" s="13"/>
      <c r="G4" s="20"/>
      <c r="H4" s="13"/>
      <c r="I4" s="20"/>
      <c r="J4" s="20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0" t="str" cm="1">
        <f t="array" ref="N4">IF(F4&gt;0,IF($D4&lt;=0,0,ROUND(F4*J4,2)),"")</f>
        <v/>
      </c>
      <c r="O4" s="21" t="str" cm="1">
        <f t="array" ref="O4">IF(G4&gt;0,IF($D4&lt;=0,0,ROUND(G4*K4,2)),"")</f>
        <v/>
      </c>
    </row>
    <row r="5" spans="1:15" ht="20.5" customHeight="1" x14ac:dyDescent="0.15">
      <c r="A5" s="29">
        <v>1</v>
      </c>
      <c r="B5" s="11" t="s">
        <v>153</v>
      </c>
      <c r="C5" s="16"/>
      <c r="D5" s="24">
        <v>15</v>
      </c>
      <c r="E5" s="18" cm="1">
        <f t="array" ref="E5">D5</f>
        <v>15</v>
      </c>
      <c r="F5" s="18" cm="1">
        <f t="array" ref="F5">D5</f>
        <v>15</v>
      </c>
      <c r="G5" s="25" t="s">
        <v>112</v>
      </c>
      <c r="H5" s="18">
        <v>5000000</v>
      </c>
      <c r="I5" s="18">
        <v>4900000</v>
      </c>
      <c r="J5" s="18">
        <v>4850000</v>
      </c>
      <c r="K5" s="18"/>
      <c r="L5" s="18" cm="1">
        <f t="array" ref="L5">IF(D5&gt;0,IF($D5&lt;=0,0,D5*H5),"")</f>
        <v>75000000</v>
      </c>
      <c r="M5" s="18" cm="1">
        <f t="array" ref="M5">IF(E5&gt;0,IF($D5&lt;=0,0,ROUND(E5*I5,2)),"")</f>
        <v>73500000</v>
      </c>
      <c r="N5" s="18" cm="1">
        <f t="array" ref="N5">IF(F5&gt;0,IF($D5&lt;=0,0,ROUND(F5*J5,2)),"")</f>
        <v>72750000</v>
      </c>
      <c r="O5" s="27"/>
    </row>
    <row r="6" spans="1:15" ht="20.5" customHeight="1" x14ac:dyDescent="0.15">
      <c r="A6" s="29">
        <v>2</v>
      </c>
      <c r="B6" s="11" t="s">
        <v>154</v>
      </c>
      <c r="C6" s="12"/>
      <c r="D6" s="22">
        <v>1</v>
      </c>
      <c r="E6" s="13" cm="1">
        <f t="array" ref="E6">D6</f>
        <v>1</v>
      </c>
      <c r="F6" s="13" cm="1">
        <f t="array" ref="F6">D6</f>
        <v>1</v>
      </c>
      <c r="G6" s="14" t="s">
        <v>112</v>
      </c>
      <c r="H6" s="13">
        <v>20000000</v>
      </c>
      <c r="I6" s="13">
        <v>19500000</v>
      </c>
      <c r="J6" s="13">
        <v>19450000</v>
      </c>
      <c r="K6" s="13"/>
      <c r="L6" s="13" cm="1">
        <f t="array" ref="L6">IF(D6&gt;0,IF($D6&lt;=0,0,D6*H6),"")</f>
        <v>20000000</v>
      </c>
      <c r="M6" s="13" cm="1">
        <f t="array" ref="M6">IF(E6&gt;0,IF($D6&lt;=0,0,ROUND(E6*I6,2)),"")</f>
        <v>19500000</v>
      </c>
      <c r="N6" s="13" cm="1">
        <f t="array" ref="N6">IF(F6&gt;0,IF($D6&lt;=0,0,ROUND(F6*J6,2)),"")</f>
        <v>19450000</v>
      </c>
      <c r="O6" s="15"/>
    </row>
    <row r="7" spans="1:15" ht="20.5" customHeight="1" x14ac:dyDescent="0.15">
      <c r="A7" s="29">
        <v>3</v>
      </c>
      <c r="B7" s="11" t="s">
        <v>155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156</v>
      </c>
      <c r="H7" s="18">
        <v>100000000</v>
      </c>
      <c r="I7" s="18">
        <v>99900000</v>
      </c>
      <c r="J7" s="18">
        <v>99800000</v>
      </c>
      <c r="K7" s="18"/>
      <c r="L7" s="18" cm="1">
        <f t="array" ref="L7">IF(D7&gt;0,IF($D7&lt;=0,0,D7*H7),"")</f>
        <v>100000000</v>
      </c>
      <c r="M7" s="18" cm="1">
        <f t="array" ref="M7">IF(E7&gt;0,IF($D7&lt;=0,0,ROUND(E7*I7,2)),"")</f>
        <v>99900000</v>
      </c>
      <c r="N7" s="18" cm="1">
        <f t="array" ref="N7">IF(F7&gt;0,IF($D7&lt;=0,0,ROUND(F7*J7,2)),"")</f>
        <v>99800000</v>
      </c>
      <c r="O7" s="27"/>
    </row>
    <row r="8" spans="1:15" ht="20.5" customHeight="1" x14ac:dyDescent="0.15">
      <c r="A8" s="10" t="s">
        <v>50</v>
      </c>
      <c r="B8" s="11" t="s">
        <v>157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0" t="str" cm="1">
        <f t="array" ref="N8">IF(F8&gt;0,IF($D8&lt;=0,0,ROUND(F8*J8,2)),"")</f>
        <v/>
      </c>
      <c r="O8" s="21"/>
    </row>
    <row r="9" spans="1:15" ht="20.5" customHeight="1" x14ac:dyDescent="0.15">
      <c r="A9" s="29">
        <v>4</v>
      </c>
      <c r="B9" s="11" t="s">
        <v>158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156</v>
      </c>
      <c r="H9" s="18">
        <v>5000000</v>
      </c>
      <c r="I9" s="18">
        <v>4950000</v>
      </c>
      <c r="J9" s="18">
        <v>4900000</v>
      </c>
      <c r="K9" s="18"/>
      <c r="L9" s="18" cm="1">
        <f t="array" ref="L9">IF(D9&gt;0,IF($D9&lt;=0,0,D9*H9),"")</f>
        <v>5000000</v>
      </c>
      <c r="M9" s="18" cm="1">
        <f t="array" ref="M9">IF(E9&gt;0,IF($D9&lt;=0,0,ROUND(E9*I9,2)),"")</f>
        <v>4950000</v>
      </c>
      <c r="N9" s="18" cm="1">
        <f t="array" ref="N9">IF(F9&gt;0,IF($D9&lt;=0,0,ROUND(F9*J9,2)),"")</f>
        <v>4900000</v>
      </c>
      <c r="O9" s="27"/>
    </row>
    <row r="10" spans="1:15" ht="20.5" customHeight="1" x14ac:dyDescent="0.15">
      <c r="A10" s="80"/>
      <c r="B10" s="81"/>
      <c r="C10" s="82"/>
      <c r="D10" s="84"/>
      <c r="E10" s="83" cm="1">
        <f t="array" ref="E10">D10</f>
        <v>0</v>
      </c>
      <c r="F10" s="83" cm="1">
        <f t="array" ref="F10">D10</f>
        <v>0</v>
      </c>
      <c r="G10" s="84"/>
      <c r="H10" s="83"/>
      <c r="I10" s="84"/>
      <c r="J10" s="84"/>
      <c r="K10" s="83"/>
      <c r="L10" s="84" t="str" cm="1">
        <f t="array" ref="L10">IF(D10&gt;0,IF($D10&lt;=0,0,D10*H10),"")</f>
        <v/>
      </c>
      <c r="M10" s="84" t="str" cm="1">
        <f t="array" ref="M10">IF(E10&gt;0,IF($D10&lt;=0,0,ROUND(E10*I10,2)),"")</f>
        <v/>
      </c>
      <c r="N10" s="84" t="str" cm="1">
        <f t="array" ref="N10">IF(F10&gt;0,IF($D10&lt;=0,0,ROUND(F10*J10,2)),"")</f>
        <v/>
      </c>
      <c r="O10" s="85"/>
    </row>
    <row r="11" spans="1:15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4"/>
      <c r="O11" s="46"/>
    </row>
    <row r="12" spans="1:15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0"/>
      <c r="O12" s="42"/>
    </row>
    <row r="13" spans="1:15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4"/>
      <c r="O13" s="46"/>
    </row>
    <row r="14" spans="1:15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0"/>
      <c r="O14" s="42"/>
    </row>
    <row r="15" spans="1:15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4"/>
      <c r="O15" s="46"/>
    </row>
    <row r="16" spans="1:15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0"/>
      <c r="O16" s="42"/>
    </row>
    <row r="17" spans="1:15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45"/>
      <c r="O17" s="50"/>
    </row>
    <row r="18" spans="1:15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0"/>
      <c r="O18" s="42"/>
    </row>
    <row r="19" spans="1:15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45"/>
      <c r="O19" s="50"/>
    </row>
    <row r="20" spans="1:15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0"/>
      <c r="O20" s="42"/>
    </row>
    <row r="21" spans="1:15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4"/>
      <c r="O21" s="46"/>
    </row>
    <row r="22" spans="1:15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0"/>
      <c r="O22" s="42"/>
    </row>
    <row r="23" spans="1:15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4"/>
      <c r="O23" s="46"/>
    </row>
    <row r="24" spans="1:15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1"/>
      <c r="O24" s="47"/>
    </row>
    <row r="25" spans="1:15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4"/>
      <c r="O25" s="46"/>
    </row>
    <row r="26" spans="1:15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1"/>
      <c r="O26" s="47"/>
    </row>
    <row r="27" spans="1:15" ht="20.75" customHeight="1" x14ac:dyDescent="0.15">
      <c r="A27" s="51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200000000</v>
      </c>
      <c r="M27" s="57" cm="1">
        <f t="array" ref="M27">SUM(M1:M26)</f>
        <v>197850000</v>
      </c>
      <c r="N27" s="57" cm="1">
        <f t="array" ref="N27">SUM(N1:N26)</f>
        <v>196900000</v>
      </c>
      <c r="O27" s="57"/>
    </row>
    <row r="28" spans="1:15" ht="21" customHeight="1" x14ac:dyDescent="0.15">
      <c r="A28" s="58"/>
      <c r="B28" s="59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0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0</v>
      </c>
      <c r="G28" s="63"/>
      <c r="H28" s="64"/>
      <c r="I28" s="60"/>
      <c r="J28" s="65"/>
      <c r="K28" s="65" t="str" cm="1">
        <f t="array" ref="K28">"Jumlah Terkena Pajak "&amp;MAX(K3:K26)&amp;"% (B)"</f>
        <v>Jumlah Terkena Pajak 0% (B)</v>
      </c>
      <c r="L28" s="66" cm="1">
        <f t="array" ref="L28">SUMIF($K3:$K26,"&gt;0",L3:L26)</f>
        <v>0</v>
      </c>
      <c r="M28" s="67" cm="1">
        <f t="array" ref="M28">SUMIF($K3:$K26,"&gt;0",M3:M26)</f>
        <v>0</v>
      </c>
      <c r="N28" s="67" cm="1">
        <f t="array" ref="N28">SUMIF($K3:$K26,"&gt;0",N3:N26)</f>
        <v>0</v>
      </c>
      <c r="O28" s="67" cm="1">
        <f t="array" ref="O28">SUMIF($K3:$K26,"&gt;0",O3:O26)</f>
        <v>0</v>
      </c>
    </row>
    <row r="29" spans="1:15" ht="21" customHeight="1" x14ac:dyDescent="0.15">
      <c r="A29" s="68"/>
      <c r="B29" s="69"/>
      <c r="C29" s="69"/>
      <c r="D29" s="70"/>
      <c r="E29" s="70"/>
      <c r="F29" s="69"/>
      <c r="G29" s="70"/>
      <c r="H29" s="70"/>
      <c r="I29" s="69"/>
      <c r="J29" s="71"/>
      <c r="K29" s="71" t="str" cm="1">
        <f t="array" ref="K29">"PPN (C) = "&amp;MAX(K3:K26)&amp;"% x B"</f>
        <v>PPN (C) = 0% x B</v>
      </c>
      <c r="L29" s="72" cm="1">
        <f t="array" ref="L29">L28*MAX($K3:$K26)%</f>
        <v>0</v>
      </c>
      <c r="M29" s="67" cm="1">
        <f t="array" ref="M29">M28*MAX($K3:$K26)%</f>
        <v>0</v>
      </c>
      <c r="N29" s="67" cm="1">
        <f t="array" ref="N29">N28*MAX($K3:$K26)%</f>
        <v>0</v>
      </c>
      <c r="O29" s="67" cm="1">
        <f t="array" ref="O29">O28*MAX($K3:$K26)%</f>
        <v>0</v>
      </c>
    </row>
    <row r="30" spans="1:15" ht="21" customHeight="1" x14ac:dyDescent="0.15">
      <c r="A30" s="68"/>
      <c r="B30" s="69"/>
      <c r="C30" s="69"/>
      <c r="D30" s="70"/>
      <c r="E30" s="70"/>
      <c r="F30" s="70"/>
      <c r="G30" s="70"/>
      <c r="H30" s="70"/>
      <c r="I30" s="69"/>
      <c r="J30" s="71"/>
      <c r="K30" s="73" t="s">
        <v>41</v>
      </c>
      <c r="L30" s="74" cm="1">
        <f t="array" ref="L30">L27+L29</f>
        <v>200000000</v>
      </c>
      <c r="M30" s="67" cm="1">
        <f t="array" ref="M30">M27+M29</f>
        <v>197850000</v>
      </c>
      <c r="N30" s="67" cm="1">
        <f t="array" ref="N30">N27+N29</f>
        <v>196900000</v>
      </c>
      <c r="O30" s="67" cm="1">
        <f t="array" ref="O30">O27+O29</f>
        <v>0</v>
      </c>
    </row>
    <row r="31" spans="1:15" ht="20.5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42</v>
      </c>
      <c r="L31" s="66" cm="1">
        <f t="array" ref="L31">ROUNDDOWN(L30,2)</f>
        <v>200000000</v>
      </c>
      <c r="M31" s="66" cm="1">
        <f t="array" ref="M31">ROUNDDOWN(M30,2)</f>
        <v>197850000</v>
      </c>
      <c r="N31" s="66" cm="1">
        <f t="array" ref="N31">ROUNDDOWN(N30,-3)</f>
        <v>196900000</v>
      </c>
      <c r="O31" s="66"/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N6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15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14</v>
      </c>
      <c r="B3" s="4" t="s">
        <v>74</v>
      </c>
      <c r="C3" s="5"/>
      <c r="D3" s="6">
        <v>1</v>
      </c>
      <c r="E3" s="6" cm="1">
        <f t="array" ref="E3">D3</f>
        <v>1</v>
      </c>
      <c r="F3" s="6" cm="1">
        <f t="array" ref="F3">D3</f>
        <v>1</v>
      </c>
      <c r="G3" s="106" t="s">
        <v>13</v>
      </c>
      <c r="H3" s="6">
        <v>12898154</v>
      </c>
      <c r="I3" s="7"/>
      <c r="J3" s="7"/>
      <c r="K3" s="6">
        <v>11</v>
      </c>
      <c r="L3" s="6" cm="1">
        <f t="array" ref="L3">IF(D3&gt;0,IF($D3&lt;=0,0,D3*H3),"")</f>
        <v>12898154</v>
      </c>
      <c r="M3" s="6" cm="1">
        <f t="array" ref="M3">IF(E3&gt;0,IF($D3&lt;=0,0,ROUND(E3*I3,2)),"")</f>
        <v>0</v>
      </c>
      <c r="N3" s="107" cm="1">
        <f t="array" ref="N3">IF(F3&gt;0,IF($D3&lt;=0,0,ROUND(F3*J3,2)),"")</f>
        <v>0</v>
      </c>
    </row>
    <row r="4" spans="1:14" ht="20.5" customHeight="1" x14ac:dyDescent="0.15">
      <c r="A4" s="10" t="s">
        <v>16</v>
      </c>
      <c r="B4" s="11" t="s">
        <v>159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102</v>
      </c>
      <c r="H4" s="13">
        <v>27593333.329999998</v>
      </c>
      <c r="I4" s="20"/>
      <c r="J4" s="20"/>
      <c r="K4" s="13">
        <v>11</v>
      </c>
      <c r="L4" s="13" cm="1">
        <f t="array" ref="L4">IF(D4&gt;0,IF($D4&lt;=0,0,D4*H4),"")</f>
        <v>27593333.329999998</v>
      </c>
      <c r="M4" s="13" cm="1">
        <f t="array" ref="M4">IF(E4&gt;0,IF($D4&lt;=0,0,ROUND(E4*I4,2)),"")</f>
        <v>0</v>
      </c>
      <c r="N4" s="15" cm="1">
        <f t="array" ref="N4">IF(F4&gt;0,IF($D4&lt;=0,0,ROUND(F4*J4,2)),"")</f>
        <v>0</v>
      </c>
    </row>
    <row r="5" spans="1:14" ht="32.5" customHeight="1" x14ac:dyDescent="0.15">
      <c r="A5" s="10" t="s">
        <v>160</v>
      </c>
      <c r="B5" s="11" t="s">
        <v>161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108</v>
      </c>
      <c r="H5" s="18">
        <v>250000</v>
      </c>
      <c r="I5" s="17"/>
      <c r="J5" s="17"/>
      <c r="K5" s="18">
        <v>11</v>
      </c>
      <c r="L5" s="18" cm="1">
        <f t="array" ref="L5">IF(D5&gt;0,IF($D5&lt;=0,0,D5*H5),"")</f>
        <v>250000</v>
      </c>
      <c r="M5" s="18" cm="1">
        <f t="array" ref="M5">IF(E5&gt;0,IF($D5&lt;=0,0,ROUND(E5*I5,2)),"")</f>
        <v>0</v>
      </c>
      <c r="N5" s="27" cm="1">
        <f t="array" ref="N5">IF(F5&gt;0,IF($D5&lt;=0,0,ROUND(F5*J5,2)),"")</f>
        <v>0</v>
      </c>
    </row>
    <row r="6" spans="1:14" ht="20.5" customHeight="1" x14ac:dyDescent="0.15">
      <c r="A6" s="10" t="s">
        <v>162</v>
      </c>
      <c r="B6" s="11" t="s">
        <v>163</v>
      </c>
      <c r="C6" s="12"/>
      <c r="D6" s="22">
        <v>1</v>
      </c>
      <c r="E6" s="13" cm="1">
        <f t="array" ref="E6">D6</f>
        <v>1</v>
      </c>
      <c r="F6" s="13" cm="1">
        <f t="array" ref="F6">D6</f>
        <v>1</v>
      </c>
      <c r="G6" s="14" t="s">
        <v>108</v>
      </c>
      <c r="H6" s="13">
        <v>150000</v>
      </c>
      <c r="I6" s="20"/>
      <c r="J6" s="20"/>
      <c r="K6" s="13">
        <v>11</v>
      </c>
      <c r="L6" s="13" cm="1">
        <f t="array" ref="L6">IF(D6&gt;0,IF($D6&lt;=0,0,D6*H6),"")</f>
        <v>150000</v>
      </c>
      <c r="M6" s="13" cm="1">
        <f t="array" ref="M6">IF(E6&gt;0,IF($D6&lt;=0,0,ROUND(E6*I6,2)),"")</f>
        <v>0</v>
      </c>
      <c r="N6" s="15" cm="1">
        <f t="array" ref="N6">IF(F6&gt;0,IF($D6&lt;=0,0,ROUND(F6*J6,2)),"")</f>
        <v>0</v>
      </c>
    </row>
    <row r="7" spans="1:14" ht="20.5" customHeight="1" x14ac:dyDescent="0.15">
      <c r="A7" s="10" t="s">
        <v>164</v>
      </c>
      <c r="B7" s="11" t="s">
        <v>165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17"/>
      <c r="J7" s="17"/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0</v>
      </c>
      <c r="N7" s="27" cm="1">
        <f t="array" ref="N7">IF(F7&gt;0,IF($D7&lt;=0,0,ROUND(F7*J7,2)),"")</f>
        <v>0</v>
      </c>
    </row>
    <row r="8" spans="1:14" ht="20.5" customHeight="1" x14ac:dyDescent="0.15">
      <c r="A8" s="10" t="s">
        <v>166</v>
      </c>
      <c r="B8" s="11" t="s">
        <v>167</v>
      </c>
      <c r="C8" s="12"/>
      <c r="D8" s="22">
        <v>22</v>
      </c>
      <c r="E8" s="13" cm="1">
        <f t="array" ref="E8">D8</f>
        <v>22</v>
      </c>
      <c r="F8" s="13" cm="1">
        <f t="array" ref="F8">D8</f>
        <v>22</v>
      </c>
      <c r="G8" s="14" t="s">
        <v>70</v>
      </c>
      <c r="H8" s="13">
        <v>60000</v>
      </c>
      <c r="I8" s="20"/>
      <c r="J8" s="20"/>
      <c r="K8" s="13">
        <v>11</v>
      </c>
      <c r="L8" s="13" cm="1">
        <f t="array" ref="L8">IF(D8&gt;0,IF($D8&lt;=0,0,D8*H8),"")</f>
        <v>1320000</v>
      </c>
      <c r="M8" s="13" cm="1">
        <f t="array" ref="M8">IF(E8&gt;0,IF($D8&lt;=0,0,ROUND(E8*I8,2)),"")</f>
        <v>0</v>
      </c>
      <c r="N8" s="15" cm="1">
        <f t="array" ref="N8">IF(F8&gt;0,IF($D8&lt;=0,0,ROUND(F8*J8,2)),"")</f>
        <v>0</v>
      </c>
    </row>
    <row r="9" spans="1:14" ht="20.5" customHeight="1" x14ac:dyDescent="0.15">
      <c r="A9" s="10" t="s">
        <v>168</v>
      </c>
      <c r="B9" s="11" t="s">
        <v>169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170</v>
      </c>
      <c r="H9" s="18">
        <v>20000</v>
      </c>
      <c r="I9" s="17"/>
      <c r="J9" s="17"/>
      <c r="K9" s="18">
        <v>11</v>
      </c>
      <c r="L9" s="18" cm="1">
        <f t="array" ref="L9">IF(D9&gt;0,IF($D9&lt;=0,0,D9*H9),"")</f>
        <v>400000</v>
      </c>
      <c r="M9" s="18" cm="1">
        <f t="array" ref="M9">IF(E9&gt;0,IF($D9&lt;=0,0,ROUND(E9*I9,2)),"")</f>
        <v>0</v>
      </c>
      <c r="N9" s="27" cm="1">
        <f t="array" ref="N9">IF(F9&gt;0,IF($D9&lt;=0,0,ROUND(F9*J9,2)),"")</f>
        <v>0</v>
      </c>
    </row>
    <row r="10" spans="1:14" ht="32.5" customHeight="1" x14ac:dyDescent="0.15">
      <c r="A10" s="10" t="s">
        <v>171</v>
      </c>
      <c r="B10" s="11" t="s">
        <v>172</v>
      </c>
      <c r="C10" s="12"/>
      <c r="D10" s="22">
        <v>20</v>
      </c>
      <c r="E10" s="13" cm="1">
        <f t="array" ref="E10">D10</f>
        <v>20</v>
      </c>
      <c r="F10" s="13" cm="1">
        <f t="array" ref="F10">D10</f>
        <v>20</v>
      </c>
      <c r="G10" s="14" t="s">
        <v>170</v>
      </c>
      <c r="H10" s="13">
        <v>150000</v>
      </c>
      <c r="I10" s="20"/>
      <c r="J10" s="20"/>
      <c r="K10" s="13">
        <v>11</v>
      </c>
      <c r="L10" s="13" cm="1">
        <f t="array" ref="L10">IF(D10&gt;0,IF($D10&lt;=0,0,D10*H10),"")</f>
        <v>3000000</v>
      </c>
      <c r="M10" s="13" cm="1">
        <f t="array" ref="M10">IF(E10&gt;0,IF($D10&lt;=0,0,ROUND(E10*I10,2)),"")</f>
        <v>0</v>
      </c>
      <c r="N10" s="15" cm="1">
        <f t="array" ref="N10">IF(F10&gt;0,IF($D10&lt;=0,0,ROUND(F10*J10,2)),"")</f>
        <v>0</v>
      </c>
    </row>
    <row r="11" spans="1:14" ht="20.5" customHeight="1" x14ac:dyDescent="0.15">
      <c r="A11" s="10" t="s">
        <v>173</v>
      </c>
      <c r="B11" s="11" t="s">
        <v>174</v>
      </c>
      <c r="C11" s="16"/>
      <c r="D11" s="24">
        <v>20</v>
      </c>
      <c r="E11" s="18" cm="1">
        <f t="array" ref="E11">D11</f>
        <v>20</v>
      </c>
      <c r="F11" s="18" cm="1">
        <f t="array" ref="F11">D11</f>
        <v>20</v>
      </c>
      <c r="G11" s="25" t="s">
        <v>70</v>
      </c>
      <c r="H11" s="18">
        <v>450000</v>
      </c>
      <c r="I11" s="17"/>
      <c r="J11" s="17"/>
      <c r="K11" s="18">
        <v>11</v>
      </c>
      <c r="L11" s="18" cm="1">
        <f t="array" ref="L11">IF(D11&gt;0,IF($D11&lt;=0,0,D11*H11),"")</f>
        <v>9000000</v>
      </c>
      <c r="M11" s="18" cm="1">
        <f t="array" ref="M11">IF(E11&gt;0,IF($D11&lt;=0,0,ROUND(E11*I11,2)),"")</f>
        <v>0</v>
      </c>
      <c r="N11" s="27" cm="1">
        <f t="array" ref="N11">IF(F11&gt;0,IF($D11&lt;=0,0,ROUND(F11*J11,2)),"")</f>
        <v>0</v>
      </c>
    </row>
    <row r="12" spans="1:14" ht="20.5" customHeight="1" x14ac:dyDescent="0.15">
      <c r="A12" s="10" t="s">
        <v>175</v>
      </c>
      <c r="B12" s="11" t="s">
        <v>176</v>
      </c>
      <c r="C12" s="12"/>
      <c r="D12" s="22">
        <v>20</v>
      </c>
      <c r="E12" s="13" cm="1">
        <f t="array" ref="E12">D12</f>
        <v>20</v>
      </c>
      <c r="F12" s="13" cm="1">
        <f t="array" ref="F12">D12</f>
        <v>20</v>
      </c>
      <c r="G12" s="14" t="s">
        <v>70</v>
      </c>
      <c r="H12" s="13">
        <v>80000</v>
      </c>
      <c r="I12" s="20"/>
      <c r="J12" s="20"/>
      <c r="K12" s="13">
        <v>11</v>
      </c>
      <c r="L12" s="13" cm="1">
        <f t="array" ref="L12">IF(D12&gt;0,IF($D12&lt;=0,0,D12*H12),"")</f>
        <v>1600000</v>
      </c>
      <c r="M12" s="13" cm="1">
        <f t="array" ref="M12">IF(E12&gt;0,IF($D12&lt;=0,0,ROUND(E12*I12,2)),"")</f>
        <v>0</v>
      </c>
      <c r="N12" s="15" cm="1">
        <f t="array" ref="N12">IF(F12&gt;0,IF($D12&lt;=0,0,ROUND(F12*J12,2)),"")</f>
        <v>0</v>
      </c>
    </row>
    <row r="13" spans="1:14" ht="32.5" customHeight="1" x14ac:dyDescent="0.15">
      <c r="A13" s="10" t="s">
        <v>177</v>
      </c>
      <c r="B13" s="11" t="s">
        <v>178</v>
      </c>
      <c r="C13" s="16"/>
      <c r="D13" s="18">
        <v>11</v>
      </c>
      <c r="E13" s="18" cm="1">
        <f t="array" ref="E13">D13</f>
        <v>11</v>
      </c>
      <c r="F13" s="18" cm="1">
        <f t="array" ref="F13">D13</f>
        <v>11</v>
      </c>
      <c r="G13" s="25" t="s">
        <v>94</v>
      </c>
      <c r="H13" s="18">
        <v>2500000</v>
      </c>
      <c r="I13" s="17"/>
      <c r="J13" s="17"/>
      <c r="K13" s="18">
        <v>11</v>
      </c>
      <c r="L13" s="18" cm="1">
        <f t="array" ref="L13">IF(D13&gt;0,IF($D13&lt;=0,0,D13*H13),"")</f>
        <v>27500000</v>
      </c>
      <c r="M13" s="18" cm="1">
        <f t="array" ref="M13">IF(E13&gt;0,IF($D13&lt;=0,0,ROUND(E13*I13,2)),"")</f>
        <v>0</v>
      </c>
      <c r="N13" s="27" cm="1">
        <f t="array" ref="N13">IF(F13&gt;0,IF($D13&lt;=0,0,ROUND(F13*J13,2)),"")</f>
        <v>0</v>
      </c>
    </row>
    <row r="14" spans="1:14" ht="20.5" customHeight="1" x14ac:dyDescent="0.15">
      <c r="A14" s="10" t="s">
        <v>179</v>
      </c>
      <c r="B14" s="11" t="s">
        <v>180</v>
      </c>
      <c r="C14" s="12"/>
      <c r="D14" s="13">
        <v>2</v>
      </c>
      <c r="E14" s="13" cm="1">
        <f t="array" ref="E14">D14</f>
        <v>2</v>
      </c>
      <c r="F14" s="13" cm="1">
        <f t="array" ref="F14">D14</f>
        <v>2</v>
      </c>
      <c r="G14" s="14" t="s">
        <v>70</v>
      </c>
      <c r="H14" s="13">
        <v>70000</v>
      </c>
      <c r="I14" s="13"/>
      <c r="J14" s="13"/>
      <c r="K14" s="13">
        <v>11</v>
      </c>
      <c r="L14" s="13" cm="1">
        <f t="array" ref="L14">IF(D14&gt;0,IF($D14&lt;=0,0,D14*H14),"")</f>
        <v>140000</v>
      </c>
      <c r="M14" s="13" cm="1">
        <f t="array" ref="M14">IF(E14&gt;0,IF($D14&lt;=0,0,ROUND(E14*I14,2)),"")</f>
        <v>0</v>
      </c>
      <c r="N14" s="15" cm="1">
        <f t="array" ref="N14">IF(F14&gt;0,IF($D14&lt;=0,0,ROUND(F14*J14,2)),"")</f>
        <v>0</v>
      </c>
    </row>
    <row r="15" spans="1:14" ht="8.5" hidden="1" customHeight="1" x14ac:dyDescent="0.15">
      <c r="A15" s="28"/>
      <c r="B15" s="102"/>
      <c r="C15" s="16"/>
      <c r="D15" s="18"/>
      <c r="E15" s="18"/>
      <c r="F15" s="18"/>
      <c r="G15" s="17"/>
      <c r="H15" s="18"/>
      <c r="I15" s="18"/>
      <c r="J15" s="18"/>
      <c r="K15" s="18"/>
      <c r="L15" s="18"/>
      <c r="M15" s="18"/>
      <c r="N15" s="27"/>
    </row>
    <row r="16" spans="1:14" ht="8.5" hidden="1" customHeight="1" x14ac:dyDescent="0.15">
      <c r="A16" s="28"/>
      <c r="B16" s="102"/>
      <c r="C16" s="12"/>
      <c r="D16" s="13"/>
      <c r="E16" s="13"/>
      <c r="F16" s="13"/>
      <c r="G16" s="20"/>
      <c r="H16" s="13"/>
      <c r="I16" s="13"/>
      <c r="J16" s="13"/>
      <c r="K16" s="13"/>
      <c r="L16" s="13"/>
      <c r="M16" s="13"/>
      <c r="N16" s="15"/>
    </row>
    <row r="17" spans="1:14" ht="8.5" hidden="1" customHeight="1" x14ac:dyDescent="0.15">
      <c r="A17" s="28"/>
      <c r="B17" s="102"/>
      <c r="C17" s="16"/>
      <c r="D17" s="18"/>
      <c r="E17" s="18"/>
      <c r="F17" s="18"/>
      <c r="G17" s="17"/>
      <c r="H17" s="18"/>
      <c r="I17" s="18"/>
      <c r="J17" s="18"/>
      <c r="K17" s="18"/>
      <c r="L17" s="18"/>
      <c r="M17" s="18"/>
      <c r="N17" s="27"/>
    </row>
    <row r="18" spans="1:14" ht="8.5" hidden="1" customHeight="1" x14ac:dyDescent="0.15">
      <c r="A18" s="28"/>
      <c r="B18" s="102"/>
      <c r="C18" s="12"/>
      <c r="D18" s="13"/>
      <c r="E18" s="13"/>
      <c r="F18" s="13"/>
      <c r="G18" s="20"/>
      <c r="H18" s="13"/>
      <c r="I18" s="13"/>
      <c r="J18" s="13"/>
      <c r="K18" s="13"/>
      <c r="L18" s="13"/>
      <c r="M18" s="13"/>
      <c r="N18" s="15"/>
    </row>
    <row r="19" spans="1:14" ht="8.5" hidden="1" customHeight="1" x14ac:dyDescent="0.15">
      <c r="A19" s="28"/>
      <c r="B19" s="102"/>
      <c r="C19" s="16"/>
      <c r="D19" s="18"/>
      <c r="E19" s="18"/>
      <c r="F19" s="18"/>
      <c r="G19" s="17"/>
      <c r="H19" s="18"/>
      <c r="I19" s="18"/>
      <c r="J19" s="18"/>
      <c r="K19" s="18"/>
      <c r="L19" s="18"/>
      <c r="M19" s="18"/>
      <c r="N19" s="27"/>
    </row>
    <row r="20" spans="1:14" ht="8.5" hidden="1" customHeight="1" x14ac:dyDescent="0.15">
      <c r="A20" s="28"/>
      <c r="B20" s="102"/>
      <c r="C20" s="12"/>
      <c r="D20" s="13"/>
      <c r="E20" s="13"/>
      <c r="F20" s="13"/>
      <c r="G20" s="20"/>
      <c r="H20" s="13"/>
      <c r="I20" s="13"/>
      <c r="J20" s="13"/>
      <c r="K20" s="13"/>
      <c r="L20" s="13"/>
      <c r="M20" s="13"/>
      <c r="N20" s="15"/>
    </row>
    <row r="21" spans="1:14" ht="8.5" hidden="1" customHeight="1" x14ac:dyDescent="0.15">
      <c r="A21" s="28"/>
      <c r="B21" s="102"/>
      <c r="C21" s="16"/>
      <c r="D21" s="18"/>
      <c r="E21" s="18"/>
      <c r="F21" s="18"/>
      <c r="G21" s="17"/>
      <c r="H21" s="17"/>
      <c r="I21" s="17"/>
      <c r="J21" s="17"/>
      <c r="K21" s="18"/>
      <c r="L21" s="17"/>
      <c r="M21" s="17"/>
      <c r="N21" s="19"/>
    </row>
    <row r="22" spans="1:14" ht="8.5" hidden="1" customHeight="1" x14ac:dyDescent="0.15">
      <c r="A22" s="28"/>
      <c r="B22" s="102"/>
      <c r="C22" s="12"/>
      <c r="D22" s="13"/>
      <c r="E22" s="13"/>
      <c r="F22" s="13"/>
      <c r="G22" s="20"/>
      <c r="H22" s="23"/>
      <c r="I22" s="23"/>
      <c r="J22" s="23"/>
      <c r="K22" s="13"/>
      <c r="L22" s="13"/>
      <c r="M22" s="13"/>
      <c r="N22" s="15"/>
    </row>
    <row r="23" spans="1:14" ht="8.5" hidden="1" customHeight="1" x14ac:dyDescent="0.15">
      <c r="A23" s="28"/>
      <c r="B23" s="102"/>
      <c r="C23" s="16"/>
      <c r="D23" s="18"/>
      <c r="E23" s="18"/>
      <c r="F23" s="18"/>
      <c r="G23" s="17"/>
      <c r="H23" s="17"/>
      <c r="I23" s="17"/>
      <c r="J23" s="17"/>
      <c r="K23" s="18"/>
      <c r="L23" s="17"/>
      <c r="M23" s="17"/>
      <c r="N23" s="19"/>
    </row>
    <row r="24" spans="1:14" ht="8.5" hidden="1" customHeight="1" x14ac:dyDescent="0.15">
      <c r="A24" s="28"/>
      <c r="B24" s="102"/>
      <c r="C24" s="12"/>
      <c r="D24" s="13"/>
      <c r="E24" s="13"/>
      <c r="F24" s="13"/>
      <c r="G24" s="20"/>
      <c r="H24" s="13"/>
      <c r="I24" s="13"/>
      <c r="J24" s="13"/>
      <c r="K24" s="13"/>
      <c r="L24" s="13"/>
      <c r="M24" s="13"/>
      <c r="N24" s="15"/>
    </row>
    <row r="25" spans="1:14" ht="8.5" hidden="1" customHeight="1" x14ac:dyDescent="0.15">
      <c r="A25" s="28"/>
      <c r="B25" s="102"/>
      <c r="C25" s="16"/>
      <c r="D25" s="18"/>
      <c r="E25" s="18"/>
      <c r="F25" s="18"/>
      <c r="G25" s="17"/>
      <c r="H25" s="18"/>
      <c r="I25" s="18"/>
      <c r="J25" s="18"/>
      <c r="K25" s="18"/>
      <c r="L25" s="18"/>
      <c r="M25" s="18"/>
      <c r="N25" s="27"/>
    </row>
    <row r="26" spans="1:14" ht="8.5" hidden="1" customHeight="1" x14ac:dyDescent="0.15">
      <c r="A26" s="29"/>
      <c r="B26" s="102"/>
      <c r="C26" s="12"/>
      <c r="D26" s="13"/>
      <c r="E26" s="13"/>
      <c r="F26" s="13"/>
      <c r="G26" s="20"/>
      <c r="H26" s="13"/>
      <c r="I26" s="13"/>
      <c r="J26" s="13"/>
      <c r="K26" s="13"/>
      <c r="L26" s="13"/>
      <c r="M26" s="13"/>
      <c r="N26" s="15"/>
    </row>
    <row r="27" spans="1:14" ht="8.5" hidden="1" customHeight="1" x14ac:dyDescent="0.15">
      <c r="A27" s="29"/>
      <c r="B27" s="102"/>
      <c r="C27" s="16"/>
      <c r="D27" s="18"/>
      <c r="E27" s="18"/>
      <c r="F27" s="18"/>
      <c r="G27" s="17"/>
      <c r="H27" s="18"/>
      <c r="I27" s="18"/>
      <c r="J27" s="18"/>
      <c r="K27" s="18"/>
      <c r="L27" s="18"/>
      <c r="M27" s="18"/>
      <c r="N27" s="27"/>
    </row>
    <row r="28" spans="1:14" ht="8.5" hidden="1" customHeight="1" x14ac:dyDescent="0.15">
      <c r="A28" s="28"/>
      <c r="B28" s="102"/>
      <c r="C28" s="12"/>
      <c r="D28" s="13"/>
      <c r="E28" s="13"/>
      <c r="F28" s="13"/>
      <c r="G28" s="20"/>
      <c r="H28" s="13"/>
      <c r="I28" s="13"/>
      <c r="J28" s="13"/>
      <c r="K28" s="13"/>
      <c r="L28" s="20"/>
      <c r="M28" s="20"/>
      <c r="N28" s="21"/>
    </row>
    <row r="29" spans="1:14" ht="8.5" hidden="1" customHeight="1" x14ac:dyDescent="0.15">
      <c r="A29" s="28"/>
      <c r="B29" s="102"/>
      <c r="C29" s="16"/>
      <c r="D29" s="18"/>
      <c r="E29" s="18"/>
      <c r="F29" s="18"/>
      <c r="G29" s="17"/>
      <c r="H29" s="18"/>
      <c r="I29" s="18"/>
      <c r="J29" s="18"/>
      <c r="K29" s="18"/>
      <c r="L29" s="18"/>
      <c r="M29" s="18"/>
      <c r="N29" s="27"/>
    </row>
    <row r="30" spans="1:14" ht="8.5" hidden="1" customHeight="1" x14ac:dyDescent="0.15">
      <c r="A30" s="28"/>
      <c r="B30" s="102"/>
      <c r="C30" s="12"/>
      <c r="D30" s="13"/>
      <c r="E30" s="13"/>
      <c r="F30" s="13"/>
      <c r="G30" s="20"/>
      <c r="H30" s="13"/>
      <c r="I30" s="13"/>
      <c r="J30" s="13"/>
      <c r="K30" s="13"/>
      <c r="L30" s="20"/>
      <c r="M30" s="20"/>
      <c r="N30" s="21"/>
    </row>
    <row r="31" spans="1:14" ht="20.5" customHeight="1" x14ac:dyDescent="0.15">
      <c r="A31" s="10" t="s">
        <v>181</v>
      </c>
      <c r="B31" s="11" t="s">
        <v>182</v>
      </c>
      <c r="C31" s="16"/>
      <c r="D31" s="18">
        <v>2</v>
      </c>
      <c r="E31" s="18" cm="1">
        <f t="array" ref="E31">D31</f>
        <v>2</v>
      </c>
      <c r="F31" s="18" cm="1">
        <f t="array" ref="F31">D31</f>
        <v>2</v>
      </c>
      <c r="G31" s="25" t="s">
        <v>70</v>
      </c>
      <c r="H31" s="18">
        <v>70000</v>
      </c>
      <c r="I31" s="18"/>
      <c r="J31" s="18"/>
      <c r="K31" s="18">
        <v>11</v>
      </c>
      <c r="L31" s="18" cm="1">
        <f t="array" ref="L31">IF(D31&gt;0,IF($D31&lt;=0,0,D31*H31),"")</f>
        <v>140000</v>
      </c>
      <c r="M31" s="18" cm="1">
        <f t="array" ref="M31">IF(E31&gt;0,IF($D31&lt;=0,0,ROUND(E31*I31,2)),"")</f>
        <v>0</v>
      </c>
      <c r="N31" s="27" cm="1">
        <f t="array" ref="N31">IF(F31&gt;0,IF($D31&lt;=0,0,ROUND(F31*J31,2)),"")</f>
        <v>0</v>
      </c>
    </row>
    <row r="32" spans="1:14" ht="20.5" customHeight="1" x14ac:dyDescent="0.15">
      <c r="A32" s="10" t="s">
        <v>183</v>
      </c>
      <c r="B32" s="11" t="s">
        <v>184</v>
      </c>
      <c r="C32" s="12"/>
      <c r="D32" s="13">
        <v>2</v>
      </c>
      <c r="E32" s="13" cm="1">
        <f t="array" ref="E32">D32</f>
        <v>2</v>
      </c>
      <c r="F32" s="13" cm="1">
        <f t="array" ref="F32">D32</f>
        <v>2</v>
      </c>
      <c r="G32" s="14" t="s">
        <v>70</v>
      </c>
      <c r="H32" s="13">
        <v>70000</v>
      </c>
      <c r="I32" s="13"/>
      <c r="J32" s="13"/>
      <c r="K32" s="13">
        <v>11</v>
      </c>
      <c r="L32" s="13" cm="1">
        <f t="array" ref="L32">IF(D32&gt;0,IF($D32&lt;=0,0,D32*H32),"")</f>
        <v>140000</v>
      </c>
      <c r="M32" s="13" cm="1">
        <f t="array" ref="M32">IF(E32&gt;0,IF($D32&lt;=0,0,ROUND(E32*I32,2)),"")</f>
        <v>0</v>
      </c>
      <c r="N32" s="15" cm="1">
        <f t="array" ref="N32">IF(F32&gt;0,IF($D32&lt;=0,0,ROUND(F32*J32,2)),"")</f>
        <v>0</v>
      </c>
    </row>
    <row r="33" spans="1:14" ht="20.5" customHeight="1" x14ac:dyDescent="0.15">
      <c r="A33" s="10" t="s">
        <v>185</v>
      </c>
      <c r="B33" s="11" t="s">
        <v>186</v>
      </c>
      <c r="C33" s="16"/>
      <c r="D33" s="18">
        <v>2</v>
      </c>
      <c r="E33" s="18" cm="1">
        <f t="array" ref="E33">D33</f>
        <v>2</v>
      </c>
      <c r="F33" s="18" cm="1">
        <f t="array" ref="F33">D33</f>
        <v>2</v>
      </c>
      <c r="G33" s="25" t="s">
        <v>70</v>
      </c>
      <c r="H33" s="18">
        <v>70000</v>
      </c>
      <c r="I33" s="18"/>
      <c r="J33" s="18"/>
      <c r="K33" s="18">
        <v>11</v>
      </c>
      <c r="L33" s="18" cm="1">
        <f t="array" ref="L33">IF(D33&gt;0,IF($D33&lt;=0,0,D33*H33),"")</f>
        <v>140000</v>
      </c>
      <c r="M33" s="18" cm="1">
        <f t="array" ref="M33">IF(E33&gt;0,IF($D33&lt;=0,0,ROUND(E33*I33,2)),"")</f>
        <v>0</v>
      </c>
      <c r="N33" s="27" cm="1">
        <f t="array" ref="N33">IF(F33&gt;0,IF($D33&lt;=0,0,ROUND(F33*J33,2)),"")</f>
        <v>0</v>
      </c>
    </row>
    <row r="34" spans="1:14" ht="20.5" customHeight="1" x14ac:dyDescent="0.15">
      <c r="A34" s="10" t="s">
        <v>187</v>
      </c>
      <c r="B34" s="11" t="s">
        <v>188</v>
      </c>
      <c r="C34" s="12"/>
      <c r="D34" s="13">
        <v>2</v>
      </c>
      <c r="E34" s="13" cm="1">
        <f t="array" ref="E34">D34</f>
        <v>2</v>
      </c>
      <c r="F34" s="13" cm="1">
        <f t="array" ref="F34">D34</f>
        <v>2</v>
      </c>
      <c r="G34" s="14" t="s">
        <v>70</v>
      </c>
      <c r="H34" s="13">
        <v>70000</v>
      </c>
      <c r="I34" s="13"/>
      <c r="J34" s="13"/>
      <c r="K34" s="13">
        <v>11</v>
      </c>
      <c r="L34" s="13" cm="1">
        <f t="array" ref="L34">IF(D34&gt;0,IF($D34&lt;=0,0,D34*H34),"")</f>
        <v>140000</v>
      </c>
      <c r="M34" s="13" cm="1">
        <f t="array" ref="M34">IF(E34&gt;0,IF($D34&lt;=0,0,ROUND(E34*I34,2)),"")</f>
        <v>0</v>
      </c>
      <c r="N34" s="15" cm="1">
        <f t="array" ref="N34">IF(F34&gt;0,IF($D34&lt;=0,0,ROUND(F34*J34,2)),"")</f>
        <v>0</v>
      </c>
    </row>
    <row r="35" spans="1:14" ht="20.5" customHeight="1" x14ac:dyDescent="0.15">
      <c r="A35" s="10" t="s">
        <v>189</v>
      </c>
      <c r="B35" s="11" t="s">
        <v>190</v>
      </c>
      <c r="C35" s="16"/>
      <c r="D35" s="18">
        <v>2</v>
      </c>
      <c r="E35" s="18" cm="1">
        <f t="array" ref="E35">D35</f>
        <v>2</v>
      </c>
      <c r="F35" s="18" cm="1">
        <f t="array" ref="F35">D35</f>
        <v>2</v>
      </c>
      <c r="G35" s="25" t="s">
        <v>70</v>
      </c>
      <c r="H35" s="18">
        <v>70000</v>
      </c>
      <c r="I35" s="18"/>
      <c r="J35" s="18"/>
      <c r="K35" s="18">
        <v>11</v>
      </c>
      <c r="L35" s="18" cm="1">
        <f t="array" ref="L35">IF(D35&gt;0,IF($D35&lt;=0,0,D35*H35),"")</f>
        <v>140000</v>
      </c>
      <c r="M35" s="18" cm="1">
        <f t="array" ref="M35">IF(E35&gt;0,IF($D35&lt;=0,0,ROUND(E35*I35,2)),"")</f>
        <v>0</v>
      </c>
      <c r="N35" s="27" cm="1">
        <f t="array" ref="N35">IF(F35&gt;0,IF($D35&lt;=0,0,ROUND(F35*J35,2)),"")</f>
        <v>0</v>
      </c>
    </row>
    <row r="36" spans="1:14" ht="20.5" customHeight="1" x14ac:dyDescent="0.15">
      <c r="A36" s="78" t="s">
        <v>191</v>
      </c>
      <c r="B36" s="11" t="s">
        <v>192</v>
      </c>
      <c r="C36" s="12"/>
      <c r="D36" s="13">
        <v>2</v>
      </c>
      <c r="E36" s="13" cm="1">
        <f t="array" ref="E36">D36</f>
        <v>2</v>
      </c>
      <c r="F36" s="13" cm="1">
        <f t="array" ref="F36">D36</f>
        <v>2</v>
      </c>
      <c r="G36" s="14" t="s">
        <v>70</v>
      </c>
      <c r="H36" s="13">
        <v>500000</v>
      </c>
      <c r="I36" s="13"/>
      <c r="J36" s="13"/>
      <c r="K36" s="13">
        <v>11</v>
      </c>
      <c r="L36" s="13" cm="1">
        <f t="array" ref="L36">IF(D36&gt;0,IF($D36&lt;=0,0,D36*H36),"")</f>
        <v>1000000</v>
      </c>
      <c r="M36" s="13" cm="1">
        <f t="array" ref="M36">IF(E36&gt;0,IF($D36&lt;=0,0,ROUND(E36*I36,2)),"")</f>
        <v>0</v>
      </c>
      <c r="N36" s="15" cm="1">
        <f t="array" ref="N36">IF(F36&gt;0,IF($D36&lt;=0,0,ROUND(F36*J36,2)),"")</f>
        <v>0</v>
      </c>
    </row>
    <row r="37" spans="1:14" ht="20.5" customHeight="1" x14ac:dyDescent="0.15">
      <c r="A37" s="78" t="s">
        <v>193</v>
      </c>
      <c r="B37" s="11" t="s">
        <v>194</v>
      </c>
      <c r="C37" s="16"/>
      <c r="D37" s="18">
        <v>1</v>
      </c>
      <c r="E37" s="18" cm="1">
        <f t="array" ref="E37">D37</f>
        <v>1</v>
      </c>
      <c r="F37" s="18" cm="1">
        <f t="array" ref="F37">D37</f>
        <v>1</v>
      </c>
      <c r="G37" s="25" t="s">
        <v>70</v>
      </c>
      <c r="H37" s="18">
        <v>300000</v>
      </c>
      <c r="I37" s="18"/>
      <c r="J37" s="18"/>
      <c r="K37" s="18">
        <v>11</v>
      </c>
      <c r="L37" s="18" cm="1">
        <f t="array" ref="L37">IF(D37&gt;0,IF($D37&lt;=0,0,D37*H37),"")</f>
        <v>300000</v>
      </c>
      <c r="M37" s="18" cm="1">
        <f t="array" ref="M37">IF(E37&gt;0,IF($D37&lt;=0,0,ROUND(E37*I37,2)),"")</f>
        <v>0</v>
      </c>
      <c r="N37" s="27" cm="1">
        <f t="array" ref="N37">IF(F37&gt;0,IF($D37&lt;=0,0,ROUND(F37*J37,2)),"")</f>
        <v>0</v>
      </c>
    </row>
    <row r="38" spans="1:14" ht="20.5" customHeight="1" x14ac:dyDescent="0.15">
      <c r="A38" s="78" t="s">
        <v>195</v>
      </c>
      <c r="B38" s="11" t="s">
        <v>196</v>
      </c>
      <c r="C38" s="12"/>
      <c r="D38" s="13">
        <v>2</v>
      </c>
      <c r="E38" s="13" cm="1">
        <f t="array" ref="E38">D38</f>
        <v>2</v>
      </c>
      <c r="F38" s="13" cm="1">
        <f t="array" ref="F38">D38</f>
        <v>2</v>
      </c>
      <c r="G38" s="14" t="s">
        <v>70</v>
      </c>
      <c r="H38" s="13">
        <v>100000</v>
      </c>
      <c r="I38" s="13"/>
      <c r="J38" s="13"/>
      <c r="K38" s="13">
        <v>11</v>
      </c>
      <c r="L38" s="13" cm="1">
        <f t="array" ref="L38">IF(D38&gt;0,IF($D38&lt;=0,0,D38*H38),"")</f>
        <v>200000</v>
      </c>
      <c r="M38" s="13" cm="1">
        <f t="array" ref="M38">IF(E38&gt;0,IF($D38&lt;=0,0,ROUND(E38*I38,2)),"")</f>
        <v>0</v>
      </c>
      <c r="N38" s="15" cm="1">
        <f t="array" ref="N38">IF(F38&gt;0,IF($D38&lt;=0,0,ROUND(F38*J38,2)),"")</f>
        <v>0</v>
      </c>
    </row>
    <row r="39" spans="1:14" ht="20.5" customHeight="1" x14ac:dyDescent="0.15">
      <c r="A39" s="78" t="s">
        <v>197</v>
      </c>
      <c r="B39" s="11" t="s">
        <v>198</v>
      </c>
      <c r="C39" s="16"/>
      <c r="D39" s="18">
        <v>1</v>
      </c>
      <c r="E39" s="18" cm="1">
        <f t="array" ref="E39">D39</f>
        <v>1</v>
      </c>
      <c r="F39" s="18" cm="1">
        <f t="array" ref="F39">D39</f>
        <v>1</v>
      </c>
      <c r="G39" s="25" t="s">
        <v>70</v>
      </c>
      <c r="H39" s="18">
        <v>50000</v>
      </c>
      <c r="I39" s="18"/>
      <c r="J39" s="18"/>
      <c r="K39" s="18">
        <v>11</v>
      </c>
      <c r="L39" s="18" cm="1">
        <f t="array" ref="L39">IF(D39&gt;0,IF($D39&lt;=0,0,D39*H39),"")</f>
        <v>50000</v>
      </c>
      <c r="M39" s="18" cm="1">
        <f t="array" ref="M39">IF(E39&gt;0,IF($D39&lt;=0,0,ROUND(E39*I39,2)),"")</f>
        <v>0</v>
      </c>
      <c r="N39" s="27" cm="1">
        <f t="array" ref="N39">IF(F39&gt;0,IF($D39&lt;=0,0,ROUND(F39*J39,2)),"")</f>
        <v>0</v>
      </c>
    </row>
    <row r="40" spans="1:14" ht="20.5" customHeight="1" x14ac:dyDescent="0.15">
      <c r="A40" s="78" t="s">
        <v>199</v>
      </c>
      <c r="B40" s="11" t="s">
        <v>200</v>
      </c>
      <c r="C40" s="12"/>
      <c r="D40" s="13">
        <v>22</v>
      </c>
      <c r="E40" s="13" cm="1">
        <f t="array" ref="E40">D40</f>
        <v>22</v>
      </c>
      <c r="F40" s="13" cm="1">
        <f t="array" ref="F40">D40</f>
        <v>22</v>
      </c>
      <c r="G40" s="14" t="s">
        <v>70</v>
      </c>
      <c r="H40" s="13">
        <v>20000</v>
      </c>
      <c r="I40" s="13"/>
      <c r="J40" s="13"/>
      <c r="K40" s="13">
        <v>11</v>
      </c>
      <c r="L40" s="13" cm="1">
        <f t="array" ref="L40">IF(D40&gt;0,IF($D40&lt;=0,0,D40*H40),"")</f>
        <v>440000</v>
      </c>
      <c r="M40" s="13" cm="1">
        <f t="array" ref="M40">IF(E40&gt;0,IF($D40&lt;=0,0,ROUND(E40*I40,2)),"")</f>
        <v>0</v>
      </c>
      <c r="N40" s="15" cm="1">
        <f t="array" ref="N40">IF(F40&gt;0,IF($D40&lt;=0,0,ROUND(F40*J40,2)),"")</f>
        <v>0</v>
      </c>
    </row>
    <row r="41" spans="1:14" ht="20.5" customHeight="1" x14ac:dyDescent="0.15">
      <c r="A41" s="78" t="s">
        <v>201</v>
      </c>
      <c r="B41" s="11" t="s">
        <v>202</v>
      </c>
      <c r="C41" s="16"/>
      <c r="D41" s="18">
        <v>168</v>
      </c>
      <c r="E41" s="18" cm="1">
        <f t="array" ref="E41">D41</f>
        <v>168</v>
      </c>
      <c r="F41" s="18" cm="1">
        <f t="array" ref="F41">D41</f>
        <v>168</v>
      </c>
      <c r="G41" s="25" t="s">
        <v>34</v>
      </c>
      <c r="H41" s="18">
        <v>58116.47</v>
      </c>
      <c r="I41" s="18"/>
      <c r="J41" s="18"/>
      <c r="K41" s="18">
        <v>11</v>
      </c>
      <c r="L41" s="18" cm="1">
        <f t="array" ref="L41">IF(D41&gt;0,IF($D41&lt;=0,0,D41*H41),"")</f>
        <v>9763566.9600000009</v>
      </c>
      <c r="M41" s="18" cm="1">
        <f t="array" ref="M41">IF(E41&gt;0,IF($D41&lt;=0,0,ROUND(E41*I41,2)),"")</f>
        <v>0</v>
      </c>
      <c r="N41" s="27" cm="1">
        <f t="array" ref="N41">IF(F41&gt;0,IF($D41&lt;=0,0,ROUND(F41*J41,2)),"")</f>
        <v>0</v>
      </c>
    </row>
    <row r="42" spans="1:14" ht="32.5" customHeight="1" x14ac:dyDescent="0.15">
      <c r="A42" s="78" t="s">
        <v>203</v>
      </c>
      <c r="B42" s="11" t="s">
        <v>204</v>
      </c>
      <c r="C42" s="12"/>
      <c r="D42" s="13">
        <v>66.5</v>
      </c>
      <c r="E42" s="13" cm="1">
        <f t="array" ref="E42">D42</f>
        <v>66.5</v>
      </c>
      <c r="F42" s="13" cm="1">
        <f t="array" ref="F42">D42</f>
        <v>66.5</v>
      </c>
      <c r="G42" s="14" t="s">
        <v>34</v>
      </c>
      <c r="H42" s="13">
        <v>191552.07</v>
      </c>
      <c r="I42" s="13"/>
      <c r="J42" s="13"/>
      <c r="K42" s="13">
        <v>11</v>
      </c>
      <c r="L42" s="13" cm="1">
        <f t="array" ref="L42">IF(D42&gt;0,IF($D42&lt;=0,0,D42*H42),"")</f>
        <v>12738212.655000001</v>
      </c>
      <c r="M42" s="13" cm="1">
        <f t="array" ref="M42">IF(E42&gt;0,IF($D42&lt;=0,0,ROUND(E42*I42,2)),"")</f>
        <v>0</v>
      </c>
      <c r="N42" s="15" cm="1">
        <f t="array" ref="N42">IF(F42&gt;0,IF($D42&lt;=0,0,ROUND(F42*J42,2)),"")</f>
        <v>0</v>
      </c>
    </row>
    <row r="43" spans="1:14" ht="32.5" customHeight="1" x14ac:dyDescent="0.15">
      <c r="A43" s="78" t="s">
        <v>205</v>
      </c>
      <c r="B43" s="11" t="s">
        <v>206</v>
      </c>
      <c r="C43" s="16"/>
      <c r="D43" s="18">
        <v>113.96</v>
      </c>
      <c r="E43" s="18" cm="1">
        <f t="array" ref="E43">D43</f>
        <v>113.96</v>
      </c>
      <c r="F43" s="18" cm="1">
        <f t="array" ref="F43">D43</f>
        <v>113.96</v>
      </c>
      <c r="G43" s="25" t="s">
        <v>34</v>
      </c>
      <c r="H43" s="18">
        <v>2697707.72</v>
      </c>
      <c r="I43" s="18"/>
      <c r="J43" s="18"/>
      <c r="K43" s="18">
        <v>11</v>
      </c>
      <c r="L43" s="18" cm="1">
        <f t="array" ref="L43">IF(D43&gt;0,IF($D43&lt;=0,0,D43*H43),"")</f>
        <v>307430771.7712</v>
      </c>
      <c r="M43" s="18" cm="1">
        <f t="array" ref="M43">IF(E43&gt;0,IF($D43&lt;=0,0,ROUND(E43*I43,2)),"")</f>
        <v>0</v>
      </c>
      <c r="N43" s="27" cm="1">
        <f t="array" ref="N43">IF(F43&gt;0,IF($D43&lt;=0,0,ROUND(F43*J43,2)),"")</f>
        <v>0</v>
      </c>
    </row>
    <row r="44" spans="1:14" ht="32.5" customHeight="1" x14ac:dyDescent="0.15">
      <c r="A44" s="78" t="s">
        <v>205</v>
      </c>
      <c r="B44" s="11" t="s">
        <v>207</v>
      </c>
      <c r="C44" s="12"/>
      <c r="D44" s="13">
        <v>190.43</v>
      </c>
      <c r="E44" s="13" cm="1">
        <f t="array" ref="E44">D44</f>
        <v>190.43</v>
      </c>
      <c r="F44" s="13" cm="1">
        <f t="array" ref="F44">D44</f>
        <v>190.43</v>
      </c>
      <c r="G44" s="14" t="s">
        <v>34</v>
      </c>
      <c r="H44" s="13">
        <v>2697707.72</v>
      </c>
      <c r="I44" s="13"/>
      <c r="J44" s="13"/>
      <c r="K44" s="13">
        <v>11</v>
      </c>
      <c r="L44" s="13" cm="1">
        <f t="array" ref="L44">IF(D44&gt;0,IF($D44&lt;=0,0,D44*H44),"")</f>
        <v>513724481.11960006</v>
      </c>
      <c r="M44" s="13" cm="1">
        <f t="array" ref="M44">IF(E44&gt;0,IF($D44&lt;=0,0,ROUND(E44*I44,2)),"")</f>
        <v>0</v>
      </c>
      <c r="N44" s="15" cm="1">
        <f t="array" ref="N44">IF(F44&gt;0,IF($D44&lt;=0,0,ROUND(F44*J44,2)),"")</f>
        <v>0</v>
      </c>
    </row>
    <row r="45" spans="1:14" ht="20.5" customHeight="1" x14ac:dyDescent="0.15">
      <c r="A45" s="78" t="s">
        <v>208</v>
      </c>
      <c r="B45" s="11" t="s">
        <v>209</v>
      </c>
      <c r="C45" s="16"/>
      <c r="D45" s="18">
        <v>40.18</v>
      </c>
      <c r="E45" s="18" cm="1">
        <f t="array" ref="E45">D45</f>
        <v>40.18</v>
      </c>
      <c r="F45" s="18" cm="1">
        <f t="array" ref="F45">D45</f>
        <v>40.18</v>
      </c>
      <c r="G45" s="25" t="s">
        <v>34</v>
      </c>
      <c r="H45" s="18">
        <v>1463675.61</v>
      </c>
      <c r="I45" s="18"/>
      <c r="J45" s="18"/>
      <c r="K45" s="18">
        <v>11</v>
      </c>
      <c r="L45" s="18" cm="1">
        <f t="array" ref="L45">IF(D45&gt;0,IF($D45&lt;=0,0,D45*H45),"")</f>
        <v>58810486.009800002</v>
      </c>
      <c r="M45" s="18" cm="1">
        <f t="array" ref="M45">IF(E45&gt;0,IF($D45&lt;=0,0,ROUND(E45*I45,2)),"")</f>
        <v>0</v>
      </c>
      <c r="N45" s="27" cm="1">
        <f t="array" ref="N45">IF(F45&gt;0,IF($D45&lt;=0,0,ROUND(F45*J45,2)),"")</f>
        <v>0</v>
      </c>
    </row>
    <row r="46" spans="1:14" ht="20.5" customHeight="1" x14ac:dyDescent="0.15">
      <c r="A46" s="78" t="s">
        <v>210</v>
      </c>
      <c r="B46" s="11" t="s">
        <v>211</v>
      </c>
      <c r="C46" s="12"/>
      <c r="D46" s="13">
        <v>11864.64</v>
      </c>
      <c r="E46" s="13" cm="1">
        <f t="array" ref="E46">D46</f>
        <v>11864.64</v>
      </c>
      <c r="F46" s="13" cm="1">
        <f t="array" ref="F46">D46</f>
        <v>11864.64</v>
      </c>
      <c r="G46" s="14" t="s">
        <v>212</v>
      </c>
      <c r="H46" s="13">
        <v>32430.81</v>
      </c>
      <c r="I46" s="13"/>
      <c r="J46" s="13"/>
      <c r="K46" s="13">
        <v>11</v>
      </c>
      <c r="L46" s="13" cm="1">
        <f t="array" ref="L46">IF(D46&gt;0,IF($D46&lt;=0,0,D46*H46),"")</f>
        <v>384779885.55839998</v>
      </c>
      <c r="M46" s="13" cm="1">
        <f t="array" ref="M46">IF(E46&gt;0,IF($D46&lt;=0,0,ROUND(E46*I46,2)),"")</f>
        <v>0</v>
      </c>
      <c r="N46" s="15" cm="1">
        <f t="array" ref="N46">IF(F46&gt;0,IF($D46&lt;=0,0,ROUND(F46*J46,2)),"")</f>
        <v>0</v>
      </c>
    </row>
    <row r="47" spans="1:14" ht="20.5" customHeight="1" x14ac:dyDescent="0.15">
      <c r="A47" s="78" t="s">
        <v>213</v>
      </c>
      <c r="B47" s="11" t="s">
        <v>214</v>
      </c>
      <c r="C47" s="16"/>
      <c r="D47" s="18">
        <v>25292.97</v>
      </c>
      <c r="E47" s="18" cm="1">
        <f t="array" ref="E47">D47</f>
        <v>25292.97</v>
      </c>
      <c r="F47" s="18" cm="1">
        <f t="array" ref="F47">D47</f>
        <v>25292.97</v>
      </c>
      <c r="G47" s="25" t="s">
        <v>212</v>
      </c>
      <c r="H47" s="18">
        <v>41979.17</v>
      </c>
      <c r="I47" s="18"/>
      <c r="J47" s="18"/>
      <c r="K47" s="18">
        <v>11</v>
      </c>
      <c r="L47" s="18" cm="1">
        <f t="array" ref="L47">IF(D47&gt;0,IF($D47&lt;=0,0,D47*H47),"")</f>
        <v>1061777887.4349</v>
      </c>
      <c r="M47" s="18" cm="1">
        <f t="array" ref="M47">IF(E47&gt;0,IF($D47&lt;=0,0,ROUND(E47*I47,2)),"")</f>
        <v>0</v>
      </c>
      <c r="N47" s="27" cm="1">
        <f t="array" ref="N47">IF(F47&gt;0,IF($D47&lt;=0,0,ROUND(F47*J47,2)),"")</f>
        <v>0</v>
      </c>
    </row>
    <row r="48" spans="1:14" ht="20.5" customHeight="1" x14ac:dyDescent="0.15">
      <c r="A48" s="78" t="s">
        <v>215</v>
      </c>
      <c r="B48" s="11" t="s">
        <v>216</v>
      </c>
      <c r="C48" s="12"/>
      <c r="D48" s="13">
        <v>40.9</v>
      </c>
      <c r="E48" s="13" cm="1">
        <f t="array" ref="E48">D48</f>
        <v>40.9</v>
      </c>
      <c r="F48" s="13" cm="1">
        <f t="array" ref="F48">D48</f>
        <v>40.9</v>
      </c>
      <c r="G48" s="14" t="s">
        <v>34</v>
      </c>
      <c r="H48" s="13">
        <v>1459079.7</v>
      </c>
      <c r="I48" s="13"/>
      <c r="J48" s="13"/>
      <c r="K48" s="13">
        <v>11</v>
      </c>
      <c r="L48" s="13" cm="1">
        <f t="array" ref="L48">IF(D48&gt;0,IF($D48&lt;=0,0,D48*H48),"")</f>
        <v>59676359.729999997</v>
      </c>
      <c r="M48" s="13" cm="1">
        <f t="array" ref="M48">IF(E48&gt;0,IF($D48&lt;=0,0,ROUND(E48*I48,2)),"")</f>
        <v>0</v>
      </c>
      <c r="N48" s="15" cm="1">
        <f t="array" ref="N48">IF(F48&gt;0,IF($D48&lt;=0,0,ROUND(F48*J48,2)),"")</f>
        <v>0</v>
      </c>
    </row>
    <row r="49" spans="1:14" ht="20.5" customHeight="1" x14ac:dyDescent="0.15">
      <c r="A49" s="78" t="s">
        <v>217</v>
      </c>
      <c r="B49" s="11" t="s">
        <v>218</v>
      </c>
      <c r="C49" s="16"/>
      <c r="D49" s="18">
        <v>16</v>
      </c>
      <c r="E49" s="18" cm="1">
        <f t="array" ref="E49">D49</f>
        <v>16</v>
      </c>
      <c r="F49" s="18" cm="1">
        <f t="array" ref="F49">D49</f>
        <v>16</v>
      </c>
      <c r="G49" s="25" t="s">
        <v>219</v>
      </c>
      <c r="H49" s="18">
        <v>70000</v>
      </c>
      <c r="I49" s="18"/>
      <c r="J49" s="18"/>
      <c r="K49" s="18">
        <v>11</v>
      </c>
      <c r="L49" s="18" cm="1">
        <f t="array" ref="L49">IF(D49&gt;0,IF($D49&lt;=0,0,D49*H49),"")</f>
        <v>1120000</v>
      </c>
      <c r="M49" s="18" cm="1">
        <f t="array" ref="M49">IF(E49&gt;0,IF($D49&lt;=0,0,ROUND(E49*I49,2)),"")</f>
        <v>0</v>
      </c>
      <c r="N49" s="27" cm="1">
        <f t="array" ref="N49">IF(F49&gt;0,IF($D49&lt;=0,0,ROUND(F49*J49,2)),"")</f>
        <v>0</v>
      </c>
    </row>
    <row r="50" spans="1:14" ht="20.5" customHeight="1" x14ac:dyDescent="0.15">
      <c r="A50" s="78" t="s">
        <v>220</v>
      </c>
      <c r="B50" s="11" t="s">
        <v>221</v>
      </c>
      <c r="C50" s="12"/>
      <c r="D50" s="13">
        <v>312</v>
      </c>
      <c r="E50" s="13" cm="1">
        <f t="array" ref="E50">D50</f>
        <v>312</v>
      </c>
      <c r="F50" s="13" cm="1">
        <f t="array" ref="F50">D50</f>
        <v>312</v>
      </c>
      <c r="G50" s="14" t="s">
        <v>219</v>
      </c>
      <c r="H50" s="13">
        <v>132853.95000000001</v>
      </c>
      <c r="I50" s="13"/>
      <c r="J50" s="13"/>
      <c r="K50" s="13">
        <v>11</v>
      </c>
      <c r="L50" s="13" cm="1">
        <f t="array" ref="L50">IF(D50&gt;0,IF($D50&lt;=0,0,D50*H50),"")</f>
        <v>41450432.400000006</v>
      </c>
      <c r="M50" s="13" cm="1">
        <f t="array" ref="M50">IF(E50&gt;0,IF($D50&lt;=0,0,ROUND(E50*I50,2)),"")</f>
        <v>0</v>
      </c>
      <c r="N50" s="15" cm="1">
        <f t="array" ref="N50">IF(F50&gt;0,IF($D50&lt;=0,0,ROUND(F50*J50,2)),"")</f>
        <v>0</v>
      </c>
    </row>
    <row r="51" spans="1:14" ht="20.5" customHeight="1" x14ac:dyDescent="0.15">
      <c r="A51" s="78" t="s">
        <v>222</v>
      </c>
      <c r="B51" s="11" t="s">
        <v>223</v>
      </c>
      <c r="C51" s="16"/>
      <c r="D51" s="18">
        <v>8</v>
      </c>
      <c r="E51" s="18" cm="1">
        <f t="array" ref="E51">D51</f>
        <v>8</v>
      </c>
      <c r="F51" s="18" cm="1">
        <f t="array" ref="F51">D51</f>
        <v>8</v>
      </c>
      <c r="G51" s="25" t="s">
        <v>136</v>
      </c>
      <c r="H51" s="18">
        <v>523213.42</v>
      </c>
      <c r="I51" s="18"/>
      <c r="J51" s="18"/>
      <c r="K51" s="18">
        <v>11</v>
      </c>
      <c r="L51" s="18" cm="1">
        <f t="array" ref="L51">IF(D51&gt;0,IF($D51&lt;=0,0,D51*H51),"")</f>
        <v>4185707.36</v>
      </c>
      <c r="M51" s="18" cm="1">
        <f t="array" ref="M51">IF(E51&gt;0,IF($D51&lt;=0,0,ROUND(E51*I51,2)),"")</f>
        <v>0</v>
      </c>
      <c r="N51" s="27" cm="1">
        <f t="array" ref="N51">IF(F51&gt;0,IF($D51&lt;=0,0,ROUND(F51*J51,2)),"")</f>
        <v>0</v>
      </c>
    </row>
    <row r="52" spans="1:14" ht="20.5" customHeight="1" x14ac:dyDescent="0.15">
      <c r="A52" s="78" t="s">
        <v>224</v>
      </c>
      <c r="B52" s="11" t="s">
        <v>225</v>
      </c>
      <c r="C52" s="12"/>
      <c r="D52" s="13">
        <v>32</v>
      </c>
      <c r="E52" s="13" cm="1">
        <f t="array" ref="E52">D52</f>
        <v>32</v>
      </c>
      <c r="F52" s="13" cm="1">
        <f t="array" ref="F52">D52</f>
        <v>32</v>
      </c>
      <c r="G52" s="14" t="s">
        <v>219</v>
      </c>
      <c r="H52" s="13">
        <v>115157.68</v>
      </c>
      <c r="I52" s="13"/>
      <c r="J52" s="13"/>
      <c r="K52" s="13">
        <v>11</v>
      </c>
      <c r="L52" s="13" cm="1">
        <f t="array" ref="L52">IF(D52&gt;0,IF($D52&lt;=0,0,D52*H52),"")</f>
        <v>3685045.76</v>
      </c>
      <c r="M52" s="13" cm="1">
        <f t="array" ref="M52">IF(E52&gt;0,IF($D52&lt;=0,0,ROUND(E52*I52,2)),"")</f>
        <v>0</v>
      </c>
      <c r="N52" s="15" cm="1">
        <f t="array" ref="N52">IF(F52&gt;0,IF($D52&lt;=0,0,ROUND(F52*J52,2)),"")</f>
        <v>0</v>
      </c>
    </row>
    <row r="53" spans="1:14" ht="20.5" customHeight="1" x14ac:dyDescent="0.15">
      <c r="A53" s="78" t="s">
        <v>226</v>
      </c>
      <c r="B53" s="11" t="s">
        <v>227</v>
      </c>
      <c r="C53" s="16"/>
      <c r="D53" s="18">
        <v>28</v>
      </c>
      <c r="E53" s="18" cm="1">
        <f t="array" ref="E53">D53</f>
        <v>28</v>
      </c>
      <c r="F53" s="18" cm="1">
        <f t="array" ref="F53">D53</f>
        <v>28</v>
      </c>
      <c r="G53" s="25" t="s">
        <v>228</v>
      </c>
      <c r="H53" s="18">
        <v>59439.81</v>
      </c>
      <c r="I53" s="18"/>
      <c r="J53" s="18"/>
      <c r="K53" s="18">
        <v>11</v>
      </c>
      <c r="L53" s="18" cm="1">
        <f t="array" ref="L53">IF(D53&gt;0,IF($D53&lt;=0,0,D53*H53),"")</f>
        <v>1664314.68</v>
      </c>
      <c r="M53" s="18" cm="1">
        <f t="array" ref="M53">IF(E53&gt;0,IF($D53&lt;=0,0,ROUND(E53*I53,2)),"")</f>
        <v>0</v>
      </c>
      <c r="N53" s="27" cm="1">
        <f t="array" ref="N53">IF(F53&gt;0,IF($D53&lt;=0,0,ROUND(F53*J53,2)),"")</f>
        <v>0</v>
      </c>
    </row>
    <row r="54" spans="1:14" ht="20.5" customHeight="1" x14ac:dyDescent="0.15">
      <c r="A54" s="78" t="s">
        <v>229</v>
      </c>
      <c r="B54" s="11" t="s">
        <v>230</v>
      </c>
      <c r="C54" s="12"/>
      <c r="D54" s="13">
        <v>20</v>
      </c>
      <c r="E54" s="13" cm="1">
        <f t="array" ref="E54">D54</f>
        <v>20</v>
      </c>
      <c r="F54" s="13" cm="1">
        <f t="array" ref="F54">D54</f>
        <v>20</v>
      </c>
      <c r="G54" s="14" t="s">
        <v>70</v>
      </c>
      <c r="H54" s="13">
        <v>344169.07</v>
      </c>
      <c r="I54" s="13"/>
      <c r="J54" s="13"/>
      <c r="K54" s="13">
        <v>11</v>
      </c>
      <c r="L54" s="13" cm="1">
        <f t="array" ref="L54">IF(D54&gt;0,IF($D54&lt;=0,0,D54*H54),"")</f>
        <v>6883381.4000000004</v>
      </c>
      <c r="M54" s="13" cm="1">
        <f t="array" ref="M54">IF(E54&gt;0,IF($D54&lt;=0,0,ROUND(E54*I54,2)),"")</f>
        <v>0</v>
      </c>
      <c r="N54" s="15" cm="1">
        <f t="array" ref="N54">IF(F54&gt;0,IF($D54&lt;=0,0,ROUND(F54*J54,2)),"")</f>
        <v>0</v>
      </c>
    </row>
    <row r="55" spans="1:14" ht="20.5" customHeight="1" x14ac:dyDescent="0.15">
      <c r="A55" s="78" t="s">
        <v>231</v>
      </c>
      <c r="B55" s="11" t="s">
        <v>232</v>
      </c>
      <c r="C55" s="16"/>
      <c r="D55" s="18">
        <v>123.6</v>
      </c>
      <c r="E55" s="18" cm="1">
        <f t="array" ref="E55">D55</f>
        <v>123.6</v>
      </c>
      <c r="F55" s="18" cm="1">
        <f t="array" ref="F55">D55</f>
        <v>123.6</v>
      </c>
      <c r="G55" s="25" t="s">
        <v>219</v>
      </c>
      <c r="H55" s="18">
        <v>45498.1</v>
      </c>
      <c r="I55" s="18"/>
      <c r="J55" s="18"/>
      <c r="K55" s="18">
        <v>11</v>
      </c>
      <c r="L55" s="18" cm="1">
        <f t="array" ref="L55">IF(D55&gt;0,IF($D55&lt;=0,0,D55*H55),"")</f>
        <v>5623565.1599999992</v>
      </c>
      <c r="M55" s="18" cm="1">
        <f t="array" ref="M55">IF(E55&gt;0,IF($D55&lt;=0,0,ROUND(E55*I55,2)),"")</f>
        <v>0</v>
      </c>
      <c r="N55" s="27" cm="1">
        <f t="array" ref="N55">IF(F55&gt;0,IF($D55&lt;=0,0,ROUND(F55*J55,2)),"")</f>
        <v>0</v>
      </c>
    </row>
    <row r="56" spans="1:14" ht="20.5" customHeight="1" x14ac:dyDescent="0.15">
      <c r="A56" s="108"/>
      <c r="B56" s="32" t="s">
        <v>72</v>
      </c>
      <c r="C56" s="82"/>
      <c r="D56" s="83">
        <v>1</v>
      </c>
      <c r="E56" s="83" cm="1">
        <f t="array" ref="E56">D56</f>
        <v>1</v>
      </c>
      <c r="F56" s="83" cm="1">
        <f t="array" ref="F56">D56</f>
        <v>1</v>
      </c>
      <c r="G56" s="84"/>
      <c r="H56" s="83">
        <v>3621996.12</v>
      </c>
      <c r="I56" s="83"/>
      <c r="J56" s="83"/>
      <c r="K56" s="83"/>
      <c r="L56" s="83" cm="1">
        <f t="array" ref="L56">IF(D56&gt;0,IF($D56&lt;=0,0,D56*H56),"")</f>
        <v>3621996.12</v>
      </c>
      <c r="M56" s="83"/>
      <c r="N56" s="87"/>
    </row>
    <row r="57" spans="1:14" ht="20.75" customHeight="1" x14ac:dyDescent="0.15">
      <c r="A57" s="51"/>
      <c r="B57" s="52"/>
      <c r="C57" s="52"/>
      <c r="D57" s="53"/>
      <c r="E57" s="53"/>
      <c r="F57" s="53"/>
      <c r="G57" s="54"/>
      <c r="H57" s="54"/>
      <c r="I57" s="52"/>
      <c r="J57" s="55"/>
      <c r="K57" s="56" t="s">
        <v>39</v>
      </c>
      <c r="L57" s="57" cm="1">
        <f t="array" ref="L57">SUM(L1:L56)</f>
        <v>2563627581.4489002</v>
      </c>
      <c r="M57" s="57" cm="1">
        <f t="array" ref="M57">SUM(M1:M56)</f>
        <v>0</v>
      </c>
      <c r="N57" s="57" cm="1">
        <f t="array" ref="N57">SUM(N1:N56)</f>
        <v>0</v>
      </c>
    </row>
    <row r="58" spans="1:14" ht="21" customHeight="1" x14ac:dyDescent="0.15">
      <c r="A58" s="58"/>
      <c r="B58" s="59" t="s">
        <v>40</v>
      </c>
      <c r="C58" s="60"/>
      <c r="D58" s="61" cm="1">
        <f t="array" ref="D58">ROUND(IF(L58&lt;=100000000,L58*0.24%,IF(AND(L58&gt;100000000,L58&lt;=500000000),100000000*0.24%+(L58-100000000)*0.19%,IF(AND(L58&gt;500000000,L58&lt;=1000000000),100000000*0.24%+400000000*0.19%+(L58-500000000)*0.15%,IF(AND(L58&gt;1000000000,L58&lt;=5000000000),100000000*0.24%+400000000*0.19%+500000000*0.15%+(L58-1000000000)*0.12%,IF(L58&gt;5000000000,100000000*0.24%+400000000*0.19%+500000000*0.15%+4000000000*0.12%+(L58-5000000000)*0.1%,"Bingung komputer"))))),2)</f>
        <v>3622006.7</v>
      </c>
      <c r="E58" s="62" cm="1">
        <f t="array" ref="E58">ROUND(IF(M58&lt;=100000000,M58*0.24%,IF(AND(M58&gt;100000000,M58&lt;=500000000),100000000*0.24%+(M58-100000000)*0.19%,IF(AND(M58&gt;500000000,M58&lt;=1000000000),100000000*0.24%+400000000*0.19%+(M58-500000000)*0.15%,IF(AND(M58&gt;1000000000,M58&lt;=5000000000),100000000*0.24%+400000000*0.19%+500000000*0.15%+(M58-1000000000)*0.12%,IF(M58&gt;5000000000,100000000*0.24%+400000000*0.19%+500000000*0.15%+4000000000*0.12%+(M58-5000000000)*0.1%,"Bingung komputer"))))),2)</f>
        <v>0</v>
      </c>
      <c r="F58" s="62" cm="1">
        <f t="array" ref="F58">ROUND(IF(N58&lt;=100000000,N58*0.24%,IF(AND(N58&gt;100000000,N58&lt;=500000000),100000000*0.24%+(N58-100000000)*0.19%,IF(AND(N58&gt;500000000,N58&lt;=1000000000),100000000*0.24%+400000000*0.19%+(N58-500000000)*0.15%,IF(AND(N58&gt;1000000000,N58&lt;=5000000000),100000000*0.24%+400000000*0.19%+500000000*0.15%+(N58-1000000000)*0.12%,IF(N58&gt;5000000000,100000000*0.24%+400000000*0.19%+500000000*0.15%+4000000000*0.12%+(N58-5000000000)*0.1%,"Bingung komputer"))))),2)</f>
        <v>0</v>
      </c>
      <c r="G58" s="63"/>
      <c r="H58" s="64"/>
      <c r="I58" s="60"/>
      <c r="J58" s="65"/>
      <c r="K58" s="65" t="str" cm="1">
        <f t="array" ref="K58">"Jumlah Terkena Pajak "&amp;MAX(K3:K56)&amp;"% (B)"</f>
        <v>Jumlah Terkena Pajak 11% (B)</v>
      </c>
      <c r="L58" s="66" cm="1">
        <f t="array" ref="L58">SUMIF($K3:$K56,"&gt;0",L3:L56)</f>
        <v>2560005585.3289003</v>
      </c>
      <c r="M58" s="67" cm="1">
        <f t="array" ref="M58">SUMIF($K3:$K56,"&gt;0",M3:M56)</f>
        <v>0</v>
      </c>
      <c r="N58" s="67" cm="1">
        <f t="array" ref="N58">SUMIF($K3:$K56,"&gt;0",N3:N56)</f>
        <v>0</v>
      </c>
    </row>
    <row r="59" spans="1:14" ht="21" customHeight="1" x14ac:dyDescent="0.15">
      <c r="A59" s="68"/>
      <c r="B59" s="69"/>
      <c r="C59" s="69"/>
      <c r="D59" s="70"/>
      <c r="E59" s="70"/>
      <c r="F59" s="69"/>
      <c r="G59" s="70"/>
      <c r="H59" s="70"/>
      <c r="I59" s="69"/>
      <c r="J59" s="71"/>
      <c r="K59" s="71" t="str" cm="1">
        <f t="array" ref="K59">"PPN (C) = "&amp;MAX(K3:K56)&amp;"% x B"</f>
        <v>PPN (C) = 11% x B</v>
      </c>
      <c r="L59" s="72" cm="1">
        <f t="array" ref="L59">L58*MAX($K3:$K56)%</f>
        <v>281600614.38617903</v>
      </c>
      <c r="M59" s="67" cm="1">
        <f t="array" ref="M59">M58*MAX($K3:$K56)%</f>
        <v>0</v>
      </c>
      <c r="N59" s="67" cm="1">
        <f t="array" ref="N59">N58*MAX($K3:$K56)%</f>
        <v>0</v>
      </c>
    </row>
    <row r="60" spans="1:14" ht="21" customHeight="1" x14ac:dyDescent="0.15">
      <c r="A60" s="68"/>
      <c r="B60" s="69"/>
      <c r="C60" s="69"/>
      <c r="D60" s="70"/>
      <c r="E60" s="70"/>
      <c r="F60" s="70"/>
      <c r="G60" s="70"/>
      <c r="H60" s="70"/>
      <c r="I60" s="69"/>
      <c r="J60" s="71"/>
      <c r="K60" s="73" t="s">
        <v>41</v>
      </c>
      <c r="L60" s="74" cm="1">
        <f t="array" ref="L60">L57+L59</f>
        <v>2845228195.8350792</v>
      </c>
      <c r="M60" s="67" cm="1">
        <f t="array" ref="M60">M57+M59</f>
        <v>0</v>
      </c>
      <c r="N60" s="67" cm="1">
        <f t="array" ref="N60">N57+N59</f>
        <v>0</v>
      </c>
    </row>
    <row r="61" spans="1:14" ht="20.5" customHeight="1" x14ac:dyDescent="0.15">
      <c r="A61" s="68"/>
      <c r="B61" s="69"/>
      <c r="C61" s="69"/>
      <c r="D61" s="70"/>
      <c r="E61" s="70"/>
      <c r="F61" s="70"/>
      <c r="G61" s="70"/>
      <c r="H61" s="70"/>
      <c r="I61" s="69"/>
      <c r="J61" s="71"/>
      <c r="K61" s="73" t="s">
        <v>42</v>
      </c>
      <c r="L61" s="66" cm="1">
        <f t="array" ref="L61">ROUNDDOWN(L60,2)</f>
        <v>2845228195.8299999</v>
      </c>
      <c r="M61" s="66" cm="1">
        <f t="array" ref="M61">ROUNDDOWN(M60,2)</f>
        <v>0</v>
      </c>
      <c r="N61" s="66" cm="1">
        <f t="array" ref="N61">ROUNDDOWN(N60,-3)</f>
        <v>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N4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16600000</v>
      </c>
      <c r="I4" s="13"/>
      <c r="J4" s="13"/>
      <c r="K4" s="13">
        <v>11</v>
      </c>
      <c r="L4" s="13" cm="1">
        <f t="array" ref="L4">IF(D4&gt;0,IF($D4&lt;=0,0,D4*H4),"")</f>
        <v>16600000</v>
      </c>
      <c r="M4" s="13" cm="1">
        <f t="array" ref="M4">IF(E4&gt;0,IF($D4&lt;=0,0,ROUND(E4*I4,2)),"")</f>
        <v>0</v>
      </c>
      <c r="N4" s="15" cm="1">
        <f t="array" ref="N4">IF(F4&gt;0,IF($D4&lt;=0,0,ROUND(F4*J4,2)),"")</f>
        <v>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17"/>
      <c r="J7" s="17"/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0</v>
      </c>
      <c r="N7" s="27" cm="1">
        <f t="array" ref="N7">IF(F7&gt;0,IF($D7&lt;=0,0,ROUND(F7*J7,2)),"")</f>
        <v>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17"/>
      <c r="J9" s="17"/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0</v>
      </c>
      <c r="N9" s="27" cm="1">
        <f t="array" ref="N9">IF(F9&gt;0,IF($D9&lt;=0,0,ROUND(F9*J9,2)),"")</f>
        <v>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0"/>
      <c r="J10" s="20"/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0</v>
      </c>
      <c r="N10" s="15" cm="1">
        <f t="array" ref="N10">IF(F10&gt;0,IF($D10&lt;=0,0,ROUND(F10*J10,2)),"")</f>
        <v>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0"/>
      <c r="J12" s="20"/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0</v>
      </c>
      <c r="N12" s="15" cm="1">
        <f t="array" ref="N12">IF(F12&gt;0,IF($D12&lt;=0,0,ROUND(F12*J12,2)),"")</f>
        <v>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17"/>
      <c r="J13" s="17"/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0</v>
      </c>
      <c r="N13" s="27" cm="1">
        <f t="array" ref="N13">IF(F13&gt;0,IF($D13&lt;=0,0,ROUND(F13*J13,2)),"")</f>
        <v>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20</v>
      </c>
      <c r="E14" s="13" cm="1">
        <f t="array" ref="E14">D14</f>
        <v>20</v>
      </c>
      <c r="F14" s="13" cm="1">
        <f t="array" ref="F14">D14</f>
        <v>20</v>
      </c>
      <c r="G14" s="14" t="s">
        <v>27</v>
      </c>
      <c r="H14" s="13">
        <v>15000</v>
      </c>
      <c r="I14" s="20"/>
      <c r="J14" s="20"/>
      <c r="K14" s="13">
        <v>11</v>
      </c>
      <c r="L14" s="13" cm="1">
        <f t="array" ref="L14">IF(D14&gt;0,IF($D14&lt;=0,0,D14*H14),"")</f>
        <v>300000</v>
      </c>
      <c r="M14" s="13" cm="1">
        <f t="array" ref="M14">IF(E14&gt;0,IF($D14&lt;=0,0,ROUND(E14*I14,2)),"")</f>
        <v>0</v>
      </c>
      <c r="N14" s="15" cm="1">
        <f t="array" ref="N14">IF(F14&gt;0,IF($D14&lt;=0,0,ROUND(F14*J14,2)),"")</f>
        <v>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17"/>
      <c r="J15" s="17"/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0</v>
      </c>
      <c r="N15" s="27" cm="1">
        <f t="array" ref="N15">IF(F15&gt;0,IF($D15&lt;=0,0,ROUND(F15*J15,2)),"")</f>
        <v>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0"/>
      <c r="J16" s="20"/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0</v>
      </c>
      <c r="N16" s="15" cm="1">
        <f t="array" ref="N16">IF(F16&gt;0,IF($D16&lt;=0,0,ROUND(F16*J16,2)),"")</f>
        <v>0</v>
      </c>
    </row>
    <row r="17" spans="1:14" ht="20.5" customHeight="1" x14ac:dyDescent="0.15">
      <c r="A17" s="28"/>
      <c r="B17" s="11" t="s">
        <v>126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10" t="s">
        <v>80</v>
      </c>
      <c r="B18" s="11" t="s">
        <v>127</v>
      </c>
      <c r="C18" s="12"/>
      <c r="D18" s="22">
        <v>840</v>
      </c>
      <c r="E18" s="13" cm="1">
        <f t="array" ref="E18">D18</f>
        <v>840</v>
      </c>
      <c r="F18" s="13" cm="1">
        <f t="array" ref="F18">D18</f>
        <v>840</v>
      </c>
      <c r="G18" s="14" t="s">
        <v>34</v>
      </c>
      <c r="H18" s="13">
        <v>29760.89</v>
      </c>
      <c r="I18" s="13"/>
      <c r="J18" s="13"/>
      <c r="K18" s="13">
        <v>11</v>
      </c>
      <c r="L18" s="13" cm="1">
        <f t="array" ref="L18">IF(D18&gt;0,IF($D18&lt;=0,0,D18*H18),"")</f>
        <v>24999147.599999998</v>
      </c>
      <c r="M18" s="13" cm="1">
        <f t="array" ref="M18">IF(E18&gt;0,IF($D18&lt;=0,0,ROUND(E18*I18,2)),"")</f>
        <v>0</v>
      </c>
      <c r="N18" s="15" cm="1">
        <f t="array" ref="N18">IF(F18&gt;0,IF($D18&lt;=0,0,ROUND(F18*J18,2)),"")</f>
        <v>0</v>
      </c>
    </row>
    <row r="19" spans="1:14" ht="20.5" customHeight="1" x14ac:dyDescent="0.15">
      <c r="A19" s="28"/>
      <c r="B19" s="11" t="s">
        <v>32</v>
      </c>
      <c r="C19" s="16"/>
      <c r="D19" s="17"/>
      <c r="E19" s="18"/>
      <c r="F19" s="18"/>
      <c r="G19" s="17"/>
      <c r="H19" s="18"/>
      <c r="I19" s="17"/>
      <c r="J19" s="17"/>
      <c r="K19" s="18"/>
      <c r="L19" s="17" t="str" cm="1">
        <f t="array" ref="L19">IF(D19&gt;0,IF($D19&lt;=0,0,D19*H19),"")</f>
        <v/>
      </c>
      <c r="M19" s="17" t="str" cm="1">
        <f t="array" ref="M19">IF(E19&gt;0,IF($D19&lt;=0,0,ROUND(E19*I19,2)),"")</f>
        <v/>
      </c>
      <c r="N19" s="19" t="str" cm="1">
        <f t="array" ref="N19">IF(F19&gt;0,IF($D19&lt;=0,0,ROUND(F19*J19,2)),"")</f>
        <v/>
      </c>
    </row>
    <row r="20" spans="1:14" ht="20.5" customHeight="1" x14ac:dyDescent="0.15">
      <c r="A20" s="29">
        <v>3.1</v>
      </c>
      <c r="B20" s="11" t="s">
        <v>128</v>
      </c>
      <c r="C20" s="12"/>
      <c r="D20" s="98">
        <v>5274</v>
      </c>
      <c r="E20" s="13" cm="1">
        <f t="array" ref="E20">D20</f>
        <v>5274</v>
      </c>
      <c r="F20" s="13" cm="1">
        <f t="array" ref="F20">D20</f>
        <v>5274</v>
      </c>
      <c r="G20" s="14" t="s">
        <v>34</v>
      </c>
      <c r="H20" s="13">
        <v>22063.02</v>
      </c>
      <c r="I20" s="13"/>
      <c r="J20" s="13"/>
      <c r="K20" s="13">
        <v>11</v>
      </c>
      <c r="L20" s="13" cm="1">
        <f t="array" ref="L20">IF(D20&gt;0,IF($D20&lt;=0,0,D20*H20),"")</f>
        <v>116360367.48</v>
      </c>
      <c r="M20" s="13" cm="1">
        <f t="array" ref="M20">IF(E20&gt;0,IF($D20&lt;=0,0,ROUND(E20*I20,2)),"")</f>
        <v>0</v>
      </c>
      <c r="N20" s="15" cm="1">
        <f t="array" ref="N20">IF(F20&gt;0,IF($D20&lt;=0,0,ROUND(F20*J20,2)),"")</f>
        <v>0</v>
      </c>
    </row>
    <row r="21" spans="1:14" ht="20.5" customHeight="1" x14ac:dyDescent="0.15">
      <c r="A21" s="29">
        <v>3.3</v>
      </c>
      <c r="B21" s="11" t="s">
        <v>35</v>
      </c>
      <c r="C21" s="16"/>
      <c r="D21" s="18">
        <v>5100</v>
      </c>
      <c r="E21" s="18" cm="1">
        <f t="array" ref="E21">D21</f>
        <v>5100</v>
      </c>
      <c r="F21" s="18" cm="1">
        <f t="array" ref="F21">D21</f>
        <v>5100</v>
      </c>
      <c r="G21" s="25" t="s">
        <v>36</v>
      </c>
      <c r="H21" s="18">
        <v>1098.81</v>
      </c>
      <c r="I21" s="17"/>
      <c r="J21" s="17"/>
      <c r="K21" s="18">
        <v>11</v>
      </c>
      <c r="L21" s="18" cm="1">
        <f t="array" ref="L21">IF(D21&gt;0,IF($D21&lt;=0,0,D21*H21),"")</f>
        <v>5603931</v>
      </c>
      <c r="M21" s="18" cm="1">
        <f t="array" ref="M21">IF(E21&gt;0,IF($D21&lt;=0,0,ROUND(E21*I21,2)),"")</f>
        <v>0</v>
      </c>
      <c r="N21" s="27" cm="1">
        <f t="array" ref="N21">IF(F21&gt;0,IF($D21&lt;=0,0,ROUND(F21*J21,2)),"")</f>
        <v>0</v>
      </c>
    </row>
    <row r="22" spans="1:14" ht="20.5" customHeight="1" x14ac:dyDescent="0.15">
      <c r="A22" s="29">
        <v>3.4</v>
      </c>
      <c r="B22" s="11" t="s">
        <v>129</v>
      </c>
      <c r="C22" s="12"/>
      <c r="D22" s="13">
        <v>6800</v>
      </c>
      <c r="E22" s="13" cm="1">
        <f t="array" ref="E22">D22</f>
        <v>6800</v>
      </c>
      <c r="F22" s="13" cm="1">
        <f t="array" ref="F22">D22</f>
        <v>6800</v>
      </c>
      <c r="G22" s="14" t="s">
        <v>36</v>
      </c>
      <c r="H22" s="13">
        <v>2263.34</v>
      </c>
      <c r="I22" s="20"/>
      <c r="J22" s="20"/>
      <c r="K22" s="13">
        <v>11</v>
      </c>
      <c r="L22" s="13" cm="1">
        <f t="array" ref="L22">IF(D22&gt;0,IF($D22&lt;=0,0,D22*H22),"")</f>
        <v>15390712.000000002</v>
      </c>
      <c r="M22" s="13" cm="1">
        <f t="array" ref="M22">IF(E22&gt;0,IF($D22&lt;=0,0,ROUND(E22*I22,2)),"")</f>
        <v>0</v>
      </c>
      <c r="N22" s="15" cm="1">
        <f t="array" ref="N22">IF(F22&gt;0,IF($D22&lt;=0,0,ROUND(F22*J22,2)),"")</f>
        <v>0</v>
      </c>
    </row>
    <row r="23" spans="1:14" ht="20.5" customHeight="1" x14ac:dyDescent="0.15">
      <c r="A23" s="28"/>
      <c r="B23" s="11" t="s">
        <v>37</v>
      </c>
      <c r="C23" s="16"/>
      <c r="D23" s="18"/>
      <c r="E23" s="18"/>
      <c r="F23" s="18"/>
      <c r="G23" s="17"/>
      <c r="H23" s="17"/>
      <c r="I23" s="17"/>
      <c r="J23" s="17"/>
      <c r="K23" s="18"/>
      <c r="L23" s="17" t="str" cm="1">
        <f t="array" ref="L23">IF(D23&gt;0,IF($D23&lt;=0,0,D23*H23),"")</f>
        <v/>
      </c>
      <c r="M23" s="18"/>
      <c r="N23" s="27"/>
    </row>
    <row r="24" spans="1:14" ht="20.5" customHeight="1" x14ac:dyDescent="0.15">
      <c r="A24" s="31">
        <v>1</v>
      </c>
      <c r="B24" s="32" t="s">
        <v>38</v>
      </c>
      <c r="C24" s="82"/>
      <c r="D24" s="83">
        <v>1</v>
      </c>
      <c r="E24" s="83" cm="1">
        <f t="array" ref="E24">D24</f>
        <v>1</v>
      </c>
      <c r="F24" s="83" cm="1">
        <f t="array" ref="F24">D24</f>
        <v>1</v>
      </c>
      <c r="G24" s="86" t="s">
        <v>13</v>
      </c>
      <c r="H24" s="83">
        <v>391490.48</v>
      </c>
      <c r="I24" s="83"/>
      <c r="J24" s="83"/>
      <c r="K24" s="83">
        <v>0</v>
      </c>
      <c r="L24" s="83" cm="1">
        <f t="array" ref="L24">IF(D24&gt;0,IF($D24&lt;=0,0,D24*H24),"")</f>
        <v>391490.48</v>
      </c>
      <c r="M24" s="83" cm="1">
        <f t="array" ref="M24">IF(E24&gt;0,IF($D24&lt;=0,0,ROUND(E24*I24,2)),"")</f>
        <v>0</v>
      </c>
      <c r="N24" s="87" cm="1">
        <f t="array" ref="N24">IF(F24&gt;0,IF($D24&lt;=0,0,ROUND(F24*J24,2)),"")</f>
        <v>0</v>
      </c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5"/>
      <c r="I31" s="45"/>
      <c r="J31" s="45"/>
      <c r="K31" s="44"/>
      <c r="L31" s="45"/>
      <c r="M31" s="45"/>
      <c r="N31" s="50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88"/>
      <c r="I32" s="88"/>
      <c r="J32" s="88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5"/>
      <c r="I33" s="45"/>
      <c r="J33" s="45"/>
      <c r="K33" s="44"/>
      <c r="L33" s="45"/>
      <c r="M33" s="45"/>
      <c r="N33" s="50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6"/>
    </row>
    <row r="36" spans="1:14" ht="8.75" hidden="1" customHeight="1" x14ac:dyDescent="0.15">
      <c r="A36" s="49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49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4"/>
      <c r="M37" s="44"/>
      <c r="N37" s="46"/>
    </row>
    <row r="38" spans="1:14" ht="8.75" hidden="1" customHeight="1" x14ac:dyDescent="0.15">
      <c r="A38" s="37"/>
      <c r="B38" s="38"/>
      <c r="C38" s="39"/>
      <c r="D38" s="40"/>
      <c r="E38" s="40"/>
      <c r="F38" s="40"/>
      <c r="G38" s="41"/>
      <c r="H38" s="40"/>
      <c r="I38" s="40"/>
      <c r="J38" s="40"/>
      <c r="K38" s="40"/>
      <c r="L38" s="41"/>
      <c r="M38" s="41"/>
      <c r="N38" s="47"/>
    </row>
    <row r="39" spans="1:14" ht="8.75" hidden="1" customHeight="1" x14ac:dyDescent="0.15">
      <c r="A39" s="37"/>
      <c r="B39" s="38"/>
      <c r="C39" s="43"/>
      <c r="D39" s="44"/>
      <c r="E39" s="44"/>
      <c r="F39" s="44"/>
      <c r="G39" s="45"/>
      <c r="H39" s="44"/>
      <c r="I39" s="44"/>
      <c r="J39" s="44"/>
      <c r="K39" s="44"/>
      <c r="L39" s="44"/>
      <c r="M39" s="44"/>
      <c r="N39" s="46"/>
    </row>
    <row r="40" spans="1:14" ht="8.75" hidden="1" customHeight="1" x14ac:dyDescent="0.15">
      <c r="A40" s="37"/>
      <c r="B40" s="38"/>
      <c r="C40" s="39"/>
      <c r="D40" s="40"/>
      <c r="E40" s="40"/>
      <c r="F40" s="40"/>
      <c r="G40" s="41"/>
      <c r="H40" s="40"/>
      <c r="I40" s="40"/>
      <c r="J40" s="40"/>
      <c r="K40" s="40"/>
      <c r="L40" s="41"/>
      <c r="M40" s="41"/>
      <c r="N40" s="47"/>
    </row>
    <row r="41" spans="1:14" ht="20.75" customHeight="1" x14ac:dyDescent="0.15">
      <c r="A41" s="51"/>
      <c r="B41" s="52"/>
      <c r="C41" s="52"/>
      <c r="D41" s="53"/>
      <c r="E41" s="53"/>
      <c r="F41" s="53"/>
      <c r="G41" s="54"/>
      <c r="H41" s="54"/>
      <c r="I41" s="52"/>
      <c r="J41" s="55"/>
      <c r="K41" s="56" t="s">
        <v>39</v>
      </c>
      <c r="L41" s="57" cm="1">
        <f t="array" ref="L41">SUM(L1:L40)</f>
        <v>182045648.55999997</v>
      </c>
      <c r="M41" s="57" cm="1">
        <f t="array" ref="M41">SUM(M1:M40)</f>
        <v>0</v>
      </c>
      <c r="N41" s="57" cm="1">
        <f t="array" ref="N41">SUM(N1:N40)</f>
        <v>0</v>
      </c>
    </row>
    <row r="42" spans="1:14" ht="21" customHeight="1" x14ac:dyDescent="0.15">
      <c r="A42" s="58"/>
      <c r="B42" s="59" t="s">
        <v>40</v>
      </c>
      <c r="C42" s="60"/>
      <c r="D42" s="61" cm="1">
        <f t="array" ref="D42">ROUND(IF(L42&lt;=100000000,L42*0.24%,IF(AND(L42&gt;100000000,L42&lt;=500000000),100000000*0.24%+(L42-100000000)*0.19%,IF(AND(L42&gt;500000000,L42&lt;=1000000000),100000000*0.24%+400000000*0.19%+(L42-500000000)*0.15%,IF(AND(L42&gt;1000000000,L42&lt;=5000000000),100000000*0.24%+400000000*0.19%+500000000*0.15%+(L42-1000000000)*0.12%,IF(L42&gt;5000000000,100000000*0.24%+400000000*0.19%+500000000*0.15%+4000000000*0.12%+(L42-5000000000)*0.1%,"Bingung komputer"))))),2)</f>
        <v>395142.9</v>
      </c>
      <c r="E42" s="62" cm="1">
        <f t="array" ref="E42">ROUND(IF(M42&lt;=100000000,M42*0.24%,IF(AND(M42&gt;100000000,M42&lt;=500000000),100000000*0.24%+(M42-100000000)*0.19%,IF(AND(M42&gt;500000000,M42&lt;=1000000000),100000000*0.24%+400000000*0.19%+(M42-500000000)*0.15%,IF(AND(M42&gt;1000000000,M42&lt;=5000000000),100000000*0.24%+400000000*0.19%+500000000*0.15%+(M42-1000000000)*0.12%,IF(M42&gt;5000000000,100000000*0.24%+400000000*0.19%+500000000*0.15%+4000000000*0.12%+(M42-5000000000)*0.1%,"Bingung komputer"))))),2)</f>
        <v>0</v>
      </c>
      <c r="F42" s="62" cm="1">
        <f t="array" ref="F42">ROUND(IF(N42&lt;=100000000,N42*0.24%,IF(AND(N42&gt;100000000,N42&lt;=500000000),100000000*0.24%+(N42-100000000)*0.19%,IF(AND(N42&gt;500000000,N42&lt;=1000000000),100000000*0.24%+400000000*0.19%+(N42-500000000)*0.15%,IF(AND(N42&gt;1000000000,N42&lt;=5000000000),100000000*0.24%+400000000*0.19%+500000000*0.15%+(N42-1000000000)*0.12%,IF(N42&gt;5000000000,100000000*0.24%+400000000*0.19%+500000000*0.15%+4000000000*0.12%+(N42-5000000000)*0.1%,"Bingung komputer"))))),2)</f>
        <v>0</v>
      </c>
      <c r="G42" s="63"/>
      <c r="H42" s="64"/>
      <c r="I42" s="60"/>
      <c r="J42" s="65"/>
      <c r="K42" s="65" t="str" cm="1">
        <f t="array" ref="K42">"Jumlah Terkena Pajak "&amp;MAX(K3:K40)&amp;"% (B)"</f>
        <v>Jumlah Terkena Pajak 11% (B)</v>
      </c>
      <c r="L42" s="66" cm="1">
        <f t="array" ref="L42">SUMIF($K3:$K40,"&gt;0",L3:L40)</f>
        <v>181654158.07999998</v>
      </c>
      <c r="M42" s="67" cm="1">
        <f t="array" ref="M42">SUMIF($K3:$K40,"&gt;0",M3:M40)</f>
        <v>0</v>
      </c>
      <c r="N42" s="67" cm="1">
        <f t="array" ref="N42">SUMIF($K3:$K40,"&gt;0",N3:N40)</f>
        <v>0</v>
      </c>
    </row>
    <row r="43" spans="1:14" ht="21" customHeight="1" x14ac:dyDescent="0.15">
      <c r="A43" s="68"/>
      <c r="B43" s="69"/>
      <c r="C43" s="69"/>
      <c r="D43" s="70"/>
      <c r="E43" s="70"/>
      <c r="F43" s="69"/>
      <c r="G43" s="70"/>
      <c r="H43" s="70"/>
      <c r="I43" s="69"/>
      <c r="J43" s="71"/>
      <c r="K43" s="71" t="str" cm="1">
        <f t="array" ref="K43">"PPN (C) = "&amp;MAX(K3:K40)&amp;"% x B"</f>
        <v>PPN (C) = 11% x B</v>
      </c>
      <c r="L43" s="72" cm="1">
        <f t="array" ref="L43">L42*MAX($K3:$K40)%</f>
        <v>19981957.388799999</v>
      </c>
      <c r="M43" s="67" cm="1">
        <f t="array" ref="M43">M42*MAX($K3:$K40)%</f>
        <v>0</v>
      </c>
      <c r="N43" s="67" cm="1">
        <f t="array" ref="N43">N42*MAX($K3:$K40)%</f>
        <v>0</v>
      </c>
    </row>
    <row r="44" spans="1:14" ht="21" customHeight="1" x14ac:dyDescent="0.15">
      <c r="A44" s="68"/>
      <c r="B44" s="69"/>
      <c r="C44" s="69"/>
      <c r="D44" s="70"/>
      <c r="E44" s="70"/>
      <c r="F44" s="70"/>
      <c r="G44" s="70"/>
      <c r="H44" s="70"/>
      <c r="I44" s="69"/>
      <c r="J44" s="71"/>
      <c r="K44" s="73" t="s">
        <v>41</v>
      </c>
      <c r="L44" s="74" cm="1">
        <f t="array" ref="L44">L41+L43</f>
        <v>202027605.94879997</v>
      </c>
      <c r="M44" s="67" cm="1">
        <f t="array" ref="M44">M41+M43</f>
        <v>0</v>
      </c>
      <c r="N44" s="67" cm="1">
        <f t="array" ref="N44">N41+N43</f>
        <v>0</v>
      </c>
    </row>
    <row r="45" spans="1:14" ht="20.5" customHeight="1" x14ac:dyDescent="0.15">
      <c r="A45" s="68"/>
      <c r="B45" s="69"/>
      <c r="C45" s="69"/>
      <c r="D45" s="70"/>
      <c r="E45" s="70"/>
      <c r="F45" s="70"/>
      <c r="G45" s="70"/>
      <c r="H45" s="70"/>
      <c r="I45" s="69"/>
      <c r="J45" s="71"/>
      <c r="K45" s="73" t="s">
        <v>42</v>
      </c>
      <c r="L45" s="66" cm="1">
        <f t="array" ref="L45">ROUNDDOWN(L44,2)</f>
        <v>202027605.94</v>
      </c>
      <c r="M45" s="66" cm="1">
        <f t="array" ref="M45">ROUNDDOWN(M44,2)</f>
        <v>0</v>
      </c>
      <c r="N45" s="66" cm="1">
        <f t="array" ref="N45">ROUNDDOWN(N44,-3)</f>
        <v>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N3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17300000</v>
      </c>
      <c r="I4" s="13">
        <v>17220000</v>
      </c>
      <c r="J4" s="13">
        <v>17220000</v>
      </c>
      <c r="K4" s="13">
        <v>11</v>
      </c>
      <c r="L4" s="13" cm="1">
        <f t="array" ref="L4">IF(D4&gt;0,IF($D4&lt;=0,0,D4*H4),"")</f>
        <v>17300000</v>
      </c>
      <c r="M4" s="13" cm="1">
        <f t="array" ref="M4">IF(E4&gt;0,IF($D4&lt;=0,0,ROUND(E4*I4,2)),"")</f>
        <v>17220000</v>
      </c>
      <c r="N4" s="15" cm="1">
        <f t="array" ref="N4">IF(F4&gt;0,IF($D4&lt;=0,0,ROUND(F4*J4,2)),"")</f>
        <v>17220000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16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109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34400</v>
      </c>
      <c r="J8" s="23">
        <v>34400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344000</v>
      </c>
      <c r="N8" s="15" cm="1">
        <f t="array" ref="N8">IF(F8&gt;0,IF($D8&lt;=0,0,ROUND(F8*J8,2)),"")</f>
        <v>344000</v>
      </c>
    </row>
    <row r="9" spans="1:14" ht="20.5" customHeight="1" x14ac:dyDescent="0.15">
      <c r="A9" s="10" t="s">
        <v>16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4000</v>
      </c>
      <c r="J9" s="26">
        <v>4000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80000</v>
      </c>
      <c r="N9" s="27" cm="1">
        <f t="array" ref="N9">IF(F9&gt;0,IF($D9&lt;=0,0,ROUND(F9*J9,2)),"")</f>
        <v>80000</v>
      </c>
    </row>
    <row r="10" spans="1:14" ht="20.5" customHeight="1" x14ac:dyDescent="0.15">
      <c r="A10" s="10" t="s">
        <v>109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14000</v>
      </c>
      <c r="J10" s="23">
        <v>14000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140000</v>
      </c>
      <c r="N10" s="15" cm="1">
        <f t="array" ref="N10">IF(F10&gt;0,IF($D10&lt;=0,0,ROUND(F10*J10,2)),"")</f>
        <v>140000</v>
      </c>
    </row>
    <row r="11" spans="1:14" ht="20.5" customHeight="1" x14ac:dyDescent="0.15">
      <c r="A11" s="10" t="s">
        <v>18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22</v>
      </c>
      <c r="H11" s="18">
        <v>85000</v>
      </c>
      <c r="I11" s="26">
        <v>83000</v>
      </c>
      <c r="J11" s="26">
        <v>83000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830000</v>
      </c>
      <c r="N11" s="27" cm="1">
        <f t="array" ref="N11">IF(F11&gt;0,IF($D11&lt;=0,0,ROUND(F11*J11,2)),"")</f>
        <v>830000</v>
      </c>
    </row>
    <row r="12" spans="1:14" ht="20.5" customHeight="1" x14ac:dyDescent="0.15">
      <c r="A12" s="10" t="s">
        <v>20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33000</v>
      </c>
      <c r="J12" s="23">
        <v>33000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330000</v>
      </c>
      <c r="N12" s="15" cm="1">
        <f t="array" ref="N12">IF(F12&gt;0,IF($D12&lt;=0,0,ROUND(F12*J12,2)),"")</f>
        <v>330000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233</v>
      </c>
      <c r="C14" s="12"/>
      <c r="D14" s="22">
        <v>591.86</v>
      </c>
      <c r="E14" s="13" cm="1">
        <f t="array" ref="E14">D14</f>
        <v>591.86</v>
      </c>
      <c r="F14" s="13" cm="1">
        <f t="array" ref="F14">D14</f>
        <v>591.86</v>
      </c>
      <c r="G14" s="14" t="s">
        <v>34</v>
      </c>
      <c r="H14" s="13">
        <v>265042.39</v>
      </c>
      <c r="I14" s="13">
        <v>264862.71999999997</v>
      </c>
      <c r="J14" s="13">
        <v>264862.71999999997</v>
      </c>
      <c r="K14" s="13">
        <v>11</v>
      </c>
      <c r="L14" s="13" cm="1">
        <f t="array" ref="L14">IF(D14&gt;0,IF($D14&lt;=0,0,D14*H14),"")</f>
        <v>156867988.9454</v>
      </c>
      <c r="M14" s="13" cm="1">
        <f t="array" ref="M14">IF(E14&gt;0,IF($D14&lt;=0,0,ROUND(E14*I14,2)),"")</f>
        <v>156761649.46000001</v>
      </c>
      <c r="N14" s="15" cm="1">
        <f t="array" ref="N14">IF(F14&gt;0,IF($D14&lt;=0,0,ROUND(F14*J14,2)),"")</f>
        <v>156761649.46000001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3428.8</v>
      </c>
      <c r="E15" s="18" cm="1">
        <f t="array" ref="E15">D15</f>
        <v>3428.8</v>
      </c>
      <c r="F15" s="18" cm="1">
        <f t="array" ref="F15">D15</f>
        <v>3428.8</v>
      </c>
      <c r="G15" s="25" t="s">
        <v>36</v>
      </c>
      <c r="H15" s="18">
        <v>1109.8900000000001</v>
      </c>
      <c r="I15" s="30">
        <v>1106.6600000000001</v>
      </c>
      <c r="J15" s="30">
        <v>1106.6600000000001</v>
      </c>
      <c r="K15" s="18">
        <v>11</v>
      </c>
      <c r="L15" s="18" cm="1">
        <f t="array" ref="L15">IF(D15&gt;0,IF($D15&lt;=0,0,D15*H15),"")</f>
        <v>3805590.8320000004</v>
      </c>
      <c r="M15" s="18" cm="1">
        <f t="array" ref="M15">IF(E15&gt;0,IF($D15&lt;=0,0,ROUND(E15*I15,2)),"")</f>
        <v>3794515.81</v>
      </c>
      <c r="N15" s="27" cm="1">
        <f t="array" ref="N15">IF(F15&gt;0,IF($D15&lt;=0,0,ROUND(F15*J15,2)),"")</f>
        <v>3794515.81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391665</v>
      </c>
      <c r="I17" s="34">
        <v>391050.32</v>
      </c>
      <c r="J17" s="34">
        <v>391050.32</v>
      </c>
      <c r="K17" s="34">
        <v>0</v>
      </c>
      <c r="L17" s="34" cm="1">
        <f t="array" ref="L17">IF(D17&gt;0,IF($D17&lt;=0,0,D17*H17),"")</f>
        <v>391665</v>
      </c>
      <c r="M17" s="34" cm="1">
        <f t="array" ref="M17">IF(E17&gt;0,IF($D17&lt;=0,0,ROUND(E17*I17,2)),"")</f>
        <v>391050.32</v>
      </c>
      <c r="N17" s="36" cm="1">
        <f t="array" ref="N17">IF(F17&gt;0,IF($D17&lt;=0,0,ROUND(F17*J17,2)),"")</f>
        <v>391050.32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1"/>
      <c r="I24" s="41"/>
      <c r="J24" s="41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8"/>
      <c r="I25" s="48"/>
      <c r="J25" s="48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1"/>
      <c r="I26" s="41"/>
      <c r="J26" s="41"/>
      <c r="K26" s="40"/>
      <c r="L26" s="41"/>
      <c r="M26" s="41"/>
      <c r="N26" s="47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49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5"/>
      <c r="M31" s="45"/>
      <c r="N31" s="50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5"/>
      <c r="M33" s="45"/>
      <c r="N33" s="50"/>
    </row>
    <row r="34" spans="1:14" ht="20.75" customHeight="1" x14ac:dyDescent="0.15">
      <c r="A34" s="51"/>
      <c r="B34" s="52"/>
      <c r="C34" s="52"/>
      <c r="D34" s="53"/>
      <c r="E34" s="53"/>
      <c r="F34" s="53"/>
      <c r="G34" s="54"/>
      <c r="H34" s="54"/>
      <c r="I34" s="52"/>
      <c r="J34" s="55"/>
      <c r="K34" s="56" t="s">
        <v>39</v>
      </c>
      <c r="L34" s="57" cm="1">
        <f t="array" ref="L34">SUM(L1:L33)</f>
        <v>180215244.77739999</v>
      </c>
      <c r="M34" s="57" cm="1">
        <f t="array" ref="M34">SUM(M1:M33)</f>
        <v>179891215.59</v>
      </c>
      <c r="N34" s="57" cm="1">
        <f t="array" ref="N34">SUM(N1:N33)</f>
        <v>179891215.59</v>
      </c>
    </row>
    <row r="35" spans="1:14" ht="21" customHeight="1" x14ac:dyDescent="0.15">
      <c r="A35" s="58"/>
      <c r="B35" s="59" t="s">
        <v>40</v>
      </c>
      <c r="C35" s="60"/>
      <c r="D35" s="61" cm="1">
        <f t="array" ref="D35">ROUND(IF(L35&lt;=100000000,L35*0.24%,IF(AND(L35&gt;100000000,L35&lt;=500000000),100000000*0.24%+(L35-100000000)*0.19%,IF(AND(L35&gt;500000000,L35&lt;=1000000000),100000000*0.24%+400000000*0.19%+(L35-500000000)*0.15%,IF(AND(L35&gt;1000000000,L35&lt;=5000000000),100000000*0.24%+400000000*0.19%+500000000*0.15%+(L35-1000000000)*0.12%,IF(L35&gt;5000000000,100000000*0.24%+400000000*0.19%+500000000*0.15%+4000000000*0.12%+(L35-5000000000)*0.1%,"Bingung komputer"))))),2)</f>
        <v>391664.8</v>
      </c>
      <c r="E35" s="62" cm="1">
        <f t="array" ref="E35">ROUND(IF(M35&lt;=100000000,M35*0.24%,IF(AND(M35&gt;100000000,M35&lt;=500000000),100000000*0.24%+(M35-100000000)*0.19%,IF(AND(M35&gt;500000000,M35&lt;=1000000000),100000000*0.24%+400000000*0.19%+(M35-500000000)*0.15%,IF(AND(M35&gt;1000000000,M35&lt;=5000000000),100000000*0.24%+400000000*0.19%+500000000*0.15%+(M35-1000000000)*0.12%,IF(M35&gt;5000000000,100000000*0.24%+400000000*0.19%+500000000*0.15%+4000000000*0.12%+(M35-5000000000)*0.1%,"Bingung komputer"))))),2)</f>
        <v>391050.31</v>
      </c>
      <c r="F35" s="62" cm="1">
        <f t="array" ref="F35">ROUND(IF(N35&lt;=100000000,N35*0.24%,IF(AND(N35&gt;100000000,N35&lt;=500000000),100000000*0.24%+(N35-100000000)*0.19%,IF(AND(N35&gt;500000000,N35&lt;=1000000000),100000000*0.24%+400000000*0.19%+(N35-500000000)*0.15%,IF(AND(N35&gt;1000000000,N35&lt;=5000000000),100000000*0.24%+400000000*0.19%+500000000*0.15%+(N35-1000000000)*0.12%,IF(N35&gt;5000000000,100000000*0.24%+400000000*0.19%+500000000*0.15%+4000000000*0.12%+(N35-5000000000)*0.1%,"Bingung komputer"))))),2)</f>
        <v>391050.31</v>
      </c>
      <c r="G35" s="63"/>
      <c r="H35" s="64"/>
      <c r="I35" s="60"/>
      <c r="J35" s="65"/>
      <c r="K35" s="65" t="str" cm="1">
        <f t="array" ref="K35">"Jumlah Terkena Pajak "&amp;MAX(K3:K33)&amp;"% (B)"</f>
        <v>Jumlah Terkena Pajak 11% (B)</v>
      </c>
      <c r="L35" s="66" cm="1">
        <f t="array" ref="L35">SUMIF($K3:$K33,"&gt;0",L3:L33)</f>
        <v>179823579.77739999</v>
      </c>
      <c r="M35" s="67" cm="1">
        <f t="array" ref="M35">SUMIF($K3:$K33,"&gt;0",M3:M33)</f>
        <v>179500165.27000001</v>
      </c>
      <c r="N35" s="67" cm="1">
        <f t="array" ref="N35">SUMIF($K3:$K33,"&gt;0",N3:N33)</f>
        <v>179500165.27000001</v>
      </c>
    </row>
    <row r="36" spans="1:14" ht="21" customHeight="1" x14ac:dyDescent="0.15">
      <c r="A36" s="68"/>
      <c r="B36" s="69"/>
      <c r="C36" s="69"/>
      <c r="D36" s="70"/>
      <c r="E36" s="70"/>
      <c r="F36" s="69"/>
      <c r="G36" s="70"/>
      <c r="H36" s="70"/>
      <c r="I36" s="69"/>
      <c r="J36" s="71"/>
      <c r="K36" s="71" t="str" cm="1">
        <f t="array" ref="K36">"PPN (C) = "&amp;MAX(K3:K33)&amp;"% x B"</f>
        <v>PPN (C) = 11% x B</v>
      </c>
      <c r="L36" s="72" cm="1">
        <f t="array" ref="L36">L35*MAX($K3:$K33)%</f>
        <v>19780593.775513999</v>
      </c>
      <c r="M36" s="67" cm="1">
        <f t="array" ref="M36">M35*MAX($K3:$K33)%</f>
        <v>19745018.179700002</v>
      </c>
      <c r="N36" s="67" cm="1">
        <f t="array" ref="N36">N35*MAX($K3:$K33)%</f>
        <v>19745018.179700002</v>
      </c>
    </row>
    <row r="37" spans="1:14" ht="21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41</v>
      </c>
      <c r="L37" s="74" cm="1">
        <f t="array" ref="L37">L34+L36</f>
        <v>199995838.55291399</v>
      </c>
      <c r="M37" s="67" cm="1">
        <f t="array" ref="M37">M34+M36</f>
        <v>199636233.76969999</v>
      </c>
      <c r="N37" s="67" cm="1">
        <f t="array" ref="N37">N34+N36</f>
        <v>199636233.76969999</v>
      </c>
    </row>
    <row r="38" spans="1:14" ht="20.5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42</v>
      </c>
      <c r="L38" s="66" cm="1">
        <f t="array" ref="L38">ROUNDDOWN(L37,2)</f>
        <v>199995838.55000001</v>
      </c>
      <c r="M38" s="66" cm="1">
        <f t="array" ref="M38">ROUNDDOWN(M37,2)</f>
        <v>199636233.75999999</v>
      </c>
      <c r="N38" s="66" cm="1">
        <f t="array" ref="N38">ROUNDDOWN(N37,-3)</f>
        <v>199636000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N3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17450000</v>
      </c>
      <c r="I4" s="13">
        <v>17415600</v>
      </c>
      <c r="J4" s="13">
        <v>17415600</v>
      </c>
      <c r="K4" s="13">
        <v>11</v>
      </c>
      <c r="L4" s="13" cm="1">
        <f t="array" ref="L4">IF(D4&gt;0,IF($D4&lt;=0,0,D4*H4),"")</f>
        <v>17450000</v>
      </c>
      <c r="M4" s="13" cm="1">
        <f t="array" ref="M4">IF(E4&gt;0,IF($D4&lt;=0,0,ROUND(E4*I4,2)),"")</f>
        <v>17415600</v>
      </c>
      <c r="N4" s="15" cm="1">
        <f t="array" ref="N4">IF(F4&gt;0,IF($D4&lt;=0,0,ROUND(F4*J4,2)),"")</f>
        <v>17415600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18</v>
      </c>
      <c r="B6" s="11" t="s">
        <v>19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20</v>
      </c>
      <c r="B7" s="11" t="s">
        <v>21</v>
      </c>
      <c r="C7" s="16"/>
      <c r="D7" s="24">
        <v>10</v>
      </c>
      <c r="E7" s="18" cm="1">
        <f t="array" ref="E7">D7</f>
        <v>10</v>
      </c>
      <c r="F7" s="18" cm="1">
        <f t="array" ref="F7">D7</f>
        <v>10</v>
      </c>
      <c r="G7" s="25" t="s">
        <v>22</v>
      </c>
      <c r="H7" s="18">
        <v>40000</v>
      </c>
      <c r="I7" s="26">
        <v>37000</v>
      </c>
      <c r="J7" s="26">
        <v>37000</v>
      </c>
      <c r="K7" s="18">
        <v>11</v>
      </c>
      <c r="L7" s="18" cm="1">
        <f t="array" ref="L7">IF(D7&gt;0,IF($D7&lt;=0,0,D7*H7),"")</f>
        <v>400000</v>
      </c>
      <c r="M7" s="18" cm="1">
        <f t="array" ref="M7">IF(E7&gt;0,IF($D7&lt;=0,0,ROUND(E7*I7,2)),"")</f>
        <v>370000</v>
      </c>
      <c r="N7" s="27" cm="1">
        <f t="array" ref="N7">IF(F7&gt;0,IF($D7&lt;=0,0,ROUND(F7*J7,2)),"")</f>
        <v>370000</v>
      </c>
    </row>
    <row r="8" spans="1:14" ht="20.5" customHeight="1" x14ac:dyDescent="0.15">
      <c r="A8" s="10" t="s">
        <v>23</v>
      </c>
      <c r="B8" s="11" t="s">
        <v>24</v>
      </c>
      <c r="C8" s="12"/>
      <c r="D8" s="22">
        <v>20</v>
      </c>
      <c r="E8" s="13" cm="1">
        <f t="array" ref="E8">D8</f>
        <v>20</v>
      </c>
      <c r="F8" s="13" cm="1">
        <f t="array" ref="F8">D8</f>
        <v>20</v>
      </c>
      <c r="G8" s="14" t="s">
        <v>22</v>
      </c>
      <c r="H8" s="13">
        <v>5000</v>
      </c>
      <c r="I8" s="23">
        <v>5000</v>
      </c>
      <c r="J8" s="23">
        <v>5000</v>
      </c>
      <c r="K8" s="13">
        <v>11</v>
      </c>
      <c r="L8" s="13" cm="1">
        <f t="array" ref="L8">IF(D8&gt;0,IF($D8&lt;=0,0,D8*H8),"")</f>
        <v>100000</v>
      </c>
      <c r="M8" s="13" cm="1">
        <f t="array" ref="M8">IF(E8&gt;0,IF($D8&lt;=0,0,ROUND(E8*I8,2)),"")</f>
        <v>100000</v>
      </c>
      <c r="N8" s="15" cm="1">
        <f t="array" ref="N8">IF(F8&gt;0,IF($D8&lt;=0,0,ROUND(F8*J8,2)),"")</f>
        <v>100000</v>
      </c>
    </row>
    <row r="9" spans="1:14" ht="20.5" customHeight="1" x14ac:dyDescent="0.15">
      <c r="A9" s="10" t="s">
        <v>25</v>
      </c>
      <c r="B9" s="11" t="s">
        <v>26</v>
      </c>
      <c r="C9" s="16"/>
      <c r="D9" s="24">
        <v>10</v>
      </c>
      <c r="E9" s="18" cm="1">
        <f t="array" ref="E9">D9</f>
        <v>10</v>
      </c>
      <c r="F9" s="18" cm="1">
        <f t="array" ref="F9">D9</f>
        <v>10</v>
      </c>
      <c r="G9" s="25" t="s">
        <v>27</v>
      </c>
      <c r="H9" s="18">
        <v>15000</v>
      </c>
      <c r="I9" s="26">
        <v>15000</v>
      </c>
      <c r="J9" s="26">
        <v>15000</v>
      </c>
      <c r="K9" s="18">
        <v>11</v>
      </c>
      <c r="L9" s="18" cm="1">
        <f t="array" ref="L9">IF(D9&gt;0,IF($D9&lt;=0,0,D9*H9),"")</f>
        <v>150000</v>
      </c>
      <c r="M9" s="18" cm="1">
        <f t="array" ref="M9">IF(E9&gt;0,IF($D9&lt;=0,0,ROUND(E9*I9,2)),"")</f>
        <v>150000</v>
      </c>
      <c r="N9" s="27" cm="1">
        <f t="array" ref="N9">IF(F9&gt;0,IF($D9&lt;=0,0,ROUND(F9*J9,2)),"")</f>
        <v>150000</v>
      </c>
    </row>
    <row r="10" spans="1:14" ht="20.5" customHeight="1" x14ac:dyDescent="0.15">
      <c r="A10" s="10" t="s">
        <v>28</v>
      </c>
      <c r="B10" s="11" t="s">
        <v>29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85000</v>
      </c>
      <c r="I10" s="23">
        <v>85000</v>
      </c>
      <c r="J10" s="23">
        <v>85000</v>
      </c>
      <c r="K10" s="13">
        <v>11</v>
      </c>
      <c r="L10" s="13" cm="1">
        <f t="array" ref="L10">IF(D10&gt;0,IF($D10&lt;=0,0,D10*H10),"")</f>
        <v>850000</v>
      </c>
      <c r="M10" s="13" cm="1">
        <f t="array" ref="M10">IF(E10&gt;0,IF($D10&lt;=0,0,ROUND(E10*I10,2)),"")</f>
        <v>850000</v>
      </c>
      <c r="N10" s="15" cm="1">
        <f t="array" ref="N10">IF(F10&gt;0,IF($D10&lt;=0,0,ROUND(F10*J10,2)),"")</f>
        <v>850000</v>
      </c>
    </row>
    <row r="11" spans="1:14" ht="20.5" customHeight="1" x14ac:dyDescent="0.15">
      <c r="A11" s="10" t="s">
        <v>30</v>
      </c>
      <c r="B11" s="11" t="s">
        <v>31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22</v>
      </c>
      <c r="H11" s="18">
        <v>35000</v>
      </c>
      <c r="I11" s="26">
        <v>35000</v>
      </c>
      <c r="J11" s="26">
        <v>35000</v>
      </c>
      <c r="K11" s="18">
        <v>11</v>
      </c>
      <c r="L11" s="18" cm="1">
        <f t="array" ref="L11">IF(D11&gt;0,IF($D11&lt;=0,0,D11*H11),"")</f>
        <v>350000</v>
      </c>
      <c r="M11" s="18" cm="1">
        <f t="array" ref="M11">IF(E11&gt;0,IF($D11&lt;=0,0,ROUND(E11*I11,2)),"")</f>
        <v>350000</v>
      </c>
      <c r="N11" s="27" cm="1">
        <f t="array" ref="N11">IF(F11&gt;0,IF($D11&lt;=0,0,ROUND(F11*J11,2)),"")</f>
        <v>350000</v>
      </c>
    </row>
    <row r="12" spans="1:14" ht="20.5" customHeight="1" x14ac:dyDescent="0.15">
      <c r="A12" s="28"/>
      <c r="B12" s="11" t="s">
        <v>32</v>
      </c>
      <c r="C12" s="12"/>
      <c r="D12" s="20"/>
      <c r="E12" s="13"/>
      <c r="F12" s="13"/>
      <c r="G12" s="20"/>
      <c r="H12" s="13"/>
      <c r="I12" s="20"/>
      <c r="J12" s="20"/>
      <c r="K12" s="13"/>
      <c r="L12" s="20" t="str" cm="1">
        <f t="array" ref="L12">IF(D12&gt;0,IF($D12&lt;=0,0,D12*H12),"")</f>
        <v/>
      </c>
      <c r="M12" s="20" t="str" cm="1">
        <f t="array" ref="M12">IF(E12&gt;0,IF($D12&lt;=0,0,ROUND(E12*I12,2)),"")</f>
        <v/>
      </c>
      <c r="N12" s="21" t="str" cm="1">
        <f t="array" ref="N12">IF(F12&gt;0,IF($D12&lt;=0,0,ROUND(F12*J12,2)),"")</f>
        <v/>
      </c>
    </row>
    <row r="13" spans="1:14" ht="20.5" customHeight="1" x14ac:dyDescent="0.15">
      <c r="A13" s="29">
        <v>3.2</v>
      </c>
      <c r="B13" s="11" t="s">
        <v>33</v>
      </c>
      <c r="C13" s="16"/>
      <c r="D13" s="18">
        <v>576</v>
      </c>
      <c r="E13" s="18" cm="1">
        <f t="array" ref="E13">D13</f>
        <v>576</v>
      </c>
      <c r="F13" s="18" cm="1">
        <f t="array" ref="F13">D13</f>
        <v>576</v>
      </c>
      <c r="G13" s="25" t="s">
        <v>34</v>
      </c>
      <c r="H13" s="18">
        <v>226515.38</v>
      </c>
      <c r="I13" s="18">
        <v>226363.45</v>
      </c>
      <c r="J13" s="18">
        <v>226363.45</v>
      </c>
      <c r="K13" s="18">
        <v>11</v>
      </c>
      <c r="L13" s="18" cm="1">
        <f t="array" ref="L13">IF(D13&gt;0,IF($D13&lt;=0,0,D13*H13),"")</f>
        <v>130472858.88</v>
      </c>
      <c r="M13" s="18" cm="1">
        <f t="array" ref="M13">IF(E13&gt;0,IF($D13&lt;=0,0,ROUND(E13*I13,2)),"")</f>
        <v>130385347.2</v>
      </c>
      <c r="N13" s="27" cm="1">
        <f t="array" ref="N13">IF(F13&gt;0,IF($D13&lt;=0,0,ROUND(F13*J13,2)),"")</f>
        <v>130385347.2</v>
      </c>
    </row>
    <row r="14" spans="1:14" ht="20.5" customHeight="1" x14ac:dyDescent="0.15">
      <c r="A14" s="29">
        <v>3.3</v>
      </c>
      <c r="B14" s="11" t="s">
        <v>35</v>
      </c>
      <c r="C14" s="12"/>
      <c r="D14" s="13">
        <v>2544</v>
      </c>
      <c r="E14" s="13" cm="1">
        <f t="array" ref="E14">D14</f>
        <v>2544</v>
      </c>
      <c r="F14" s="13" cm="1">
        <f t="array" ref="F14">D14</f>
        <v>2544</v>
      </c>
      <c r="G14" s="14" t="s">
        <v>36</v>
      </c>
      <c r="H14" s="13">
        <v>1109.8900000000001</v>
      </c>
      <c r="I14" s="100">
        <v>1108.97</v>
      </c>
      <c r="J14" s="100">
        <v>1108.97</v>
      </c>
      <c r="K14" s="13">
        <v>11</v>
      </c>
      <c r="L14" s="13" cm="1">
        <f t="array" ref="L14">IF(D14&gt;0,IF($D14&lt;=0,0,D14*H14),"")</f>
        <v>2823560.16</v>
      </c>
      <c r="M14" s="13" cm="1">
        <f t="array" ref="M14">IF(E14&gt;0,IF($D14&lt;=0,0,ROUND(E14*I14,2)),"")</f>
        <v>2821219.68</v>
      </c>
      <c r="N14" s="15" cm="1">
        <f t="array" ref="N14">IF(F14&gt;0,IF($D14&lt;=0,0,ROUND(F14*J14,2)),"")</f>
        <v>2821219.68</v>
      </c>
    </row>
    <row r="15" spans="1:14" ht="20.5" customHeight="1" x14ac:dyDescent="0.15">
      <c r="A15" s="28"/>
      <c r="B15" s="11" t="s">
        <v>37</v>
      </c>
      <c r="C15" s="16"/>
      <c r="D15" s="18"/>
      <c r="E15" s="18"/>
      <c r="F15" s="18"/>
      <c r="G15" s="17"/>
      <c r="H15" s="17"/>
      <c r="I15" s="17"/>
      <c r="J15" s="17"/>
      <c r="K15" s="18"/>
      <c r="L15" s="17" t="str" cm="1">
        <f t="array" ref="L15">IF(D15&gt;0,IF($D15&lt;=0,0,D15*H15),"")</f>
        <v/>
      </c>
      <c r="M15" s="18"/>
      <c r="N15" s="27"/>
    </row>
    <row r="16" spans="1:14" ht="20.5" customHeight="1" x14ac:dyDescent="0.15">
      <c r="A16" s="31">
        <v>1</v>
      </c>
      <c r="B16" s="32" t="s">
        <v>38</v>
      </c>
      <c r="C16" s="82"/>
      <c r="D16" s="83">
        <v>1</v>
      </c>
      <c r="E16" s="83" cm="1">
        <f t="array" ref="E16">D16</f>
        <v>1</v>
      </c>
      <c r="F16" s="83" cm="1">
        <f t="array" ref="F16">D16</f>
        <v>1</v>
      </c>
      <c r="G16" s="86" t="s">
        <v>13</v>
      </c>
      <c r="H16" s="83">
        <v>339933.21</v>
      </c>
      <c r="I16" s="83">
        <v>339640.12</v>
      </c>
      <c r="J16" s="83">
        <v>339640.12</v>
      </c>
      <c r="K16" s="83">
        <v>0</v>
      </c>
      <c r="L16" s="83" cm="1">
        <f t="array" ref="L16">IF(D16&gt;0,IF($D16&lt;=0,0,D16*H16),"")</f>
        <v>339933.21</v>
      </c>
      <c r="M16" s="83" cm="1">
        <f t="array" ref="M16">IF(E16&gt;0,IF($D16&lt;=0,0,ROUND(E16*I16,2)),"")</f>
        <v>339640.12</v>
      </c>
      <c r="N16" s="87" cm="1">
        <f t="array" ref="N16">IF(F16&gt;0,IF($D16&lt;=0,0,ROUND(F16*J16,2)),"")</f>
        <v>339640.12</v>
      </c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51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152936352.25</v>
      </c>
      <c r="M27" s="57" cm="1">
        <f t="array" ref="M27">SUM(M1:M26)</f>
        <v>152781807</v>
      </c>
      <c r="N27" s="57" cm="1">
        <f t="array" ref="N27">SUM(N1:N26)</f>
        <v>152781807</v>
      </c>
    </row>
    <row r="28" spans="1:14" ht="21" customHeight="1" x14ac:dyDescent="0.15">
      <c r="A28" s="58"/>
      <c r="B28" s="59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339933.2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339640.12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339640.12</v>
      </c>
      <c r="G28" s="63"/>
      <c r="H28" s="64"/>
      <c r="I28" s="60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152596419.03999999</v>
      </c>
      <c r="M28" s="67" cm="1">
        <f t="array" ref="M28">SUMIF($K3:$K26,"&gt;0",M3:M26)</f>
        <v>152442166.88</v>
      </c>
      <c r="N28" s="67" cm="1">
        <f t="array" ref="N28">SUMIF($K3:$K26,"&gt;0",N3:N26)</f>
        <v>152442166.88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69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16785606.0944</v>
      </c>
      <c r="M29" s="67" cm="1">
        <f t="array" ref="M29">M28*MAX($K3:$K26)%</f>
        <v>16768638.356799999</v>
      </c>
      <c r="N29" s="67" cm="1">
        <f t="array" ref="N29">N28*MAX($K3:$K26)%</f>
        <v>16768638.356799999</v>
      </c>
    </row>
    <row r="30" spans="1:14" ht="21" customHeight="1" x14ac:dyDescent="0.15">
      <c r="A30" s="68"/>
      <c r="B30" s="69"/>
      <c r="C30" s="69"/>
      <c r="D30" s="70"/>
      <c r="E30" s="70"/>
      <c r="F30" s="70"/>
      <c r="G30" s="70"/>
      <c r="H30" s="70"/>
      <c r="I30" s="69"/>
      <c r="J30" s="71"/>
      <c r="K30" s="73" t="s">
        <v>41</v>
      </c>
      <c r="L30" s="74" cm="1">
        <f t="array" ref="L30">L27+L29</f>
        <v>169721958.34439999</v>
      </c>
      <c r="M30" s="67" cm="1">
        <f t="array" ref="M30">M27+M29</f>
        <v>169550445.35679999</v>
      </c>
      <c r="N30" s="67" cm="1">
        <f t="array" ref="N30">N27+N29</f>
        <v>169550445.35679999</v>
      </c>
    </row>
    <row r="31" spans="1:14" ht="20.5" customHeight="1" x14ac:dyDescent="0.15">
      <c r="A31" s="68"/>
      <c r="B31" s="69"/>
      <c r="C31" s="69"/>
      <c r="D31" s="70">
        <v>169789000</v>
      </c>
      <c r="E31" s="70">
        <v>169550809.91</v>
      </c>
      <c r="F31" s="70">
        <v>169550000</v>
      </c>
      <c r="G31" s="70"/>
      <c r="H31" s="70"/>
      <c r="I31" s="92">
        <v>199102000</v>
      </c>
      <c r="J31" s="71"/>
      <c r="K31" s="73" t="s">
        <v>42</v>
      </c>
      <c r="L31" s="66" cm="1">
        <f t="array" ref="L31">ROUNDDOWN(L30,2)</f>
        <v>169721958.34</v>
      </c>
      <c r="M31" s="66" cm="1">
        <f t="array" ref="M31">ROUNDDOWN(M30,2)</f>
        <v>169550445.34999999</v>
      </c>
      <c r="N31" s="66" cm="1">
        <f t="array" ref="N31">ROUNDDOWN(N30,-3)</f>
        <v>169550000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3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16900000</v>
      </c>
      <c r="I4" s="13">
        <v>16808000</v>
      </c>
      <c r="J4" s="13">
        <v>16808000</v>
      </c>
      <c r="K4" s="13">
        <v>11</v>
      </c>
      <c r="L4" s="13" cm="1">
        <f t="array" ref="L4">IF(D4&gt;0,IF($D4&lt;=0,0,D4*H4),"")</f>
        <v>16900000</v>
      </c>
      <c r="M4" s="13" cm="1">
        <f t="array" ref="M4">IF(E4&gt;0,IF($D4&lt;=0,0,ROUND(E4*I4,2)),"")</f>
        <v>16808000</v>
      </c>
      <c r="N4" s="15" cm="1">
        <f t="array" ref="N4">IF(F4&gt;0,IF($D4&lt;=0,0,ROUND(F4*J4,2)),"")</f>
        <v>16808000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34400</v>
      </c>
      <c r="J8" s="23">
        <v>34400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344000</v>
      </c>
      <c r="N8" s="15" cm="1">
        <f t="array" ref="N8">IF(F8&gt;0,IF($D8&lt;=0,0,ROUND(F8*J8,2)),"")</f>
        <v>344000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4000</v>
      </c>
      <c r="J9" s="26">
        <v>4000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80000</v>
      </c>
      <c r="N9" s="27" cm="1">
        <f t="array" ref="N9">IF(F9&gt;0,IF($D9&lt;=0,0,ROUND(F9*J9,2)),"")</f>
        <v>80000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14000</v>
      </c>
      <c r="J10" s="23">
        <v>14000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140000</v>
      </c>
      <c r="N10" s="15" cm="1">
        <f t="array" ref="N10">IF(F10&gt;0,IF($D10&lt;=0,0,ROUND(F10*J10,2)),"")</f>
        <v>140000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83000</v>
      </c>
      <c r="J11" s="26">
        <v>83000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830000</v>
      </c>
      <c r="N11" s="27" cm="1">
        <f t="array" ref="N11">IF(F11&gt;0,IF($D11&lt;=0,0,ROUND(F11*J11,2)),"")</f>
        <v>830000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33000</v>
      </c>
      <c r="J12" s="23">
        <v>33000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330000</v>
      </c>
      <c r="N12" s="15" cm="1">
        <f t="array" ref="N12">IF(F12&gt;0,IF($D12&lt;=0,0,ROUND(F12*J12,2)),"")</f>
        <v>330000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233</v>
      </c>
      <c r="C14" s="12"/>
      <c r="D14" s="22">
        <v>592.97</v>
      </c>
      <c r="E14" s="13" cm="1">
        <f t="array" ref="E14">D14</f>
        <v>592.97</v>
      </c>
      <c r="F14" s="13" cm="1">
        <f t="array" ref="F14">D14</f>
        <v>592.97</v>
      </c>
      <c r="G14" s="14" t="s">
        <v>34</v>
      </c>
      <c r="H14" s="13">
        <v>265042.39</v>
      </c>
      <c r="I14" s="13">
        <v>264862.71999999997</v>
      </c>
      <c r="J14" s="13">
        <v>264862.71999999997</v>
      </c>
      <c r="K14" s="13">
        <v>11</v>
      </c>
      <c r="L14" s="13" cm="1">
        <f t="array" ref="L14">IF(D14&gt;0,IF($D14&lt;=0,0,D14*H14),"")</f>
        <v>157162185.99830002</v>
      </c>
      <c r="M14" s="13" cm="1">
        <f t="array" ref="M14">IF(E14&gt;0,IF($D14&lt;=0,0,ROUND(E14*I14,2)),"")</f>
        <v>157055647.08000001</v>
      </c>
      <c r="N14" s="15" cm="1">
        <f t="array" ref="N14">IF(F14&gt;0,IF($D14&lt;=0,0,ROUND(F14*J14,2)),"")</f>
        <v>157055647.08000001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3440</v>
      </c>
      <c r="E15" s="18" cm="1">
        <f t="array" ref="E15">D15</f>
        <v>3440</v>
      </c>
      <c r="F15" s="18" cm="1">
        <f t="array" ref="F15">D15</f>
        <v>3440</v>
      </c>
      <c r="G15" s="25" t="s">
        <v>36</v>
      </c>
      <c r="H15" s="18">
        <v>1109.8900000000001</v>
      </c>
      <c r="I15" s="30">
        <v>1106.6600000000001</v>
      </c>
      <c r="J15" s="30">
        <v>1106.6600000000001</v>
      </c>
      <c r="K15" s="18">
        <v>11</v>
      </c>
      <c r="L15" s="18" cm="1">
        <f t="array" ref="L15">IF(D15&gt;0,IF($D15&lt;=0,0,D15*H15),"")</f>
        <v>3818021.6000000006</v>
      </c>
      <c r="M15" s="18" cm="1">
        <f t="array" ref="M15">IF(E15&gt;0,IF($D15&lt;=0,0,ROUND(E15*I15,2)),"")</f>
        <v>3806910.4</v>
      </c>
      <c r="N15" s="27" cm="1">
        <f t="array" ref="N15">IF(F15&gt;0,IF($D15&lt;=0,0,ROUND(F15*J15,2)),"")</f>
        <v>3806910.4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391487</v>
      </c>
      <c r="I17" s="34">
        <v>390849.66</v>
      </c>
      <c r="J17" s="34">
        <v>390849.66</v>
      </c>
      <c r="K17" s="34">
        <v>0</v>
      </c>
      <c r="L17" s="34" cm="1">
        <f t="array" ref="L17">IF(D17&gt;0,IF($D17&lt;=0,0,D17*H17),"")</f>
        <v>391487</v>
      </c>
      <c r="M17" s="34" cm="1">
        <f t="array" ref="M17">IF(E17&gt;0,IF($D17&lt;=0,0,ROUND(E17*I17,2)),"")</f>
        <v>390849.66</v>
      </c>
      <c r="N17" s="36" cm="1">
        <f t="array" ref="N17">IF(F17&gt;0,IF($D17&lt;=0,0,ROUND(F17*J17,2)),"")</f>
        <v>390849.66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1"/>
      <c r="I24" s="41"/>
      <c r="J24" s="41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8"/>
      <c r="I25" s="48"/>
      <c r="J25" s="48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1"/>
      <c r="I26" s="41"/>
      <c r="J26" s="41"/>
      <c r="K26" s="40"/>
      <c r="L26" s="41"/>
      <c r="M26" s="41"/>
      <c r="N26" s="47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49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5"/>
      <c r="M31" s="45"/>
      <c r="N31" s="50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5"/>
      <c r="M33" s="45"/>
      <c r="N33" s="50"/>
    </row>
    <row r="34" spans="1:14" ht="20.75" customHeight="1" x14ac:dyDescent="0.15">
      <c r="A34" s="51"/>
      <c r="B34" s="52"/>
      <c r="C34" s="52"/>
      <c r="D34" s="53"/>
      <c r="E34" s="53"/>
      <c r="F34" s="53"/>
      <c r="G34" s="54"/>
      <c r="H34" s="54"/>
      <c r="I34" s="52"/>
      <c r="J34" s="55"/>
      <c r="K34" s="56" t="s">
        <v>39</v>
      </c>
      <c r="L34" s="57" cm="1">
        <f t="array" ref="L34">SUM(L1:L33)</f>
        <v>180121694.59830001</v>
      </c>
      <c r="M34" s="57" cm="1">
        <f t="array" ref="M34">SUM(M1:M33)</f>
        <v>179785407.14000002</v>
      </c>
      <c r="N34" s="57" cm="1">
        <f t="array" ref="N34">SUM(N1:N33)</f>
        <v>179785407.14000002</v>
      </c>
    </row>
    <row r="35" spans="1:14" ht="21" customHeight="1" x14ac:dyDescent="0.15">
      <c r="A35" s="58"/>
      <c r="B35" s="59" t="s">
        <v>40</v>
      </c>
      <c r="C35" s="60"/>
      <c r="D35" s="61" cm="1">
        <f t="array" ref="D35">ROUND(IF(L35&lt;=100000000,L35*0.24%,IF(AND(L35&gt;100000000,L35&lt;=500000000),100000000*0.24%+(L35-100000000)*0.19%,IF(AND(L35&gt;500000000,L35&lt;=1000000000),100000000*0.24%+400000000*0.19%+(L35-500000000)*0.15%,IF(AND(L35&gt;1000000000,L35&lt;=5000000000),100000000*0.24%+400000000*0.19%+500000000*0.15%+(L35-1000000000)*0.12%,IF(L35&gt;5000000000,100000000*0.24%+400000000*0.19%+500000000*0.15%+4000000000*0.12%+(L35-5000000000)*0.1%,"Bingung komputer"))))),2)</f>
        <v>391487.39</v>
      </c>
      <c r="E35" s="62" cm="1">
        <f t="array" ref="E35">ROUND(IF(M35&lt;=100000000,M35*0.24%,IF(AND(M35&gt;100000000,M35&lt;=500000000),100000000*0.24%+(M35-100000000)*0.19%,IF(AND(M35&gt;500000000,M35&lt;=1000000000),100000000*0.24%+400000000*0.19%+(M35-500000000)*0.15%,IF(AND(M35&gt;1000000000,M35&lt;=5000000000),100000000*0.24%+400000000*0.19%+500000000*0.15%+(M35-1000000000)*0.12%,IF(M35&gt;5000000000,100000000*0.24%+400000000*0.19%+500000000*0.15%+4000000000*0.12%+(M35-5000000000)*0.1%,"Bingung komputer"))))),2)</f>
        <v>390849.66</v>
      </c>
      <c r="F35" s="62" cm="1">
        <f t="array" ref="F35">ROUND(IF(N35&lt;=100000000,N35*0.24%,IF(AND(N35&gt;100000000,N35&lt;=500000000),100000000*0.24%+(N35-100000000)*0.19%,IF(AND(N35&gt;500000000,N35&lt;=1000000000),100000000*0.24%+400000000*0.19%+(N35-500000000)*0.15%,IF(AND(N35&gt;1000000000,N35&lt;=5000000000),100000000*0.24%+400000000*0.19%+500000000*0.15%+(N35-1000000000)*0.12%,IF(N35&gt;5000000000,100000000*0.24%+400000000*0.19%+500000000*0.15%+4000000000*0.12%+(N35-5000000000)*0.1%,"Bingung komputer"))))),2)</f>
        <v>390849.66</v>
      </c>
      <c r="G35" s="63"/>
      <c r="H35" s="64"/>
      <c r="I35" s="60"/>
      <c r="J35" s="65"/>
      <c r="K35" s="65" t="str" cm="1">
        <f t="array" ref="K35">"Jumlah Terkena Pajak "&amp;MAX(K3:K33)&amp;"% (B)"</f>
        <v>Jumlah Terkena Pajak 11% (B)</v>
      </c>
      <c r="L35" s="66" cm="1">
        <f t="array" ref="L35">SUMIF($K3:$K33,"&gt;0",L3:L33)</f>
        <v>179730207.59830001</v>
      </c>
      <c r="M35" s="67" cm="1">
        <f t="array" ref="M35">SUMIF($K3:$K33,"&gt;0",M3:M33)</f>
        <v>179394557.48000002</v>
      </c>
      <c r="N35" s="67" cm="1">
        <f t="array" ref="N35">SUMIF($K3:$K33,"&gt;0",N3:N33)</f>
        <v>179394557.48000002</v>
      </c>
    </row>
    <row r="36" spans="1:14" ht="21" customHeight="1" x14ac:dyDescent="0.15">
      <c r="A36" s="68"/>
      <c r="B36" s="69"/>
      <c r="C36" s="69"/>
      <c r="D36" s="70"/>
      <c r="E36" s="70"/>
      <c r="F36" s="69"/>
      <c r="G36" s="70"/>
      <c r="H36" s="70"/>
      <c r="I36" s="69"/>
      <c r="J36" s="71"/>
      <c r="K36" s="71" t="str" cm="1">
        <f t="array" ref="K36">"PPN (C) = "&amp;MAX(K3:K33)&amp;"% x B"</f>
        <v>PPN (C) = 11% x B</v>
      </c>
      <c r="L36" s="72" cm="1">
        <f t="array" ref="L36">L35*MAX($K3:$K33)%</f>
        <v>19770322.835813001</v>
      </c>
      <c r="M36" s="67" cm="1">
        <f t="array" ref="M36">M35*MAX($K3:$K33)%</f>
        <v>19733401.322800003</v>
      </c>
      <c r="N36" s="67" cm="1">
        <f t="array" ref="N36">N35*MAX($K3:$K33)%</f>
        <v>19733401.322800003</v>
      </c>
    </row>
    <row r="37" spans="1:14" ht="21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41</v>
      </c>
      <c r="L37" s="74" cm="1">
        <f t="array" ref="L37">L34+L36</f>
        <v>199892017.43411303</v>
      </c>
      <c r="M37" s="67" cm="1">
        <f t="array" ref="M37">M34+M36</f>
        <v>199518808.46280003</v>
      </c>
      <c r="N37" s="67" cm="1">
        <f t="array" ref="N37">N34+N36</f>
        <v>199518808.46280003</v>
      </c>
    </row>
    <row r="38" spans="1:14" ht="20.5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42</v>
      </c>
      <c r="L38" s="66" cm="1">
        <f t="array" ref="L38">ROUNDDOWN(L37,2)</f>
        <v>199892017.43000001</v>
      </c>
      <c r="M38" s="66" cm="1">
        <f t="array" ref="M38">ROUNDDOWN(M37,2)</f>
        <v>199518808.46000001</v>
      </c>
      <c r="N38" s="66" cm="1">
        <f t="array" ref="N38">ROUNDDOWN(N37,-3)</f>
        <v>199518000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N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11400000</v>
      </c>
      <c r="I4" s="13">
        <v>11340000</v>
      </c>
      <c r="J4" s="13">
        <v>11340000</v>
      </c>
      <c r="K4" s="13">
        <v>11</v>
      </c>
      <c r="L4" s="13" cm="1">
        <f t="array" ref="L4">IF(D4&gt;0,IF($D4&lt;=0,0,D4*H4),"")</f>
        <v>11400000</v>
      </c>
      <c r="M4" s="13" cm="1">
        <f t="array" ref="M4">IF(E4&gt;0,IF($D4&lt;=0,0,ROUND(E4*I4,2)),"")</f>
        <v>11340000</v>
      </c>
      <c r="N4" s="15" cm="1">
        <f t="array" ref="N4">IF(F4&gt;0,IF($D4&lt;=0,0,ROUND(F4*J4,2)),"")</f>
        <v>11340000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145000</v>
      </c>
      <c r="J7" s="26">
        <v>145000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145000</v>
      </c>
      <c r="N7" s="27" cm="1">
        <f t="array" ref="N7">IF(F7&gt;0,IF($D7&lt;=0,0,ROUND(F7*J7,2)),"")</f>
        <v>145000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300000</v>
      </c>
      <c r="J9" s="26">
        <v>300000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300000</v>
      </c>
      <c r="N9" s="27" cm="1">
        <f t="array" ref="N9">IF(F9&gt;0,IF($D9&lt;=0,0,ROUND(F9*J9,2)),"")</f>
        <v>300000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250000</v>
      </c>
      <c r="J10" s="23">
        <v>250000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250000</v>
      </c>
      <c r="N10" s="15" cm="1">
        <f t="array" ref="N10">IF(F10&gt;0,IF($D10&lt;=0,0,ROUND(F10*J10,2)),"")</f>
        <v>250000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38000</v>
      </c>
      <c r="J12" s="23">
        <v>38000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380000</v>
      </c>
      <c r="N12" s="15" cm="1">
        <f t="array" ref="N12">IF(F12&gt;0,IF($D12&lt;=0,0,ROUND(F12*J12,2)),"")</f>
        <v>380000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20</v>
      </c>
      <c r="E14" s="13" cm="1">
        <f t="array" ref="E14">D14</f>
        <v>20</v>
      </c>
      <c r="F14" s="13" cm="1">
        <f t="array" ref="F14">D14</f>
        <v>20</v>
      </c>
      <c r="G14" s="14" t="s">
        <v>27</v>
      </c>
      <c r="H14" s="13">
        <v>15000</v>
      </c>
      <c r="I14" s="23">
        <v>10000</v>
      </c>
      <c r="J14" s="23">
        <v>10000</v>
      </c>
      <c r="K14" s="13">
        <v>11</v>
      </c>
      <c r="L14" s="13" cm="1">
        <f t="array" ref="L14">IF(D14&gt;0,IF($D14&lt;=0,0,D14*H14),"")</f>
        <v>300000</v>
      </c>
      <c r="M14" s="13" cm="1">
        <f t="array" ref="M14">IF(E14&gt;0,IF($D14&lt;=0,0,ROUND(E14*I14,2)),"")</f>
        <v>200000</v>
      </c>
      <c r="N14" s="15" cm="1">
        <f t="array" ref="N14">IF(F14&gt;0,IF($D14&lt;=0,0,ROUND(F14*J14,2)),"")</f>
        <v>200000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80000</v>
      </c>
      <c r="J15" s="26">
        <v>80000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800000</v>
      </c>
      <c r="N15" s="27" cm="1">
        <f t="array" ref="N15">IF(F15&gt;0,IF($D15&lt;=0,0,ROUND(F15*J15,2)),"")</f>
        <v>800000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30000</v>
      </c>
      <c r="J16" s="23">
        <v>30000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300000</v>
      </c>
      <c r="N16" s="15" cm="1">
        <f t="array" ref="N16">IF(F16&gt;0,IF($D16&lt;=0,0,ROUND(F16*J16,2)),"")</f>
        <v>300000</v>
      </c>
    </row>
    <row r="17" spans="1:14" ht="20.5" customHeight="1" x14ac:dyDescent="0.15">
      <c r="A17" s="10" t="s">
        <v>114</v>
      </c>
      <c r="B17" s="11" t="s">
        <v>115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10" t="s">
        <v>116</v>
      </c>
      <c r="B18" s="11" t="s">
        <v>117</v>
      </c>
      <c r="C18" s="12"/>
      <c r="D18" s="20"/>
      <c r="E18" s="13"/>
      <c r="F18" s="13"/>
      <c r="G18" s="20"/>
      <c r="H18" s="13"/>
      <c r="I18" s="20"/>
      <c r="J18" s="20"/>
      <c r="K18" s="13"/>
      <c r="L18" s="20" t="str" cm="1">
        <f t="array" ref="L18">IF(D18&gt;0,IF($D18&lt;=0,0,D18*H18),"")</f>
        <v/>
      </c>
      <c r="M18" s="20" t="str" cm="1">
        <f t="array" ref="M18">IF(E18&gt;0,IF($D18&lt;=0,0,ROUND(E18*I18,2)),"")</f>
        <v/>
      </c>
      <c r="N18" s="21" t="str" cm="1">
        <f t="array" ref="N18">IF(F18&gt;0,IF($D18&lt;=0,0,ROUND(F18*J18,2)),"")</f>
        <v/>
      </c>
    </row>
    <row r="19" spans="1:14" ht="20.5" customHeight="1" x14ac:dyDescent="0.15">
      <c r="A19" s="10" t="s">
        <v>118</v>
      </c>
      <c r="B19" s="11" t="s">
        <v>119</v>
      </c>
      <c r="C19" s="16"/>
      <c r="D19" s="24">
        <v>1</v>
      </c>
      <c r="E19" s="18" cm="1">
        <f t="array" ref="E19">D19</f>
        <v>1</v>
      </c>
      <c r="F19" s="18" cm="1">
        <f t="array" ref="F19">D19</f>
        <v>1</v>
      </c>
      <c r="G19" s="25" t="s">
        <v>94</v>
      </c>
      <c r="H19" s="18">
        <v>2500000</v>
      </c>
      <c r="I19" s="26">
        <v>2500000</v>
      </c>
      <c r="J19" s="26">
        <v>2500000</v>
      </c>
      <c r="K19" s="18">
        <v>11</v>
      </c>
      <c r="L19" s="18" cm="1">
        <f t="array" ref="L19">IF(D19&gt;0,IF($D19&lt;=0,0,D19*H19),"")</f>
        <v>2500000</v>
      </c>
      <c r="M19" s="18" cm="1">
        <f t="array" ref="M19">IF(E19&gt;0,IF($D19&lt;=0,0,ROUND(E19*I19,2)),"")</f>
        <v>2500000</v>
      </c>
      <c r="N19" s="27" cm="1">
        <f t="array" ref="N19">IF(F19&gt;0,IF($D19&lt;=0,0,ROUND(F19*J19,2)),"")</f>
        <v>2500000</v>
      </c>
    </row>
    <row r="20" spans="1:14" ht="20.5" customHeight="1" x14ac:dyDescent="0.15">
      <c r="A20" s="28"/>
      <c r="B20" s="11" t="s">
        <v>120</v>
      </c>
      <c r="C20" s="12"/>
      <c r="D20" s="20"/>
      <c r="E20" s="13"/>
      <c r="F20" s="13"/>
      <c r="G20" s="20"/>
      <c r="H20" s="13"/>
      <c r="I20" s="20"/>
      <c r="J20" s="20"/>
      <c r="K20" s="13"/>
      <c r="L20" s="20" t="str" cm="1">
        <f t="array" ref="L20">IF(D20&gt;0,IF($D20&lt;=0,0,D20*H20),"")</f>
        <v/>
      </c>
      <c r="M20" s="20" t="str" cm="1">
        <f t="array" ref="M20">IF(E20&gt;0,IF($D20&lt;=0,0,ROUND(E20*I20,2)),"")</f>
        <v/>
      </c>
      <c r="N20" s="21" t="str" cm="1">
        <f t="array" ref="N20">IF(F20&gt;0,IF($D20&lt;=0,0,ROUND(F20*J20,2)),"")</f>
        <v/>
      </c>
    </row>
    <row r="21" spans="1:14" ht="32.5" customHeight="1" x14ac:dyDescent="0.15">
      <c r="A21" s="10" t="s">
        <v>121</v>
      </c>
      <c r="B21" s="11" t="s">
        <v>122</v>
      </c>
      <c r="C21" s="16"/>
      <c r="D21" s="24">
        <v>1</v>
      </c>
      <c r="E21" s="18" cm="1">
        <f t="array" ref="E21">D21</f>
        <v>1</v>
      </c>
      <c r="F21" s="18" cm="1">
        <f t="array" ref="F21">D21</f>
        <v>1</v>
      </c>
      <c r="G21" s="25" t="s">
        <v>102</v>
      </c>
      <c r="H21" s="18">
        <v>350000</v>
      </c>
      <c r="I21" s="26">
        <v>350000</v>
      </c>
      <c r="J21" s="26">
        <v>350000</v>
      </c>
      <c r="K21" s="18">
        <v>11</v>
      </c>
      <c r="L21" s="18" cm="1">
        <f t="array" ref="L21">IF(D21&gt;0,IF($D21&lt;=0,0,D21*H21),"")</f>
        <v>350000</v>
      </c>
      <c r="M21" s="18" cm="1">
        <f t="array" ref="M21">IF(E21&gt;0,IF($D21&lt;=0,0,ROUND(E21*I21,2)),"")</f>
        <v>350000</v>
      </c>
      <c r="N21" s="27" cm="1">
        <f t="array" ref="N21">IF(F21&gt;0,IF($D21&lt;=0,0,ROUND(F21*J21,2)),"")</f>
        <v>350000</v>
      </c>
    </row>
    <row r="22" spans="1:14" ht="20.5" customHeight="1" x14ac:dyDescent="0.15">
      <c r="A22" s="10" t="s">
        <v>123</v>
      </c>
      <c r="B22" s="11" t="s">
        <v>124</v>
      </c>
      <c r="C22" s="12"/>
      <c r="D22" s="20"/>
      <c r="E22" s="13"/>
      <c r="F22" s="13"/>
      <c r="G22" s="20"/>
      <c r="H22" s="13"/>
      <c r="I22" s="20"/>
      <c r="J22" s="20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10" t="s">
        <v>125</v>
      </c>
      <c r="B23" s="11" t="s">
        <v>124</v>
      </c>
      <c r="C23" s="16"/>
      <c r="D23" s="24">
        <v>1</v>
      </c>
      <c r="E23" s="18" cm="1">
        <f t="array" ref="E23">D23</f>
        <v>1</v>
      </c>
      <c r="F23" s="18" cm="1">
        <f t="array" ref="F23">D23</f>
        <v>1</v>
      </c>
      <c r="G23" s="25" t="s">
        <v>22</v>
      </c>
      <c r="H23" s="18">
        <v>300000</v>
      </c>
      <c r="I23" s="26">
        <v>280000</v>
      </c>
      <c r="J23" s="26">
        <v>280000</v>
      </c>
      <c r="K23" s="18">
        <v>11</v>
      </c>
      <c r="L23" s="18" cm="1">
        <f t="array" ref="L23">IF(D23&gt;0,IF($D23&lt;=0,0,D23*H23),"")</f>
        <v>300000</v>
      </c>
      <c r="M23" s="18" cm="1">
        <f t="array" ref="M23">IF(E23&gt;0,IF($D23&lt;=0,0,ROUND(E23*I23,2)),"")</f>
        <v>280000</v>
      </c>
      <c r="N23" s="27" cm="1">
        <f t="array" ref="N23">IF(F23&gt;0,IF($D23&lt;=0,0,ROUND(F23*J23,2)),"")</f>
        <v>280000</v>
      </c>
    </row>
    <row r="24" spans="1:14" ht="20.5" customHeight="1" x14ac:dyDescent="0.15">
      <c r="A24" s="28"/>
      <c r="B24" s="11" t="s">
        <v>126</v>
      </c>
      <c r="C24" s="12"/>
      <c r="D24" s="20"/>
      <c r="E24" s="13"/>
      <c r="F24" s="13"/>
      <c r="G24" s="20"/>
      <c r="H24" s="13"/>
      <c r="I24" s="20"/>
      <c r="J24" s="20"/>
      <c r="K24" s="13"/>
      <c r="L24" s="20" t="str" cm="1">
        <f t="array" ref="L24">IF(D24&gt;0,IF($D24&lt;=0,0,D24*H24),"")</f>
        <v/>
      </c>
      <c r="M24" s="20" t="str" cm="1">
        <f t="array" ref="M24">IF(E24&gt;0,IF($D24&lt;=0,0,ROUND(E24*I24,2)),"")</f>
        <v/>
      </c>
      <c r="N24" s="21" t="str" cm="1">
        <f t="array" ref="N24">IF(F24&gt;0,IF($D24&lt;=0,0,ROUND(F24*J24,2)),"")</f>
        <v/>
      </c>
    </row>
    <row r="25" spans="1:14" ht="20.5" customHeight="1" x14ac:dyDescent="0.15">
      <c r="A25" s="10" t="s">
        <v>80</v>
      </c>
      <c r="B25" s="11" t="s">
        <v>127</v>
      </c>
      <c r="C25" s="16"/>
      <c r="D25" s="24">
        <v>860</v>
      </c>
      <c r="E25" s="18" cm="1">
        <f t="array" ref="E25">D25</f>
        <v>860</v>
      </c>
      <c r="F25" s="18" cm="1">
        <f t="array" ref="F25">D25</f>
        <v>860</v>
      </c>
      <c r="G25" s="25" t="s">
        <v>34</v>
      </c>
      <c r="H25" s="18">
        <v>29760.89</v>
      </c>
      <c r="I25" s="18">
        <v>29745.31</v>
      </c>
      <c r="J25" s="18">
        <v>29745.31</v>
      </c>
      <c r="K25" s="18">
        <v>11</v>
      </c>
      <c r="L25" s="18" cm="1">
        <f t="array" ref="L25">IF(D25&gt;0,IF($D25&lt;=0,0,D25*H25),"")</f>
        <v>25594365.399999999</v>
      </c>
      <c r="M25" s="18" cm="1">
        <f t="array" ref="M25">IF(E25&gt;0,IF($D25&lt;=0,0,ROUND(E25*I25,2)),"")</f>
        <v>25580966.600000001</v>
      </c>
      <c r="N25" s="27" cm="1">
        <f t="array" ref="N25">IF(F25&gt;0,IF($D25&lt;=0,0,ROUND(F25*J25,2)),"")</f>
        <v>25580966.600000001</v>
      </c>
    </row>
    <row r="26" spans="1:14" ht="20.5" customHeight="1" x14ac:dyDescent="0.15">
      <c r="A26" s="28"/>
      <c r="B26" s="11" t="s">
        <v>32</v>
      </c>
      <c r="C26" s="12"/>
      <c r="D26" s="20"/>
      <c r="E26" s="13"/>
      <c r="F26" s="13"/>
      <c r="G26" s="20"/>
      <c r="H26" s="13"/>
      <c r="I26" s="20"/>
      <c r="J26" s="20"/>
      <c r="K26" s="13"/>
      <c r="L26" s="20" t="str" cm="1">
        <f t="array" ref="L26">IF(D26&gt;0,IF($D26&lt;=0,0,D26*H26),"")</f>
        <v/>
      </c>
      <c r="M26" s="20" t="str" cm="1">
        <f t="array" ref="M26">IF(E26&gt;0,IF($D26&lt;=0,0,ROUND(E26*I26,2)),"")</f>
        <v/>
      </c>
      <c r="N26" s="21" t="str" cm="1">
        <f t="array" ref="N26">IF(F26&gt;0,IF($D26&lt;=0,0,ROUND(F26*J26,2)),"")</f>
        <v/>
      </c>
    </row>
    <row r="27" spans="1:14" ht="20.5" customHeight="1" x14ac:dyDescent="0.15">
      <c r="A27" s="29">
        <v>3.1</v>
      </c>
      <c r="B27" s="11" t="s">
        <v>128</v>
      </c>
      <c r="C27" s="16"/>
      <c r="D27" s="18">
        <v>5192.5</v>
      </c>
      <c r="E27" s="18" cm="1">
        <f t="array" ref="E27">D27</f>
        <v>5192.5</v>
      </c>
      <c r="F27" s="18" cm="1">
        <f t="array" ref="F27">D27</f>
        <v>5192.5</v>
      </c>
      <c r="G27" s="25" t="s">
        <v>34</v>
      </c>
      <c r="H27" s="18">
        <v>22063.02</v>
      </c>
      <c r="I27" s="18">
        <v>22057.03</v>
      </c>
      <c r="J27" s="18">
        <v>22057.03</v>
      </c>
      <c r="K27" s="18">
        <v>11</v>
      </c>
      <c r="L27" s="18" cm="1">
        <f t="array" ref="L27">IF(D27&gt;0,IF($D27&lt;=0,0,D27*H27),"")</f>
        <v>114562231.35000001</v>
      </c>
      <c r="M27" s="18" cm="1">
        <f t="array" ref="M27">IF(E27&gt;0,IF($D27&lt;=0,0,ROUND(E27*I27,2)),"")</f>
        <v>114531128.28</v>
      </c>
      <c r="N27" s="27" cm="1">
        <f t="array" ref="N27">IF(F27&gt;0,IF($D27&lt;=0,0,ROUND(F27*J27,2)),"")</f>
        <v>114531128.28</v>
      </c>
    </row>
    <row r="28" spans="1:14" ht="20.5" customHeight="1" x14ac:dyDescent="0.15">
      <c r="A28" s="29">
        <v>3.3</v>
      </c>
      <c r="B28" s="11" t="s">
        <v>35</v>
      </c>
      <c r="C28" s="12"/>
      <c r="D28" s="13">
        <v>5400</v>
      </c>
      <c r="E28" s="13" cm="1">
        <f t="array" ref="E28">D28</f>
        <v>5400</v>
      </c>
      <c r="F28" s="13" cm="1">
        <f t="array" ref="F28">D28</f>
        <v>5400</v>
      </c>
      <c r="G28" s="14" t="s">
        <v>36</v>
      </c>
      <c r="H28" s="13">
        <v>1098.81</v>
      </c>
      <c r="I28" s="100">
        <v>1098.3800000000001</v>
      </c>
      <c r="J28" s="100">
        <v>1098.3800000000001</v>
      </c>
      <c r="K28" s="13">
        <v>11</v>
      </c>
      <c r="L28" s="13" cm="1">
        <f t="array" ref="L28">IF(D28&gt;0,IF($D28&lt;=0,0,D28*H28),"")</f>
        <v>5933574</v>
      </c>
      <c r="M28" s="13" cm="1">
        <f t="array" ref="M28">IF(E28&gt;0,IF($D28&lt;=0,0,ROUND(E28*I28,2)),"")</f>
        <v>5931252</v>
      </c>
      <c r="N28" s="15" cm="1">
        <f t="array" ref="N28">IF(F28&gt;0,IF($D28&lt;=0,0,ROUND(F28*J28,2)),"")</f>
        <v>5931252</v>
      </c>
    </row>
    <row r="29" spans="1:14" ht="20.5" customHeight="1" x14ac:dyDescent="0.15">
      <c r="A29" s="29">
        <v>3.4</v>
      </c>
      <c r="B29" s="11" t="s">
        <v>129</v>
      </c>
      <c r="C29" s="16"/>
      <c r="D29" s="18">
        <v>7200</v>
      </c>
      <c r="E29" s="18" cm="1">
        <f t="array" ref="E29">D29</f>
        <v>7200</v>
      </c>
      <c r="F29" s="18" cm="1">
        <f t="array" ref="F29">D29</f>
        <v>7200</v>
      </c>
      <c r="G29" s="25" t="s">
        <v>36</v>
      </c>
      <c r="H29" s="18">
        <v>2263.34</v>
      </c>
      <c r="I29" s="30">
        <v>2263.04</v>
      </c>
      <c r="J29" s="30">
        <v>2263.04</v>
      </c>
      <c r="K29" s="18">
        <v>11</v>
      </c>
      <c r="L29" s="18" cm="1">
        <f t="array" ref="L29">IF(D29&gt;0,IF($D29&lt;=0,0,D29*H29),"")</f>
        <v>16296048.000000002</v>
      </c>
      <c r="M29" s="18" cm="1">
        <f t="array" ref="M29">IF(E29&gt;0,IF($D29&lt;=0,0,ROUND(E29*I29,2)),"")</f>
        <v>16293888</v>
      </c>
      <c r="N29" s="27" cm="1">
        <f t="array" ref="N29">IF(F29&gt;0,IF($D29&lt;=0,0,ROUND(F29*J29,2)),"")</f>
        <v>16293888</v>
      </c>
    </row>
    <row r="30" spans="1:14" ht="20.5" customHeight="1" x14ac:dyDescent="0.15">
      <c r="A30" s="28"/>
      <c r="B30" s="11" t="s">
        <v>37</v>
      </c>
      <c r="C30" s="12"/>
      <c r="D30" s="13"/>
      <c r="E30" s="13"/>
      <c r="F30" s="13"/>
      <c r="G30" s="20"/>
      <c r="H30" s="20"/>
      <c r="I30" s="20"/>
      <c r="J30" s="20"/>
      <c r="K30" s="13"/>
      <c r="L30" s="20" t="str" cm="1">
        <f t="array" ref="L30">IF(D30&gt;0,IF($D30&lt;=0,0,D30*H30),"")</f>
        <v/>
      </c>
      <c r="M30" s="13"/>
      <c r="N30" s="15"/>
    </row>
    <row r="31" spans="1:14" ht="20.5" customHeight="1" x14ac:dyDescent="0.15">
      <c r="A31" s="31">
        <v>1</v>
      </c>
      <c r="B31" s="32" t="s">
        <v>38</v>
      </c>
      <c r="C31" s="33"/>
      <c r="D31" s="34">
        <v>1</v>
      </c>
      <c r="E31" s="34" cm="1">
        <f t="array" ref="E31">D31</f>
        <v>1</v>
      </c>
      <c r="F31" s="34" cm="1">
        <f t="array" ref="F31">D31</f>
        <v>1</v>
      </c>
      <c r="G31" s="35" t="s">
        <v>13</v>
      </c>
      <c r="H31" s="34">
        <v>391308.79</v>
      </c>
      <c r="I31" s="34">
        <v>390636.24</v>
      </c>
      <c r="J31" s="34">
        <v>390636.24</v>
      </c>
      <c r="K31" s="34">
        <v>0</v>
      </c>
      <c r="L31" s="34" cm="1">
        <f t="array" ref="L31">IF(D31&gt;0,IF($D31&lt;=0,0,D31*H31),"")</f>
        <v>391308.79</v>
      </c>
      <c r="M31" s="34" cm="1">
        <f t="array" ref="M31">IF(E31&gt;0,IF($D31&lt;=0,0,ROUND(E31*I31,2)),"")</f>
        <v>390636.24</v>
      </c>
      <c r="N31" s="36" cm="1">
        <f t="array" ref="N31">IF(F31&gt;0,IF($D31&lt;=0,0,ROUND(F31*J31,2)),"")</f>
        <v>390636.24</v>
      </c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6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4"/>
      <c r="M37" s="44"/>
      <c r="N37" s="46"/>
    </row>
    <row r="38" spans="1:14" ht="8.75" hidden="1" customHeight="1" x14ac:dyDescent="0.15">
      <c r="A38" s="37"/>
      <c r="B38" s="38"/>
      <c r="C38" s="39"/>
      <c r="D38" s="40"/>
      <c r="E38" s="40"/>
      <c r="F38" s="40"/>
      <c r="G38" s="41"/>
      <c r="H38" s="41"/>
      <c r="I38" s="41"/>
      <c r="J38" s="41"/>
      <c r="K38" s="40"/>
      <c r="L38" s="41"/>
      <c r="M38" s="41"/>
      <c r="N38" s="47"/>
    </row>
    <row r="39" spans="1:14" ht="8.75" hidden="1" customHeight="1" x14ac:dyDescent="0.15">
      <c r="A39" s="37"/>
      <c r="B39" s="38"/>
      <c r="C39" s="43"/>
      <c r="D39" s="44"/>
      <c r="E39" s="44"/>
      <c r="F39" s="44"/>
      <c r="G39" s="45"/>
      <c r="H39" s="48"/>
      <c r="I39" s="48"/>
      <c r="J39" s="48"/>
      <c r="K39" s="44"/>
      <c r="L39" s="44"/>
      <c r="M39" s="44"/>
      <c r="N39" s="46"/>
    </row>
    <row r="40" spans="1:14" ht="8.75" hidden="1" customHeight="1" x14ac:dyDescent="0.15">
      <c r="A40" s="37"/>
      <c r="B40" s="38"/>
      <c r="C40" s="39"/>
      <c r="D40" s="40"/>
      <c r="E40" s="40"/>
      <c r="F40" s="40"/>
      <c r="G40" s="41"/>
      <c r="H40" s="41"/>
      <c r="I40" s="41"/>
      <c r="J40" s="41"/>
      <c r="K40" s="40"/>
      <c r="L40" s="41"/>
      <c r="M40" s="41"/>
      <c r="N40" s="47"/>
    </row>
    <row r="41" spans="1:14" ht="8.75" hidden="1" customHeight="1" x14ac:dyDescent="0.15">
      <c r="A41" s="37"/>
      <c r="B41" s="38"/>
      <c r="C41" s="43"/>
      <c r="D41" s="44"/>
      <c r="E41" s="44"/>
      <c r="F41" s="44"/>
      <c r="G41" s="45"/>
      <c r="H41" s="44"/>
      <c r="I41" s="44"/>
      <c r="J41" s="44"/>
      <c r="K41" s="44"/>
      <c r="L41" s="44"/>
      <c r="M41" s="44"/>
      <c r="N41" s="46"/>
    </row>
    <row r="42" spans="1:14" ht="8.75" hidden="1" customHeight="1" x14ac:dyDescent="0.15">
      <c r="A42" s="37"/>
      <c r="B42" s="38"/>
      <c r="C42" s="39"/>
      <c r="D42" s="40"/>
      <c r="E42" s="40"/>
      <c r="F42" s="40"/>
      <c r="G42" s="41"/>
      <c r="H42" s="40"/>
      <c r="I42" s="40"/>
      <c r="J42" s="40"/>
      <c r="K42" s="40"/>
      <c r="L42" s="40"/>
      <c r="M42" s="40"/>
      <c r="N42" s="42"/>
    </row>
    <row r="43" spans="1:14" ht="8.75" hidden="1" customHeight="1" x14ac:dyDescent="0.15">
      <c r="A43" s="49"/>
      <c r="B43" s="38"/>
      <c r="C43" s="43"/>
      <c r="D43" s="44"/>
      <c r="E43" s="44"/>
      <c r="F43" s="44"/>
      <c r="G43" s="45"/>
      <c r="H43" s="44"/>
      <c r="I43" s="44"/>
      <c r="J43" s="44"/>
      <c r="K43" s="44"/>
      <c r="L43" s="44"/>
      <c r="M43" s="44"/>
      <c r="N43" s="46"/>
    </row>
    <row r="44" spans="1:14" ht="8.75" hidden="1" customHeight="1" x14ac:dyDescent="0.15">
      <c r="A44" s="49"/>
      <c r="B44" s="38"/>
      <c r="C44" s="39"/>
      <c r="D44" s="40"/>
      <c r="E44" s="40"/>
      <c r="F44" s="40"/>
      <c r="G44" s="41"/>
      <c r="H44" s="40"/>
      <c r="I44" s="40"/>
      <c r="J44" s="40"/>
      <c r="K44" s="40"/>
      <c r="L44" s="40"/>
      <c r="M44" s="40"/>
      <c r="N44" s="42"/>
    </row>
    <row r="45" spans="1:14" ht="8.75" hidden="1" customHeight="1" x14ac:dyDescent="0.15">
      <c r="A45" s="37"/>
      <c r="B45" s="38"/>
      <c r="C45" s="43"/>
      <c r="D45" s="44"/>
      <c r="E45" s="44"/>
      <c r="F45" s="44"/>
      <c r="G45" s="45"/>
      <c r="H45" s="44"/>
      <c r="I45" s="44"/>
      <c r="J45" s="44"/>
      <c r="K45" s="44"/>
      <c r="L45" s="45"/>
      <c r="M45" s="45"/>
      <c r="N45" s="50"/>
    </row>
    <row r="46" spans="1:14" ht="8.75" hidden="1" customHeight="1" x14ac:dyDescent="0.15">
      <c r="A46" s="37"/>
      <c r="B46" s="38"/>
      <c r="C46" s="39"/>
      <c r="D46" s="40"/>
      <c r="E46" s="40"/>
      <c r="F46" s="40"/>
      <c r="G46" s="41"/>
      <c r="H46" s="40"/>
      <c r="I46" s="40"/>
      <c r="J46" s="40"/>
      <c r="K46" s="40"/>
      <c r="L46" s="40"/>
      <c r="M46" s="40"/>
      <c r="N46" s="42"/>
    </row>
    <row r="47" spans="1:14" ht="8.75" hidden="1" customHeight="1" x14ac:dyDescent="0.15">
      <c r="A47" s="37"/>
      <c r="B47" s="38"/>
      <c r="C47" s="43"/>
      <c r="D47" s="44"/>
      <c r="E47" s="44"/>
      <c r="F47" s="44"/>
      <c r="G47" s="45"/>
      <c r="H47" s="44"/>
      <c r="I47" s="44"/>
      <c r="J47" s="44"/>
      <c r="K47" s="44"/>
      <c r="L47" s="45"/>
      <c r="M47" s="45"/>
      <c r="N47" s="50"/>
    </row>
    <row r="48" spans="1:14" ht="20.75" customHeight="1" x14ac:dyDescent="0.15">
      <c r="A48" s="51"/>
      <c r="B48" s="52"/>
      <c r="C48" s="52"/>
      <c r="D48" s="53"/>
      <c r="E48" s="53"/>
      <c r="F48" s="53"/>
      <c r="G48" s="54"/>
      <c r="H48" s="54"/>
      <c r="I48" s="52"/>
      <c r="J48" s="55"/>
      <c r="K48" s="56" t="s">
        <v>39</v>
      </c>
      <c r="L48" s="57" cm="1">
        <f t="array" ref="L48">SUM(L1:L47)</f>
        <v>180027527.53999999</v>
      </c>
      <c r="M48" s="57" cm="1">
        <f t="array" ref="M48">SUM(M1:M47)</f>
        <v>179672871.12</v>
      </c>
      <c r="N48" s="57" cm="1">
        <f t="array" ref="N48">SUM(N1:N47)</f>
        <v>179672871.12</v>
      </c>
    </row>
    <row r="49" spans="1:14" ht="21" customHeight="1" x14ac:dyDescent="0.15">
      <c r="A49" s="58"/>
      <c r="B49" s="59" t="s">
        <v>40</v>
      </c>
      <c r="C49" s="60"/>
      <c r="D49" s="61" cm="1">
        <f t="array" ref="D49">ROUND(IF(L49&lt;=100000000,L49*0.24%,IF(AND(L49&gt;100000000,L49&lt;=500000000),100000000*0.24%+(L49-100000000)*0.19%,IF(AND(L49&gt;500000000,L49&lt;=1000000000),100000000*0.24%+400000000*0.19%+(L49-500000000)*0.15%,IF(AND(L49&gt;1000000000,L49&lt;=5000000000),100000000*0.24%+400000000*0.19%+500000000*0.15%+(L49-1000000000)*0.12%,IF(L49&gt;5000000000,100000000*0.24%+400000000*0.19%+500000000*0.15%+4000000000*0.12%+(L49-5000000000)*0.1%,"Bingung komputer"))))),2)</f>
        <v>391308.82</v>
      </c>
      <c r="E49" s="62" cm="1">
        <f t="array" ref="E49">ROUND(IF(M49&lt;=100000000,M49*0.24%,IF(AND(M49&gt;100000000,M49&lt;=500000000),100000000*0.24%+(M49-100000000)*0.19%,IF(AND(M49&gt;500000000,M49&lt;=1000000000),100000000*0.24%+400000000*0.19%+(M49-500000000)*0.15%,IF(AND(M49&gt;1000000000,M49&lt;=5000000000),100000000*0.24%+400000000*0.19%+500000000*0.15%+(M49-1000000000)*0.12%,IF(M49&gt;5000000000,100000000*0.24%+400000000*0.19%+500000000*0.15%+4000000000*0.12%+(M49-5000000000)*0.1%,"Bingung komputer"))))),2)</f>
        <v>390636.25</v>
      </c>
      <c r="F49" s="62" cm="1">
        <f t="array" ref="F49">ROUND(IF(N49&lt;=100000000,N49*0.24%,IF(AND(N49&gt;100000000,N49&lt;=500000000),100000000*0.24%+(N49-100000000)*0.19%,IF(AND(N49&gt;500000000,N49&lt;=1000000000),100000000*0.24%+400000000*0.19%+(N49-500000000)*0.15%,IF(AND(N49&gt;1000000000,N49&lt;=5000000000),100000000*0.24%+400000000*0.19%+500000000*0.15%+(N49-1000000000)*0.12%,IF(N49&gt;5000000000,100000000*0.24%+400000000*0.19%+500000000*0.15%+4000000000*0.12%+(N49-5000000000)*0.1%,"Bingung komputer"))))),2)</f>
        <v>390636.25</v>
      </c>
      <c r="G49" s="63"/>
      <c r="H49" s="64"/>
      <c r="I49" s="60"/>
      <c r="J49" s="65"/>
      <c r="K49" s="65" t="str" cm="1">
        <f t="array" ref="K49">"Jumlah Terkena Pajak "&amp;MAX(K3:K47)&amp;"% (B)"</f>
        <v>Jumlah Terkena Pajak 11% (B)</v>
      </c>
      <c r="L49" s="66" cm="1">
        <f t="array" ref="L49">SUMIF($K3:$K47,"&gt;0",L3:L47)</f>
        <v>179636218.75</v>
      </c>
      <c r="M49" s="67" cm="1">
        <f t="array" ref="M49">SUMIF($K3:$K47,"&gt;0",M3:M47)</f>
        <v>179282234.88</v>
      </c>
      <c r="N49" s="67" cm="1">
        <f t="array" ref="N49">SUMIF($K3:$K47,"&gt;0",N3:N47)</f>
        <v>179282234.88</v>
      </c>
    </row>
    <row r="50" spans="1:14" ht="21" customHeight="1" x14ac:dyDescent="0.15">
      <c r="A50" s="68"/>
      <c r="B50" s="69"/>
      <c r="C50" s="69"/>
      <c r="D50" s="70"/>
      <c r="E50" s="70"/>
      <c r="F50" s="69"/>
      <c r="G50" s="70"/>
      <c r="H50" s="70"/>
      <c r="I50" s="69"/>
      <c r="J50" s="71"/>
      <c r="K50" s="71" t="str" cm="1">
        <f t="array" ref="K50">"PPN (C) = "&amp;MAX(K3:K47)&amp;"% x B"</f>
        <v>PPN (C) = 11% x B</v>
      </c>
      <c r="L50" s="72" cm="1">
        <f t="array" ref="L50">L49*MAX($K3:$K47)%</f>
        <v>19759984.0625</v>
      </c>
      <c r="M50" s="67" cm="1">
        <f t="array" ref="M50">M49*MAX($K3:$K47)%</f>
        <v>19721045.836799998</v>
      </c>
      <c r="N50" s="67" cm="1">
        <f t="array" ref="N50">N49*MAX($K3:$K47)%</f>
        <v>19721045.836799998</v>
      </c>
    </row>
    <row r="51" spans="1:14" ht="21" customHeight="1" x14ac:dyDescent="0.15">
      <c r="A51" s="68"/>
      <c r="B51" s="69"/>
      <c r="C51" s="69"/>
      <c r="D51" s="70"/>
      <c r="E51" s="70"/>
      <c r="F51" s="70"/>
      <c r="G51" s="70"/>
      <c r="H51" s="70"/>
      <c r="I51" s="69"/>
      <c r="J51" s="71"/>
      <c r="K51" s="73" t="s">
        <v>41</v>
      </c>
      <c r="L51" s="74" cm="1">
        <f t="array" ref="L51">L48+L50</f>
        <v>199787511.60249999</v>
      </c>
      <c r="M51" s="67" cm="1">
        <f t="array" ref="M51">M48+M50</f>
        <v>199393916.95680001</v>
      </c>
      <c r="N51" s="67" cm="1">
        <f t="array" ref="N51">N48+N50</f>
        <v>199393916.95680001</v>
      </c>
    </row>
    <row r="52" spans="1:14" ht="20.5" customHeight="1" x14ac:dyDescent="0.15">
      <c r="A52" s="68"/>
      <c r="B52" s="69"/>
      <c r="C52" s="69"/>
      <c r="D52" s="70"/>
      <c r="E52" s="70"/>
      <c r="F52" s="70"/>
      <c r="G52" s="70"/>
      <c r="H52" s="70"/>
      <c r="I52" s="69"/>
      <c r="J52" s="71"/>
      <c r="K52" s="73" t="s">
        <v>42</v>
      </c>
      <c r="L52" s="66" cm="1">
        <f t="array" ref="L52">ROUNDDOWN(L51,2)</f>
        <v>199787511.59999999</v>
      </c>
      <c r="M52" s="66" cm="1">
        <f t="array" ref="M52">ROUNDDOWN(M51,2)</f>
        <v>199393916.94999999</v>
      </c>
      <c r="N52" s="66" cm="1">
        <f t="array" ref="N52">ROUNDDOWN(N51,-3)</f>
        <v>199393000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8900000</v>
      </c>
      <c r="J4" s="13">
        <v>8900000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8900000</v>
      </c>
      <c r="N4" s="15" cm="1">
        <f t="array" ref="N4">IF(F4&gt;0,IF($D4&lt;=0,0,ROUND(F4*J4,2)),"")</f>
        <v>8900000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17965500</v>
      </c>
      <c r="J5" s="18">
        <v>17965500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17965500</v>
      </c>
      <c r="N5" s="27" cm="1">
        <f t="array" ref="N5">IF(F5&gt;0,IF($D5&lt;=0,0,ROUND(F5*J5,2)),"")</f>
        <v>17965500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22465500</v>
      </c>
      <c r="J6" s="13">
        <v>22465500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22465500</v>
      </c>
      <c r="N6" s="15" cm="1">
        <f t="array" ref="N6">IF(F6&gt;0,IF($D6&lt;=0,0,ROUND(F6*J6,2)),"")</f>
        <v>22465500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22550000</v>
      </c>
      <c r="J7" s="18">
        <v>22550000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22550000</v>
      </c>
      <c r="N7" s="27" cm="1">
        <f t="array" ref="N7">IF(F7&gt;0,IF($D7&lt;=0,0,ROUND(F7*J7,2)),"")</f>
        <v>22550000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4450000</v>
      </c>
      <c r="J8" s="13">
        <v>4450000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4450000</v>
      </c>
      <c r="N8" s="15" cm="1">
        <f t="array" ref="N8">IF(F8&gt;0,IF($D8&lt;=0,0,ROUND(F8*J8,2)),"")</f>
        <v>4450000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13450000</v>
      </c>
      <c r="J9" s="18">
        <v>13450000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13450000</v>
      </c>
      <c r="N9" s="27" cm="1">
        <f t="array" ref="N9">IF(F9&gt;0,IF($D9&lt;=0,0,ROUND(F9*J9,2)),"")</f>
        <v>13450000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215474.4</v>
      </c>
      <c r="J10" s="83">
        <v>215474.4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215474.4</v>
      </c>
      <c r="N10" s="87" cm="1">
        <f t="array" ref="N10">IF(F10&gt;0,IF($D10&lt;=0,0,ROUND(F10*J10,2)),"")</f>
        <v>215474.4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89996474.400000006</v>
      </c>
      <c r="N27" s="57" cm="1">
        <f t="array" ref="N27">SUM(N1:N26)</f>
        <v>89996474.400000006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215474.4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215474.4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89781000</v>
      </c>
      <c r="N28" s="67" cm="1">
        <f t="array" ref="N28">SUMIF($K3:$K26,"&gt;0",N3:N26)</f>
        <v>89781000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9875910</v>
      </c>
      <c r="N29" s="67" cm="1">
        <f t="array" ref="N29">N28*MAX($K3:$K26)%</f>
        <v>9875910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99872384.400000006</v>
      </c>
      <c r="N30" s="67" cm="1">
        <f t="array" ref="N30">N27+N29</f>
        <v>99872384.400000006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99872384.400000006</v>
      </c>
      <c r="N31" s="66" cm="1">
        <f t="array" ref="N31">ROUNDDOWN(N30,-3)</f>
        <v>99872000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N3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17150000</v>
      </c>
      <c r="I4" s="13">
        <v>17102000</v>
      </c>
      <c r="J4" s="13">
        <v>17102000</v>
      </c>
      <c r="K4" s="13">
        <v>11</v>
      </c>
      <c r="L4" s="13" cm="1">
        <f t="array" ref="L4">IF(D4&gt;0,IF($D4&lt;=0,0,D4*H4),"")</f>
        <v>17150000</v>
      </c>
      <c r="M4" s="13" cm="1">
        <f t="array" ref="M4">IF(E4&gt;0,IF($D4&lt;=0,0,ROUND(E4*I4,2)),"")</f>
        <v>17102000</v>
      </c>
      <c r="N4" s="15" cm="1">
        <f t="array" ref="N4">IF(F4&gt;0,IF($D4&lt;=0,0,ROUND(F4*J4,2)),"")</f>
        <v>17102000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40000</v>
      </c>
      <c r="J8" s="23">
        <v>40000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400000</v>
      </c>
      <c r="N8" s="15" cm="1">
        <f t="array" ref="N8">IF(F8&gt;0,IF($D8&lt;=0,0,ROUND(F8*J8,2)),"")</f>
        <v>400000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4000</v>
      </c>
      <c r="J9" s="26">
        <v>4000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80000</v>
      </c>
      <c r="N9" s="27" cm="1">
        <f t="array" ref="N9">IF(F9&gt;0,IF($D9&lt;=0,0,ROUND(F9*J9,2)),"")</f>
        <v>80000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14000</v>
      </c>
      <c r="J10" s="23">
        <v>14000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140000</v>
      </c>
      <c r="N10" s="15" cm="1">
        <f t="array" ref="N10">IF(F10&gt;0,IF($D10&lt;=0,0,ROUND(F10*J10,2)),"")</f>
        <v>140000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84000</v>
      </c>
      <c r="J11" s="26">
        <v>84000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840000</v>
      </c>
      <c r="N11" s="27" cm="1">
        <f t="array" ref="N11">IF(F11&gt;0,IF($D11&lt;=0,0,ROUND(F11*J11,2)),"")</f>
        <v>840000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34000</v>
      </c>
      <c r="J12" s="23">
        <v>34000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340000</v>
      </c>
      <c r="N12" s="15" cm="1">
        <f t="array" ref="N12">IF(F12&gt;0,IF($D12&lt;=0,0,ROUND(F12*J12,2)),"")</f>
        <v>340000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106</v>
      </c>
      <c r="C14" s="12"/>
      <c r="D14" s="22">
        <v>691.95</v>
      </c>
      <c r="E14" s="13" cm="1">
        <f t="array" ref="E14">D14</f>
        <v>691.95</v>
      </c>
      <c r="F14" s="13" cm="1">
        <f t="array" ref="F14">D14</f>
        <v>691.95</v>
      </c>
      <c r="G14" s="14" t="s">
        <v>34</v>
      </c>
      <c r="H14" s="13">
        <v>226515.38</v>
      </c>
      <c r="I14" s="13">
        <v>226335.63</v>
      </c>
      <c r="J14" s="13">
        <v>226335.63</v>
      </c>
      <c r="K14" s="13">
        <v>11</v>
      </c>
      <c r="L14" s="13" cm="1">
        <f t="array" ref="L14">IF(D14&gt;0,IF($D14&lt;=0,0,D14*H14),"")</f>
        <v>156737317.19100001</v>
      </c>
      <c r="M14" s="13" cm="1">
        <f t="array" ref="M14">IF(E14&gt;0,IF($D14&lt;=0,0,ROUND(E14*I14,2)),"")</f>
        <v>156612939.18000001</v>
      </c>
      <c r="N14" s="15" cm="1">
        <f t="array" ref="N14">IF(F14&gt;0,IF($D14&lt;=0,0,ROUND(F14*J14,2)),"")</f>
        <v>156612939.18000001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3660</v>
      </c>
      <c r="E15" s="18" cm="1">
        <f t="array" ref="E15">D15</f>
        <v>3660</v>
      </c>
      <c r="F15" s="18" cm="1">
        <f t="array" ref="F15">D15</f>
        <v>3660</v>
      </c>
      <c r="G15" s="25" t="s">
        <v>36</v>
      </c>
      <c r="H15" s="18">
        <v>1109.8900000000001</v>
      </c>
      <c r="I15" s="30">
        <v>1108.17</v>
      </c>
      <c r="J15" s="30">
        <v>1108.17</v>
      </c>
      <c r="K15" s="18">
        <v>11</v>
      </c>
      <c r="L15" s="18" cm="1">
        <f t="array" ref="L15">IF(D15&gt;0,IF($D15&lt;=0,0,D15*H15),"")</f>
        <v>4062197.4000000004</v>
      </c>
      <c r="M15" s="18" cm="1">
        <f t="array" ref="M15">IF(E15&gt;0,IF($D15&lt;=0,0,ROUND(E15*I15,2)),"")</f>
        <v>4055902.2</v>
      </c>
      <c r="N15" s="27" cm="1">
        <f t="array" ref="N15">IF(F15&gt;0,IF($D15&lt;=0,0,ROUND(F15*J15,2)),"")</f>
        <v>4055902.2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391672</v>
      </c>
      <c r="I17" s="34">
        <v>391184.58</v>
      </c>
      <c r="J17" s="34">
        <v>391184.58</v>
      </c>
      <c r="K17" s="34">
        <v>0</v>
      </c>
      <c r="L17" s="34" cm="1">
        <f t="array" ref="L17">IF(D17&gt;0,IF($D17&lt;=0,0,D17*H17),"")</f>
        <v>391672</v>
      </c>
      <c r="M17" s="34" cm="1">
        <f t="array" ref="M17">IF(E17&gt;0,IF($D17&lt;=0,0,ROUND(E17*I17,2)),"")</f>
        <v>391184.58</v>
      </c>
      <c r="N17" s="36" cm="1">
        <f t="array" ref="N17">IF(F17&gt;0,IF($D17&lt;=0,0,ROUND(F17*J17,2)),"")</f>
        <v>391184.58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1"/>
      <c r="I24" s="41"/>
      <c r="J24" s="41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8"/>
      <c r="I25" s="48"/>
      <c r="J25" s="48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1"/>
      <c r="I26" s="41"/>
      <c r="J26" s="41"/>
      <c r="K26" s="40"/>
      <c r="L26" s="41"/>
      <c r="M26" s="41"/>
      <c r="N26" s="47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49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5"/>
      <c r="M31" s="45"/>
      <c r="N31" s="50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5"/>
      <c r="M33" s="45"/>
      <c r="N33" s="50"/>
    </row>
    <row r="34" spans="1:14" ht="20.75" customHeight="1" x14ac:dyDescent="0.15">
      <c r="A34" s="51"/>
      <c r="B34" s="52"/>
      <c r="C34" s="52"/>
      <c r="D34" s="53"/>
      <c r="E34" s="53"/>
      <c r="F34" s="53"/>
      <c r="G34" s="54"/>
      <c r="H34" s="54"/>
      <c r="I34" s="52"/>
      <c r="J34" s="55"/>
      <c r="K34" s="56" t="s">
        <v>39</v>
      </c>
      <c r="L34" s="57" cm="1">
        <f t="array" ref="L34">SUM(L1:L33)</f>
        <v>180191186.59100002</v>
      </c>
      <c r="M34" s="57" cm="1">
        <f t="array" ref="M34">SUM(M1:M33)</f>
        <v>179962025.96000001</v>
      </c>
      <c r="N34" s="57" cm="1">
        <f t="array" ref="N34">SUM(N1:N33)</f>
        <v>179962025.96000001</v>
      </c>
    </row>
    <row r="35" spans="1:14" ht="21" customHeight="1" x14ac:dyDescent="0.15">
      <c r="A35" s="58"/>
      <c r="B35" s="59" t="s">
        <v>40</v>
      </c>
      <c r="C35" s="60"/>
      <c r="D35" s="61" cm="1">
        <f t="array" ref="D35">ROUND(IF(L35&lt;=100000000,L35*0.24%,IF(AND(L35&gt;100000000,L35&lt;=500000000),100000000*0.24%+(L35-100000000)*0.19%,IF(AND(L35&gt;500000000,L35&lt;=1000000000),100000000*0.24%+400000000*0.19%+(L35-500000000)*0.15%,IF(AND(L35&gt;1000000000,L35&lt;=5000000000),100000000*0.24%+400000000*0.19%+500000000*0.15%+(L35-1000000000)*0.12%,IF(L35&gt;5000000000,100000000*0.24%+400000000*0.19%+500000000*0.15%+4000000000*0.12%+(L35-5000000000)*0.1%,"Bingung komputer"))))),2)</f>
        <v>391619.08</v>
      </c>
      <c r="E35" s="62" cm="1">
        <f t="array" ref="E35">ROUND(IF(M35&lt;=100000000,M35*0.24%,IF(AND(M35&gt;100000000,M35&lt;=500000000),100000000*0.24%+(M35-100000000)*0.19%,IF(AND(M35&gt;500000000,M35&lt;=1000000000),100000000*0.24%+400000000*0.19%+(M35-500000000)*0.15%,IF(AND(M35&gt;1000000000,M35&lt;=5000000000),100000000*0.24%+400000000*0.19%+500000000*0.15%+(M35-1000000000)*0.12%,IF(M35&gt;5000000000,100000000*0.24%+400000000*0.19%+500000000*0.15%+4000000000*0.12%+(M35-5000000000)*0.1%,"Bingung komputer"))))),2)</f>
        <v>391184.6</v>
      </c>
      <c r="F35" s="62" cm="1">
        <f t="array" ref="F35">ROUND(IF(N35&lt;=100000000,N35*0.24%,IF(AND(N35&gt;100000000,N35&lt;=500000000),100000000*0.24%+(N35-100000000)*0.19%,IF(AND(N35&gt;500000000,N35&lt;=1000000000),100000000*0.24%+400000000*0.19%+(N35-500000000)*0.15%,IF(AND(N35&gt;1000000000,N35&lt;=5000000000),100000000*0.24%+400000000*0.19%+500000000*0.15%+(N35-1000000000)*0.12%,IF(N35&gt;5000000000,100000000*0.24%+400000000*0.19%+500000000*0.15%+4000000000*0.12%+(N35-5000000000)*0.1%,"Bingung komputer"))))),2)</f>
        <v>391184.6</v>
      </c>
      <c r="G35" s="63"/>
      <c r="H35" s="64"/>
      <c r="I35" s="60"/>
      <c r="J35" s="65"/>
      <c r="K35" s="65" t="str" cm="1">
        <f t="array" ref="K35">"Jumlah Terkena Pajak "&amp;MAX(K3:K33)&amp;"% (B)"</f>
        <v>Jumlah Terkena Pajak 11% (B)</v>
      </c>
      <c r="L35" s="66" cm="1">
        <f t="array" ref="L35">SUMIF($K3:$K33,"&gt;0",L3:L33)</f>
        <v>179799514.59100002</v>
      </c>
      <c r="M35" s="67" cm="1">
        <f t="array" ref="M35">SUMIF($K3:$K33,"&gt;0",M3:M33)</f>
        <v>179570841.38</v>
      </c>
      <c r="N35" s="67" cm="1">
        <f t="array" ref="N35">SUMIF($K3:$K33,"&gt;0",N3:N33)</f>
        <v>179570841.38</v>
      </c>
    </row>
    <row r="36" spans="1:14" ht="21" customHeight="1" x14ac:dyDescent="0.15">
      <c r="A36" s="68"/>
      <c r="B36" s="69"/>
      <c r="C36" s="69"/>
      <c r="D36" s="70"/>
      <c r="E36" s="70"/>
      <c r="F36" s="69"/>
      <c r="G36" s="70"/>
      <c r="H36" s="70"/>
      <c r="I36" s="69"/>
      <c r="J36" s="71"/>
      <c r="K36" s="71" t="str" cm="1">
        <f t="array" ref="K36">"PPN (C) = "&amp;MAX(K3:K33)&amp;"% x B"</f>
        <v>PPN (C) = 11% x B</v>
      </c>
      <c r="L36" s="72" cm="1">
        <f t="array" ref="L36">L35*MAX($K3:$K33)%</f>
        <v>19777946.605010003</v>
      </c>
      <c r="M36" s="67" cm="1">
        <f t="array" ref="M36">M35*MAX($K3:$K33)%</f>
        <v>19752792.551800001</v>
      </c>
      <c r="N36" s="67" cm="1">
        <f t="array" ref="N36">N35*MAX($K3:$K33)%</f>
        <v>19752792.551800001</v>
      </c>
    </row>
    <row r="37" spans="1:14" ht="21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41</v>
      </c>
      <c r="L37" s="74" cm="1">
        <f t="array" ref="L37">L34+L36</f>
        <v>199969133.19601002</v>
      </c>
      <c r="M37" s="67" cm="1">
        <f t="array" ref="M37">M34+M36</f>
        <v>199714818.51180002</v>
      </c>
      <c r="N37" s="67" cm="1">
        <f t="array" ref="N37">N34+N36</f>
        <v>199714818.51180002</v>
      </c>
    </row>
    <row r="38" spans="1:14" ht="20.5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42</v>
      </c>
      <c r="L38" s="66" cm="1">
        <f t="array" ref="L38">ROUNDDOWN(L37,2)</f>
        <v>199969133.19</v>
      </c>
      <c r="M38" s="66" cm="1">
        <f t="array" ref="M38">ROUNDDOWN(M37,2)</f>
        <v>199714818.50999999</v>
      </c>
      <c r="N38" s="66" cm="1">
        <f t="array" ref="N38">ROUNDDOWN(N37,-3)</f>
        <v>199714000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8900000</v>
      </c>
      <c r="J4" s="13">
        <v>8900000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8900000</v>
      </c>
      <c r="N4" s="15" cm="1">
        <f t="array" ref="N4">IF(F4&gt;0,IF($D4&lt;=0,0,ROUND(F4*J4,2)),"")</f>
        <v>8900000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17965500</v>
      </c>
      <c r="J5" s="18">
        <v>17965500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17965500</v>
      </c>
      <c r="N5" s="27" cm="1">
        <f t="array" ref="N5">IF(F5&gt;0,IF($D5&lt;=0,0,ROUND(F5*J5,2)),"")</f>
        <v>17965500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22465500</v>
      </c>
      <c r="J6" s="13">
        <v>22465500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22465500</v>
      </c>
      <c r="N6" s="15" cm="1">
        <f t="array" ref="N6">IF(F6&gt;0,IF($D6&lt;=0,0,ROUND(F6*J6,2)),"")</f>
        <v>22465500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22550000</v>
      </c>
      <c r="J7" s="18">
        <v>22550000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22550000</v>
      </c>
      <c r="N7" s="27" cm="1">
        <f t="array" ref="N7">IF(F7&gt;0,IF($D7&lt;=0,0,ROUND(F7*J7,2)),"")</f>
        <v>22550000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4450000</v>
      </c>
      <c r="J8" s="13">
        <v>4450000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4450000</v>
      </c>
      <c r="N8" s="15" cm="1">
        <f t="array" ref="N8">IF(F8&gt;0,IF($D8&lt;=0,0,ROUND(F8*J8,2)),"")</f>
        <v>4450000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13400000</v>
      </c>
      <c r="J9" s="18">
        <v>13400000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13400000</v>
      </c>
      <c r="N9" s="27" cm="1">
        <f t="array" ref="N9">IF(F9&gt;0,IF($D9&lt;=0,0,ROUND(F9*J9,2)),"")</f>
        <v>13400000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215354.4</v>
      </c>
      <c r="J10" s="83">
        <v>215354.4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215354.4</v>
      </c>
      <c r="N10" s="87" cm="1">
        <f t="array" ref="N10">IF(F10&gt;0,IF($D10&lt;=0,0,ROUND(F10*J10,2)),"")</f>
        <v>215354.4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89946354.400000006</v>
      </c>
      <c r="N27" s="57" cm="1">
        <f t="array" ref="N27">SUM(N1:N26)</f>
        <v>89946354.400000006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215354.4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215354.4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89731000</v>
      </c>
      <c r="N28" s="67" cm="1">
        <f t="array" ref="N28">SUMIF($K3:$K26,"&gt;0",N3:N26)</f>
        <v>89731000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9870410</v>
      </c>
      <c r="N29" s="67" cm="1">
        <f t="array" ref="N29">N28*MAX($K3:$K26)%</f>
        <v>9870410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99816764.400000006</v>
      </c>
      <c r="N30" s="67" cm="1">
        <f t="array" ref="N30">N27+N29</f>
        <v>99816764.400000006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99816764.400000006</v>
      </c>
      <c r="N31" s="66" cm="1">
        <f t="array" ref="N31">ROUNDDOWN(N30,-3)</f>
        <v>99816000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8890000</v>
      </c>
      <c r="J4" s="13">
        <v>8890000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8890000</v>
      </c>
      <c r="N4" s="15" cm="1">
        <f t="array" ref="N4">IF(F4&gt;0,IF($D4&lt;=0,0,ROUND(F4*J4,2)),"")</f>
        <v>8890000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17970800</v>
      </c>
      <c r="J5" s="18">
        <v>17970800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17970800</v>
      </c>
      <c r="N5" s="27" cm="1">
        <f t="array" ref="N5">IF(F5&gt;0,IF($D5&lt;=0,0,ROUND(F5*J5,2)),"")</f>
        <v>17970800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22470000</v>
      </c>
      <c r="J6" s="13">
        <v>22470000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22470000</v>
      </c>
      <c r="N6" s="15" cm="1">
        <f t="array" ref="N6">IF(F6&gt;0,IF($D6&lt;=0,0,ROUND(F6*J6,2)),"")</f>
        <v>22470000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22480000</v>
      </c>
      <c r="J7" s="18">
        <v>22480000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22480000</v>
      </c>
      <c r="N7" s="27" cm="1">
        <f t="array" ref="N7">IF(F7&gt;0,IF($D7&lt;=0,0,ROUND(F7*J7,2)),"")</f>
        <v>22480000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4550000</v>
      </c>
      <c r="J8" s="13">
        <v>4550000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4550000</v>
      </c>
      <c r="N8" s="15" cm="1">
        <f t="array" ref="N8">IF(F8&gt;0,IF($D8&lt;=0,0,ROUND(F8*J8,2)),"")</f>
        <v>4550000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13420500</v>
      </c>
      <c r="J9" s="18">
        <v>13420500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13420500</v>
      </c>
      <c r="N9" s="27" cm="1">
        <f t="array" ref="N9">IF(F9&gt;0,IF($D9&lt;=0,0,ROUND(F9*J9,2)),"")</f>
        <v>13420500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215739.36</v>
      </c>
      <c r="I10" s="83">
        <v>215475.12</v>
      </c>
      <c r="J10" s="83">
        <v>215475.12</v>
      </c>
      <c r="K10" s="83">
        <v>0</v>
      </c>
      <c r="L10" s="83" cm="1">
        <f t="array" ref="L10">IF(D10&gt;0,IF($D10&lt;=0,0,D10*H10),"")</f>
        <v>215739.36</v>
      </c>
      <c r="M10" s="83" cm="1">
        <f t="array" ref="M10">IF(E10&gt;0,IF($D10&lt;=0,0,ROUND(E10*I10,2)),"")</f>
        <v>215475.12</v>
      </c>
      <c r="N10" s="87" cm="1">
        <f t="array" ref="N10">IF(F10&gt;0,IF($D10&lt;=0,0,ROUND(F10*J10,2)),"")</f>
        <v>215475.12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90107139.359999999</v>
      </c>
      <c r="M27" s="57" cm="1">
        <f t="array" ref="M27">SUM(M1:M26)</f>
        <v>89996775.120000005</v>
      </c>
      <c r="N27" s="57" cm="1">
        <f t="array" ref="N27">SUM(N1:N26)</f>
        <v>89996775.120000005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215475.12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215475.12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89781300</v>
      </c>
      <c r="N28" s="67" cm="1">
        <f t="array" ref="N28">SUMIF($K3:$K26,"&gt;0",N3:N26)</f>
        <v>89781300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9875943</v>
      </c>
      <c r="N29" s="67" cm="1">
        <f t="array" ref="N29">N28*MAX($K3:$K26)%</f>
        <v>9875943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99995193.359999999</v>
      </c>
      <c r="M30" s="67" cm="1">
        <f t="array" ref="M30">M27+M29</f>
        <v>99872718.120000005</v>
      </c>
      <c r="N30" s="67" cm="1">
        <f t="array" ref="N30">N27+N29</f>
        <v>99872718.120000005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4806.640000000596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99995193.359999999</v>
      </c>
      <c r="M31" s="66" cm="1">
        <f t="array" ref="M31">ROUNDDOWN(M30,2)</f>
        <v>99872718.120000005</v>
      </c>
      <c r="N31" s="66" cm="1">
        <f t="array" ref="N31">ROUNDDOWN(N30,-3)</f>
        <v>99872000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8850000</v>
      </c>
      <c r="J4" s="13">
        <v>8850000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8850000</v>
      </c>
      <c r="N4" s="15" cm="1">
        <f t="array" ref="N4">IF(F4&gt;0,IF($D4&lt;=0,0,ROUND(F4*J4,2)),"")</f>
        <v>8850000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17950000</v>
      </c>
      <c r="J5" s="18">
        <v>17950000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17950000</v>
      </c>
      <c r="N5" s="27" cm="1">
        <f t="array" ref="N5">IF(F5&gt;0,IF($D5&lt;=0,0,ROUND(F5*J5,2)),"")</f>
        <v>17950000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22470000</v>
      </c>
      <c r="J6" s="13">
        <v>22470000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22470000</v>
      </c>
      <c r="N6" s="15" cm="1">
        <f t="array" ref="N6">IF(F6&gt;0,IF($D6&lt;=0,0,ROUND(F6*J6,2)),"")</f>
        <v>22470000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22480000</v>
      </c>
      <c r="J7" s="18">
        <v>22480000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22480000</v>
      </c>
      <c r="N7" s="27" cm="1">
        <f t="array" ref="N7">IF(F7&gt;0,IF($D7&lt;=0,0,ROUND(F7*J7,2)),"")</f>
        <v>22480000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4550000</v>
      </c>
      <c r="J8" s="13">
        <v>4550000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4550000</v>
      </c>
      <c r="N8" s="15" cm="1">
        <f t="array" ref="N8">IF(F8&gt;0,IF($D8&lt;=0,0,ROUND(F8*J8,2)),"")</f>
        <v>4550000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13420500</v>
      </c>
      <c r="J9" s="18">
        <v>13420500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13420500</v>
      </c>
      <c r="N9" s="27" cm="1">
        <f t="array" ref="N9">IF(F9&gt;0,IF($D9&lt;=0,0,ROUND(F9*J9,2)),"")</f>
        <v>13420500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215739.36</v>
      </c>
      <c r="I10" s="83">
        <v>215329.2</v>
      </c>
      <c r="J10" s="83">
        <v>215329.2</v>
      </c>
      <c r="K10" s="83">
        <v>0</v>
      </c>
      <c r="L10" s="83" cm="1">
        <f t="array" ref="L10">IF(D10&gt;0,IF($D10&lt;=0,0,D10*H10),"")</f>
        <v>215739.36</v>
      </c>
      <c r="M10" s="83" cm="1">
        <f t="array" ref="M10">IF(E10&gt;0,IF($D10&lt;=0,0,ROUND(E10*I10,2)),"")</f>
        <v>215329.2</v>
      </c>
      <c r="N10" s="87" cm="1">
        <f t="array" ref="N10">IF(F10&gt;0,IF($D10&lt;=0,0,ROUND(F10*J10,2)),"")</f>
        <v>215329.2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90107139.359999999</v>
      </c>
      <c r="M27" s="57" cm="1">
        <f t="array" ref="M27">SUM(M1:M26)</f>
        <v>89935829.200000003</v>
      </c>
      <c r="N27" s="57" cm="1">
        <f t="array" ref="N27">SUM(N1:N26)</f>
        <v>89935829.200000003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215329.2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215329.2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89720500</v>
      </c>
      <c r="N28" s="67" cm="1">
        <f t="array" ref="N28">SUMIF($K3:$K26,"&gt;0",N3:N26)</f>
        <v>89720500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9869255</v>
      </c>
      <c r="N29" s="67" cm="1">
        <f t="array" ref="N29">N28*MAX($K3:$K26)%</f>
        <v>9869255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99995193.359999999</v>
      </c>
      <c r="M30" s="67" cm="1">
        <f t="array" ref="M30">M27+M29</f>
        <v>99805084.200000003</v>
      </c>
      <c r="N30" s="67" cm="1">
        <f t="array" ref="N30">N27+N29</f>
        <v>99805084.200000003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4806.640000000596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99995193.359999999</v>
      </c>
      <c r="M31" s="66" cm="1">
        <f t="array" ref="M31">ROUNDDOWN(M30,2)</f>
        <v>99805084.200000003</v>
      </c>
      <c r="N31" s="66" cm="1">
        <f t="array" ref="N31">ROUNDDOWN(N30,-3)</f>
        <v>99805000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8850000</v>
      </c>
      <c r="J4" s="13">
        <v>8850000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8850000</v>
      </c>
      <c r="N4" s="15" cm="1">
        <f t="array" ref="N4">IF(F4&gt;0,IF($D4&lt;=0,0,ROUND(F4*J4,2)),"")</f>
        <v>8850000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17950000</v>
      </c>
      <c r="J5" s="18">
        <v>17950000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17950000</v>
      </c>
      <c r="N5" s="27" cm="1">
        <f t="array" ref="N5">IF(F5&gt;0,IF($D5&lt;=0,0,ROUND(F5*J5,2)),"")</f>
        <v>17950000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22470000</v>
      </c>
      <c r="J6" s="13">
        <v>22470000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22470000</v>
      </c>
      <c r="N6" s="15" cm="1">
        <f t="array" ref="N6">IF(F6&gt;0,IF($D6&lt;=0,0,ROUND(F6*J6,2)),"")</f>
        <v>22470000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22490000</v>
      </c>
      <c r="J7" s="18">
        <v>22490000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22490000</v>
      </c>
      <c r="N7" s="27" cm="1">
        <f t="array" ref="N7">IF(F7&gt;0,IF($D7&lt;=0,0,ROUND(F7*J7,2)),"")</f>
        <v>22490000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4550000</v>
      </c>
      <c r="J8" s="13">
        <v>4550000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4550000</v>
      </c>
      <c r="N8" s="15" cm="1">
        <f t="array" ref="N8">IF(F8&gt;0,IF($D8&lt;=0,0,ROUND(F8*J8,2)),"")</f>
        <v>4550000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13420500</v>
      </c>
      <c r="J9" s="18">
        <v>13420500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13420500</v>
      </c>
      <c r="N9" s="27" cm="1">
        <f t="array" ref="N9">IF(F9&gt;0,IF($D9&lt;=0,0,ROUND(F9*J9,2)),"")</f>
        <v>13420500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215739.36</v>
      </c>
      <c r="I10" s="83">
        <v>215353.2</v>
      </c>
      <c r="J10" s="83">
        <v>215353.2</v>
      </c>
      <c r="K10" s="83">
        <v>0</v>
      </c>
      <c r="L10" s="83" cm="1">
        <f t="array" ref="L10">IF(D10&gt;0,IF($D10&lt;=0,0,D10*H10),"")</f>
        <v>215739.36</v>
      </c>
      <c r="M10" s="83" cm="1">
        <f t="array" ref="M10">IF(E10&gt;0,IF($D10&lt;=0,0,ROUND(E10*I10,2)),"")</f>
        <v>215353.2</v>
      </c>
      <c r="N10" s="87" cm="1">
        <f t="array" ref="N10">IF(F10&gt;0,IF($D10&lt;=0,0,ROUND(F10*J10,2)),"")</f>
        <v>215353.2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90107139.359999999</v>
      </c>
      <c r="M27" s="57" cm="1">
        <f t="array" ref="M27">SUM(M1:M26)</f>
        <v>89945853.200000003</v>
      </c>
      <c r="N27" s="57" cm="1">
        <f t="array" ref="N27">SUM(N1:N26)</f>
        <v>89945853.200000003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215353.2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215353.2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89730500</v>
      </c>
      <c r="N28" s="67" cm="1">
        <f t="array" ref="N28">SUMIF($K3:$K26,"&gt;0",N3:N26)</f>
        <v>89730500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9870355</v>
      </c>
      <c r="N29" s="67" cm="1">
        <f t="array" ref="N29">N28*MAX($K3:$K26)%</f>
        <v>9870355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99995193.359999999</v>
      </c>
      <c r="M30" s="67" cm="1">
        <f t="array" ref="M30">M27+M29</f>
        <v>99816208.200000003</v>
      </c>
      <c r="N30" s="67" cm="1">
        <f t="array" ref="N30">N27+N29</f>
        <v>99816208.200000003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4806.640000000596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99995193.359999999</v>
      </c>
      <c r="M31" s="66" cm="1">
        <f t="array" ref="M31">ROUNDDOWN(M30,2)</f>
        <v>99816208.200000003</v>
      </c>
      <c r="N31" s="66" cm="1">
        <f t="array" ref="N31">ROUNDDOWN(N30,-3)</f>
        <v>99816000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N3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17450000</v>
      </c>
      <c r="I4" s="13">
        <v>17400000</v>
      </c>
      <c r="J4" s="13">
        <v>17400000</v>
      </c>
      <c r="K4" s="13">
        <v>11</v>
      </c>
      <c r="L4" s="13" cm="1">
        <f t="array" ref="L4">IF(D4&gt;0,IF($D4&lt;=0,0,D4*H4),"")</f>
        <v>17450000</v>
      </c>
      <c r="M4" s="13" cm="1">
        <f t="array" ref="M4">IF(E4&gt;0,IF($D4&lt;=0,0,ROUND(E4*I4,2)),"")</f>
        <v>17400000</v>
      </c>
      <c r="N4" s="15" cm="1">
        <f t="array" ref="N4">IF(F4&gt;0,IF($D4&lt;=0,0,ROUND(F4*J4,2)),"")</f>
        <v>17400000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16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109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35000</v>
      </c>
      <c r="J8" s="23">
        <v>35000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350000</v>
      </c>
      <c r="N8" s="15" cm="1">
        <f t="array" ref="N8">IF(F8&gt;0,IF($D8&lt;=0,0,ROUND(F8*J8,2)),"")</f>
        <v>350000</v>
      </c>
    </row>
    <row r="9" spans="1:14" ht="20.5" customHeight="1" x14ac:dyDescent="0.15">
      <c r="A9" s="10" t="s">
        <v>16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3000</v>
      </c>
      <c r="J9" s="26">
        <v>3000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60000</v>
      </c>
      <c r="N9" s="27" cm="1">
        <f t="array" ref="N9">IF(F9&gt;0,IF($D9&lt;=0,0,ROUND(F9*J9,2)),"")</f>
        <v>60000</v>
      </c>
    </row>
    <row r="10" spans="1:14" ht="20.5" customHeight="1" x14ac:dyDescent="0.15">
      <c r="A10" s="10" t="s">
        <v>109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15000</v>
      </c>
      <c r="J10" s="23">
        <v>15000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150000</v>
      </c>
      <c r="N10" s="15" cm="1">
        <f t="array" ref="N10">IF(F10&gt;0,IF($D10&lt;=0,0,ROUND(F10*J10,2)),"")</f>
        <v>150000</v>
      </c>
    </row>
    <row r="11" spans="1:14" ht="20.5" customHeight="1" x14ac:dyDescent="0.15">
      <c r="A11" s="10" t="s">
        <v>18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85000</v>
      </c>
      <c r="J11" s="26">
        <v>85000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850000</v>
      </c>
      <c r="N11" s="27" cm="1">
        <f t="array" ref="N11">IF(F11&gt;0,IF($D11&lt;=0,0,ROUND(F11*J11,2)),"")</f>
        <v>850000</v>
      </c>
    </row>
    <row r="12" spans="1:14" ht="20.5" customHeight="1" x14ac:dyDescent="0.15">
      <c r="A12" s="10" t="s">
        <v>20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34500</v>
      </c>
      <c r="J12" s="23">
        <v>34500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345000</v>
      </c>
      <c r="N12" s="15" cm="1">
        <f t="array" ref="N12">IF(F12&gt;0,IF($D12&lt;=0,0,ROUND(F12*J12,2)),"")</f>
        <v>345000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233</v>
      </c>
      <c r="C14" s="12"/>
      <c r="D14" s="22">
        <v>622.19000000000005</v>
      </c>
      <c r="E14" s="13" cm="1">
        <f t="array" ref="E14">D14</f>
        <v>622.19000000000005</v>
      </c>
      <c r="F14" s="13" cm="1">
        <f t="array" ref="F14">D14</f>
        <v>622.19000000000005</v>
      </c>
      <c r="G14" s="14" t="s">
        <v>34</v>
      </c>
      <c r="H14" s="13">
        <v>251613.88</v>
      </c>
      <c r="I14" s="13">
        <v>251367.04000000001</v>
      </c>
      <c r="J14" s="13">
        <v>251367.04000000001</v>
      </c>
      <c r="K14" s="13">
        <v>11</v>
      </c>
      <c r="L14" s="13" cm="1">
        <f t="array" ref="L14">IF(D14&gt;0,IF($D14&lt;=0,0,D14*H14),"")</f>
        <v>156551639.99720001</v>
      </c>
      <c r="M14" s="13" cm="1">
        <f t="array" ref="M14">IF(E14&gt;0,IF($D14&lt;=0,0,ROUND(E14*I14,2)),"")</f>
        <v>156398058.62</v>
      </c>
      <c r="N14" s="15" cm="1">
        <f t="array" ref="N14">IF(F14&gt;0,IF($D14&lt;=0,0,ROUND(F14*J14,2)),"")</f>
        <v>156398058.62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3582.05</v>
      </c>
      <c r="E15" s="18" cm="1">
        <f t="array" ref="E15">D15</f>
        <v>3582.05</v>
      </c>
      <c r="F15" s="18" cm="1">
        <f t="array" ref="F15">D15</f>
        <v>3582.05</v>
      </c>
      <c r="G15" s="25" t="s">
        <v>36</v>
      </c>
      <c r="H15" s="18">
        <v>1109.8900000000001</v>
      </c>
      <c r="I15" s="30">
        <v>1109.56</v>
      </c>
      <c r="J15" s="30">
        <v>1109.56</v>
      </c>
      <c r="K15" s="18">
        <v>11</v>
      </c>
      <c r="L15" s="18" cm="1">
        <f t="array" ref="L15">IF(D15&gt;0,IF($D15&lt;=0,0,D15*H15),"")</f>
        <v>3975681.4745000005</v>
      </c>
      <c r="M15" s="18" cm="1">
        <f t="array" ref="M15">IF(E15&gt;0,IF($D15&lt;=0,0,ROUND(E15*I15,2)),"")</f>
        <v>3974499.4</v>
      </c>
      <c r="N15" s="27" cm="1">
        <f t="array" ref="N15">IF(F15&gt;0,IF($D15&lt;=0,0,ROUND(F15*J15,2)),"")</f>
        <v>3974499.4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391671.93</v>
      </c>
      <c r="I17" s="34">
        <v>391102.33</v>
      </c>
      <c r="J17" s="34">
        <v>391102.33</v>
      </c>
      <c r="K17" s="34">
        <v>0</v>
      </c>
      <c r="L17" s="34" cm="1">
        <f t="array" ref="L17">IF(D17&gt;0,IF($D17&lt;=0,0,D17*H17),"")</f>
        <v>391671.93</v>
      </c>
      <c r="M17" s="34" cm="1">
        <f t="array" ref="M17">IF(E17&gt;0,IF($D17&lt;=0,0,ROUND(E17*I17,2)),"")</f>
        <v>391102.33</v>
      </c>
      <c r="N17" s="36" cm="1">
        <f t="array" ref="N17">IF(F17&gt;0,IF($D17&lt;=0,0,ROUND(F17*J17,2)),"")</f>
        <v>391102.33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1"/>
      <c r="I24" s="41"/>
      <c r="J24" s="41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8"/>
      <c r="I25" s="48"/>
      <c r="J25" s="48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1"/>
      <c r="I26" s="41"/>
      <c r="J26" s="41"/>
      <c r="K26" s="40"/>
      <c r="L26" s="41"/>
      <c r="M26" s="41"/>
      <c r="N26" s="47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49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5"/>
      <c r="M31" s="45"/>
      <c r="N31" s="50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5"/>
      <c r="M33" s="45"/>
      <c r="N33" s="50"/>
    </row>
    <row r="34" spans="1:14" ht="20.75" customHeight="1" x14ac:dyDescent="0.15">
      <c r="A34" s="51"/>
      <c r="B34" s="52"/>
      <c r="C34" s="52"/>
      <c r="D34" s="53"/>
      <c r="E34" s="53"/>
      <c r="F34" s="53"/>
      <c r="G34" s="54"/>
      <c r="H34" s="54"/>
      <c r="I34" s="52"/>
      <c r="J34" s="55"/>
      <c r="K34" s="56" t="s">
        <v>39</v>
      </c>
      <c r="L34" s="57" cm="1">
        <f t="array" ref="L34">SUM(L1:L33)</f>
        <v>180218993.40170002</v>
      </c>
      <c r="M34" s="57" cm="1">
        <f t="array" ref="M34">SUM(M1:M33)</f>
        <v>179918660.35000002</v>
      </c>
      <c r="N34" s="57" cm="1">
        <f t="array" ref="N34">SUM(N1:N33)</f>
        <v>179918660.35000002</v>
      </c>
    </row>
    <row r="35" spans="1:14" ht="21" customHeight="1" x14ac:dyDescent="0.15">
      <c r="A35" s="58"/>
      <c r="B35" s="59" t="s">
        <v>40</v>
      </c>
      <c r="C35" s="60"/>
      <c r="D35" s="61" cm="1">
        <f t="array" ref="D35">ROUND(IF(L35&lt;=100000000,L35*0.24%,IF(AND(L35&gt;100000000,L35&lt;=500000000),100000000*0.24%+(L35-100000000)*0.19%,IF(AND(L35&gt;500000000,L35&lt;=1000000000),100000000*0.24%+400000000*0.19%+(L35-500000000)*0.15%,IF(AND(L35&gt;1000000000,L35&lt;=5000000000),100000000*0.24%+400000000*0.19%+500000000*0.15%+(L35-1000000000)*0.12%,IF(L35&gt;5000000000,100000000*0.24%+400000000*0.19%+500000000*0.15%+4000000000*0.12%+(L35-5000000000)*0.1%,"Bingung komputer"))))),2)</f>
        <v>391671.91</v>
      </c>
      <c r="E35" s="62" cm="1">
        <f t="array" ref="E35">ROUND(IF(M35&lt;=100000000,M35*0.24%,IF(AND(M35&gt;100000000,M35&lt;=500000000),100000000*0.24%+(M35-100000000)*0.19%,IF(AND(M35&gt;500000000,M35&lt;=1000000000),100000000*0.24%+400000000*0.19%+(M35-500000000)*0.15%,IF(AND(M35&gt;1000000000,M35&lt;=5000000000),100000000*0.24%+400000000*0.19%+500000000*0.15%+(M35-1000000000)*0.12%,IF(M35&gt;5000000000,100000000*0.24%+400000000*0.19%+500000000*0.15%+4000000000*0.12%+(M35-5000000000)*0.1%,"Bingung komputer"))))),2)</f>
        <v>391102.36</v>
      </c>
      <c r="F35" s="62" cm="1">
        <f t="array" ref="F35">ROUND(IF(N35&lt;=100000000,N35*0.24%,IF(AND(N35&gt;100000000,N35&lt;=500000000),100000000*0.24%+(N35-100000000)*0.19%,IF(AND(N35&gt;500000000,N35&lt;=1000000000),100000000*0.24%+400000000*0.19%+(N35-500000000)*0.15%,IF(AND(N35&gt;1000000000,N35&lt;=5000000000),100000000*0.24%+400000000*0.19%+500000000*0.15%+(N35-1000000000)*0.12%,IF(N35&gt;5000000000,100000000*0.24%+400000000*0.19%+500000000*0.15%+4000000000*0.12%+(N35-5000000000)*0.1%,"Bingung komputer"))))),2)</f>
        <v>391102.36</v>
      </c>
      <c r="G35" s="63"/>
      <c r="H35" s="64"/>
      <c r="I35" s="60"/>
      <c r="J35" s="65"/>
      <c r="K35" s="65" t="str" cm="1">
        <f t="array" ref="K35">"Jumlah Terkena Pajak "&amp;MAX(K3:K33)&amp;"% (B)"</f>
        <v>Jumlah Terkena Pajak 11% (B)</v>
      </c>
      <c r="L35" s="66" cm="1">
        <f t="array" ref="L35">SUMIF($K3:$K33,"&gt;0",L3:L33)</f>
        <v>179827321.47170001</v>
      </c>
      <c r="M35" s="67" cm="1">
        <f t="array" ref="M35">SUMIF($K3:$K33,"&gt;0",M3:M33)</f>
        <v>179527558.02000001</v>
      </c>
      <c r="N35" s="67" cm="1">
        <f t="array" ref="N35">SUMIF($K3:$K33,"&gt;0",N3:N33)</f>
        <v>179527558.02000001</v>
      </c>
    </row>
    <row r="36" spans="1:14" ht="21" customHeight="1" x14ac:dyDescent="0.15">
      <c r="A36" s="68"/>
      <c r="B36" s="69"/>
      <c r="C36" s="69"/>
      <c r="D36" s="70"/>
      <c r="E36" s="70"/>
      <c r="F36" s="69"/>
      <c r="G36" s="70"/>
      <c r="H36" s="70"/>
      <c r="I36" s="69"/>
      <c r="J36" s="71"/>
      <c r="K36" s="71" t="str" cm="1">
        <f t="array" ref="K36">"PPN (C) = "&amp;MAX(K3:K33)&amp;"% x B"</f>
        <v>PPN (C) = 11% x B</v>
      </c>
      <c r="L36" s="72" cm="1">
        <f t="array" ref="L36">L35*MAX($K3:$K33)%</f>
        <v>19781005.361887001</v>
      </c>
      <c r="M36" s="67" cm="1">
        <f t="array" ref="M36">M35*MAX($K3:$K33)%</f>
        <v>19748031.382200003</v>
      </c>
      <c r="N36" s="67" cm="1">
        <f t="array" ref="N36">N35*MAX($K3:$K33)%</f>
        <v>19748031.382200003</v>
      </c>
    </row>
    <row r="37" spans="1:14" ht="21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41</v>
      </c>
      <c r="L37" s="74" cm="1">
        <f t="array" ref="L37">L34+L36</f>
        <v>199999998.76358703</v>
      </c>
      <c r="M37" s="67" cm="1">
        <f t="array" ref="M37">M34+M36</f>
        <v>199666691.73220003</v>
      </c>
      <c r="N37" s="67" cm="1">
        <f t="array" ref="N37">N34+N36</f>
        <v>199666691.73220003</v>
      </c>
    </row>
    <row r="38" spans="1:14" ht="20.5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42</v>
      </c>
      <c r="L38" s="66" cm="1">
        <f t="array" ref="L38">ROUNDDOWN(L37,2)</f>
        <v>199999998.75999999</v>
      </c>
      <c r="M38" s="66" cm="1">
        <f t="array" ref="M38">ROUNDDOWN(M37,2)</f>
        <v>199666691.72999999</v>
      </c>
      <c r="N38" s="66" cm="1">
        <f t="array" ref="N38">ROUNDDOWN(N37,-3)</f>
        <v>199666000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N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6800000</v>
      </c>
      <c r="I4" s="13">
        <v>6750000</v>
      </c>
      <c r="J4" s="13">
        <v>6750000</v>
      </c>
      <c r="K4" s="13">
        <v>11</v>
      </c>
      <c r="L4" s="13" cm="1">
        <f t="array" ref="L4">IF(D4&gt;0,IF($D4&lt;=0,0,D4*H4),"")</f>
        <v>6800000</v>
      </c>
      <c r="M4" s="13" cm="1">
        <f t="array" ref="M4">IF(E4&gt;0,IF($D4&lt;=0,0,ROUND(E4*I4,2)),"")</f>
        <v>6750000</v>
      </c>
      <c r="N4" s="15" cm="1">
        <f t="array" ref="N4">IF(F4&gt;0,IF($D4&lt;=0,0,ROUND(F4*J4,2)),"")</f>
        <v>6750000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145000</v>
      </c>
      <c r="J7" s="26">
        <v>145000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145000</v>
      </c>
      <c r="N7" s="27" cm="1">
        <f t="array" ref="N7">IF(F7&gt;0,IF($D7&lt;=0,0,ROUND(F7*J7,2)),"")</f>
        <v>145000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300000</v>
      </c>
      <c r="J9" s="26">
        <v>300000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300000</v>
      </c>
      <c r="N9" s="27" cm="1">
        <f t="array" ref="N9">IF(F9&gt;0,IF($D9&lt;=0,0,ROUND(F9*J9,2)),"")</f>
        <v>300000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250000</v>
      </c>
      <c r="J10" s="23">
        <v>250000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250000</v>
      </c>
      <c r="N10" s="15" cm="1">
        <f t="array" ref="N10">IF(F10&gt;0,IF($D10&lt;=0,0,ROUND(F10*J10,2)),"")</f>
        <v>250000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38000</v>
      </c>
      <c r="J12" s="23">
        <v>38000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380000</v>
      </c>
      <c r="N12" s="15" cm="1">
        <f t="array" ref="N12">IF(F12&gt;0,IF($D12&lt;=0,0,ROUND(F12*J12,2)),"")</f>
        <v>380000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20</v>
      </c>
      <c r="E14" s="13" cm="1">
        <f t="array" ref="E14">D14</f>
        <v>20</v>
      </c>
      <c r="F14" s="13" cm="1">
        <f t="array" ref="F14">D14</f>
        <v>20</v>
      </c>
      <c r="G14" s="14" t="s">
        <v>27</v>
      </c>
      <c r="H14" s="13">
        <v>15000</v>
      </c>
      <c r="I14" s="23">
        <v>10000</v>
      </c>
      <c r="J14" s="23">
        <v>10000</v>
      </c>
      <c r="K14" s="13">
        <v>11</v>
      </c>
      <c r="L14" s="13" cm="1">
        <f t="array" ref="L14">IF(D14&gt;0,IF($D14&lt;=0,0,D14*H14),"")</f>
        <v>300000</v>
      </c>
      <c r="M14" s="13" cm="1">
        <f t="array" ref="M14">IF(E14&gt;0,IF($D14&lt;=0,0,ROUND(E14*I14,2)),"")</f>
        <v>200000</v>
      </c>
      <c r="N14" s="15" cm="1">
        <f t="array" ref="N14">IF(F14&gt;0,IF($D14&lt;=0,0,ROUND(F14*J14,2)),"")</f>
        <v>200000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80000</v>
      </c>
      <c r="J15" s="26">
        <v>80000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800000</v>
      </c>
      <c r="N15" s="27" cm="1">
        <f t="array" ref="N15">IF(F15&gt;0,IF($D15&lt;=0,0,ROUND(F15*J15,2)),"")</f>
        <v>800000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30000</v>
      </c>
      <c r="J16" s="23">
        <v>30000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300000</v>
      </c>
      <c r="N16" s="15" cm="1">
        <f t="array" ref="N16">IF(F16&gt;0,IF($D16&lt;=0,0,ROUND(F16*J16,2)),"")</f>
        <v>300000</v>
      </c>
    </row>
    <row r="17" spans="1:14" ht="20.5" customHeight="1" x14ac:dyDescent="0.15">
      <c r="A17" s="10" t="s">
        <v>114</v>
      </c>
      <c r="B17" s="11" t="s">
        <v>115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10" t="s">
        <v>116</v>
      </c>
      <c r="B18" s="11" t="s">
        <v>117</v>
      </c>
      <c r="C18" s="12"/>
      <c r="D18" s="20"/>
      <c r="E18" s="13"/>
      <c r="F18" s="13"/>
      <c r="G18" s="20"/>
      <c r="H18" s="13"/>
      <c r="I18" s="20"/>
      <c r="J18" s="20"/>
      <c r="K18" s="13"/>
      <c r="L18" s="20" t="str" cm="1">
        <f t="array" ref="L18">IF(D18&gt;0,IF($D18&lt;=0,0,D18*H18),"")</f>
        <v/>
      </c>
      <c r="M18" s="20" t="str" cm="1">
        <f t="array" ref="M18">IF(E18&gt;0,IF($D18&lt;=0,0,ROUND(E18*I18,2)),"")</f>
        <v/>
      </c>
      <c r="N18" s="21" t="str" cm="1">
        <f t="array" ref="N18">IF(F18&gt;0,IF($D18&lt;=0,0,ROUND(F18*J18,2)),"")</f>
        <v/>
      </c>
    </row>
    <row r="19" spans="1:14" ht="20.5" customHeight="1" x14ac:dyDescent="0.15">
      <c r="A19" s="10" t="s">
        <v>118</v>
      </c>
      <c r="B19" s="11" t="s">
        <v>119</v>
      </c>
      <c r="C19" s="16"/>
      <c r="D19" s="24">
        <v>1</v>
      </c>
      <c r="E19" s="18" cm="1">
        <f t="array" ref="E19">D19</f>
        <v>1</v>
      </c>
      <c r="F19" s="18" cm="1">
        <f t="array" ref="F19">D19</f>
        <v>1</v>
      </c>
      <c r="G19" s="25" t="s">
        <v>94</v>
      </c>
      <c r="H19" s="18">
        <v>2500000</v>
      </c>
      <c r="I19" s="26">
        <v>2500000</v>
      </c>
      <c r="J19" s="26">
        <v>2500000</v>
      </c>
      <c r="K19" s="18">
        <v>11</v>
      </c>
      <c r="L19" s="18" cm="1">
        <f t="array" ref="L19">IF(D19&gt;0,IF($D19&lt;=0,0,D19*H19),"")</f>
        <v>2500000</v>
      </c>
      <c r="M19" s="18" cm="1">
        <f t="array" ref="M19">IF(E19&gt;0,IF($D19&lt;=0,0,ROUND(E19*I19,2)),"")</f>
        <v>2500000</v>
      </c>
      <c r="N19" s="27" cm="1">
        <f t="array" ref="N19">IF(F19&gt;0,IF($D19&lt;=0,0,ROUND(F19*J19,2)),"")</f>
        <v>2500000</v>
      </c>
    </row>
    <row r="20" spans="1:14" ht="20.5" customHeight="1" x14ac:dyDescent="0.15">
      <c r="A20" s="28"/>
      <c r="B20" s="11" t="s">
        <v>120</v>
      </c>
      <c r="C20" s="12"/>
      <c r="D20" s="20"/>
      <c r="E20" s="13"/>
      <c r="F20" s="13"/>
      <c r="G20" s="20"/>
      <c r="H20" s="13"/>
      <c r="I20" s="20"/>
      <c r="J20" s="20"/>
      <c r="K20" s="13"/>
      <c r="L20" s="20" t="str" cm="1">
        <f t="array" ref="L20">IF(D20&gt;0,IF($D20&lt;=0,0,D20*H20),"")</f>
        <v/>
      </c>
      <c r="M20" s="20" t="str" cm="1">
        <f t="array" ref="M20">IF(E20&gt;0,IF($D20&lt;=0,0,ROUND(E20*I20,2)),"")</f>
        <v/>
      </c>
      <c r="N20" s="21" t="str" cm="1">
        <f t="array" ref="N20">IF(F20&gt;0,IF($D20&lt;=0,0,ROUND(F20*J20,2)),"")</f>
        <v/>
      </c>
    </row>
    <row r="21" spans="1:14" ht="32.5" customHeight="1" x14ac:dyDescent="0.15">
      <c r="A21" s="10" t="s">
        <v>121</v>
      </c>
      <c r="B21" s="11" t="s">
        <v>122</v>
      </c>
      <c r="C21" s="16"/>
      <c r="D21" s="24">
        <v>1</v>
      </c>
      <c r="E21" s="18" cm="1">
        <f t="array" ref="E21">D21</f>
        <v>1</v>
      </c>
      <c r="F21" s="18" cm="1">
        <f t="array" ref="F21">D21</f>
        <v>1</v>
      </c>
      <c r="G21" s="25" t="s">
        <v>102</v>
      </c>
      <c r="H21" s="18">
        <v>350000</v>
      </c>
      <c r="I21" s="26">
        <v>340000</v>
      </c>
      <c r="J21" s="26">
        <v>340000</v>
      </c>
      <c r="K21" s="18">
        <v>11</v>
      </c>
      <c r="L21" s="18" cm="1">
        <f t="array" ref="L21">IF(D21&gt;0,IF($D21&lt;=0,0,D21*H21),"")</f>
        <v>350000</v>
      </c>
      <c r="M21" s="18" cm="1">
        <f t="array" ref="M21">IF(E21&gt;0,IF($D21&lt;=0,0,ROUND(E21*I21,2)),"")</f>
        <v>340000</v>
      </c>
      <c r="N21" s="27" cm="1">
        <f t="array" ref="N21">IF(F21&gt;0,IF($D21&lt;=0,0,ROUND(F21*J21,2)),"")</f>
        <v>340000</v>
      </c>
    </row>
    <row r="22" spans="1:14" ht="20.5" customHeight="1" x14ac:dyDescent="0.15">
      <c r="A22" s="10" t="s">
        <v>123</v>
      </c>
      <c r="B22" s="11" t="s">
        <v>124</v>
      </c>
      <c r="C22" s="12"/>
      <c r="D22" s="20"/>
      <c r="E22" s="13"/>
      <c r="F22" s="13"/>
      <c r="G22" s="20"/>
      <c r="H22" s="13"/>
      <c r="I22" s="20"/>
      <c r="J22" s="20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10" t="s">
        <v>125</v>
      </c>
      <c r="B23" s="11" t="s">
        <v>124</v>
      </c>
      <c r="C23" s="16"/>
      <c r="D23" s="24">
        <v>1</v>
      </c>
      <c r="E23" s="18" cm="1">
        <f t="array" ref="E23">D23</f>
        <v>1</v>
      </c>
      <c r="F23" s="18" cm="1">
        <f t="array" ref="F23">D23</f>
        <v>1</v>
      </c>
      <c r="G23" s="25" t="s">
        <v>22</v>
      </c>
      <c r="H23" s="18">
        <v>300000</v>
      </c>
      <c r="I23" s="26">
        <v>280000</v>
      </c>
      <c r="J23" s="26">
        <v>280000</v>
      </c>
      <c r="K23" s="18">
        <v>11</v>
      </c>
      <c r="L23" s="18" cm="1">
        <f t="array" ref="L23">IF(D23&gt;0,IF($D23&lt;=0,0,D23*H23),"")</f>
        <v>300000</v>
      </c>
      <c r="M23" s="18" cm="1">
        <f t="array" ref="M23">IF(E23&gt;0,IF($D23&lt;=0,0,ROUND(E23*I23,2)),"")</f>
        <v>280000</v>
      </c>
      <c r="N23" s="27" cm="1">
        <f t="array" ref="N23">IF(F23&gt;0,IF($D23&lt;=0,0,ROUND(F23*J23,2)),"")</f>
        <v>280000</v>
      </c>
    </row>
    <row r="24" spans="1:14" ht="20.5" customHeight="1" x14ac:dyDescent="0.15">
      <c r="A24" s="28"/>
      <c r="B24" s="11" t="s">
        <v>126</v>
      </c>
      <c r="C24" s="12"/>
      <c r="D24" s="20"/>
      <c r="E24" s="13"/>
      <c r="F24" s="13"/>
      <c r="G24" s="20"/>
      <c r="H24" s="13"/>
      <c r="I24" s="20"/>
      <c r="J24" s="20"/>
      <c r="K24" s="13"/>
      <c r="L24" s="20" t="str" cm="1">
        <f t="array" ref="L24">IF(D24&gt;0,IF($D24&lt;=0,0,D24*H24),"")</f>
        <v/>
      </c>
      <c r="M24" s="20" t="str" cm="1">
        <f t="array" ref="M24">IF(E24&gt;0,IF($D24&lt;=0,0,ROUND(E24*I24,2)),"")</f>
        <v/>
      </c>
      <c r="N24" s="21" t="str" cm="1">
        <f t="array" ref="N24">IF(F24&gt;0,IF($D24&lt;=0,0,ROUND(F24*J24,2)),"")</f>
        <v/>
      </c>
    </row>
    <row r="25" spans="1:14" ht="20.5" customHeight="1" x14ac:dyDescent="0.15">
      <c r="A25" s="10" t="s">
        <v>80</v>
      </c>
      <c r="B25" s="11" t="s">
        <v>127</v>
      </c>
      <c r="C25" s="16"/>
      <c r="D25" s="18">
        <v>1100</v>
      </c>
      <c r="E25" s="18" cm="1">
        <f t="array" ref="E25">D25</f>
        <v>1100</v>
      </c>
      <c r="F25" s="18" cm="1">
        <f t="array" ref="F25">D25</f>
        <v>1100</v>
      </c>
      <c r="G25" s="25" t="s">
        <v>34</v>
      </c>
      <c r="H25" s="18">
        <v>29760.89</v>
      </c>
      <c r="I25" s="18">
        <v>29745.31</v>
      </c>
      <c r="J25" s="18">
        <v>29745.31</v>
      </c>
      <c r="K25" s="18">
        <v>11</v>
      </c>
      <c r="L25" s="18" cm="1">
        <f t="array" ref="L25">IF(D25&gt;0,IF($D25&lt;=0,0,D25*H25),"")</f>
        <v>32736979</v>
      </c>
      <c r="M25" s="18" cm="1">
        <f t="array" ref="M25">IF(E25&gt;0,IF($D25&lt;=0,0,ROUND(E25*I25,2)),"")</f>
        <v>32719841</v>
      </c>
      <c r="N25" s="27" cm="1">
        <f t="array" ref="N25">IF(F25&gt;0,IF($D25&lt;=0,0,ROUND(F25*J25,2)),"")</f>
        <v>32719841</v>
      </c>
    </row>
    <row r="26" spans="1:14" ht="20.5" customHeight="1" x14ac:dyDescent="0.15">
      <c r="A26" s="28"/>
      <c r="B26" s="11" t="s">
        <v>32</v>
      </c>
      <c r="C26" s="12"/>
      <c r="D26" s="20"/>
      <c r="E26" s="13"/>
      <c r="F26" s="13"/>
      <c r="G26" s="20"/>
      <c r="H26" s="13"/>
      <c r="I26" s="20"/>
      <c r="J26" s="20"/>
      <c r="K26" s="13"/>
      <c r="L26" s="20" t="str" cm="1">
        <f t="array" ref="L26">IF(D26&gt;0,IF($D26&lt;=0,0,D26*H26),"")</f>
        <v/>
      </c>
      <c r="M26" s="20" t="str" cm="1">
        <f t="array" ref="M26">IF(E26&gt;0,IF($D26&lt;=0,0,ROUND(E26*I26,2)),"")</f>
        <v/>
      </c>
      <c r="N26" s="21" t="str" cm="1">
        <f t="array" ref="N26">IF(F26&gt;0,IF($D26&lt;=0,0,ROUND(F26*J26,2)),"")</f>
        <v/>
      </c>
    </row>
    <row r="27" spans="1:14" ht="20.5" customHeight="1" x14ac:dyDescent="0.15">
      <c r="A27" s="29">
        <v>3.1</v>
      </c>
      <c r="B27" s="11" t="s">
        <v>128</v>
      </c>
      <c r="C27" s="16"/>
      <c r="D27" s="18">
        <v>4965</v>
      </c>
      <c r="E27" s="18" cm="1">
        <f t="array" ref="E27">D27</f>
        <v>4965</v>
      </c>
      <c r="F27" s="18" cm="1">
        <f t="array" ref="F27">D27</f>
        <v>4965</v>
      </c>
      <c r="G27" s="25" t="s">
        <v>34</v>
      </c>
      <c r="H27" s="18">
        <v>22063.02</v>
      </c>
      <c r="I27" s="18">
        <v>22057.03</v>
      </c>
      <c r="J27" s="18">
        <v>22057.03</v>
      </c>
      <c r="K27" s="18">
        <v>11</v>
      </c>
      <c r="L27" s="18" cm="1">
        <f t="array" ref="L27">IF(D27&gt;0,IF($D27&lt;=0,0,D27*H27),"")</f>
        <v>109542894.3</v>
      </c>
      <c r="M27" s="18" cm="1">
        <f t="array" ref="M27">IF(E27&gt;0,IF($D27&lt;=0,0,ROUND(E27*I27,2)),"")</f>
        <v>109513153.95</v>
      </c>
      <c r="N27" s="27" cm="1">
        <f t="array" ref="N27">IF(F27&gt;0,IF($D27&lt;=0,0,ROUND(F27*J27,2)),"")</f>
        <v>109513153.95</v>
      </c>
    </row>
    <row r="28" spans="1:14" ht="20.5" customHeight="1" x14ac:dyDescent="0.15">
      <c r="A28" s="29">
        <v>3.3</v>
      </c>
      <c r="B28" s="11" t="s">
        <v>35</v>
      </c>
      <c r="C28" s="12"/>
      <c r="D28" s="13">
        <v>6000</v>
      </c>
      <c r="E28" s="13" cm="1">
        <f t="array" ref="E28">D28</f>
        <v>6000</v>
      </c>
      <c r="F28" s="13" cm="1">
        <f t="array" ref="F28">D28</f>
        <v>6000</v>
      </c>
      <c r="G28" s="14" t="s">
        <v>36</v>
      </c>
      <c r="H28" s="13">
        <v>1098.81</v>
      </c>
      <c r="I28" s="100">
        <v>1098.3800000000001</v>
      </c>
      <c r="J28" s="100">
        <v>1098.3800000000001</v>
      </c>
      <c r="K28" s="13">
        <v>11</v>
      </c>
      <c r="L28" s="13" cm="1">
        <f t="array" ref="L28">IF(D28&gt;0,IF($D28&lt;=0,0,D28*H28),"")</f>
        <v>6592860</v>
      </c>
      <c r="M28" s="13" cm="1">
        <f t="array" ref="M28">IF(E28&gt;0,IF($D28&lt;=0,0,ROUND(E28*I28,2)),"")</f>
        <v>6590280</v>
      </c>
      <c r="N28" s="15" cm="1">
        <f t="array" ref="N28">IF(F28&gt;0,IF($D28&lt;=0,0,ROUND(F28*J28,2)),"")</f>
        <v>6590280</v>
      </c>
    </row>
    <row r="29" spans="1:14" ht="20.5" customHeight="1" x14ac:dyDescent="0.15">
      <c r="A29" s="29">
        <v>3.4</v>
      </c>
      <c r="B29" s="11" t="s">
        <v>129</v>
      </c>
      <c r="C29" s="16"/>
      <c r="D29" s="18">
        <v>8000</v>
      </c>
      <c r="E29" s="18" cm="1">
        <f t="array" ref="E29">D29</f>
        <v>8000</v>
      </c>
      <c r="F29" s="18" cm="1">
        <f t="array" ref="F29">D29</f>
        <v>8000</v>
      </c>
      <c r="G29" s="25" t="s">
        <v>36</v>
      </c>
      <c r="H29" s="18">
        <v>2263.34</v>
      </c>
      <c r="I29" s="30">
        <v>2263.04</v>
      </c>
      <c r="J29" s="30">
        <v>2263.04</v>
      </c>
      <c r="K29" s="18">
        <v>11</v>
      </c>
      <c r="L29" s="18" cm="1">
        <f t="array" ref="L29">IF(D29&gt;0,IF($D29&lt;=0,0,D29*H29),"")</f>
        <v>18106720</v>
      </c>
      <c r="M29" s="18" cm="1">
        <f t="array" ref="M29">IF(E29&gt;0,IF($D29&lt;=0,0,ROUND(E29*I29,2)),"")</f>
        <v>18104320</v>
      </c>
      <c r="N29" s="27" cm="1">
        <f t="array" ref="N29">IF(F29&gt;0,IF($D29&lt;=0,0,ROUND(F29*J29,2)),"")</f>
        <v>18104320</v>
      </c>
    </row>
    <row r="30" spans="1:14" ht="20.5" customHeight="1" x14ac:dyDescent="0.15">
      <c r="A30" s="28"/>
      <c r="B30" s="11" t="s">
        <v>37</v>
      </c>
      <c r="C30" s="12"/>
      <c r="D30" s="13"/>
      <c r="E30" s="13"/>
      <c r="F30" s="13"/>
      <c r="G30" s="20"/>
      <c r="H30" s="20"/>
      <c r="I30" s="20"/>
      <c r="J30" s="20"/>
      <c r="K30" s="13"/>
      <c r="L30" s="20" t="str" cm="1">
        <f t="array" ref="L30">IF(D30&gt;0,IF($D30&lt;=0,0,D30*H30),"")</f>
        <v/>
      </c>
      <c r="M30" s="13"/>
      <c r="N30" s="15"/>
    </row>
    <row r="31" spans="1:14" ht="20.5" customHeight="1" x14ac:dyDescent="0.15">
      <c r="A31" s="31">
        <v>1</v>
      </c>
      <c r="B31" s="32" t="s">
        <v>38</v>
      </c>
      <c r="C31" s="33"/>
      <c r="D31" s="34">
        <v>1</v>
      </c>
      <c r="E31" s="34" cm="1">
        <f t="array" ref="E31">D31</f>
        <v>1</v>
      </c>
      <c r="F31" s="34" cm="1">
        <f t="array" ref="F31">D31</f>
        <v>1</v>
      </c>
      <c r="G31" s="35" t="s">
        <v>13</v>
      </c>
      <c r="H31" s="34">
        <v>391296</v>
      </c>
      <c r="I31" s="34">
        <v>390618</v>
      </c>
      <c r="J31" s="34">
        <v>390618</v>
      </c>
      <c r="K31" s="34">
        <v>0</v>
      </c>
      <c r="L31" s="34" cm="1">
        <f t="array" ref="L31">IF(D31&gt;0,IF($D31&lt;=0,0,D31*H31),"")</f>
        <v>391296</v>
      </c>
      <c r="M31" s="34" cm="1">
        <f t="array" ref="M31">IF(E31&gt;0,IF($D31&lt;=0,0,ROUND(E31*I31,2)),"")</f>
        <v>390618</v>
      </c>
      <c r="N31" s="36" cm="1">
        <f t="array" ref="N31">IF(F31&gt;0,IF($D31&lt;=0,0,ROUND(F31*J31,2)),"")</f>
        <v>390618</v>
      </c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6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4"/>
      <c r="M37" s="44"/>
      <c r="N37" s="46"/>
    </row>
    <row r="38" spans="1:14" ht="8.75" hidden="1" customHeight="1" x14ac:dyDescent="0.15">
      <c r="A38" s="37"/>
      <c r="B38" s="38"/>
      <c r="C38" s="39"/>
      <c r="D38" s="40"/>
      <c r="E38" s="40"/>
      <c r="F38" s="40"/>
      <c r="G38" s="41"/>
      <c r="H38" s="41"/>
      <c r="I38" s="41"/>
      <c r="J38" s="41"/>
      <c r="K38" s="40"/>
      <c r="L38" s="41"/>
      <c r="M38" s="41"/>
      <c r="N38" s="47"/>
    </row>
    <row r="39" spans="1:14" ht="8.75" hidden="1" customHeight="1" x14ac:dyDescent="0.15">
      <c r="A39" s="37"/>
      <c r="B39" s="38"/>
      <c r="C39" s="43"/>
      <c r="D39" s="44"/>
      <c r="E39" s="44"/>
      <c r="F39" s="44"/>
      <c r="G39" s="45"/>
      <c r="H39" s="48"/>
      <c r="I39" s="48"/>
      <c r="J39" s="48"/>
      <c r="K39" s="44"/>
      <c r="L39" s="44"/>
      <c r="M39" s="44"/>
      <c r="N39" s="46"/>
    </row>
    <row r="40" spans="1:14" ht="8.75" hidden="1" customHeight="1" x14ac:dyDescent="0.15">
      <c r="A40" s="37"/>
      <c r="B40" s="38"/>
      <c r="C40" s="39"/>
      <c r="D40" s="40"/>
      <c r="E40" s="40"/>
      <c r="F40" s="40"/>
      <c r="G40" s="41"/>
      <c r="H40" s="41"/>
      <c r="I40" s="41"/>
      <c r="J40" s="41"/>
      <c r="K40" s="40"/>
      <c r="L40" s="41"/>
      <c r="M40" s="41"/>
      <c r="N40" s="47"/>
    </row>
    <row r="41" spans="1:14" ht="8.75" hidden="1" customHeight="1" x14ac:dyDescent="0.15">
      <c r="A41" s="37"/>
      <c r="B41" s="38"/>
      <c r="C41" s="43"/>
      <c r="D41" s="44"/>
      <c r="E41" s="44"/>
      <c r="F41" s="44"/>
      <c r="G41" s="45"/>
      <c r="H41" s="44"/>
      <c r="I41" s="44"/>
      <c r="J41" s="44"/>
      <c r="K41" s="44"/>
      <c r="L41" s="44"/>
      <c r="M41" s="44"/>
      <c r="N41" s="46"/>
    </row>
    <row r="42" spans="1:14" ht="8.75" hidden="1" customHeight="1" x14ac:dyDescent="0.15">
      <c r="A42" s="37"/>
      <c r="B42" s="38"/>
      <c r="C42" s="39"/>
      <c r="D42" s="40"/>
      <c r="E42" s="40"/>
      <c r="F42" s="40"/>
      <c r="G42" s="41"/>
      <c r="H42" s="40"/>
      <c r="I42" s="40"/>
      <c r="J42" s="40"/>
      <c r="K42" s="40"/>
      <c r="L42" s="40"/>
      <c r="M42" s="40"/>
      <c r="N42" s="42"/>
    </row>
    <row r="43" spans="1:14" ht="8.75" hidden="1" customHeight="1" x14ac:dyDescent="0.15">
      <c r="A43" s="49"/>
      <c r="B43" s="38"/>
      <c r="C43" s="43"/>
      <c r="D43" s="44"/>
      <c r="E43" s="44"/>
      <c r="F43" s="44"/>
      <c r="G43" s="45"/>
      <c r="H43" s="44"/>
      <c r="I43" s="44"/>
      <c r="J43" s="44"/>
      <c r="K43" s="44"/>
      <c r="L43" s="44"/>
      <c r="M43" s="44"/>
      <c r="N43" s="46"/>
    </row>
    <row r="44" spans="1:14" ht="8.75" hidden="1" customHeight="1" x14ac:dyDescent="0.15">
      <c r="A44" s="49"/>
      <c r="B44" s="38"/>
      <c r="C44" s="39"/>
      <c r="D44" s="40"/>
      <c r="E44" s="40"/>
      <c r="F44" s="40"/>
      <c r="G44" s="41"/>
      <c r="H44" s="40"/>
      <c r="I44" s="40"/>
      <c r="J44" s="40"/>
      <c r="K44" s="40"/>
      <c r="L44" s="40"/>
      <c r="M44" s="40"/>
      <c r="N44" s="42"/>
    </row>
    <row r="45" spans="1:14" ht="8.75" hidden="1" customHeight="1" x14ac:dyDescent="0.15">
      <c r="A45" s="37"/>
      <c r="B45" s="38"/>
      <c r="C45" s="43"/>
      <c r="D45" s="44"/>
      <c r="E45" s="44"/>
      <c r="F45" s="44"/>
      <c r="G45" s="45"/>
      <c r="H45" s="44"/>
      <c r="I45" s="44"/>
      <c r="J45" s="44"/>
      <c r="K45" s="44"/>
      <c r="L45" s="45"/>
      <c r="M45" s="45"/>
      <c r="N45" s="50"/>
    </row>
    <row r="46" spans="1:14" ht="8.75" hidden="1" customHeight="1" x14ac:dyDescent="0.15">
      <c r="A46" s="37"/>
      <c r="B46" s="38"/>
      <c r="C46" s="39"/>
      <c r="D46" s="40"/>
      <c r="E46" s="40"/>
      <c r="F46" s="40"/>
      <c r="G46" s="41"/>
      <c r="H46" s="40"/>
      <c r="I46" s="40"/>
      <c r="J46" s="40"/>
      <c r="K46" s="40"/>
      <c r="L46" s="40"/>
      <c r="M46" s="40"/>
      <c r="N46" s="42"/>
    </row>
    <row r="47" spans="1:14" ht="8.75" hidden="1" customHeight="1" x14ac:dyDescent="0.15">
      <c r="A47" s="37"/>
      <c r="B47" s="38"/>
      <c r="C47" s="43"/>
      <c r="D47" s="44"/>
      <c r="E47" s="44"/>
      <c r="F47" s="44"/>
      <c r="G47" s="45"/>
      <c r="H47" s="44"/>
      <c r="I47" s="44"/>
      <c r="J47" s="44"/>
      <c r="K47" s="44"/>
      <c r="L47" s="45"/>
      <c r="M47" s="45"/>
      <c r="N47" s="50"/>
    </row>
    <row r="48" spans="1:14" ht="20.75" customHeight="1" x14ac:dyDescent="0.15">
      <c r="A48" s="51"/>
      <c r="B48" s="52"/>
      <c r="C48" s="52"/>
      <c r="D48" s="53"/>
      <c r="E48" s="53"/>
      <c r="F48" s="53"/>
      <c r="G48" s="54"/>
      <c r="H48" s="54"/>
      <c r="I48" s="52"/>
      <c r="J48" s="55"/>
      <c r="K48" s="56" t="s">
        <v>39</v>
      </c>
      <c r="L48" s="57" cm="1">
        <f t="array" ref="L48">SUM(L1:L47)</f>
        <v>180020749.30000001</v>
      </c>
      <c r="M48" s="57" cm="1">
        <f t="array" ref="M48">SUM(M1:M47)</f>
        <v>179663212.94999999</v>
      </c>
      <c r="N48" s="57" cm="1">
        <f t="array" ref="N48">SUM(N1:N47)</f>
        <v>179663212.94999999</v>
      </c>
    </row>
    <row r="49" spans="1:14" ht="21" customHeight="1" x14ac:dyDescent="0.15">
      <c r="A49" s="58"/>
      <c r="B49" s="59" t="s">
        <v>40</v>
      </c>
      <c r="C49" s="60"/>
      <c r="D49" s="61" cm="1">
        <f t="array" ref="D49">ROUND(IF(L49&lt;=100000000,L49*0.24%,IF(AND(L49&gt;100000000,L49&lt;=500000000),100000000*0.24%+(L49-100000000)*0.19%,IF(AND(L49&gt;500000000,L49&lt;=1000000000),100000000*0.24%+400000000*0.19%+(L49-500000000)*0.15%,IF(AND(L49&gt;1000000000,L49&lt;=5000000000),100000000*0.24%+400000000*0.19%+500000000*0.15%+(L49-1000000000)*0.12%,IF(L49&gt;5000000000,100000000*0.24%+400000000*0.19%+500000000*0.15%+4000000000*0.12%+(L49-5000000000)*0.1%,"Bingung komputer"))))),2)</f>
        <v>391295.96</v>
      </c>
      <c r="E49" s="62" cm="1">
        <f t="array" ref="E49">ROUND(IF(M49&lt;=100000000,M49*0.24%,IF(AND(M49&gt;100000000,M49&lt;=500000000),100000000*0.24%+(M49-100000000)*0.19%,IF(AND(M49&gt;500000000,M49&lt;=1000000000),100000000*0.24%+400000000*0.19%+(M49-500000000)*0.15%,IF(AND(M49&gt;1000000000,M49&lt;=5000000000),100000000*0.24%+400000000*0.19%+500000000*0.15%+(M49-1000000000)*0.12%,IF(M49&gt;5000000000,100000000*0.24%+400000000*0.19%+500000000*0.15%+4000000000*0.12%+(M49-5000000000)*0.1%,"Bingung komputer"))))),2)</f>
        <v>390617.93</v>
      </c>
      <c r="F49" s="62" cm="1">
        <f t="array" ref="F49">ROUND(IF(N49&lt;=100000000,N49*0.24%,IF(AND(N49&gt;100000000,N49&lt;=500000000),100000000*0.24%+(N49-100000000)*0.19%,IF(AND(N49&gt;500000000,N49&lt;=1000000000),100000000*0.24%+400000000*0.19%+(N49-500000000)*0.15%,IF(AND(N49&gt;1000000000,N49&lt;=5000000000),100000000*0.24%+400000000*0.19%+500000000*0.15%+(N49-1000000000)*0.12%,IF(N49&gt;5000000000,100000000*0.24%+400000000*0.19%+500000000*0.15%+4000000000*0.12%+(N49-5000000000)*0.1%,"Bingung komputer"))))),2)</f>
        <v>390617.93</v>
      </c>
      <c r="G49" s="63"/>
      <c r="H49" s="64"/>
      <c r="I49" s="60"/>
      <c r="J49" s="65"/>
      <c r="K49" s="65" t="str" cm="1">
        <f t="array" ref="K49">"Jumlah Terkena Pajak "&amp;MAX(K3:K47)&amp;"% (B)"</f>
        <v>Jumlah Terkena Pajak 11% (B)</v>
      </c>
      <c r="L49" s="66" cm="1">
        <f t="array" ref="L49">SUMIF($K3:$K47,"&gt;0",L3:L47)</f>
        <v>179629453.30000001</v>
      </c>
      <c r="M49" s="67" cm="1">
        <f t="array" ref="M49">SUMIF($K3:$K47,"&gt;0",M3:M47)</f>
        <v>179272594.94999999</v>
      </c>
      <c r="N49" s="67" cm="1">
        <f t="array" ref="N49">SUMIF($K3:$K47,"&gt;0",N3:N47)</f>
        <v>179272594.94999999</v>
      </c>
    </row>
    <row r="50" spans="1:14" ht="21" customHeight="1" x14ac:dyDescent="0.15">
      <c r="A50" s="68"/>
      <c r="B50" s="69"/>
      <c r="C50" s="69"/>
      <c r="D50" s="70"/>
      <c r="E50" s="70"/>
      <c r="F50" s="69"/>
      <c r="G50" s="70"/>
      <c r="H50" s="70"/>
      <c r="I50" s="69"/>
      <c r="J50" s="71"/>
      <c r="K50" s="71" t="str" cm="1">
        <f t="array" ref="K50">"PPN (C) = "&amp;MAX(K3:K47)&amp;"% x B"</f>
        <v>PPN (C) = 11% x B</v>
      </c>
      <c r="L50" s="72" cm="1">
        <f t="array" ref="L50">L49*MAX($K3:$K47)%</f>
        <v>19759239.863000002</v>
      </c>
      <c r="M50" s="67" cm="1">
        <f t="array" ref="M50">M49*MAX($K3:$K47)%</f>
        <v>19719985.444499999</v>
      </c>
      <c r="N50" s="67" cm="1">
        <f t="array" ref="N50">N49*MAX($K3:$K47)%</f>
        <v>19719985.444499999</v>
      </c>
    </row>
    <row r="51" spans="1:14" ht="21" customHeight="1" x14ac:dyDescent="0.15">
      <c r="A51" s="68"/>
      <c r="B51" s="69"/>
      <c r="C51" s="69"/>
      <c r="D51" s="70"/>
      <c r="E51" s="70"/>
      <c r="F51" s="70"/>
      <c r="G51" s="70"/>
      <c r="H51" s="70"/>
      <c r="I51" s="69"/>
      <c r="J51" s="71"/>
      <c r="K51" s="73" t="s">
        <v>41</v>
      </c>
      <c r="L51" s="74" cm="1">
        <f t="array" ref="L51">L48+L50</f>
        <v>199779989.16300002</v>
      </c>
      <c r="M51" s="67" cm="1">
        <f t="array" ref="M51">M48+M50</f>
        <v>199383198.39449999</v>
      </c>
      <c r="N51" s="67" cm="1">
        <f t="array" ref="N51">N48+N50</f>
        <v>199383198.39449999</v>
      </c>
    </row>
    <row r="52" spans="1:14" ht="20.5" customHeight="1" x14ac:dyDescent="0.15">
      <c r="A52" s="68"/>
      <c r="B52" s="69"/>
      <c r="C52" s="69"/>
      <c r="D52" s="70"/>
      <c r="E52" s="70"/>
      <c r="F52" s="70"/>
      <c r="G52" s="70"/>
      <c r="H52" s="70"/>
      <c r="I52" s="69"/>
      <c r="J52" s="71"/>
      <c r="K52" s="73" t="s">
        <v>42</v>
      </c>
      <c r="L52" s="66" cm="1">
        <f t="array" ref="L52">ROUNDDOWN(L51,2)</f>
        <v>199779989.16</v>
      </c>
      <c r="M52" s="66" cm="1">
        <f t="array" ref="M52">ROUNDDOWN(M51,2)</f>
        <v>199383198.38999999</v>
      </c>
      <c r="N52" s="66" cm="1">
        <f t="array" ref="N52">ROUNDDOWN(N51,-3)</f>
        <v>199383000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N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18950000</v>
      </c>
      <c r="I4" s="13">
        <v>18690000</v>
      </c>
      <c r="J4" s="13">
        <v>18690000</v>
      </c>
      <c r="K4" s="13">
        <v>11</v>
      </c>
      <c r="L4" s="13" cm="1">
        <f t="array" ref="L4">IF(D4&gt;0,IF($D4&lt;=0,0,D4*H4),"")</f>
        <v>18950000</v>
      </c>
      <c r="M4" s="13" cm="1">
        <f t="array" ref="M4">IF(E4&gt;0,IF($D4&lt;=0,0,ROUND(E4*I4,2)),"")</f>
        <v>18690000</v>
      </c>
      <c r="N4" s="15" cm="1">
        <f t="array" ref="N4">IF(F4&gt;0,IF($D4&lt;=0,0,ROUND(F4*J4,2)),"")</f>
        <v>18690000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100000</v>
      </c>
      <c r="J7" s="26">
        <v>100000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100000</v>
      </c>
      <c r="N7" s="27" cm="1">
        <f t="array" ref="N7">IF(F7&gt;0,IF($D7&lt;=0,0,ROUND(F7*J7,2)),"")</f>
        <v>100000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295000</v>
      </c>
      <c r="J9" s="26">
        <v>295000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295000</v>
      </c>
      <c r="N9" s="27" cm="1">
        <f t="array" ref="N9">IF(F9&gt;0,IF($D9&lt;=0,0,ROUND(F9*J9,2)),"")</f>
        <v>295000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240000</v>
      </c>
      <c r="J10" s="23">
        <v>240000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240000</v>
      </c>
      <c r="N10" s="15" cm="1">
        <f t="array" ref="N10">IF(F10&gt;0,IF($D10&lt;=0,0,ROUND(F10*J10,2)),"")</f>
        <v>240000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37000</v>
      </c>
      <c r="J12" s="23">
        <v>37000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370000</v>
      </c>
      <c r="N12" s="15" cm="1">
        <f t="array" ref="N12">IF(F12&gt;0,IF($D12&lt;=0,0,ROUND(F12*J12,2)),"")</f>
        <v>370000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10</v>
      </c>
      <c r="E14" s="13" cm="1">
        <f t="array" ref="E14">D14</f>
        <v>10</v>
      </c>
      <c r="F14" s="13" cm="1">
        <f t="array" ref="F14">D14</f>
        <v>10</v>
      </c>
      <c r="G14" s="14" t="s">
        <v>27</v>
      </c>
      <c r="H14" s="13">
        <v>15000</v>
      </c>
      <c r="I14" s="23">
        <v>15000</v>
      </c>
      <c r="J14" s="23">
        <v>15000</v>
      </c>
      <c r="K14" s="13">
        <v>11</v>
      </c>
      <c r="L14" s="13" cm="1">
        <f t="array" ref="L14">IF(D14&gt;0,IF($D14&lt;=0,0,D14*H14),"")</f>
        <v>150000</v>
      </c>
      <c r="M14" s="13" cm="1">
        <f t="array" ref="M14">IF(E14&gt;0,IF($D14&lt;=0,0,ROUND(E14*I14,2)),"")</f>
        <v>150000</v>
      </c>
      <c r="N14" s="15" cm="1">
        <f t="array" ref="N14">IF(F14&gt;0,IF($D14&lt;=0,0,ROUND(F14*J14,2)),"")</f>
        <v>150000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80000</v>
      </c>
      <c r="J15" s="26">
        <v>80000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800000</v>
      </c>
      <c r="N15" s="27" cm="1">
        <f t="array" ref="N15">IF(F15&gt;0,IF($D15&lt;=0,0,ROUND(F15*J15,2)),"")</f>
        <v>800000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30000</v>
      </c>
      <c r="J16" s="23">
        <v>30000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300000</v>
      </c>
      <c r="N16" s="15" cm="1">
        <f t="array" ref="N16">IF(F16&gt;0,IF($D16&lt;=0,0,ROUND(F16*J16,2)),"")</f>
        <v>300000</v>
      </c>
    </row>
    <row r="17" spans="1:14" ht="20.5" customHeight="1" x14ac:dyDescent="0.15">
      <c r="A17" s="28"/>
      <c r="B17" s="11" t="s">
        <v>32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29">
        <v>3.2</v>
      </c>
      <c r="B18" s="11" t="s">
        <v>233</v>
      </c>
      <c r="C18" s="12"/>
      <c r="D18" s="22">
        <v>544.69000000000005</v>
      </c>
      <c r="E18" s="13" cm="1">
        <f t="array" ref="E18">D18</f>
        <v>544.69000000000005</v>
      </c>
      <c r="F18" s="13" cm="1">
        <f t="array" ref="F18">D18</f>
        <v>544.69000000000005</v>
      </c>
      <c r="G18" s="14" t="s">
        <v>34</v>
      </c>
      <c r="H18" s="13">
        <v>282246.83</v>
      </c>
      <c r="I18" s="13">
        <v>282231.93</v>
      </c>
      <c r="J18" s="13">
        <v>282231.93</v>
      </c>
      <c r="K18" s="13">
        <v>11</v>
      </c>
      <c r="L18" s="13" cm="1">
        <f t="array" ref="L18">IF(D18&gt;0,IF($D18&lt;=0,0,D18*H18),"")</f>
        <v>153737025.83270001</v>
      </c>
      <c r="M18" s="13" cm="1">
        <f t="array" ref="M18">IF(E18&gt;0,IF($D18&lt;=0,0,ROUND(E18*I18,2)),"")</f>
        <v>153728909.94999999</v>
      </c>
      <c r="N18" s="15" cm="1">
        <f t="array" ref="N18">IF(F18&gt;0,IF($D18&lt;=0,0,ROUND(F18*J18,2)),"")</f>
        <v>153728909.94999999</v>
      </c>
    </row>
    <row r="19" spans="1:14" ht="20.5" customHeight="1" x14ac:dyDescent="0.15">
      <c r="A19" s="29">
        <v>3.3</v>
      </c>
      <c r="B19" s="11" t="s">
        <v>35</v>
      </c>
      <c r="C19" s="16"/>
      <c r="D19" s="18">
        <v>3295</v>
      </c>
      <c r="E19" s="18" cm="1">
        <f t="array" ref="E19">D19</f>
        <v>3295</v>
      </c>
      <c r="F19" s="18" cm="1">
        <f t="array" ref="F19">D19</f>
        <v>3295</v>
      </c>
      <c r="G19" s="25" t="s">
        <v>36</v>
      </c>
      <c r="H19" s="18">
        <v>1109.8900000000001</v>
      </c>
      <c r="I19" s="18">
        <v>1108.5999999999999</v>
      </c>
      <c r="J19" s="18">
        <v>1108.5999999999999</v>
      </c>
      <c r="K19" s="18">
        <v>11</v>
      </c>
      <c r="L19" s="18" cm="1">
        <f t="array" ref="L19">IF(D19&gt;0,IF($D19&lt;=0,0,D19*H19),"")</f>
        <v>3657087.5500000003</v>
      </c>
      <c r="M19" s="18" cm="1">
        <f t="array" ref="M19">IF(E19&gt;0,IF($D19&lt;=0,0,ROUND(E19*I19,2)),"")</f>
        <v>3652837</v>
      </c>
      <c r="N19" s="27" cm="1">
        <f t="array" ref="N19">IF(F19&gt;0,IF($D19&lt;=0,0,ROUND(F19*J19,2)),"")</f>
        <v>3652837</v>
      </c>
    </row>
    <row r="20" spans="1:14" ht="20.5" customHeight="1" x14ac:dyDescent="0.15">
      <c r="A20" s="28"/>
      <c r="B20" s="11" t="s">
        <v>37</v>
      </c>
      <c r="C20" s="12"/>
      <c r="D20" s="13"/>
      <c r="E20" s="13"/>
      <c r="F20" s="13"/>
      <c r="G20" s="20"/>
      <c r="H20" s="20"/>
      <c r="I20" s="20"/>
      <c r="J20" s="20"/>
      <c r="K20" s="13"/>
      <c r="L20" s="20" t="str" cm="1">
        <f t="array" ref="L20">IF(D20&gt;0,IF($D20&lt;=0,0,D20*H20),"")</f>
        <v/>
      </c>
      <c r="M20" s="13"/>
      <c r="N20" s="15"/>
    </row>
    <row r="21" spans="1:14" ht="20.5" customHeight="1" x14ac:dyDescent="0.15">
      <c r="A21" s="31">
        <v>1</v>
      </c>
      <c r="B21" s="32" t="s">
        <v>38</v>
      </c>
      <c r="C21" s="33"/>
      <c r="D21" s="34">
        <v>1</v>
      </c>
      <c r="E21" s="34" cm="1">
        <f t="array" ref="E21">D21</f>
        <v>1</v>
      </c>
      <c r="F21" s="34" cm="1">
        <f t="array" ref="F21">D21</f>
        <v>1</v>
      </c>
      <c r="G21" s="35" t="s">
        <v>13</v>
      </c>
      <c r="H21" s="34">
        <v>389899</v>
      </c>
      <c r="I21" s="34">
        <v>389010.82</v>
      </c>
      <c r="J21" s="34">
        <v>389010.82</v>
      </c>
      <c r="K21" s="34">
        <v>0</v>
      </c>
      <c r="L21" s="34" cm="1">
        <f t="array" ref="L21">IF(D21&gt;0,IF($D21&lt;=0,0,D21*H21),"")</f>
        <v>389899</v>
      </c>
      <c r="M21" s="34" cm="1">
        <f t="array" ref="M21">IF(E21&gt;0,IF($D21&lt;=0,0,ROUND(E21*I21,2)),"")</f>
        <v>389010.82</v>
      </c>
      <c r="N21" s="36" cm="1">
        <f t="array" ref="N21">IF(F21&gt;0,IF($D21&lt;=0,0,ROUND(F21*J21,2)),"")</f>
        <v>389010.82</v>
      </c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1"/>
      <c r="I28" s="41"/>
      <c r="J28" s="41"/>
      <c r="K28" s="40"/>
      <c r="L28" s="41"/>
      <c r="M28" s="41"/>
      <c r="N28" s="47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8"/>
      <c r="I29" s="48"/>
      <c r="J29" s="48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1"/>
      <c r="I30" s="41"/>
      <c r="J30" s="41"/>
      <c r="K30" s="40"/>
      <c r="L30" s="41"/>
      <c r="M30" s="41"/>
      <c r="N30" s="47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49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49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5"/>
      <c r="M35" s="45"/>
      <c r="N35" s="50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5"/>
      <c r="M37" s="45"/>
      <c r="N37" s="50"/>
    </row>
    <row r="38" spans="1:14" ht="20.75" customHeight="1" x14ac:dyDescent="0.15">
      <c r="A38" s="51"/>
      <c r="B38" s="52"/>
      <c r="C38" s="52"/>
      <c r="D38" s="53"/>
      <c r="E38" s="53"/>
      <c r="F38" s="53"/>
      <c r="G38" s="54"/>
      <c r="H38" s="54"/>
      <c r="I38" s="52"/>
      <c r="J38" s="55"/>
      <c r="K38" s="56" t="s">
        <v>39</v>
      </c>
      <c r="L38" s="57" cm="1">
        <f t="array" ref="L38">SUM(L1:L37)</f>
        <v>179284012.38270003</v>
      </c>
      <c r="M38" s="57" cm="1">
        <f t="array" ref="M38">SUM(M1:M37)</f>
        <v>178815757.76999998</v>
      </c>
      <c r="N38" s="57" cm="1">
        <f t="array" ref="N38">SUM(N1:N37)</f>
        <v>178815757.76999998</v>
      </c>
    </row>
    <row r="39" spans="1:14" ht="21" customHeight="1" x14ac:dyDescent="0.15">
      <c r="A39" s="58"/>
      <c r="B39" s="59" t="s">
        <v>40</v>
      </c>
      <c r="C39" s="60"/>
      <c r="D39" s="61" cm="1">
        <f t="array" ref="D39">ROUND(IF(L39&lt;=100000000,L39*0.24%,IF(AND(L39&gt;100000000,L39&lt;=500000000),100000000*0.24%+(L39-100000000)*0.19%,IF(AND(L39&gt;500000000,L39&lt;=1000000000),100000000*0.24%+400000000*0.19%+(L39-500000000)*0.15%,IF(AND(L39&gt;1000000000,L39&lt;=5000000000),100000000*0.24%+400000000*0.19%+500000000*0.15%+(L39-1000000000)*0.12%,IF(L39&gt;5000000000,100000000*0.24%+400000000*0.19%+500000000*0.15%+4000000000*0.12%+(L39-5000000000)*0.1%,"Bingung komputer"))))),2)</f>
        <v>389898.82</v>
      </c>
      <c r="E39" s="62" cm="1">
        <f t="array" ref="E39">ROUND(IF(M39&lt;=100000000,M39*0.24%,IF(AND(M39&gt;100000000,M39&lt;=500000000),100000000*0.24%+(M39-100000000)*0.19%,IF(AND(M39&gt;500000000,M39&lt;=1000000000),100000000*0.24%+400000000*0.19%+(M39-500000000)*0.15%,IF(AND(M39&gt;1000000000,M39&lt;=5000000000),100000000*0.24%+400000000*0.19%+500000000*0.15%+(M39-1000000000)*0.12%,IF(M39&gt;5000000000,100000000*0.24%+400000000*0.19%+500000000*0.15%+4000000000*0.12%+(M39-5000000000)*0.1%,"Bingung komputer"))))),2)</f>
        <v>389010.82</v>
      </c>
      <c r="F39" s="62" cm="1">
        <f t="array" ref="F39">ROUND(IF(N39&lt;=100000000,N39*0.24%,IF(AND(N39&gt;100000000,N39&lt;=500000000),100000000*0.24%+(N39-100000000)*0.19%,IF(AND(N39&gt;500000000,N39&lt;=1000000000),100000000*0.24%+400000000*0.19%+(N39-500000000)*0.15%,IF(AND(N39&gt;1000000000,N39&lt;=5000000000),100000000*0.24%+400000000*0.19%+500000000*0.15%+(N39-1000000000)*0.12%,IF(N39&gt;5000000000,100000000*0.24%+400000000*0.19%+500000000*0.15%+4000000000*0.12%+(N39-5000000000)*0.1%,"Bingung komputer"))))),2)</f>
        <v>389010.82</v>
      </c>
      <c r="G39" s="63"/>
      <c r="H39" s="64"/>
      <c r="I39" s="60"/>
      <c r="J39" s="65"/>
      <c r="K39" s="65" t="str" cm="1">
        <f t="array" ref="K39">"Jumlah Terkena Pajak "&amp;MAX(K3:K37)&amp;"% (B)"</f>
        <v>Jumlah Terkena Pajak 11% (B)</v>
      </c>
      <c r="L39" s="66" cm="1">
        <f t="array" ref="L39">SUMIF($K3:$K37,"&gt;0",L3:L37)</f>
        <v>178894113.38270003</v>
      </c>
      <c r="M39" s="67" cm="1">
        <f t="array" ref="M39">SUMIF($K3:$K37,"&gt;0",M3:M37)</f>
        <v>178426746.94999999</v>
      </c>
      <c r="N39" s="67" cm="1">
        <f t="array" ref="N39">SUMIF($K3:$K37,"&gt;0",N3:N37)</f>
        <v>178426746.94999999</v>
      </c>
    </row>
    <row r="40" spans="1:14" ht="21" customHeight="1" x14ac:dyDescent="0.15">
      <c r="A40" s="68"/>
      <c r="B40" s="69"/>
      <c r="C40" s="69"/>
      <c r="D40" s="70"/>
      <c r="E40" s="70"/>
      <c r="F40" s="69"/>
      <c r="G40" s="70"/>
      <c r="H40" s="70"/>
      <c r="I40" s="69"/>
      <c r="J40" s="71"/>
      <c r="K40" s="71" t="str" cm="1">
        <f t="array" ref="K40">"PPN (C) = "&amp;MAX(K3:K37)&amp;"% x B"</f>
        <v>PPN (C) = 11% x B</v>
      </c>
      <c r="L40" s="72" cm="1">
        <f t="array" ref="L40">L39*MAX($K3:$K37)%</f>
        <v>19678352.472097002</v>
      </c>
      <c r="M40" s="67" cm="1">
        <f t="array" ref="M40">M39*MAX($K3:$K37)%</f>
        <v>19626942.164499998</v>
      </c>
      <c r="N40" s="67" cm="1">
        <f t="array" ref="N40">N39*MAX($K3:$K37)%</f>
        <v>19626942.164499998</v>
      </c>
    </row>
    <row r="41" spans="1:14" ht="21" customHeight="1" x14ac:dyDescent="0.15">
      <c r="A41" s="68"/>
      <c r="B41" s="69"/>
      <c r="C41" s="69"/>
      <c r="D41" s="70"/>
      <c r="E41" s="70"/>
      <c r="F41" s="70"/>
      <c r="G41" s="70"/>
      <c r="H41" s="70"/>
      <c r="I41" s="69"/>
      <c r="J41" s="71"/>
      <c r="K41" s="73" t="s">
        <v>41</v>
      </c>
      <c r="L41" s="74" cm="1">
        <f t="array" ref="L41">L38+L40</f>
        <v>198962364.85479704</v>
      </c>
      <c r="M41" s="67" cm="1">
        <f t="array" ref="M41">M38+M40</f>
        <v>198442699.93449998</v>
      </c>
      <c r="N41" s="67" cm="1">
        <f t="array" ref="N41">N38+N40</f>
        <v>198442699.93449998</v>
      </c>
    </row>
    <row r="42" spans="1:14" ht="20.5" customHeight="1" x14ac:dyDescent="0.15">
      <c r="A42" s="68"/>
      <c r="B42" s="69"/>
      <c r="C42" s="69"/>
      <c r="D42" s="70"/>
      <c r="E42" s="70"/>
      <c r="F42" s="70"/>
      <c r="G42" s="70"/>
      <c r="H42" s="70"/>
      <c r="I42" s="69"/>
      <c r="J42" s="71"/>
      <c r="K42" s="73" t="s">
        <v>42</v>
      </c>
      <c r="L42" s="66" cm="1">
        <f t="array" ref="L42">ROUNDDOWN(L41,2)</f>
        <v>198962364.84999999</v>
      </c>
      <c r="M42" s="66" cm="1">
        <f t="array" ref="M42">ROUNDDOWN(M41,2)</f>
        <v>198442699.93000001</v>
      </c>
      <c r="N42" s="66" cm="1">
        <f t="array" ref="N42">ROUNDDOWN(N41,-3)</f>
        <v>198442000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N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16750000</v>
      </c>
      <c r="I4" s="13">
        <v>16650000</v>
      </c>
      <c r="J4" s="13">
        <v>16650000</v>
      </c>
      <c r="K4" s="13">
        <v>11</v>
      </c>
      <c r="L4" s="13" cm="1">
        <f t="array" ref="L4">IF(D4&gt;0,IF($D4&lt;=0,0,D4*H4),"")</f>
        <v>16750000</v>
      </c>
      <c r="M4" s="13" cm="1">
        <f t="array" ref="M4">IF(E4&gt;0,IF($D4&lt;=0,0,ROUND(E4*I4,2)),"")</f>
        <v>16650000</v>
      </c>
      <c r="N4" s="15" cm="1">
        <f t="array" ref="N4">IF(F4&gt;0,IF($D4&lt;=0,0,ROUND(F4*J4,2)),"")</f>
        <v>16650000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140000</v>
      </c>
      <c r="J7" s="26">
        <v>140000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140000</v>
      </c>
      <c r="N7" s="27" cm="1">
        <f t="array" ref="N7">IF(F7&gt;0,IF($D7&lt;=0,0,ROUND(F7*J7,2)),"")</f>
        <v>140000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275000</v>
      </c>
      <c r="J9" s="26">
        <v>275000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275000</v>
      </c>
      <c r="N9" s="27" cm="1">
        <f t="array" ref="N9">IF(F9&gt;0,IF($D9&lt;=0,0,ROUND(F9*J9,2)),"")</f>
        <v>275000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240000</v>
      </c>
      <c r="J10" s="23">
        <v>240000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240000</v>
      </c>
      <c r="N10" s="15" cm="1">
        <f t="array" ref="N10">IF(F10&gt;0,IF($D10&lt;=0,0,ROUND(F10*J10,2)),"")</f>
        <v>240000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35000</v>
      </c>
      <c r="J12" s="23">
        <v>35000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350000</v>
      </c>
      <c r="N12" s="15" cm="1">
        <f t="array" ref="N12">IF(F12&gt;0,IF($D12&lt;=0,0,ROUND(F12*J12,2)),"")</f>
        <v>350000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10</v>
      </c>
      <c r="E14" s="13" cm="1">
        <f t="array" ref="E14">D14</f>
        <v>10</v>
      </c>
      <c r="F14" s="13" cm="1">
        <f t="array" ref="F14">D14</f>
        <v>10</v>
      </c>
      <c r="G14" s="14" t="s">
        <v>27</v>
      </c>
      <c r="H14" s="13">
        <v>15000</v>
      </c>
      <c r="I14" s="23">
        <v>10000</v>
      </c>
      <c r="J14" s="23">
        <v>10000</v>
      </c>
      <c r="K14" s="13">
        <v>11</v>
      </c>
      <c r="L14" s="13" cm="1">
        <f t="array" ref="L14">IF(D14&gt;0,IF($D14&lt;=0,0,D14*H14),"")</f>
        <v>150000</v>
      </c>
      <c r="M14" s="13" cm="1">
        <f t="array" ref="M14">IF(E14&gt;0,IF($D14&lt;=0,0,ROUND(E14*I14,2)),"")</f>
        <v>100000</v>
      </c>
      <c r="N14" s="15" cm="1">
        <f t="array" ref="N14">IF(F14&gt;0,IF($D14&lt;=0,0,ROUND(F14*J14,2)),"")</f>
        <v>100000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85000</v>
      </c>
      <c r="J15" s="26">
        <v>85000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850000</v>
      </c>
      <c r="N15" s="27" cm="1">
        <f t="array" ref="N15">IF(F15&gt;0,IF($D15&lt;=0,0,ROUND(F15*J15,2)),"")</f>
        <v>850000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35000</v>
      </c>
      <c r="J16" s="23">
        <v>35000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350000</v>
      </c>
      <c r="N16" s="15" cm="1">
        <f t="array" ref="N16">IF(F16&gt;0,IF($D16&lt;=0,0,ROUND(F16*J16,2)),"")</f>
        <v>350000</v>
      </c>
    </row>
    <row r="17" spans="1:14" ht="20.5" customHeight="1" x14ac:dyDescent="0.15">
      <c r="A17" s="28"/>
      <c r="B17" s="11" t="s">
        <v>32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29">
        <v>3.2</v>
      </c>
      <c r="B18" s="11" t="s">
        <v>233</v>
      </c>
      <c r="C18" s="12"/>
      <c r="D18" s="22">
        <v>622.5</v>
      </c>
      <c r="E18" s="13" cm="1">
        <f t="array" ref="E18">D18</f>
        <v>622.5</v>
      </c>
      <c r="F18" s="13" cm="1">
        <f t="array" ref="F18">D18</f>
        <v>622.5</v>
      </c>
      <c r="G18" s="14" t="s">
        <v>34</v>
      </c>
      <c r="H18" s="13">
        <v>250774.36</v>
      </c>
      <c r="I18" s="13">
        <v>250583.32</v>
      </c>
      <c r="J18" s="13">
        <v>250583.32</v>
      </c>
      <c r="K18" s="13">
        <v>11</v>
      </c>
      <c r="L18" s="13" cm="1">
        <f t="array" ref="L18">IF(D18&gt;0,IF($D18&lt;=0,0,D18*H18),"")</f>
        <v>156107039.09999999</v>
      </c>
      <c r="M18" s="13" cm="1">
        <f t="array" ref="M18">IF(E18&gt;0,IF($D18&lt;=0,0,ROUND(E18*I18,2)),"")</f>
        <v>155988116.69999999</v>
      </c>
      <c r="N18" s="15" cm="1">
        <f t="array" ref="N18">IF(F18&gt;0,IF($D18&lt;=0,0,ROUND(F18*J18,2)),"")</f>
        <v>155988116.69999999</v>
      </c>
    </row>
    <row r="19" spans="1:14" ht="20.5" customHeight="1" x14ac:dyDescent="0.15">
      <c r="A19" s="29">
        <v>3.3</v>
      </c>
      <c r="B19" s="11" t="s">
        <v>35</v>
      </c>
      <c r="C19" s="16"/>
      <c r="D19" s="18">
        <v>3600</v>
      </c>
      <c r="E19" s="18" cm="1">
        <f t="array" ref="E19">D19</f>
        <v>3600</v>
      </c>
      <c r="F19" s="18" cm="1">
        <f t="array" ref="F19">D19</f>
        <v>3600</v>
      </c>
      <c r="G19" s="25" t="s">
        <v>36</v>
      </c>
      <c r="H19" s="18">
        <v>1109.8900000000001</v>
      </c>
      <c r="I19" s="30">
        <v>1103.97</v>
      </c>
      <c r="J19" s="30">
        <v>1103.97</v>
      </c>
      <c r="K19" s="18">
        <v>11</v>
      </c>
      <c r="L19" s="18" cm="1">
        <f t="array" ref="L19">IF(D19&gt;0,IF($D19&lt;=0,0,D19*H19),"")</f>
        <v>3995604.0000000005</v>
      </c>
      <c r="M19" s="18" cm="1">
        <f t="array" ref="M19">IF(E19&gt;0,IF($D19&lt;=0,0,ROUND(E19*I19,2)),"")</f>
        <v>3974292</v>
      </c>
      <c r="N19" s="27" cm="1">
        <f t="array" ref="N19">IF(F19&gt;0,IF($D19&lt;=0,0,ROUND(F19*J19,2)),"")</f>
        <v>3974292</v>
      </c>
    </row>
    <row r="20" spans="1:14" ht="20.5" customHeight="1" x14ac:dyDescent="0.15">
      <c r="A20" s="28"/>
      <c r="B20" s="11" t="s">
        <v>37</v>
      </c>
      <c r="C20" s="12"/>
      <c r="D20" s="13"/>
      <c r="E20" s="13"/>
      <c r="F20" s="13"/>
      <c r="G20" s="20"/>
      <c r="H20" s="20"/>
      <c r="I20" s="20"/>
      <c r="J20" s="20"/>
      <c r="K20" s="13"/>
      <c r="L20" s="20" t="str" cm="1">
        <f t="array" ref="L20">IF(D20&gt;0,IF($D20&lt;=0,0,D20*H20),"")</f>
        <v/>
      </c>
      <c r="M20" s="13"/>
      <c r="N20" s="15"/>
    </row>
    <row r="21" spans="1:14" ht="20.5" customHeight="1" x14ac:dyDescent="0.15">
      <c r="A21" s="31">
        <v>1</v>
      </c>
      <c r="B21" s="32" t="s">
        <v>38</v>
      </c>
      <c r="C21" s="33"/>
      <c r="D21" s="34">
        <v>1</v>
      </c>
      <c r="E21" s="34" cm="1">
        <f t="array" ref="E21">D21</f>
        <v>1</v>
      </c>
      <c r="F21" s="34" cm="1">
        <f t="array" ref="F21">D21</f>
        <v>1</v>
      </c>
      <c r="G21" s="35" t="s">
        <v>13</v>
      </c>
      <c r="H21" s="34">
        <v>390865.04</v>
      </c>
      <c r="I21" s="34">
        <v>390133.08</v>
      </c>
      <c r="J21" s="34">
        <v>390133.08</v>
      </c>
      <c r="K21" s="34">
        <v>0</v>
      </c>
      <c r="L21" s="34" cm="1">
        <f t="array" ref="L21">IF(D21&gt;0,IF($D21&lt;=0,0,D21*H21),"")</f>
        <v>390865.04</v>
      </c>
      <c r="M21" s="34" cm="1">
        <f t="array" ref="M21">IF(E21&gt;0,IF($D21&lt;=0,0,ROUND(E21*I21,2)),"")</f>
        <v>390133.08</v>
      </c>
      <c r="N21" s="36" cm="1">
        <f t="array" ref="N21">IF(F21&gt;0,IF($D21&lt;=0,0,ROUND(F21*J21,2)),"")</f>
        <v>390133.08</v>
      </c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1"/>
      <c r="I28" s="41"/>
      <c r="J28" s="41"/>
      <c r="K28" s="40"/>
      <c r="L28" s="41"/>
      <c r="M28" s="41"/>
      <c r="N28" s="47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8"/>
      <c r="I29" s="48"/>
      <c r="J29" s="48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1"/>
      <c r="I30" s="41"/>
      <c r="J30" s="41"/>
      <c r="K30" s="40"/>
      <c r="L30" s="41"/>
      <c r="M30" s="41"/>
      <c r="N30" s="47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49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49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5"/>
      <c r="M35" s="45"/>
      <c r="N35" s="50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5"/>
      <c r="M37" s="45"/>
      <c r="N37" s="50"/>
    </row>
    <row r="38" spans="1:14" ht="20.75" customHeight="1" x14ac:dyDescent="0.15">
      <c r="A38" s="51"/>
      <c r="B38" s="52"/>
      <c r="C38" s="52"/>
      <c r="D38" s="53"/>
      <c r="E38" s="53"/>
      <c r="F38" s="53"/>
      <c r="G38" s="54"/>
      <c r="H38" s="54"/>
      <c r="I38" s="52"/>
      <c r="J38" s="55"/>
      <c r="K38" s="56" t="s">
        <v>39</v>
      </c>
      <c r="L38" s="57" cm="1">
        <f t="array" ref="L38">SUM(L1:L37)</f>
        <v>179793508.13999999</v>
      </c>
      <c r="M38" s="57" cm="1">
        <f t="array" ref="M38">SUM(M1:M37)</f>
        <v>179407541.78</v>
      </c>
      <c r="N38" s="57" cm="1">
        <f t="array" ref="N38">SUM(N1:N37)</f>
        <v>179407541.78</v>
      </c>
    </row>
    <row r="39" spans="1:14" ht="21" customHeight="1" x14ac:dyDescent="0.15">
      <c r="A39" s="58"/>
      <c r="B39" s="59" t="s">
        <v>40</v>
      </c>
      <c r="C39" s="60"/>
      <c r="D39" s="61" cm="1">
        <f t="array" ref="D39">ROUND(IF(L39&lt;=100000000,L39*0.24%,IF(AND(L39&gt;100000000,L39&lt;=500000000),100000000*0.24%+(L39-100000000)*0.19%,IF(AND(L39&gt;500000000,L39&lt;=1000000000),100000000*0.24%+400000000*0.19%+(L39-500000000)*0.15%,IF(AND(L39&gt;1000000000,L39&lt;=5000000000),100000000*0.24%+400000000*0.19%+500000000*0.15%+(L39-1000000000)*0.12%,IF(L39&gt;5000000000,100000000*0.24%+400000000*0.19%+500000000*0.15%+4000000000*0.12%+(L39-5000000000)*0.1%,"Bingung komputer"))))),2)</f>
        <v>390865.02</v>
      </c>
      <c r="E39" s="62" cm="1">
        <f t="array" ref="E39">ROUND(IF(M39&lt;=100000000,M39*0.24%,IF(AND(M39&gt;100000000,M39&lt;=500000000),100000000*0.24%+(M39-100000000)*0.19%,IF(AND(M39&gt;500000000,M39&lt;=1000000000),100000000*0.24%+400000000*0.19%+(M39-500000000)*0.15%,IF(AND(M39&gt;1000000000,M39&lt;=5000000000),100000000*0.24%+400000000*0.19%+500000000*0.15%+(M39-1000000000)*0.12%,IF(M39&gt;5000000000,100000000*0.24%+400000000*0.19%+500000000*0.15%+4000000000*0.12%+(M39-5000000000)*0.1%,"Bingung komputer"))))),2)</f>
        <v>390133.08</v>
      </c>
      <c r="F39" s="62" cm="1">
        <f t="array" ref="F39">ROUND(IF(N39&lt;=100000000,N39*0.24%,IF(AND(N39&gt;100000000,N39&lt;=500000000),100000000*0.24%+(N39-100000000)*0.19%,IF(AND(N39&gt;500000000,N39&lt;=1000000000),100000000*0.24%+400000000*0.19%+(N39-500000000)*0.15%,IF(AND(N39&gt;1000000000,N39&lt;=5000000000),100000000*0.24%+400000000*0.19%+500000000*0.15%+(N39-1000000000)*0.12%,IF(N39&gt;5000000000,100000000*0.24%+400000000*0.19%+500000000*0.15%+4000000000*0.12%+(N39-5000000000)*0.1%,"Bingung komputer"))))),2)</f>
        <v>390133.08</v>
      </c>
      <c r="G39" s="63"/>
      <c r="H39" s="64"/>
      <c r="I39" s="60"/>
      <c r="J39" s="65"/>
      <c r="K39" s="65" t="str" cm="1">
        <f t="array" ref="K39">"Jumlah Terkena Pajak "&amp;MAX(K3:K37)&amp;"% (B)"</f>
        <v>Jumlah Terkena Pajak 11% (B)</v>
      </c>
      <c r="L39" s="66" cm="1">
        <f t="array" ref="L39">SUMIF($K3:$K37,"&gt;0",L3:L37)</f>
        <v>179402643.09999999</v>
      </c>
      <c r="M39" s="67" cm="1">
        <f t="array" ref="M39">SUMIF($K3:$K37,"&gt;0",M3:M37)</f>
        <v>179017408.69999999</v>
      </c>
      <c r="N39" s="67" cm="1">
        <f t="array" ref="N39">SUMIF($K3:$K37,"&gt;0",N3:N37)</f>
        <v>179017408.69999999</v>
      </c>
    </row>
    <row r="40" spans="1:14" ht="21" customHeight="1" x14ac:dyDescent="0.15">
      <c r="A40" s="68"/>
      <c r="B40" s="69"/>
      <c r="C40" s="69"/>
      <c r="D40" s="70"/>
      <c r="E40" s="70"/>
      <c r="F40" s="69"/>
      <c r="G40" s="70"/>
      <c r="H40" s="70"/>
      <c r="I40" s="69"/>
      <c r="J40" s="71"/>
      <c r="K40" s="71" t="str" cm="1">
        <f t="array" ref="K40">"PPN (C) = "&amp;MAX(K3:K37)&amp;"% x B"</f>
        <v>PPN (C) = 11% x B</v>
      </c>
      <c r="L40" s="72" cm="1">
        <f t="array" ref="L40">L39*MAX($K3:$K37)%</f>
        <v>19734290.741</v>
      </c>
      <c r="M40" s="67" cm="1">
        <f t="array" ref="M40">M39*MAX($K3:$K37)%</f>
        <v>19691914.956999999</v>
      </c>
      <c r="N40" s="67" cm="1">
        <f t="array" ref="N40">N39*MAX($K3:$K37)%</f>
        <v>19691914.956999999</v>
      </c>
    </row>
    <row r="41" spans="1:14" ht="21" customHeight="1" x14ac:dyDescent="0.15">
      <c r="A41" s="68"/>
      <c r="B41" s="69"/>
      <c r="C41" s="69"/>
      <c r="D41" s="70"/>
      <c r="E41" s="70"/>
      <c r="F41" s="70"/>
      <c r="G41" s="70"/>
      <c r="H41" s="70"/>
      <c r="I41" s="69"/>
      <c r="J41" s="71"/>
      <c r="K41" s="73" t="s">
        <v>41</v>
      </c>
      <c r="L41" s="74" cm="1">
        <f t="array" ref="L41">L38+L40</f>
        <v>199527798.88099998</v>
      </c>
      <c r="M41" s="67" cm="1">
        <f t="array" ref="M41">M38+M40</f>
        <v>199099456.73699999</v>
      </c>
      <c r="N41" s="67" cm="1">
        <f t="array" ref="N41">N38+N40</f>
        <v>199099456.73699999</v>
      </c>
    </row>
    <row r="42" spans="1:14" ht="20.5" customHeight="1" x14ac:dyDescent="0.15">
      <c r="A42" s="68"/>
      <c r="B42" s="69"/>
      <c r="C42" s="69"/>
      <c r="D42" s="70"/>
      <c r="E42" s="70"/>
      <c r="F42" s="70"/>
      <c r="G42" s="70"/>
      <c r="H42" s="70"/>
      <c r="I42" s="69"/>
      <c r="J42" s="71"/>
      <c r="K42" s="73" t="s">
        <v>42</v>
      </c>
      <c r="L42" s="66" cm="1">
        <f t="array" ref="L42">ROUNDDOWN(L41,2)</f>
        <v>199527798.88</v>
      </c>
      <c r="M42" s="66" cm="1">
        <f t="array" ref="M42">ROUNDDOWN(M41,2)</f>
        <v>199099456.72999999</v>
      </c>
      <c r="N42" s="66" cm="1">
        <f t="array" ref="N42">ROUNDDOWN(N41,-3)</f>
        <v>199099000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N3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45811.043055555558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12350000</v>
      </c>
      <c r="I4" s="13">
        <v>12140000</v>
      </c>
      <c r="J4" s="13">
        <v>12140000</v>
      </c>
      <c r="K4" s="13">
        <v>11</v>
      </c>
      <c r="L4" s="13" cm="1">
        <f t="array" ref="L4">IF(D4&gt;0,IF($D4&lt;=0,0,D4*H4),"")</f>
        <v>12350000</v>
      </c>
      <c r="M4" s="13" cm="1">
        <f t="array" ref="M4">IF(E4&gt;0,IF($D4&lt;=0,0,ROUND(E4*I4,2)),"")</f>
        <v>12140000</v>
      </c>
      <c r="N4" s="15" cm="1">
        <f t="array" ref="N4">IF(F4&gt;0,IF($D4&lt;=0,0,ROUND(F4*J4,2)),"")</f>
        <v>12140000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10895000</v>
      </c>
      <c r="I5" s="18">
        <v>10763500</v>
      </c>
      <c r="J5" s="18">
        <v>10763500</v>
      </c>
      <c r="K5" s="18">
        <v>11</v>
      </c>
      <c r="L5" s="18" cm="1">
        <f t="array" ref="L5">IF(D5&gt;0,IF($D5&lt;=0,0,D5*H5),"")</f>
        <v>10895000</v>
      </c>
      <c r="M5" s="18" cm="1">
        <f t="array" ref="M5">IF(E5&gt;0,IF($D5&lt;=0,0,ROUND(E5*I5,2)),"")</f>
        <v>10763500</v>
      </c>
      <c r="N5" s="27" cm="1">
        <f t="array" ref="N5">IF(F5&gt;0,IF($D5&lt;=0,0,ROUND(F5*J5,2)),"")</f>
        <v>10763500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680</v>
      </c>
      <c r="E7" s="18" cm="1">
        <f t="array" ref="E7">D7</f>
        <v>680</v>
      </c>
      <c r="F7" s="18" cm="1">
        <f t="array" ref="F7">D7</f>
        <v>680</v>
      </c>
      <c r="G7" s="25" t="s">
        <v>34</v>
      </c>
      <c r="H7" s="18">
        <v>37230.839999999997</v>
      </c>
      <c r="I7" s="18">
        <v>37202.910000000003</v>
      </c>
      <c r="J7" s="18">
        <v>37202.910000000003</v>
      </c>
      <c r="K7" s="18">
        <v>11</v>
      </c>
      <c r="L7" s="18" cm="1">
        <f t="array" ref="L7">IF(D7&gt;0,IF($D7&lt;=0,0,D7*H7),"")</f>
        <v>25316971.199999999</v>
      </c>
      <c r="M7" s="18" cm="1">
        <f t="array" ref="M7">IF(E7&gt;0,IF($D7&lt;=0,0,ROUND(E7*I7,2)),"")</f>
        <v>25297978.800000001</v>
      </c>
      <c r="N7" s="27" cm="1">
        <f t="array" ref="N7">IF(F7&gt;0,IF($D7&lt;=0,0,ROUND(F7*J7,2)),"")</f>
        <v>25297978.800000001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239</v>
      </c>
      <c r="B9" s="11" t="s">
        <v>240</v>
      </c>
      <c r="C9" s="16"/>
      <c r="D9" s="30">
        <v>4131.8599999999997</v>
      </c>
      <c r="E9" s="18" cm="1">
        <f t="array" ref="E9">D9</f>
        <v>4131.8599999999997</v>
      </c>
      <c r="F9" s="18" cm="1">
        <f t="array" ref="F9">D9</f>
        <v>4131.8599999999997</v>
      </c>
      <c r="G9" s="25" t="s">
        <v>34</v>
      </c>
      <c r="H9" s="18">
        <v>23552.54</v>
      </c>
      <c r="I9" s="18">
        <v>23532.47</v>
      </c>
      <c r="J9" s="18">
        <v>23532.47</v>
      </c>
      <c r="K9" s="18">
        <v>11</v>
      </c>
      <c r="L9" s="18" cm="1">
        <f t="array" ref="L9">IF(D9&gt;0,IF($D9&lt;=0,0,D9*H9),"")</f>
        <v>97315797.924400002</v>
      </c>
      <c r="M9" s="18" cm="1">
        <f t="array" ref="M9">IF(E9&gt;0,IF($D9&lt;=0,0,ROUND(E9*I9,2)),"")</f>
        <v>97232871.489999995</v>
      </c>
      <c r="N9" s="27" cm="1">
        <f t="array" ref="N9">IF(F9&gt;0,IF($D9&lt;=0,0,ROUND(F9*J9,2)),"")</f>
        <v>97232871.489999995</v>
      </c>
    </row>
    <row r="10" spans="1:14" ht="20.5" customHeight="1" x14ac:dyDescent="0.15">
      <c r="A10" s="10" t="s">
        <v>82</v>
      </c>
      <c r="B10" s="11" t="s">
        <v>35</v>
      </c>
      <c r="C10" s="12"/>
      <c r="D10" s="13">
        <v>5100</v>
      </c>
      <c r="E10" s="13" cm="1">
        <f t="array" ref="E10">D10</f>
        <v>5100</v>
      </c>
      <c r="F10" s="13" cm="1">
        <f t="array" ref="F10">D10</f>
        <v>5100</v>
      </c>
      <c r="G10" s="14" t="s">
        <v>36</v>
      </c>
      <c r="H10" s="13">
        <v>1974.77</v>
      </c>
      <c r="I10" s="100">
        <v>1972.26</v>
      </c>
      <c r="J10" s="100">
        <v>1972.26</v>
      </c>
      <c r="K10" s="13">
        <v>11</v>
      </c>
      <c r="L10" s="13" cm="1">
        <f t="array" ref="L10">IF(D10&gt;0,IF($D10&lt;=0,0,D10*H10),"")</f>
        <v>10071327</v>
      </c>
      <c r="M10" s="13" cm="1">
        <f t="array" ref="M10">IF(E10&gt;0,IF($D10&lt;=0,0,ROUND(E10*I10,2)),"")</f>
        <v>10058526</v>
      </c>
      <c r="N10" s="15" cm="1">
        <f t="array" ref="N10">IF(F10&gt;0,IF($D10&lt;=0,0,ROUND(F10*J10,2)),"")</f>
        <v>10058526</v>
      </c>
    </row>
    <row r="11" spans="1:14" ht="20.5" customHeight="1" x14ac:dyDescent="0.15">
      <c r="A11" s="110" t="s">
        <v>241</v>
      </c>
      <c r="B11" s="32" t="s">
        <v>242</v>
      </c>
      <c r="C11" s="33"/>
      <c r="D11" s="34">
        <v>6800</v>
      </c>
      <c r="E11" s="34" cm="1">
        <f t="array" ref="E11">D11</f>
        <v>6800</v>
      </c>
      <c r="F11" s="34" cm="1">
        <f t="array" ref="F11">D11</f>
        <v>6800</v>
      </c>
      <c r="G11" s="35" t="s">
        <v>36</v>
      </c>
      <c r="H11" s="34">
        <v>3563.33</v>
      </c>
      <c r="I11" s="111">
        <v>3511.58</v>
      </c>
      <c r="J11" s="111">
        <v>3511.58</v>
      </c>
      <c r="K11" s="34">
        <v>11</v>
      </c>
      <c r="L11" s="34" cm="1">
        <f t="array" ref="L11">IF(D11&gt;0,IF($D11&lt;=0,0,D11*H11),"")</f>
        <v>24230644</v>
      </c>
      <c r="M11" s="34" cm="1">
        <f t="array" ref="M11">IF(E11&gt;0,IF($D11&lt;=0,0,ROUND(E11*I11,2)),"")</f>
        <v>23878744</v>
      </c>
      <c r="N11" s="36" cm="1">
        <f t="array" ref="N11">IF(F11&gt;0,IF($D11&lt;=0,0,ROUND(F11*J11,2)),"")</f>
        <v>23878744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1"/>
      <c r="I12" s="41"/>
      <c r="J12" s="41"/>
      <c r="K12" s="40"/>
      <c r="L12" s="41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8"/>
      <c r="I21" s="48"/>
      <c r="J21" s="48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1"/>
      <c r="I22" s="41"/>
      <c r="J22" s="41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49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49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5"/>
      <c r="M29" s="45"/>
      <c r="N29" s="50"/>
    </row>
    <row r="30" spans="1:14" ht="20.75" customHeight="1" x14ac:dyDescent="0.15">
      <c r="A30" s="51"/>
      <c r="B30" s="52"/>
      <c r="C30" s="52"/>
      <c r="D30" s="53"/>
      <c r="E30" s="53"/>
      <c r="F30" s="53"/>
      <c r="G30" s="54"/>
      <c r="H30" s="54"/>
      <c r="I30" s="52"/>
      <c r="J30" s="55"/>
      <c r="K30" s="56" t="s">
        <v>39</v>
      </c>
      <c r="L30" s="57" cm="1">
        <f t="array" ref="L30">SUM(L1:L29)</f>
        <v>180179740.12440002</v>
      </c>
      <c r="M30" s="57" cm="1">
        <f t="array" ref="M30">SUM(M1:M29)</f>
        <v>179371620.28999999</v>
      </c>
      <c r="N30" s="57" cm="1">
        <f t="array" ref="N30">SUM(N1:N29)</f>
        <v>179371620.28999999</v>
      </c>
    </row>
    <row r="31" spans="1:14" ht="21" customHeight="1" x14ac:dyDescent="0.15">
      <c r="A31" s="58"/>
      <c r="B31" s="59" t="s">
        <v>40</v>
      </c>
      <c r="C31" s="60"/>
      <c r="D31" s="61" cm="1">
        <f t="array" ref="D31">ROUND(IF(L31&lt;=100000000,L31*0.24%,IF(AND(L31&gt;100000000,L31&lt;=500000000),100000000*0.24%+(L31-100000000)*0.19%,IF(AND(L31&gt;500000000,L31&lt;=1000000000),100000000*0.24%+400000000*0.19%+(L31-500000000)*0.15%,IF(AND(L31&gt;1000000000,L31&lt;=5000000000),100000000*0.24%+400000000*0.19%+500000000*0.15%+(L31-1000000000)*0.12%,IF(L31&gt;5000000000,100000000*0.24%+400000000*0.19%+500000000*0.15%+4000000000*0.12%+(L31-5000000000)*0.1%,"Bingung komputer"))))),2)</f>
        <v>392341.51</v>
      </c>
      <c r="E31" s="62" cm="1">
        <f t="array" ref="E31">ROUND(IF(M31&lt;=100000000,M31*0.24%,IF(AND(M31&gt;100000000,M31&lt;=500000000),100000000*0.24%+(M31-100000000)*0.19%,IF(AND(M31&gt;500000000,M31&lt;=1000000000),100000000*0.24%+400000000*0.19%+(M31-500000000)*0.15%,IF(AND(M31&gt;1000000000,M31&lt;=5000000000),100000000*0.24%+400000000*0.19%+500000000*0.15%+(M31-1000000000)*0.12%,IF(M31&gt;5000000000,100000000*0.24%+400000000*0.19%+500000000*0.15%+4000000000*0.12%+(M31-5000000000)*0.1%,"Bingung komputer"))))),2)</f>
        <v>390806.08</v>
      </c>
      <c r="F31" s="62" cm="1">
        <f t="array" ref="F31">ROUND(IF(N31&lt;=100000000,N31*0.24%,IF(AND(N31&gt;100000000,N31&lt;=500000000),100000000*0.24%+(N31-100000000)*0.19%,IF(AND(N31&gt;500000000,N31&lt;=1000000000),100000000*0.24%+400000000*0.19%+(N31-500000000)*0.15%,IF(AND(N31&gt;1000000000,N31&lt;=5000000000),100000000*0.24%+400000000*0.19%+500000000*0.15%+(N31-1000000000)*0.12%,IF(N31&gt;5000000000,100000000*0.24%+400000000*0.19%+500000000*0.15%+4000000000*0.12%+(N31-5000000000)*0.1%,"Bingung komputer"))))),2)</f>
        <v>390806.08</v>
      </c>
      <c r="G31" s="63"/>
      <c r="H31" s="64"/>
      <c r="I31" s="60"/>
      <c r="J31" s="65"/>
      <c r="K31" s="65" t="str" cm="1">
        <f t="array" ref="K31">"Jumlah Terkena Pajak "&amp;MAX(K3:K29)&amp;"% (B)"</f>
        <v>Jumlah Terkena Pajak 11% (B)</v>
      </c>
      <c r="L31" s="66" cm="1">
        <f t="array" ref="L31">SUMIF($K3:$K29,"&gt;0",L3:L29)</f>
        <v>180179740.12440002</v>
      </c>
      <c r="M31" s="67" cm="1">
        <f t="array" ref="M31">SUMIF($K3:$K29,"&gt;0",M3:M29)</f>
        <v>179371620.28999999</v>
      </c>
      <c r="N31" s="67" cm="1">
        <f t="array" ref="N31">SUMIF($K3:$K29,"&gt;0",N3:N29)</f>
        <v>179371620.28999999</v>
      </c>
    </row>
    <row r="32" spans="1:14" ht="21" customHeight="1" x14ac:dyDescent="0.15">
      <c r="A32" s="68"/>
      <c r="B32" s="69"/>
      <c r="C32" s="69"/>
      <c r="D32" s="70"/>
      <c r="E32" s="70"/>
      <c r="F32" s="69"/>
      <c r="G32" s="70"/>
      <c r="H32" s="70"/>
      <c r="I32" s="69"/>
      <c r="J32" s="71"/>
      <c r="K32" s="71" t="str" cm="1">
        <f t="array" ref="K32">"PPN (C) = "&amp;MAX(K3:K29)&amp;"% x B"</f>
        <v>PPN (C) = 11% x B</v>
      </c>
      <c r="L32" s="72" cm="1">
        <f t="array" ref="L32">L31*MAX($K3:$K29)%</f>
        <v>19819771.413684003</v>
      </c>
      <c r="M32" s="67" cm="1">
        <f t="array" ref="M32">M31*MAX($K3:$K29)%</f>
        <v>19730878.231899999</v>
      </c>
      <c r="N32" s="67" cm="1">
        <f t="array" ref="N32">N31*MAX($K3:$K29)%</f>
        <v>19730878.231899999</v>
      </c>
    </row>
    <row r="33" spans="1:14" ht="21" customHeight="1" x14ac:dyDescent="0.15">
      <c r="A33" s="68"/>
      <c r="B33" s="69"/>
      <c r="C33" s="69"/>
      <c r="D33" s="70"/>
      <c r="E33" s="70"/>
      <c r="F33" s="70"/>
      <c r="G33" s="70"/>
      <c r="H33" s="70"/>
      <c r="I33" s="69"/>
      <c r="J33" s="71"/>
      <c r="K33" s="73" t="s">
        <v>41</v>
      </c>
      <c r="L33" s="74" cm="1">
        <f t="array" ref="L33">L30+L32</f>
        <v>199999511.53808403</v>
      </c>
      <c r="M33" s="67" cm="1">
        <f t="array" ref="M33">M30+M32</f>
        <v>199102498.5219</v>
      </c>
      <c r="N33" s="67" cm="1">
        <f t="array" ref="N33">N30+N32</f>
        <v>199102498.5219</v>
      </c>
    </row>
    <row r="34" spans="1:14" ht="20.5" customHeight="1" x14ac:dyDescent="0.15">
      <c r="A34" s="68"/>
      <c r="B34" s="69"/>
      <c r="C34" s="69"/>
      <c r="D34" s="70"/>
      <c r="E34" s="70"/>
      <c r="F34" s="70"/>
      <c r="G34" s="70"/>
      <c r="H34" s="70"/>
      <c r="I34" s="92">
        <v>199102000</v>
      </c>
      <c r="J34" s="71"/>
      <c r="K34" s="73" t="s">
        <v>42</v>
      </c>
      <c r="L34" s="66" cm="1">
        <f t="array" ref="L34">ROUNDDOWN(L33,2)</f>
        <v>199999511.53</v>
      </c>
      <c r="M34" s="66" cm="1">
        <f t="array" ref="M34">ROUNDDOWN(M33,2)</f>
        <v>199102498.52000001</v>
      </c>
      <c r="N34" s="66" cm="1">
        <f t="array" ref="N34">ROUNDDOWN(N33,-3)</f>
        <v>199102000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N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19450000</v>
      </c>
      <c r="I4" s="13">
        <v>19250000</v>
      </c>
      <c r="J4" s="13">
        <v>19250000</v>
      </c>
      <c r="K4" s="13">
        <v>11</v>
      </c>
      <c r="L4" s="13" cm="1">
        <f t="array" ref="L4">IF(D4&gt;0,IF($D4&lt;=0,0,D4*H4),"")</f>
        <v>19450000</v>
      </c>
      <c r="M4" s="13" cm="1">
        <f t="array" ref="M4">IF(E4&gt;0,IF($D4&lt;=0,0,ROUND(E4*I4,2)),"")</f>
        <v>19250000</v>
      </c>
      <c r="N4" s="15" cm="1">
        <f t="array" ref="N4">IF(F4&gt;0,IF($D4&lt;=0,0,ROUND(F4*J4,2)),"")</f>
        <v>19250000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140000</v>
      </c>
      <c r="J7" s="26">
        <v>140000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140000</v>
      </c>
      <c r="N7" s="27" cm="1">
        <f t="array" ref="N7">IF(F7&gt;0,IF($D7&lt;=0,0,ROUND(F7*J7,2)),"")</f>
        <v>140000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290000</v>
      </c>
      <c r="J9" s="26">
        <v>290000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290000</v>
      </c>
      <c r="N9" s="27" cm="1">
        <f t="array" ref="N9">IF(F9&gt;0,IF($D9&lt;=0,0,ROUND(F9*J9,2)),"")</f>
        <v>290000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240000</v>
      </c>
      <c r="J10" s="23">
        <v>240000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240000</v>
      </c>
      <c r="N10" s="15" cm="1">
        <f t="array" ref="N10">IF(F10&gt;0,IF($D10&lt;=0,0,ROUND(F10*J10,2)),"")</f>
        <v>240000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35000</v>
      </c>
      <c r="J12" s="23">
        <v>35000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350000</v>
      </c>
      <c r="N12" s="15" cm="1">
        <f t="array" ref="N12">IF(F12&gt;0,IF($D12&lt;=0,0,ROUND(F12*J12,2)),"")</f>
        <v>350000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10</v>
      </c>
      <c r="E14" s="13" cm="1">
        <f t="array" ref="E14">D14</f>
        <v>10</v>
      </c>
      <c r="F14" s="13" cm="1">
        <f t="array" ref="F14">D14</f>
        <v>10</v>
      </c>
      <c r="G14" s="14" t="s">
        <v>27</v>
      </c>
      <c r="H14" s="13">
        <v>15000</v>
      </c>
      <c r="I14" s="23">
        <v>14000</v>
      </c>
      <c r="J14" s="23">
        <v>14000</v>
      </c>
      <c r="K14" s="13">
        <v>11</v>
      </c>
      <c r="L14" s="13" cm="1">
        <f t="array" ref="L14">IF(D14&gt;0,IF($D14&lt;=0,0,D14*H14),"")</f>
        <v>150000</v>
      </c>
      <c r="M14" s="13" cm="1">
        <f t="array" ref="M14">IF(E14&gt;0,IF($D14&lt;=0,0,ROUND(E14*I14,2)),"")</f>
        <v>140000</v>
      </c>
      <c r="N14" s="15" cm="1">
        <f t="array" ref="N14">IF(F14&gt;0,IF($D14&lt;=0,0,ROUND(F14*J14,2)),"")</f>
        <v>140000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80000</v>
      </c>
      <c r="J15" s="26">
        <v>80000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800000</v>
      </c>
      <c r="N15" s="27" cm="1">
        <f t="array" ref="N15">IF(F15&gt;0,IF($D15&lt;=0,0,ROUND(F15*J15,2)),"")</f>
        <v>800000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35000</v>
      </c>
      <c r="J16" s="23">
        <v>35000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350000</v>
      </c>
      <c r="N16" s="15" cm="1">
        <f t="array" ref="N16">IF(F16&gt;0,IF($D16&lt;=0,0,ROUND(F16*J16,2)),"")</f>
        <v>350000</v>
      </c>
    </row>
    <row r="17" spans="1:14" ht="20.5" customHeight="1" x14ac:dyDescent="0.15">
      <c r="A17" s="28"/>
      <c r="B17" s="11" t="s">
        <v>32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29">
        <v>3.2</v>
      </c>
      <c r="B18" s="11" t="s">
        <v>233</v>
      </c>
      <c r="C18" s="12"/>
      <c r="D18" s="22">
        <v>593.45000000000005</v>
      </c>
      <c r="E18" s="13" cm="1">
        <f t="array" ref="E18">D18</f>
        <v>593.45000000000005</v>
      </c>
      <c r="F18" s="13" cm="1">
        <f t="array" ref="F18">D18</f>
        <v>593.45000000000005</v>
      </c>
      <c r="G18" s="14" t="s">
        <v>34</v>
      </c>
      <c r="H18" s="13">
        <v>259867.26</v>
      </c>
      <c r="I18" s="13">
        <v>259836.64</v>
      </c>
      <c r="J18" s="13">
        <v>259836.64</v>
      </c>
      <c r="K18" s="13">
        <v>11</v>
      </c>
      <c r="L18" s="13" cm="1">
        <f t="array" ref="L18">IF(D18&gt;0,IF($D18&lt;=0,0,D18*H18),"")</f>
        <v>154218225.44700003</v>
      </c>
      <c r="M18" s="13" cm="1">
        <f t="array" ref="M18">IF(E18&gt;0,IF($D18&lt;=0,0,ROUND(E18*I18,2)),"")</f>
        <v>154200054.00999999</v>
      </c>
      <c r="N18" s="15" cm="1">
        <f t="array" ref="N18">IF(F18&gt;0,IF($D18&lt;=0,0,ROUND(F18*J18,2)),"")</f>
        <v>154200054.00999999</v>
      </c>
    </row>
    <row r="19" spans="1:14" ht="20.5" customHeight="1" x14ac:dyDescent="0.15">
      <c r="A19" s="29">
        <v>3.3</v>
      </c>
      <c r="B19" s="11" t="s">
        <v>35</v>
      </c>
      <c r="C19" s="16"/>
      <c r="D19" s="18">
        <v>3252.18</v>
      </c>
      <c r="E19" s="18" cm="1">
        <f t="array" ref="E19">D19</f>
        <v>3252.18</v>
      </c>
      <c r="F19" s="18" cm="1">
        <f t="array" ref="F19">D19</f>
        <v>3252.18</v>
      </c>
      <c r="G19" s="25" t="s">
        <v>36</v>
      </c>
      <c r="H19" s="18">
        <v>1109.8900000000001</v>
      </c>
      <c r="I19" s="30">
        <v>1106.72</v>
      </c>
      <c r="J19" s="30">
        <v>1106.72</v>
      </c>
      <c r="K19" s="18">
        <v>11</v>
      </c>
      <c r="L19" s="18" cm="1">
        <f t="array" ref="L19">IF(D19&gt;0,IF($D19&lt;=0,0,D19*H19),"")</f>
        <v>3609562.0602000002</v>
      </c>
      <c r="M19" s="18" cm="1">
        <f t="array" ref="M19">IF(E19&gt;0,IF($D19&lt;=0,0,ROUND(E19*I19,2)),"")</f>
        <v>3599252.65</v>
      </c>
      <c r="N19" s="27" cm="1">
        <f t="array" ref="N19">IF(F19&gt;0,IF($D19&lt;=0,0,ROUND(F19*J19,2)),"")</f>
        <v>3599252.65</v>
      </c>
    </row>
    <row r="20" spans="1:14" ht="20.5" customHeight="1" x14ac:dyDescent="0.15">
      <c r="A20" s="28"/>
      <c r="B20" s="11" t="s">
        <v>37</v>
      </c>
      <c r="C20" s="12"/>
      <c r="D20" s="13"/>
      <c r="E20" s="13"/>
      <c r="F20" s="13"/>
      <c r="G20" s="20"/>
      <c r="H20" s="20"/>
      <c r="I20" s="20"/>
      <c r="J20" s="20"/>
      <c r="K20" s="13"/>
      <c r="L20" s="20" t="str" cm="1">
        <f t="array" ref="L20">IF(D20&gt;0,IF($D20&lt;=0,0,D20*H20),"")</f>
        <v/>
      </c>
      <c r="M20" s="13"/>
      <c r="N20" s="15"/>
    </row>
    <row r="21" spans="1:14" ht="20.5" customHeight="1" x14ac:dyDescent="0.15">
      <c r="A21" s="31">
        <v>1</v>
      </c>
      <c r="B21" s="32" t="s">
        <v>38</v>
      </c>
      <c r="C21" s="33"/>
      <c r="D21" s="34">
        <v>1</v>
      </c>
      <c r="E21" s="34" cm="1">
        <f t="array" ref="E21">D21</f>
        <v>1</v>
      </c>
      <c r="F21" s="34" cm="1">
        <f t="array" ref="F21">D21</f>
        <v>1</v>
      </c>
      <c r="G21" s="35" t="s">
        <v>13</v>
      </c>
      <c r="H21" s="34">
        <v>391671.26</v>
      </c>
      <c r="I21" s="34">
        <v>390972.67</v>
      </c>
      <c r="J21" s="34">
        <v>390972.67</v>
      </c>
      <c r="K21" s="34">
        <v>0</v>
      </c>
      <c r="L21" s="34" cm="1">
        <f t="array" ref="L21">IF(D21&gt;0,IF($D21&lt;=0,0,D21*H21),"")</f>
        <v>391671.26</v>
      </c>
      <c r="M21" s="34" cm="1">
        <f t="array" ref="M21">IF(E21&gt;0,IF($D21&lt;=0,0,ROUND(E21*I21,2)),"")</f>
        <v>390972.67</v>
      </c>
      <c r="N21" s="36" cm="1">
        <f t="array" ref="N21">IF(F21&gt;0,IF($D21&lt;=0,0,ROUND(F21*J21,2)),"")</f>
        <v>390972.67</v>
      </c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1"/>
      <c r="I28" s="41"/>
      <c r="J28" s="41"/>
      <c r="K28" s="40"/>
      <c r="L28" s="41"/>
      <c r="M28" s="41"/>
      <c r="N28" s="47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8"/>
      <c r="I29" s="48"/>
      <c r="J29" s="48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1"/>
      <c r="I30" s="41"/>
      <c r="J30" s="41"/>
      <c r="K30" s="40"/>
      <c r="L30" s="41"/>
      <c r="M30" s="41"/>
      <c r="N30" s="47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49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49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5"/>
      <c r="M35" s="45"/>
      <c r="N35" s="50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5"/>
      <c r="M37" s="45"/>
      <c r="N37" s="50"/>
    </row>
    <row r="38" spans="1:14" ht="20.75" customHeight="1" x14ac:dyDescent="0.15">
      <c r="A38" s="51"/>
      <c r="B38" s="52"/>
      <c r="C38" s="52"/>
      <c r="D38" s="53"/>
      <c r="E38" s="53"/>
      <c r="F38" s="53"/>
      <c r="G38" s="54"/>
      <c r="H38" s="54"/>
      <c r="I38" s="52"/>
      <c r="J38" s="55"/>
      <c r="K38" s="56" t="s">
        <v>39</v>
      </c>
      <c r="L38" s="57" cm="1">
        <f t="array" ref="L38">SUM(L1:L37)</f>
        <v>180219458.76720002</v>
      </c>
      <c r="M38" s="57" cm="1">
        <f t="array" ref="M38">SUM(M1:M37)</f>
        <v>179850279.32999998</v>
      </c>
      <c r="N38" s="57" cm="1">
        <f t="array" ref="N38">SUM(N1:N37)</f>
        <v>179850279.32999998</v>
      </c>
    </row>
    <row r="39" spans="1:14" ht="21" customHeight="1" x14ac:dyDescent="0.15">
      <c r="A39" s="58"/>
      <c r="B39" s="59" t="s">
        <v>40</v>
      </c>
      <c r="C39" s="60"/>
      <c r="D39" s="61" cm="1">
        <f t="array" ref="D39">ROUND(IF(L39&lt;=100000000,L39*0.24%,IF(AND(L39&gt;100000000,L39&lt;=500000000),100000000*0.24%+(L39-100000000)*0.19%,IF(AND(L39&gt;500000000,L39&lt;=1000000000),100000000*0.24%+400000000*0.19%+(L39-500000000)*0.15%,IF(AND(L39&gt;1000000000,L39&lt;=5000000000),100000000*0.24%+400000000*0.19%+500000000*0.15%+(L39-1000000000)*0.12%,IF(L39&gt;5000000000,100000000*0.24%+400000000*0.19%+500000000*0.15%+4000000000*0.12%+(L39-5000000000)*0.1%,"Bingung komputer"))))),2)</f>
        <v>391672.8</v>
      </c>
      <c r="E39" s="62" cm="1">
        <f t="array" ref="E39">ROUND(IF(M39&lt;=100000000,M39*0.24%,IF(AND(M39&gt;100000000,M39&lt;=500000000),100000000*0.24%+(M39-100000000)*0.19%,IF(AND(M39&gt;500000000,M39&lt;=1000000000),100000000*0.24%+400000000*0.19%+(M39-500000000)*0.15%,IF(AND(M39&gt;1000000000,M39&lt;=5000000000),100000000*0.24%+400000000*0.19%+500000000*0.15%+(M39-1000000000)*0.12%,IF(M39&gt;5000000000,100000000*0.24%+400000000*0.19%+500000000*0.15%+4000000000*0.12%+(M39-5000000000)*0.1%,"Bingung komputer"))))),2)</f>
        <v>390972.68</v>
      </c>
      <c r="F39" s="62" cm="1">
        <f t="array" ref="F39">ROUND(IF(N39&lt;=100000000,N39*0.24%,IF(AND(N39&gt;100000000,N39&lt;=500000000),100000000*0.24%+(N39-100000000)*0.19%,IF(AND(N39&gt;500000000,N39&lt;=1000000000),100000000*0.24%+400000000*0.19%+(N39-500000000)*0.15%,IF(AND(N39&gt;1000000000,N39&lt;=5000000000),100000000*0.24%+400000000*0.19%+500000000*0.15%+(N39-1000000000)*0.12%,IF(N39&gt;5000000000,100000000*0.24%+400000000*0.19%+500000000*0.15%+4000000000*0.12%+(N39-5000000000)*0.1%,"Bingung komputer"))))),2)</f>
        <v>390972.68</v>
      </c>
      <c r="G39" s="63"/>
      <c r="H39" s="64"/>
      <c r="I39" s="60"/>
      <c r="J39" s="65"/>
      <c r="K39" s="65" t="str" cm="1">
        <f t="array" ref="K39">"Jumlah Terkena Pajak "&amp;MAX(K3:K37)&amp;"% (B)"</f>
        <v>Jumlah Terkena Pajak 11% (B)</v>
      </c>
      <c r="L39" s="66" cm="1">
        <f t="array" ref="L39">SUMIF($K3:$K37,"&gt;0",L3:L37)</f>
        <v>179827787.50720003</v>
      </c>
      <c r="M39" s="67" cm="1">
        <f t="array" ref="M39">SUMIF($K3:$K37,"&gt;0",M3:M37)</f>
        <v>179459306.66</v>
      </c>
      <c r="N39" s="67" cm="1">
        <f t="array" ref="N39">SUMIF($K3:$K37,"&gt;0",N3:N37)</f>
        <v>179459306.66</v>
      </c>
    </row>
    <row r="40" spans="1:14" ht="21" customHeight="1" x14ac:dyDescent="0.15">
      <c r="A40" s="68"/>
      <c r="B40" s="69"/>
      <c r="C40" s="69"/>
      <c r="D40" s="70"/>
      <c r="E40" s="70"/>
      <c r="F40" s="69"/>
      <c r="G40" s="70"/>
      <c r="H40" s="70"/>
      <c r="I40" s="69"/>
      <c r="J40" s="71"/>
      <c r="K40" s="71" t="str" cm="1">
        <f t="array" ref="K40">"PPN (C) = "&amp;MAX(K3:K37)&amp;"% x B"</f>
        <v>PPN (C) = 11% x B</v>
      </c>
      <c r="L40" s="72" cm="1">
        <f t="array" ref="L40">L39*MAX($K3:$K37)%</f>
        <v>19781056.625792004</v>
      </c>
      <c r="M40" s="67" cm="1">
        <f t="array" ref="M40">M39*MAX($K3:$K37)%</f>
        <v>19740523.7326</v>
      </c>
      <c r="N40" s="67" cm="1">
        <f t="array" ref="N40">N39*MAX($K3:$K37)%</f>
        <v>19740523.7326</v>
      </c>
    </row>
    <row r="41" spans="1:14" ht="21" customHeight="1" x14ac:dyDescent="0.15">
      <c r="A41" s="68"/>
      <c r="B41" s="69"/>
      <c r="C41" s="69"/>
      <c r="D41" s="70"/>
      <c r="E41" s="70"/>
      <c r="F41" s="70"/>
      <c r="G41" s="70"/>
      <c r="H41" s="70"/>
      <c r="I41" s="69"/>
      <c r="J41" s="71"/>
      <c r="K41" s="73" t="s">
        <v>41</v>
      </c>
      <c r="L41" s="74" cm="1">
        <f t="array" ref="L41">L38+L40</f>
        <v>200000515.39299202</v>
      </c>
      <c r="M41" s="67" cm="1">
        <f t="array" ref="M41">M38+M40</f>
        <v>199590803.06259999</v>
      </c>
      <c r="N41" s="67" cm="1">
        <f t="array" ref="N41">N38+N40</f>
        <v>199590803.06259999</v>
      </c>
    </row>
    <row r="42" spans="1:14" ht="20.5" customHeight="1" x14ac:dyDescent="0.15">
      <c r="A42" s="68"/>
      <c r="B42" s="69"/>
      <c r="C42" s="69"/>
      <c r="D42" s="70"/>
      <c r="E42" s="70"/>
      <c r="F42" s="70"/>
      <c r="G42" s="70"/>
      <c r="H42" s="70"/>
      <c r="I42" s="69"/>
      <c r="J42" s="71"/>
      <c r="K42" s="73" t="s">
        <v>42</v>
      </c>
      <c r="L42" s="66" cm="1">
        <f t="array" ref="L42">ROUNDDOWN(L41,-3)</f>
        <v>200000000</v>
      </c>
      <c r="M42" s="66" cm="1">
        <f t="array" ref="M42">ROUNDDOWN(M41,2)</f>
        <v>199590803.06</v>
      </c>
      <c r="N42" s="66" cm="1">
        <f t="array" ref="N42">ROUNDDOWN(N41,-3)</f>
        <v>199590000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N3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17450000</v>
      </c>
      <c r="I4" s="13"/>
      <c r="J4" s="13"/>
      <c r="K4" s="13">
        <v>11</v>
      </c>
      <c r="L4" s="13" cm="1">
        <f t="array" ref="L4">IF(D4&gt;0,IF($D4&lt;=0,0,D4*H4),"")</f>
        <v>17450000</v>
      </c>
      <c r="M4" s="13" cm="1">
        <f t="array" ref="M4">IF(E4&gt;0,IF($D4&lt;=0,0,ROUND(E4*I4,2)),"")</f>
        <v>0</v>
      </c>
      <c r="N4" s="15" cm="1">
        <f t="array" ref="N4">IF(F4&gt;0,IF($D4&lt;=0,0,ROUND(F4*J4,2)),"")</f>
        <v>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8"/>
      <c r="M7" s="18"/>
      <c r="N7" s="27"/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0"/>
      <c r="J8" s="20"/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0</v>
      </c>
      <c r="N8" s="15" cm="1">
        <f t="array" ref="N8">IF(F8&gt;0,IF($D8&lt;=0,0,ROUND(F8*J8,2)),"")</f>
        <v>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17"/>
      <c r="J9" s="17"/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0</v>
      </c>
      <c r="N9" s="27" cm="1">
        <f t="array" ref="N9">IF(F9&gt;0,IF($D9&lt;=0,0,ROUND(F9*J9,2)),"")</f>
        <v>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0"/>
      <c r="J10" s="20"/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0</v>
      </c>
      <c r="N10" s="15" cm="1">
        <f t="array" ref="N10">IF(F10&gt;0,IF($D10&lt;=0,0,ROUND(F10*J10,2)),"")</f>
        <v>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17"/>
      <c r="J11" s="17"/>
      <c r="K11" s="18"/>
      <c r="L11" s="18" cm="1">
        <f t="array" ref="L11">IF(D11&gt;0,IF($D11&lt;=0,0,D11*H11),"")</f>
        <v>850000</v>
      </c>
      <c r="M11" s="18" cm="1">
        <f t="array" ref="M11">IF(E11&gt;0,IF($D11&lt;=0,0,ROUND(E11*I11,2)),"")</f>
        <v>0</v>
      </c>
      <c r="N11" s="27" cm="1">
        <f t="array" ref="N11">IF(F11&gt;0,IF($D11&lt;=0,0,ROUND(F11*J11,2)),"")</f>
        <v>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0"/>
      <c r="J12" s="20"/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0</v>
      </c>
      <c r="N12" s="15" cm="1">
        <f t="array" ref="N12">IF(F12&gt;0,IF($D12&lt;=0,0,ROUND(F12*J12,2)),"")</f>
        <v>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33</v>
      </c>
      <c r="C14" s="12"/>
      <c r="D14" s="22">
        <v>685.35</v>
      </c>
      <c r="E14" s="13" cm="1">
        <f t="array" ref="E14">D14</f>
        <v>685.35</v>
      </c>
      <c r="F14" s="13" cm="1">
        <f t="array" ref="F14">D14</f>
        <v>685.35</v>
      </c>
      <c r="G14" s="14" t="s">
        <v>34</v>
      </c>
      <c r="H14" s="13">
        <v>226515.38</v>
      </c>
      <c r="I14" s="13"/>
      <c r="J14" s="13"/>
      <c r="K14" s="13">
        <v>11</v>
      </c>
      <c r="L14" s="13" cm="1">
        <f t="array" ref="L14">IF(D14&gt;0,IF($D14&lt;=0,0,D14*H14),"")</f>
        <v>155242315.683</v>
      </c>
      <c r="M14" s="13" cm="1">
        <f t="array" ref="M14">IF(E14&gt;0,IF($D14&lt;=0,0,ROUND(E14*I14,2)),"")</f>
        <v>0</v>
      </c>
      <c r="N14" s="15" cm="1">
        <f t="array" ref="N14">IF(F14&gt;0,IF($D14&lt;=0,0,ROUND(F14*J14,2)),"")</f>
        <v>0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3600</v>
      </c>
      <c r="E15" s="18" cm="1">
        <f t="array" ref="E15">D15</f>
        <v>3600</v>
      </c>
      <c r="F15" s="18" cm="1">
        <f t="array" ref="F15">D15</f>
        <v>3600</v>
      </c>
      <c r="G15" s="25" t="s">
        <v>36</v>
      </c>
      <c r="H15" s="18">
        <v>1109.8900000000001</v>
      </c>
      <c r="I15" s="17"/>
      <c r="J15" s="17"/>
      <c r="K15" s="18">
        <v>11</v>
      </c>
      <c r="L15" s="18" cm="1">
        <f t="array" ref="L15">IF(D15&gt;0,IF($D15&lt;=0,0,D15*H15),"")</f>
        <v>3995604.0000000005</v>
      </c>
      <c r="M15" s="18" cm="1">
        <f t="array" ref="M15">IF(E15&gt;0,IF($D15&lt;=0,0,ROUND(E15*I15,2)),"")</f>
        <v>0</v>
      </c>
      <c r="N15" s="27" cm="1">
        <f t="array" ref="N15">IF(F15&gt;0,IF($D15&lt;=0,0,ROUND(F15*J15,2)),"")</f>
        <v>0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389222.07</v>
      </c>
      <c r="I17" s="34"/>
      <c r="J17" s="34"/>
      <c r="K17" s="34">
        <v>0</v>
      </c>
      <c r="L17" s="34" cm="1">
        <f t="array" ref="L17">IF(D17&gt;0,IF($D17&lt;=0,0,D17*H17),"")</f>
        <v>389222.07</v>
      </c>
      <c r="M17" s="34" cm="1">
        <f t="array" ref="M17">IF(E17&gt;0,IF($D17&lt;=0,0,ROUND(E17*I17,2)),"")</f>
        <v>0</v>
      </c>
      <c r="N17" s="36" cm="1">
        <f t="array" ref="N17">IF(F17&gt;0,IF($D17&lt;=0,0,ROUND(F17*J17,2)),"")</f>
        <v>0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1"/>
      <c r="I24" s="41"/>
      <c r="J24" s="41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8"/>
      <c r="I25" s="48"/>
      <c r="J25" s="48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1"/>
      <c r="I26" s="41"/>
      <c r="J26" s="41"/>
      <c r="K26" s="40"/>
      <c r="L26" s="41"/>
      <c r="M26" s="41"/>
      <c r="N26" s="47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49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5"/>
      <c r="M31" s="45"/>
      <c r="N31" s="50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5"/>
      <c r="M33" s="45"/>
      <c r="N33" s="50"/>
    </row>
    <row r="34" spans="1:14" ht="20.75" customHeight="1" x14ac:dyDescent="0.15">
      <c r="A34" s="51"/>
      <c r="B34" s="52"/>
      <c r="C34" s="52"/>
      <c r="D34" s="53"/>
      <c r="E34" s="53"/>
      <c r="F34" s="53"/>
      <c r="G34" s="54"/>
      <c r="H34" s="54"/>
      <c r="I34" s="52"/>
      <c r="J34" s="55"/>
      <c r="K34" s="56" t="s">
        <v>39</v>
      </c>
      <c r="L34" s="57" cm="1">
        <f t="array" ref="L34">SUM(L1:L33)</f>
        <v>178927141.75299999</v>
      </c>
      <c r="M34" s="57" cm="1">
        <f t="array" ref="M34">SUM(M1:M33)</f>
        <v>0</v>
      </c>
      <c r="N34" s="57" cm="1">
        <f t="array" ref="N34">SUM(N1:N33)</f>
        <v>0</v>
      </c>
    </row>
    <row r="35" spans="1:14" ht="21" customHeight="1" x14ac:dyDescent="0.15">
      <c r="A35" s="58"/>
      <c r="B35" s="59" t="s">
        <v>40</v>
      </c>
      <c r="C35" s="60"/>
      <c r="D35" s="61" cm="1">
        <f t="array" ref="D35">ROUND(IF(L35&lt;=100000000,L35*0.24%,IF(AND(L35&gt;100000000,L35&lt;=500000000),100000000*0.24%+(L35-100000000)*0.19%,IF(AND(L35&gt;500000000,L35&lt;=1000000000),100000000*0.24%+400000000*0.19%+(L35-500000000)*0.15%,IF(AND(L35&gt;1000000000,L35&lt;=5000000000),100000000*0.24%+400000000*0.19%+500000000*0.15%+(L35-1000000000)*0.12%,IF(L35&gt;5000000000,100000000*0.24%+400000000*0.19%+500000000*0.15%+4000000000*0.12%+(L35-5000000000)*0.1%,"Bingung komputer"))))),2)</f>
        <v>387607.05</v>
      </c>
      <c r="E35" s="62" cm="1">
        <f t="array" ref="E35">ROUND(IF(M35&lt;=100000000,M35*0.24%,IF(AND(M35&gt;100000000,M35&lt;=500000000),100000000*0.24%+(M35-100000000)*0.19%,IF(AND(M35&gt;500000000,M35&lt;=1000000000),100000000*0.24%+400000000*0.19%+(M35-500000000)*0.15%,IF(AND(M35&gt;1000000000,M35&lt;=5000000000),100000000*0.24%+400000000*0.19%+500000000*0.15%+(M35-1000000000)*0.12%,IF(M35&gt;5000000000,100000000*0.24%+400000000*0.19%+500000000*0.15%+4000000000*0.12%+(M35-5000000000)*0.1%,"Bingung komputer"))))),2)</f>
        <v>0</v>
      </c>
      <c r="F35" s="62" cm="1">
        <f t="array" ref="F35">ROUND(IF(N35&lt;=100000000,N35*0.24%,IF(AND(N35&gt;100000000,N35&lt;=500000000),100000000*0.24%+(N35-100000000)*0.19%,IF(AND(N35&gt;500000000,N35&lt;=1000000000),100000000*0.24%+400000000*0.19%+(N35-500000000)*0.15%,IF(AND(N35&gt;1000000000,N35&lt;=5000000000),100000000*0.24%+400000000*0.19%+500000000*0.15%+(N35-1000000000)*0.12%,IF(N35&gt;5000000000,100000000*0.24%+400000000*0.19%+500000000*0.15%+4000000000*0.12%+(N35-5000000000)*0.1%,"Bingung komputer"))))),2)</f>
        <v>0</v>
      </c>
      <c r="G35" s="63"/>
      <c r="H35" s="64"/>
      <c r="I35" s="60"/>
      <c r="J35" s="65"/>
      <c r="K35" s="65" t="str" cm="1">
        <f t="array" ref="K35">"Jumlah Terkena Pajak "&amp;MAX(K3:K33)&amp;"% (B)"</f>
        <v>Jumlah Terkena Pajak 11% (B)</v>
      </c>
      <c r="L35" s="66" cm="1">
        <f t="array" ref="L35">SUMIF($K3:$K33,"&gt;0",L3:L33)</f>
        <v>177687919.683</v>
      </c>
      <c r="M35" s="67" cm="1">
        <f t="array" ref="M35">SUMIF($K3:$K33,"&gt;0",M3:M33)</f>
        <v>0</v>
      </c>
      <c r="N35" s="67" cm="1">
        <f t="array" ref="N35">SUMIF($K3:$K33,"&gt;0",N3:N33)</f>
        <v>0</v>
      </c>
    </row>
    <row r="36" spans="1:14" ht="21" customHeight="1" x14ac:dyDescent="0.15">
      <c r="A36" s="68"/>
      <c r="B36" s="69"/>
      <c r="C36" s="69"/>
      <c r="D36" s="70"/>
      <c r="E36" s="70"/>
      <c r="F36" s="69"/>
      <c r="G36" s="70"/>
      <c r="H36" s="70"/>
      <c r="I36" s="69"/>
      <c r="J36" s="71"/>
      <c r="K36" s="71" t="str" cm="1">
        <f t="array" ref="K36">"PPN (C) = "&amp;MAX(K3:K33)&amp;"% x B"</f>
        <v>PPN (C) = 11% x B</v>
      </c>
      <c r="L36" s="72" cm="1">
        <f t="array" ref="L36">L35*MAX($K3:$K33)%</f>
        <v>19545671.165130001</v>
      </c>
      <c r="M36" s="67" cm="1">
        <f t="array" ref="M36">M35*MAX($K3:$K33)%</f>
        <v>0</v>
      </c>
      <c r="N36" s="67" cm="1">
        <f t="array" ref="N36">N35*MAX($K3:$K33)%</f>
        <v>0</v>
      </c>
    </row>
    <row r="37" spans="1:14" ht="21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41</v>
      </c>
      <c r="L37" s="74" cm="1">
        <f t="array" ref="L37">L34+L36</f>
        <v>198472812.91812998</v>
      </c>
      <c r="M37" s="67" cm="1">
        <f t="array" ref="M37">M34+M36</f>
        <v>0</v>
      </c>
      <c r="N37" s="67" cm="1">
        <f t="array" ref="N37">N34+N36</f>
        <v>0</v>
      </c>
    </row>
    <row r="38" spans="1:14" ht="20.5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42</v>
      </c>
      <c r="L38" s="66" cm="1">
        <f t="array" ref="L38">ROUNDDOWN(L37,-3)</f>
        <v>198472000</v>
      </c>
      <c r="M38" s="66" cm="1">
        <f t="array" ref="M38">ROUNDDOWN(M37,2)</f>
        <v>0</v>
      </c>
      <c r="N38" s="66" cm="1">
        <f t="array" ref="N38">ROUNDDOWN(N37,-3)</f>
        <v>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N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16750000</v>
      </c>
      <c r="I4" s="13">
        <v>16520000</v>
      </c>
      <c r="J4" s="13">
        <v>16520000</v>
      </c>
      <c r="K4" s="13">
        <v>11</v>
      </c>
      <c r="L4" s="13" cm="1">
        <f t="array" ref="L4">IF(D4&gt;0,IF($D4&lt;=0,0,D4*H4),"")</f>
        <v>16750000</v>
      </c>
      <c r="M4" s="13" cm="1">
        <f t="array" ref="M4">IF(E4&gt;0,IF($D4&lt;=0,0,ROUND(E4*I4,2)),"")</f>
        <v>16520000</v>
      </c>
      <c r="N4" s="15" cm="1">
        <f t="array" ref="N4">IF(F4&gt;0,IF($D4&lt;=0,0,ROUND(F4*J4,2)),"")</f>
        <v>16520000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145000</v>
      </c>
      <c r="J7" s="26">
        <v>145000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145000</v>
      </c>
      <c r="N7" s="27" cm="1">
        <f t="array" ref="N7">IF(F7&gt;0,IF($D7&lt;=0,0,ROUND(F7*J7,2)),"")</f>
        <v>145000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280000</v>
      </c>
      <c r="J9" s="26">
        <v>280000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280000</v>
      </c>
      <c r="N9" s="27" cm="1">
        <f t="array" ref="N9">IF(F9&gt;0,IF($D9&lt;=0,0,ROUND(F9*J9,2)),"")</f>
        <v>280000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240000</v>
      </c>
      <c r="J10" s="23">
        <v>240000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240000</v>
      </c>
      <c r="N10" s="15" cm="1">
        <f t="array" ref="N10">IF(F10&gt;0,IF($D10&lt;=0,0,ROUND(F10*J10,2)),"")</f>
        <v>240000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35000</v>
      </c>
      <c r="J12" s="23">
        <v>35000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350000</v>
      </c>
      <c r="N12" s="15" cm="1">
        <f t="array" ref="N12">IF(F12&gt;0,IF($D12&lt;=0,0,ROUND(F12*J12,2)),"")</f>
        <v>350000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10</v>
      </c>
      <c r="E14" s="13" cm="1">
        <f t="array" ref="E14">D14</f>
        <v>10</v>
      </c>
      <c r="F14" s="13" cm="1">
        <f t="array" ref="F14">D14</f>
        <v>10</v>
      </c>
      <c r="G14" s="14" t="s">
        <v>27</v>
      </c>
      <c r="H14" s="13">
        <v>15000</v>
      </c>
      <c r="I14" s="23">
        <v>15000</v>
      </c>
      <c r="J14" s="23">
        <v>15000</v>
      </c>
      <c r="K14" s="13">
        <v>11</v>
      </c>
      <c r="L14" s="13" cm="1">
        <f t="array" ref="L14">IF(D14&gt;0,IF($D14&lt;=0,0,D14*H14),"")</f>
        <v>150000</v>
      </c>
      <c r="M14" s="13" cm="1">
        <f t="array" ref="M14">IF(E14&gt;0,IF($D14&lt;=0,0,ROUND(E14*I14,2)),"")</f>
        <v>150000</v>
      </c>
      <c r="N14" s="15" cm="1">
        <f t="array" ref="N14">IF(F14&gt;0,IF($D14&lt;=0,0,ROUND(F14*J14,2)),"")</f>
        <v>150000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80000</v>
      </c>
      <c r="J15" s="26">
        <v>80000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800000</v>
      </c>
      <c r="N15" s="27" cm="1">
        <f t="array" ref="N15">IF(F15&gt;0,IF($D15&lt;=0,0,ROUND(F15*J15,2)),"")</f>
        <v>800000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35000</v>
      </c>
      <c r="J16" s="23">
        <v>35000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350000</v>
      </c>
      <c r="N16" s="15" cm="1">
        <f t="array" ref="N16">IF(F16&gt;0,IF($D16&lt;=0,0,ROUND(F16*J16,2)),"")</f>
        <v>350000</v>
      </c>
    </row>
    <row r="17" spans="1:14" ht="20.5" customHeight="1" x14ac:dyDescent="0.15">
      <c r="A17" s="28"/>
      <c r="B17" s="11" t="s">
        <v>32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29">
        <v>3.2</v>
      </c>
      <c r="B18" s="11" t="s">
        <v>233</v>
      </c>
      <c r="C18" s="12"/>
      <c r="D18" s="13">
        <v>692.34</v>
      </c>
      <c r="E18" s="13" cm="1">
        <f t="array" ref="E18">D18</f>
        <v>692.34</v>
      </c>
      <c r="F18" s="13" cm="1">
        <f t="array" ref="F18">D18</f>
        <v>692.34</v>
      </c>
      <c r="G18" s="14" t="s">
        <v>34</v>
      </c>
      <c r="H18" s="13">
        <v>226515.38</v>
      </c>
      <c r="I18" s="13">
        <v>226476.43</v>
      </c>
      <c r="J18" s="13">
        <v>226476.43</v>
      </c>
      <c r="K18" s="13">
        <v>11</v>
      </c>
      <c r="L18" s="13" cm="1">
        <f t="array" ref="L18">IF(D18&gt;0,IF($D18&lt;=0,0,D18*H18),"")</f>
        <v>156825658.18920001</v>
      </c>
      <c r="M18" s="13" cm="1">
        <f t="array" ref="M18">IF(E18&gt;0,IF($D18&lt;=0,0,ROUND(E18*I18,2)),"")</f>
        <v>156798691.55000001</v>
      </c>
      <c r="N18" s="15" cm="1">
        <f t="array" ref="N18">IF(F18&gt;0,IF($D18&lt;=0,0,ROUND(F18*J18,2)),"")</f>
        <v>156798691.55000001</v>
      </c>
    </row>
    <row r="19" spans="1:14" ht="20.5" customHeight="1" x14ac:dyDescent="0.15">
      <c r="A19" s="29">
        <v>3.3</v>
      </c>
      <c r="B19" s="11" t="s">
        <v>35</v>
      </c>
      <c r="C19" s="16"/>
      <c r="D19" s="18">
        <v>3335.38</v>
      </c>
      <c r="E19" s="18" cm="1">
        <f t="array" ref="E19">D19</f>
        <v>3335.38</v>
      </c>
      <c r="F19" s="18" cm="1">
        <f t="array" ref="F19">D19</f>
        <v>3335.38</v>
      </c>
      <c r="G19" s="25" t="s">
        <v>36</v>
      </c>
      <c r="H19" s="18">
        <v>1109.8900000000001</v>
      </c>
      <c r="I19" s="30">
        <v>1108.49</v>
      </c>
      <c r="J19" s="30">
        <v>1108.49</v>
      </c>
      <c r="K19" s="18">
        <v>11</v>
      </c>
      <c r="L19" s="18" cm="1">
        <f t="array" ref="L19">IF(D19&gt;0,IF($D19&lt;=0,0,D19*H19),"")</f>
        <v>3701904.9082000004</v>
      </c>
      <c r="M19" s="18" cm="1">
        <f t="array" ref="M19">IF(E19&gt;0,IF($D19&lt;=0,0,ROUND(E19*I19,2)),"")</f>
        <v>3697235.38</v>
      </c>
      <c r="N19" s="27" cm="1">
        <f t="array" ref="N19">IF(F19&gt;0,IF($D19&lt;=0,0,ROUND(F19*J19,2)),"")</f>
        <v>3697235.38</v>
      </c>
    </row>
    <row r="20" spans="1:14" ht="20.5" customHeight="1" x14ac:dyDescent="0.15">
      <c r="A20" s="28"/>
      <c r="B20" s="11" t="s">
        <v>37</v>
      </c>
      <c r="C20" s="12"/>
      <c r="D20" s="13"/>
      <c r="E20" s="13"/>
      <c r="F20" s="13"/>
      <c r="G20" s="20"/>
      <c r="H20" s="20"/>
      <c r="I20" s="20"/>
      <c r="J20" s="20"/>
      <c r="K20" s="13"/>
      <c r="L20" s="20" t="str" cm="1">
        <f t="array" ref="L20">IF(D20&gt;0,IF($D20&lt;=0,0,D20*H20),"")</f>
        <v/>
      </c>
      <c r="M20" s="13"/>
      <c r="N20" s="15"/>
    </row>
    <row r="21" spans="1:14" ht="20.5" customHeight="1" x14ac:dyDescent="0.15">
      <c r="A21" s="31">
        <v>1</v>
      </c>
      <c r="B21" s="32" t="s">
        <v>38</v>
      </c>
      <c r="C21" s="33"/>
      <c r="D21" s="34">
        <v>1</v>
      </c>
      <c r="E21" s="34" cm="1">
        <f t="array" ref="E21">D21</f>
        <v>1</v>
      </c>
      <c r="F21" s="34" cm="1">
        <f t="array" ref="F21">D21</f>
        <v>1</v>
      </c>
      <c r="G21" s="35" t="s">
        <v>13</v>
      </c>
      <c r="H21" s="34">
        <v>391672.38</v>
      </c>
      <c r="I21" s="34">
        <v>390918.79</v>
      </c>
      <c r="J21" s="34">
        <v>390918.79</v>
      </c>
      <c r="K21" s="34">
        <v>0</v>
      </c>
      <c r="L21" s="34" cm="1">
        <f t="array" ref="L21">IF(D21&gt;0,IF($D21&lt;=0,0,D21*H21),"")</f>
        <v>391672.38</v>
      </c>
      <c r="M21" s="34" cm="1">
        <f t="array" ref="M21">IF(E21&gt;0,IF($D21&lt;=0,0,ROUND(E21*I21,2)),"")</f>
        <v>390918.79</v>
      </c>
      <c r="N21" s="36" cm="1">
        <f t="array" ref="N21">IF(F21&gt;0,IF($D21&lt;=0,0,ROUND(F21*J21,2)),"")</f>
        <v>390918.79</v>
      </c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1"/>
      <c r="I28" s="41"/>
      <c r="J28" s="41"/>
      <c r="K28" s="40"/>
      <c r="L28" s="41"/>
      <c r="M28" s="41"/>
      <c r="N28" s="47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8"/>
      <c r="I29" s="48"/>
      <c r="J29" s="48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1"/>
      <c r="I30" s="41"/>
      <c r="J30" s="41"/>
      <c r="K30" s="40"/>
      <c r="L30" s="41"/>
      <c r="M30" s="41"/>
      <c r="N30" s="47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49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49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5"/>
      <c r="M35" s="45"/>
      <c r="N35" s="50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5"/>
      <c r="M37" s="45"/>
      <c r="N37" s="50"/>
    </row>
    <row r="38" spans="1:14" ht="20.75" customHeight="1" x14ac:dyDescent="0.15">
      <c r="A38" s="51"/>
      <c r="B38" s="52"/>
      <c r="C38" s="52"/>
      <c r="D38" s="53"/>
      <c r="E38" s="53"/>
      <c r="F38" s="53"/>
      <c r="G38" s="54"/>
      <c r="H38" s="54"/>
      <c r="I38" s="52"/>
      <c r="J38" s="55"/>
      <c r="K38" s="56" t="s">
        <v>39</v>
      </c>
      <c r="L38" s="57" cm="1">
        <f t="array" ref="L38">SUM(L1:L37)</f>
        <v>180219235.4774</v>
      </c>
      <c r="M38" s="57" cm="1">
        <f t="array" ref="M38">SUM(M1:M37)</f>
        <v>179821845.72</v>
      </c>
      <c r="N38" s="57" cm="1">
        <f t="array" ref="N38">SUM(N1:N37)</f>
        <v>179821845.72</v>
      </c>
    </row>
    <row r="39" spans="1:14" ht="21" customHeight="1" x14ac:dyDescent="0.15">
      <c r="A39" s="58"/>
      <c r="B39" s="59" t="s">
        <v>40</v>
      </c>
      <c r="C39" s="60"/>
      <c r="D39" s="61" cm="1">
        <f t="array" ref="D39">ROUND(IF(L39&lt;=100000000,L39*0.24%,IF(AND(L39&gt;100000000,L39&lt;=500000000),100000000*0.24%+(L39-100000000)*0.19%,IF(AND(L39&gt;500000000,L39&lt;=1000000000),100000000*0.24%+400000000*0.19%+(L39-500000000)*0.15%,IF(AND(L39&gt;1000000000,L39&lt;=5000000000),100000000*0.24%+400000000*0.19%+500000000*0.15%+(L39-1000000000)*0.12%,IF(L39&gt;5000000000,100000000*0.24%+400000000*0.19%+500000000*0.15%+4000000000*0.12%+(L39-5000000000)*0.1%,"Bingung komputer"))))),2)</f>
        <v>391672.37</v>
      </c>
      <c r="E39" s="62" cm="1">
        <f t="array" ref="E39">ROUND(IF(M39&lt;=100000000,M39*0.24%,IF(AND(M39&gt;100000000,M39&lt;=500000000),100000000*0.24%+(M39-100000000)*0.19%,IF(AND(M39&gt;500000000,M39&lt;=1000000000),100000000*0.24%+400000000*0.19%+(M39-500000000)*0.15%,IF(AND(M39&gt;1000000000,M39&lt;=5000000000),100000000*0.24%+400000000*0.19%+500000000*0.15%+(M39-1000000000)*0.12%,IF(M39&gt;5000000000,100000000*0.24%+400000000*0.19%+500000000*0.15%+4000000000*0.12%+(M39-5000000000)*0.1%,"Bingung komputer"))))),2)</f>
        <v>390918.76</v>
      </c>
      <c r="F39" s="62" cm="1">
        <f t="array" ref="F39">ROUND(IF(N39&lt;=100000000,N39*0.24%,IF(AND(N39&gt;100000000,N39&lt;=500000000),100000000*0.24%+(N39-100000000)*0.19%,IF(AND(N39&gt;500000000,N39&lt;=1000000000),100000000*0.24%+400000000*0.19%+(N39-500000000)*0.15%,IF(AND(N39&gt;1000000000,N39&lt;=5000000000),100000000*0.24%+400000000*0.19%+500000000*0.15%+(N39-1000000000)*0.12%,IF(N39&gt;5000000000,100000000*0.24%+400000000*0.19%+500000000*0.15%+4000000000*0.12%+(N39-5000000000)*0.1%,"Bingung komputer"))))),2)</f>
        <v>390918.76</v>
      </c>
      <c r="G39" s="63"/>
      <c r="H39" s="64"/>
      <c r="I39" s="60"/>
      <c r="J39" s="65"/>
      <c r="K39" s="65" t="str" cm="1">
        <f t="array" ref="K39">"Jumlah Terkena Pajak "&amp;MAX(K3:K37)&amp;"% (B)"</f>
        <v>Jumlah Terkena Pajak 11% (B)</v>
      </c>
      <c r="L39" s="66" cm="1">
        <f t="array" ref="L39">SUMIF($K3:$K37,"&gt;0",L3:L37)</f>
        <v>179827563.09740001</v>
      </c>
      <c r="M39" s="67" cm="1">
        <f t="array" ref="M39">SUMIF($K3:$K37,"&gt;0",M3:M37)</f>
        <v>179430926.93000001</v>
      </c>
      <c r="N39" s="67" cm="1">
        <f t="array" ref="N39">SUMIF($K3:$K37,"&gt;0",N3:N37)</f>
        <v>179430926.93000001</v>
      </c>
    </row>
    <row r="40" spans="1:14" ht="21" customHeight="1" x14ac:dyDescent="0.15">
      <c r="A40" s="68"/>
      <c r="B40" s="69"/>
      <c r="C40" s="69"/>
      <c r="D40" s="70"/>
      <c r="E40" s="70"/>
      <c r="F40" s="69"/>
      <c r="G40" s="70"/>
      <c r="H40" s="70"/>
      <c r="I40" s="69"/>
      <c r="J40" s="71"/>
      <c r="K40" s="71" t="str" cm="1">
        <f t="array" ref="K40">"PPN (C) = "&amp;MAX(K3:K37)&amp;"% x B"</f>
        <v>PPN (C) = 11% x B</v>
      </c>
      <c r="L40" s="72" cm="1">
        <f t="array" ref="L40">L39*MAX($K3:$K37)%</f>
        <v>19781031.940714002</v>
      </c>
      <c r="M40" s="67" cm="1">
        <f t="array" ref="M40">M39*MAX($K3:$K37)%</f>
        <v>19737401.962300003</v>
      </c>
      <c r="N40" s="67" cm="1">
        <f t="array" ref="N40">N39*MAX($K3:$K37)%</f>
        <v>19737401.962300003</v>
      </c>
    </row>
    <row r="41" spans="1:14" ht="21" customHeight="1" x14ac:dyDescent="0.15">
      <c r="A41" s="68"/>
      <c r="B41" s="69"/>
      <c r="C41" s="69"/>
      <c r="D41" s="70"/>
      <c r="E41" s="70"/>
      <c r="F41" s="70"/>
      <c r="G41" s="70"/>
      <c r="H41" s="70"/>
      <c r="I41" s="69"/>
      <c r="J41" s="71"/>
      <c r="K41" s="73" t="s">
        <v>41</v>
      </c>
      <c r="L41" s="74" cm="1">
        <f t="array" ref="L41">L38+L40</f>
        <v>200000267.41811401</v>
      </c>
      <c r="M41" s="67" cm="1">
        <f t="array" ref="M41">M38+M40</f>
        <v>199559247.6823</v>
      </c>
      <c r="N41" s="67" cm="1">
        <f t="array" ref="N41">N38+N40</f>
        <v>199559247.6823</v>
      </c>
    </row>
    <row r="42" spans="1:14" ht="20.5" customHeight="1" x14ac:dyDescent="0.15">
      <c r="A42" s="68"/>
      <c r="B42" s="69"/>
      <c r="C42" s="69"/>
      <c r="D42" s="70"/>
      <c r="E42" s="70"/>
      <c r="F42" s="70"/>
      <c r="G42" s="70"/>
      <c r="H42" s="70"/>
      <c r="I42" s="69"/>
      <c r="J42" s="71"/>
      <c r="K42" s="73" t="s">
        <v>42</v>
      </c>
      <c r="L42" s="66" cm="1">
        <f t="array" ref="L42">ROUNDDOWN(L41,-3)</f>
        <v>200000000</v>
      </c>
      <c r="M42" s="66" cm="1">
        <f t="array" ref="M42">ROUNDDOWN(M41,2)</f>
        <v>199559247.68000001</v>
      </c>
      <c r="N42" s="66" cm="1">
        <f t="array" ref="N42">ROUNDDOWN(N41,-3)</f>
        <v>199559000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N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7000000</v>
      </c>
      <c r="I4" s="13">
        <v>6900000</v>
      </c>
      <c r="J4" s="13">
        <v>6900000</v>
      </c>
      <c r="K4" s="13">
        <v>11</v>
      </c>
      <c r="L4" s="13" cm="1">
        <f t="array" ref="L4">IF(D4&gt;0,IF($D4&lt;=0,0,D4*H4),"")</f>
        <v>7000000</v>
      </c>
      <c r="M4" s="13" cm="1">
        <f t="array" ref="M4">IF(E4&gt;0,IF($D4&lt;=0,0,ROUND(E4*I4,2)),"")</f>
        <v>6900000</v>
      </c>
      <c r="N4" s="15" cm="1">
        <f t="array" ref="N4">IF(F4&gt;0,IF($D4&lt;=0,0,ROUND(F4*J4,2)),"")</f>
        <v>6900000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145000</v>
      </c>
      <c r="J7" s="26">
        <v>145000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145000</v>
      </c>
      <c r="N7" s="27" cm="1">
        <f t="array" ref="N7">IF(F7&gt;0,IF($D7&lt;=0,0,ROUND(F7*J7,2)),"")</f>
        <v>145000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295000</v>
      </c>
      <c r="J9" s="26">
        <v>295000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295000</v>
      </c>
      <c r="N9" s="27" cm="1">
        <f t="array" ref="N9">IF(F9&gt;0,IF($D9&lt;=0,0,ROUND(F9*J9,2)),"")</f>
        <v>295000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240000</v>
      </c>
      <c r="J10" s="23">
        <v>240000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240000</v>
      </c>
      <c r="N10" s="15" cm="1">
        <f t="array" ref="N10">IF(F10&gt;0,IF($D10&lt;=0,0,ROUND(F10*J10,2)),"")</f>
        <v>240000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36000</v>
      </c>
      <c r="J12" s="23">
        <v>36000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360000</v>
      </c>
      <c r="N12" s="15" cm="1">
        <f t="array" ref="N12">IF(F12&gt;0,IF($D12&lt;=0,0,ROUND(F12*J12,2)),"")</f>
        <v>360000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20</v>
      </c>
      <c r="E14" s="13" cm="1">
        <f t="array" ref="E14">D14</f>
        <v>20</v>
      </c>
      <c r="F14" s="13" cm="1">
        <f t="array" ref="F14">D14</f>
        <v>20</v>
      </c>
      <c r="G14" s="14" t="s">
        <v>27</v>
      </c>
      <c r="H14" s="13">
        <v>15000</v>
      </c>
      <c r="I14" s="23">
        <v>15000</v>
      </c>
      <c r="J14" s="23">
        <v>15000</v>
      </c>
      <c r="K14" s="13">
        <v>11</v>
      </c>
      <c r="L14" s="13" cm="1">
        <f t="array" ref="L14">IF(D14&gt;0,IF($D14&lt;=0,0,D14*H14),"")</f>
        <v>300000</v>
      </c>
      <c r="M14" s="13" cm="1">
        <f t="array" ref="M14">IF(E14&gt;0,IF($D14&lt;=0,0,ROUND(E14*I14,2)),"")</f>
        <v>300000</v>
      </c>
      <c r="N14" s="15" cm="1">
        <f t="array" ref="N14">IF(F14&gt;0,IF($D14&lt;=0,0,ROUND(F14*J14,2)),"")</f>
        <v>300000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80000</v>
      </c>
      <c r="J15" s="26">
        <v>80000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800000</v>
      </c>
      <c r="N15" s="27" cm="1">
        <f t="array" ref="N15">IF(F15&gt;0,IF($D15&lt;=0,0,ROUND(F15*J15,2)),"")</f>
        <v>800000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30000</v>
      </c>
      <c r="J16" s="23">
        <v>30000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300000</v>
      </c>
      <c r="N16" s="15" cm="1">
        <f t="array" ref="N16">IF(F16&gt;0,IF($D16&lt;=0,0,ROUND(F16*J16,2)),"")</f>
        <v>300000</v>
      </c>
    </row>
    <row r="17" spans="1:14" ht="20.5" customHeight="1" x14ac:dyDescent="0.15">
      <c r="A17" s="10" t="s">
        <v>114</v>
      </c>
      <c r="B17" s="11" t="s">
        <v>115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10" t="s">
        <v>116</v>
      </c>
      <c r="B18" s="11" t="s">
        <v>117</v>
      </c>
      <c r="C18" s="12"/>
      <c r="D18" s="20"/>
      <c r="E18" s="13"/>
      <c r="F18" s="13"/>
      <c r="G18" s="20"/>
      <c r="H18" s="13"/>
      <c r="I18" s="20"/>
      <c r="J18" s="20"/>
      <c r="K18" s="13"/>
      <c r="L18" s="20" t="str" cm="1">
        <f t="array" ref="L18">IF(D18&gt;0,IF($D18&lt;=0,0,D18*H18),"")</f>
        <v/>
      </c>
      <c r="M18" s="20" t="str" cm="1">
        <f t="array" ref="M18">IF(E18&gt;0,IF($D18&lt;=0,0,ROUND(E18*I18,2)),"")</f>
        <v/>
      </c>
      <c r="N18" s="21" t="str" cm="1">
        <f t="array" ref="N18">IF(F18&gt;0,IF($D18&lt;=0,0,ROUND(F18*J18,2)),"")</f>
        <v/>
      </c>
    </row>
    <row r="19" spans="1:14" ht="20.5" customHeight="1" x14ac:dyDescent="0.15">
      <c r="A19" s="10" t="s">
        <v>118</v>
      </c>
      <c r="B19" s="11" t="s">
        <v>119</v>
      </c>
      <c r="C19" s="16"/>
      <c r="D19" s="24">
        <v>1</v>
      </c>
      <c r="E19" s="18" cm="1">
        <f t="array" ref="E19">D19</f>
        <v>1</v>
      </c>
      <c r="F19" s="18" cm="1">
        <f t="array" ref="F19">D19</f>
        <v>1</v>
      </c>
      <c r="G19" s="25" t="s">
        <v>94</v>
      </c>
      <c r="H19" s="18">
        <v>2500000</v>
      </c>
      <c r="I19" s="26">
        <v>2470000</v>
      </c>
      <c r="J19" s="26">
        <v>2470000</v>
      </c>
      <c r="K19" s="18">
        <v>11</v>
      </c>
      <c r="L19" s="18" cm="1">
        <f t="array" ref="L19">IF(D19&gt;0,IF($D19&lt;=0,0,D19*H19),"")</f>
        <v>2500000</v>
      </c>
      <c r="M19" s="18" cm="1">
        <f t="array" ref="M19">IF(E19&gt;0,IF($D19&lt;=0,0,ROUND(E19*I19,2)),"")</f>
        <v>2470000</v>
      </c>
      <c r="N19" s="27" cm="1">
        <f t="array" ref="N19">IF(F19&gt;0,IF($D19&lt;=0,0,ROUND(F19*J19,2)),"")</f>
        <v>2470000</v>
      </c>
    </row>
    <row r="20" spans="1:14" ht="20.5" customHeight="1" x14ac:dyDescent="0.15">
      <c r="A20" s="28"/>
      <c r="B20" s="11" t="s">
        <v>120</v>
      </c>
      <c r="C20" s="12"/>
      <c r="D20" s="20"/>
      <c r="E20" s="13"/>
      <c r="F20" s="13"/>
      <c r="G20" s="20"/>
      <c r="H20" s="13"/>
      <c r="I20" s="20"/>
      <c r="J20" s="20"/>
      <c r="K20" s="13"/>
      <c r="L20" s="20" t="str" cm="1">
        <f t="array" ref="L20">IF(D20&gt;0,IF($D20&lt;=0,0,D20*H20),"")</f>
        <v/>
      </c>
      <c r="M20" s="20" t="str" cm="1">
        <f t="array" ref="M20">IF(E20&gt;0,IF($D20&lt;=0,0,ROUND(E20*I20,2)),"")</f>
        <v/>
      </c>
      <c r="N20" s="21" t="str" cm="1">
        <f t="array" ref="N20">IF(F20&gt;0,IF($D20&lt;=0,0,ROUND(F20*J20,2)),"")</f>
        <v/>
      </c>
    </row>
    <row r="21" spans="1:14" ht="32.5" customHeight="1" x14ac:dyDescent="0.15">
      <c r="A21" s="10" t="s">
        <v>121</v>
      </c>
      <c r="B21" s="11" t="s">
        <v>122</v>
      </c>
      <c r="C21" s="16"/>
      <c r="D21" s="24">
        <v>1</v>
      </c>
      <c r="E21" s="18" cm="1">
        <f t="array" ref="E21">D21</f>
        <v>1</v>
      </c>
      <c r="F21" s="18" cm="1">
        <f t="array" ref="F21">D21</f>
        <v>1</v>
      </c>
      <c r="G21" s="25" t="s">
        <v>102</v>
      </c>
      <c r="H21" s="18">
        <v>350000</v>
      </c>
      <c r="I21" s="26">
        <v>340000</v>
      </c>
      <c r="J21" s="26">
        <v>340000</v>
      </c>
      <c r="K21" s="18">
        <v>11</v>
      </c>
      <c r="L21" s="18" cm="1">
        <f t="array" ref="L21">IF(D21&gt;0,IF($D21&lt;=0,0,D21*H21),"")</f>
        <v>350000</v>
      </c>
      <c r="M21" s="18" cm="1">
        <f t="array" ref="M21">IF(E21&gt;0,IF($D21&lt;=0,0,ROUND(E21*I21,2)),"")</f>
        <v>340000</v>
      </c>
      <c r="N21" s="27" cm="1">
        <f t="array" ref="N21">IF(F21&gt;0,IF($D21&lt;=0,0,ROUND(F21*J21,2)),"")</f>
        <v>340000</v>
      </c>
    </row>
    <row r="22" spans="1:14" ht="20.5" customHeight="1" x14ac:dyDescent="0.15">
      <c r="A22" s="10" t="s">
        <v>123</v>
      </c>
      <c r="B22" s="11" t="s">
        <v>124</v>
      </c>
      <c r="C22" s="12"/>
      <c r="D22" s="20"/>
      <c r="E22" s="13"/>
      <c r="F22" s="13"/>
      <c r="G22" s="20"/>
      <c r="H22" s="13"/>
      <c r="I22" s="20"/>
      <c r="J22" s="20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10" t="s">
        <v>125</v>
      </c>
      <c r="B23" s="11" t="s">
        <v>124</v>
      </c>
      <c r="C23" s="16"/>
      <c r="D23" s="24">
        <v>1</v>
      </c>
      <c r="E23" s="18" cm="1">
        <f t="array" ref="E23">D23</f>
        <v>1</v>
      </c>
      <c r="F23" s="18" cm="1">
        <f t="array" ref="F23">D23</f>
        <v>1</v>
      </c>
      <c r="G23" s="25" t="s">
        <v>22</v>
      </c>
      <c r="H23" s="18">
        <v>300000</v>
      </c>
      <c r="I23" s="26">
        <v>290000</v>
      </c>
      <c r="J23" s="26">
        <v>290000</v>
      </c>
      <c r="K23" s="18">
        <v>11</v>
      </c>
      <c r="L23" s="18" cm="1">
        <f t="array" ref="L23">IF(D23&gt;0,IF($D23&lt;=0,0,D23*H23),"")</f>
        <v>300000</v>
      </c>
      <c r="M23" s="18" cm="1">
        <f t="array" ref="M23">IF(E23&gt;0,IF($D23&lt;=0,0,ROUND(E23*I23,2)),"")</f>
        <v>290000</v>
      </c>
      <c r="N23" s="27" cm="1">
        <f t="array" ref="N23">IF(F23&gt;0,IF($D23&lt;=0,0,ROUND(F23*J23,2)),"")</f>
        <v>290000</v>
      </c>
    </row>
    <row r="24" spans="1:14" ht="20.5" customHeight="1" x14ac:dyDescent="0.15">
      <c r="A24" s="28"/>
      <c r="B24" s="11" t="s">
        <v>126</v>
      </c>
      <c r="C24" s="12"/>
      <c r="D24" s="20"/>
      <c r="E24" s="13"/>
      <c r="F24" s="13"/>
      <c r="G24" s="20"/>
      <c r="H24" s="13"/>
      <c r="I24" s="20"/>
      <c r="J24" s="20"/>
      <c r="K24" s="13"/>
      <c r="L24" s="20" t="str" cm="1">
        <f t="array" ref="L24">IF(D24&gt;0,IF($D24&lt;=0,0,D24*H24),"")</f>
        <v/>
      </c>
      <c r="M24" s="20" t="str" cm="1">
        <f t="array" ref="M24">IF(E24&gt;0,IF($D24&lt;=0,0,ROUND(E24*I24,2)),"")</f>
        <v/>
      </c>
      <c r="N24" s="21" t="str" cm="1">
        <f t="array" ref="N24">IF(F24&gt;0,IF($D24&lt;=0,0,ROUND(F24*J24,2)),"")</f>
        <v/>
      </c>
    </row>
    <row r="25" spans="1:14" ht="20.5" customHeight="1" x14ac:dyDescent="0.15">
      <c r="A25" s="10" t="s">
        <v>80</v>
      </c>
      <c r="B25" s="11" t="s">
        <v>127</v>
      </c>
      <c r="C25" s="16"/>
      <c r="D25" s="24">
        <v>740</v>
      </c>
      <c r="E25" s="18" cm="1">
        <f t="array" ref="E25">D25</f>
        <v>740</v>
      </c>
      <c r="F25" s="18" cm="1">
        <f t="array" ref="F25">D25</f>
        <v>740</v>
      </c>
      <c r="G25" s="25" t="s">
        <v>34</v>
      </c>
      <c r="H25" s="18">
        <v>29760.89</v>
      </c>
      <c r="I25" s="18">
        <v>29714.17</v>
      </c>
      <c r="J25" s="18">
        <v>29714.17</v>
      </c>
      <c r="K25" s="18">
        <v>11</v>
      </c>
      <c r="L25" s="18" cm="1">
        <f t="array" ref="L25">IF(D25&gt;0,IF($D25&lt;=0,0,D25*H25),"")</f>
        <v>22023058.599999998</v>
      </c>
      <c r="M25" s="18" cm="1">
        <f t="array" ref="M25">IF(E25&gt;0,IF($D25&lt;=0,0,ROUND(E25*I25,2)),"")</f>
        <v>21988485.800000001</v>
      </c>
      <c r="N25" s="27" cm="1">
        <f t="array" ref="N25">IF(F25&gt;0,IF($D25&lt;=0,0,ROUND(F25*J25,2)),"")</f>
        <v>21988485.800000001</v>
      </c>
    </row>
    <row r="26" spans="1:14" ht="20.5" customHeight="1" x14ac:dyDescent="0.15">
      <c r="A26" s="28"/>
      <c r="B26" s="11" t="s">
        <v>32</v>
      </c>
      <c r="C26" s="12"/>
      <c r="D26" s="20"/>
      <c r="E26" s="13"/>
      <c r="F26" s="13"/>
      <c r="G26" s="20"/>
      <c r="H26" s="13"/>
      <c r="I26" s="20"/>
      <c r="J26" s="20"/>
      <c r="K26" s="13"/>
      <c r="L26" s="20" t="str" cm="1">
        <f t="array" ref="L26">IF(D26&gt;0,IF($D26&lt;=0,0,D26*H26),"")</f>
        <v/>
      </c>
      <c r="M26" s="20" t="str" cm="1">
        <f t="array" ref="M26">IF(E26&gt;0,IF($D26&lt;=0,0,ROUND(E26*I26,2)),"")</f>
        <v/>
      </c>
      <c r="N26" s="21" t="str" cm="1">
        <f t="array" ref="N26">IF(F26&gt;0,IF($D26&lt;=0,0,ROUND(F26*J26,2)),"")</f>
        <v/>
      </c>
    </row>
    <row r="27" spans="1:14" ht="20.5" customHeight="1" x14ac:dyDescent="0.15">
      <c r="A27" s="29">
        <v>3.1</v>
      </c>
      <c r="B27" s="11" t="s">
        <v>128</v>
      </c>
      <c r="C27" s="16"/>
      <c r="D27" s="30">
        <v>5666.25</v>
      </c>
      <c r="E27" s="18" cm="1">
        <f t="array" ref="E27">D27</f>
        <v>5666.25</v>
      </c>
      <c r="F27" s="18" cm="1">
        <f t="array" ref="F27">D27</f>
        <v>5666.25</v>
      </c>
      <c r="G27" s="25" t="s">
        <v>34</v>
      </c>
      <c r="H27" s="18">
        <v>22063.02</v>
      </c>
      <c r="I27" s="18">
        <v>22045.05</v>
      </c>
      <c r="J27" s="18">
        <v>22045.05</v>
      </c>
      <c r="K27" s="18">
        <v>11</v>
      </c>
      <c r="L27" s="18" cm="1">
        <f t="array" ref="L27">IF(D27&gt;0,IF($D27&lt;=0,0,D27*H27),"")</f>
        <v>125014587.075</v>
      </c>
      <c r="M27" s="18" cm="1">
        <f t="array" ref="M27">IF(E27&gt;0,IF($D27&lt;=0,0,ROUND(E27*I27,2)),"")</f>
        <v>124912764.56</v>
      </c>
      <c r="N27" s="27" cm="1">
        <f t="array" ref="N27">IF(F27&gt;0,IF($D27&lt;=0,0,ROUND(F27*J27,2)),"")</f>
        <v>124912764.56</v>
      </c>
    </row>
    <row r="28" spans="1:14" ht="20.5" customHeight="1" x14ac:dyDescent="0.15">
      <c r="A28" s="29">
        <v>3.3</v>
      </c>
      <c r="B28" s="11" t="s">
        <v>35</v>
      </c>
      <c r="C28" s="12"/>
      <c r="D28" s="13">
        <v>4800</v>
      </c>
      <c r="E28" s="13" cm="1">
        <f t="array" ref="E28">D28</f>
        <v>4800</v>
      </c>
      <c r="F28" s="13" cm="1">
        <f t="array" ref="F28">D28</f>
        <v>4800</v>
      </c>
      <c r="G28" s="14" t="s">
        <v>36</v>
      </c>
      <c r="H28" s="13">
        <v>1098.81</v>
      </c>
      <c r="I28" s="100">
        <v>1097.52</v>
      </c>
      <c r="J28" s="100">
        <v>1097.52</v>
      </c>
      <c r="K28" s="13">
        <v>11</v>
      </c>
      <c r="L28" s="13" cm="1">
        <f t="array" ref="L28">IF(D28&gt;0,IF($D28&lt;=0,0,D28*H28),"")</f>
        <v>5274288</v>
      </c>
      <c r="M28" s="13" cm="1">
        <f t="array" ref="M28">IF(E28&gt;0,IF($D28&lt;=0,0,ROUND(E28*I28,2)),"")</f>
        <v>5268096</v>
      </c>
      <c r="N28" s="15" cm="1">
        <f t="array" ref="N28">IF(F28&gt;0,IF($D28&lt;=0,0,ROUND(F28*J28,2)),"")</f>
        <v>5268096</v>
      </c>
    </row>
    <row r="29" spans="1:14" ht="20.5" customHeight="1" x14ac:dyDescent="0.15">
      <c r="A29" s="29">
        <v>3.4</v>
      </c>
      <c r="B29" s="11" t="s">
        <v>129</v>
      </c>
      <c r="C29" s="16"/>
      <c r="D29" s="18">
        <v>6400</v>
      </c>
      <c r="E29" s="18" cm="1">
        <f t="array" ref="E29">D29</f>
        <v>6400</v>
      </c>
      <c r="F29" s="18" cm="1">
        <f t="array" ref="F29">D29</f>
        <v>6400</v>
      </c>
      <c r="G29" s="25" t="s">
        <v>36</v>
      </c>
      <c r="H29" s="18">
        <v>2263.34</v>
      </c>
      <c r="I29" s="30">
        <v>2262.44</v>
      </c>
      <c r="J29" s="30">
        <v>2262.44</v>
      </c>
      <c r="K29" s="18">
        <v>11</v>
      </c>
      <c r="L29" s="18" cm="1">
        <f t="array" ref="L29">IF(D29&gt;0,IF($D29&lt;=0,0,D29*H29),"")</f>
        <v>14485376</v>
      </c>
      <c r="M29" s="18" cm="1">
        <f t="array" ref="M29">IF(E29&gt;0,IF($D29&lt;=0,0,ROUND(E29*I29,2)),"")</f>
        <v>14479616</v>
      </c>
      <c r="N29" s="27" cm="1">
        <f t="array" ref="N29">IF(F29&gt;0,IF($D29&lt;=0,0,ROUND(F29*J29,2)),"")</f>
        <v>14479616</v>
      </c>
    </row>
    <row r="30" spans="1:14" ht="20.5" customHeight="1" x14ac:dyDescent="0.15">
      <c r="A30" s="28"/>
      <c r="B30" s="11" t="s">
        <v>37</v>
      </c>
      <c r="C30" s="12"/>
      <c r="D30" s="13"/>
      <c r="E30" s="13"/>
      <c r="F30" s="13"/>
      <c r="G30" s="20"/>
      <c r="H30" s="20"/>
      <c r="I30" s="20"/>
      <c r="J30" s="20"/>
      <c r="K30" s="13"/>
      <c r="L30" s="20" t="str" cm="1">
        <f t="array" ref="L30">IF(D30&gt;0,IF($D30&lt;=0,0,D30*H30),"")</f>
        <v/>
      </c>
      <c r="M30" s="13"/>
      <c r="N30" s="15"/>
    </row>
    <row r="31" spans="1:14" ht="20.5" customHeight="1" x14ac:dyDescent="0.15">
      <c r="A31" s="31">
        <v>1</v>
      </c>
      <c r="B31" s="32" t="s">
        <v>38</v>
      </c>
      <c r="C31" s="33"/>
      <c r="D31" s="34">
        <v>1</v>
      </c>
      <c r="E31" s="34" cm="1">
        <f t="array" ref="E31">D31</f>
        <v>1</v>
      </c>
      <c r="F31" s="34" cm="1">
        <f t="array" ref="F31">D31</f>
        <v>1</v>
      </c>
      <c r="G31" s="35" t="s">
        <v>13</v>
      </c>
      <c r="H31" s="34">
        <v>391329.87</v>
      </c>
      <c r="I31" s="34">
        <v>390459.03</v>
      </c>
      <c r="J31" s="34">
        <v>390459.03</v>
      </c>
      <c r="K31" s="34">
        <v>0</v>
      </c>
      <c r="L31" s="34" cm="1">
        <f t="array" ref="L31">IF(D31&gt;0,IF($D31&lt;=0,0,D31*H31),"")</f>
        <v>391329.87</v>
      </c>
      <c r="M31" s="34" cm="1">
        <f t="array" ref="M31">IF(E31&gt;0,IF($D31&lt;=0,0,ROUND(E31*I31,2)),"")</f>
        <v>390459.03</v>
      </c>
      <c r="N31" s="36" cm="1">
        <f t="array" ref="N31">IF(F31&gt;0,IF($D31&lt;=0,0,ROUND(F31*J31,2)),"")</f>
        <v>390459.03</v>
      </c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6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4"/>
      <c r="M37" s="44"/>
      <c r="N37" s="46"/>
    </row>
    <row r="38" spans="1:14" ht="8.75" hidden="1" customHeight="1" x14ac:dyDescent="0.15">
      <c r="A38" s="37"/>
      <c r="B38" s="38"/>
      <c r="C38" s="39"/>
      <c r="D38" s="40"/>
      <c r="E38" s="40"/>
      <c r="F38" s="40"/>
      <c r="G38" s="41"/>
      <c r="H38" s="41"/>
      <c r="I38" s="41"/>
      <c r="J38" s="41"/>
      <c r="K38" s="40"/>
      <c r="L38" s="41"/>
      <c r="M38" s="41"/>
      <c r="N38" s="47"/>
    </row>
    <row r="39" spans="1:14" ht="8.75" hidden="1" customHeight="1" x14ac:dyDescent="0.15">
      <c r="A39" s="37"/>
      <c r="B39" s="38"/>
      <c r="C39" s="43"/>
      <c r="D39" s="44"/>
      <c r="E39" s="44"/>
      <c r="F39" s="44"/>
      <c r="G39" s="45"/>
      <c r="H39" s="48"/>
      <c r="I39" s="48"/>
      <c r="J39" s="48"/>
      <c r="K39" s="44"/>
      <c r="L39" s="44"/>
      <c r="M39" s="44"/>
      <c r="N39" s="46"/>
    </row>
    <row r="40" spans="1:14" ht="8.75" hidden="1" customHeight="1" x14ac:dyDescent="0.15">
      <c r="A40" s="37"/>
      <c r="B40" s="38"/>
      <c r="C40" s="39"/>
      <c r="D40" s="40"/>
      <c r="E40" s="40"/>
      <c r="F40" s="40"/>
      <c r="G40" s="41"/>
      <c r="H40" s="41"/>
      <c r="I40" s="41"/>
      <c r="J40" s="41"/>
      <c r="K40" s="40"/>
      <c r="L40" s="41"/>
      <c r="M40" s="41"/>
      <c r="N40" s="47"/>
    </row>
    <row r="41" spans="1:14" ht="8.75" hidden="1" customHeight="1" x14ac:dyDescent="0.15">
      <c r="A41" s="37"/>
      <c r="B41" s="38"/>
      <c r="C41" s="43"/>
      <c r="D41" s="44"/>
      <c r="E41" s="44"/>
      <c r="F41" s="44"/>
      <c r="G41" s="45"/>
      <c r="H41" s="44"/>
      <c r="I41" s="44"/>
      <c r="J41" s="44"/>
      <c r="K41" s="44"/>
      <c r="L41" s="44"/>
      <c r="M41" s="44"/>
      <c r="N41" s="46"/>
    </row>
    <row r="42" spans="1:14" ht="8.75" hidden="1" customHeight="1" x14ac:dyDescent="0.15">
      <c r="A42" s="37"/>
      <c r="B42" s="38"/>
      <c r="C42" s="39"/>
      <c r="D42" s="40"/>
      <c r="E42" s="40"/>
      <c r="F42" s="40"/>
      <c r="G42" s="41"/>
      <c r="H42" s="40"/>
      <c r="I42" s="40"/>
      <c r="J42" s="40"/>
      <c r="K42" s="40"/>
      <c r="L42" s="40"/>
      <c r="M42" s="40"/>
      <c r="N42" s="42"/>
    </row>
    <row r="43" spans="1:14" ht="8.75" hidden="1" customHeight="1" x14ac:dyDescent="0.15">
      <c r="A43" s="49"/>
      <c r="B43" s="38"/>
      <c r="C43" s="43"/>
      <c r="D43" s="44"/>
      <c r="E43" s="44"/>
      <c r="F43" s="44"/>
      <c r="G43" s="45"/>
      <c r="H43" s="44"/>
      <c r="I43" s="44"/>
      <c r="J43" s="44"/>
      <c r="K43" s="44"/>
      <c r="L43" s="44"/>
      <c r="M43" s="44"/>
      <c r="N43" s="46"/>
    </row>
    <row r="44" spans="1:14" ht="8.75" hidden="1" customHeight="1" x14ac:dyDescent="0.15">
      <c r="A44" s="49"/>
      <c r="B44" s="38"/>
      <c r="C44" s="39"/>
      <c r="D44" s="40"/>
      <c r="E44" s="40"/>
      <c r="F44" s="40"/>
      <c r="G44" s="41"/>
      <c r="H44" s="40"/>
      <c r="I44" s="40"/>
      <c r="J44" s="40"/>
      <c r="K44" s="40"/>
      <c r="L44" s="40"/>
      <c r="M44" s="40"/>
      <c r="N44" s="42"/>
    </row>
    <row r="45" spans="1:14" ht="8.75" hidden="1" customHeight="1" x14ac:dyDescent="0.15">
      <c r="A45" s="37"/>
      <c r="B45" s="38"/>
      <c r="C45" s="43"/>
      <c r="D45" s="44"/>
      <c r="E45" s="44"/>
      <c r="F45" s="44"/>
      <c r="G45" s="45"/>
      <c r="H45" s="44"/>
      <c r="I45" s="44"/>
      <c r="J45" s="44"/>
      <c r="K45" s="44"/>
      <c r="L45" s="45"/>
      <c r="M45" s="45"/>
      <c r="N45" s="50"/>
    </row>
    <row r="46" spans="1:14" ht="8.75" hidden="1" customHeight="1" x14ac:dyDescent="0.15">
      <c r="A46" s="37"/>
      <c r="B46" s="38"/>
      <c r="C46" s="39"/>
      <c r="D46" s="40"/>
      <c r="E46" s="40"/>
      <c r="F46" s="40"/>
      <c r="G46" s="41"/>
      <c r="H46" s="40"/>
      <c r="I46" s="40"/>
      <c r="J46" s="40"/>
      <c r="K46" s="40"/>
      <c r="L46" s="40"/>
      <c r="M46" s="40"/>
      <c r="N46" s="42"/>
    </row>
    <row r="47" spans="1:14" ht="8.75" hidden="1" customHeight="1" x14ac:dyDescent="0.15">
      <c r="A47" s="37"/>
      <c r="B47" s="38"/>
      <c r="C47" s="43"/>
      <c r="D47" s="44"/>
      <c r="E47" s="44"/>
      <c r="F47" s="44"/>
      <c r="G47" s="45"/>
      <c r="H47" s="44"/>
      <c r="I47" s="44"/>
      <c r="J47" s="44"/>
      <c r="K47" s="44"/>
      <c r="L47" s="45"/>
      <c r="M47" s="45"/>
      <c r="N47" s="50"/>
    </row>
    <row r="48" spans="1:14" ht="20.75" customHeight="1" x14ac:dyDescent="0.15">
      <c r="A48" s="51"/>
      <c r="B48" s="52"/>
      <c r="C48" s="52"/>
      <c r="D48" s="53"/>
      <c r="E48" s="53"/>
      <c r="F48" s="53"/>
      <c r="G48" s="54"/>
      <c r="H48" s="54"/>
      <c r="I48" s="52"/>
      <c r="J48" s="55"/>
      <c r="K48" s="56" t="s">
        <v>39</v>
      </c>
      <c r="L48" s="57" cm="1">
        <f t="array" ref="L48">SUM(L1:L47)</f>
        <v>180038639.54500002</v>
      </c>
      <c r="M48" s="57" cm="1">
        <f t="array" ref="M48">SUM(M1:M47)</f>
        <v>179579421.39000002</v>
      </c>
      <c r="N48" s="57" cm="1">
        <f t="array" ref="N48">SUM(N1:N47)</f>
        <v>179579421.39000002</v>
      </c>
    </row>
    <row r="49" spans="1:14" ht="21" customHeight="1" x14ac:dyDescent="0.15">
      <c r="A49" s="58"/>
      <c r="B49" s="59" t="s">
        <v>40</v>
      </c>
      <c r="C49" s="60"/>
      <c r="D49" s="61" cm="1">
        <f t="array" ref="D49">ROUND(IF(L49&lt;=100000000,L49*0.24%,IF(AND(L49&gt;100000000,L49&lt;=500000000),100000000*0.24%+(L49-100000000)*0.19%,IF(AND(L49&gt;500000000,L49&lt;=1000000000),100000000*0.24%+400000000*0.19%+(L49-500000000)*0.15%,IF(AND(L49&gt;1000000000,L49&lt;=5000000000),100000000*0.24%+400000000*0.19%+500000000*0.15%+(L49-1000000000)*0.12%,IF(L49&gt;5000000000,100000000*0.24%+400000000*0.19%+500000000*0.15%+4000000000*0.12%+(L49-5000000000)*0.1%,"Bingung komputer"))))),2)</f>
        <v>391329.89</v>
      </c>
      <c r="E49" s="62" cm="1">
        <f t="array" ref="E49">ROUND(IF(M49&lt;=100000000,M49*0.24%,IF(AND(M49&gt;100000000,M49&lt;=500000000),100000000*0.24%+(M49-100000000)*0.19%,IF(AND(M49&gt;500000000,M49&lt;=1000000000),100000000*0.24%+400000000*0.19%+(M49-500000000)*0.15%,IF(AND(M49&gt;1000000000,M49&lt;=5000000000),100000000*0.24%+400000000*0.19%+500000000*0.15%+(M49-1000000000)*0.12%,IF(M49&gt;5000000000,100000000*0.24%+400000000*0.19%+500000000*0.15%+4000000000*0.12%+(M49-5000000000)*0.1%,"Bingung komputer"))))),2)</f>
        <v>390459.03</v>
      </c>
      <c r="F49" s="62" cm="1">
        <f t="array" ref="F49">ROUND(IF(N49&lt;=100000000,N49*0.24%,IF(AND(N49&gt;100000000,N49&lt;=500000000),100000000*0.24%+(N49-100000000)*0.19%,IF(AND(N49&gt;500000000,N49&lt;=1000000000),100000000*0.24%+400000000*0.19%+(N49-500000000)*0.15%,IF(AND(N49&gt;1000000000,N49&lt;=5000000000),100000000*0.24%+400000000*0.19%+500000000*0.15%+(N49-1000000000)*0.12%,IF(N49&gt;5000000000,100000000*0.24%+400000000*0.19%+500000000*0.15%+4000000000*0.12%+(N49-5000000000)*0.1%,"Bingung komputer"))))),2)</f>
        <v>390459.03</v>
      </c>
      <c r="G49" s="63"/>
      <c r="H49" s="64"/>
      <c r="I49" s="60"/>
      <c r="J49" s="65"/>
      <c r="K49" s="65" t="str" cm="1">
        <f t="array" ref="K49">"Jumlah Terkena Pajak "&amp;MAX(K3:K47)&amp;"% (B)"</f>
        <v>Jumlah Terkena Pajak 11% (B)</v>
      </c>
      <c r="L49" s="66" cm="1">
        <f t="array" ref="L49">SUMIF($K3:$K47,"&gt;0",L3:L47)</f>
        <v>179647309.67500001</v>
      </c>
      <c r="M49" s="67" cm="1">
        <f t="array" ref="M49">SUMIF($K3:$K47,"&gt;0",M3:M47)</f>
        <v>179188962.36000001</v>
      </c>
      <c r="N49" s="67" cm="1">
        <f t="array" ref="N49">SUMIF($K3:$K47,"&gt;0",N3:N47)</f>
        <v>179188962.36000001</v>
      </c>
    </row>
    <row r="50" spans="1:14" ht="21" customHeight="1" x14ac:dyDescent="0.15">
      <c r="A50" s="68"/>
      <c r="B50" s="69"/>
      <c r="C50" s="69"/>
      <c r="D50" s="70"/>
      <c r="E50" s="70"/>
      <c r="F50" s="69"/>
      <c r="G50" s="70"/>
      <c r="H50" s="70"/>
      <c r="I50" s="69"/>
      <c r="J50" s="71"/>
      <c r="K50" s="71" t="str" cm="1">
        <f t="array" ref="K50">"PPN (C) = "&amp;MAX(K3:K47)&amp;"% x B"</f>
        <v>PPN (C) = 11% x B</v>
      </c>
      <c r="L50" s="72" cm="1">
        <f t="array" ref="L50">L49*MAX($K3:$K47)%</f>
        <v>19761204.06425</v>
      </c>
      <c r="M50" s="67" cm="1">
        <f t="array" ref="M50">M49*MAX($K3:$K47)%</f>
        <v>19710785.8596</v>
      </c>
      <c r="N50" s="67" cm="1">
        <f t="array" ref="N50">N49*MAX($K3:$K47)%</f>
        <v>19710785.8596</v>
      </c>
    </row>
    <row r="51" spans="1:14" ht="21" customHeight="1" x14ac:dyDescent="0.15">
      <c r="A51" s="68"/>
      <c r="B51" s="69"/>
      <c r="C51" s="69"/>
      <c r="D51" s="70"/>
      <c r="E51" s="70"/>
      <c r="F51" s="70"/>
      <c r="G51" s="70"/>
      <c r="H51" s="70"/>
      <c r="I51" s="69"/>
      <c r="J51" s="71"/>
      <c r="K51" s="73" t="s">
        <v>41</v>
      </c>
      <c r="L51" s="74" cm="1">
        <f t="array" ref="L51">L48+L50</f>
        <v>199799843.60925001</v>
      </c>
      <c r="M51" s="67" cm="1">
        <f t="array" ref="M51">M48+M50</f>
        <v>199290207.24960002</v>
      </c>
      <c r="N51" s="67" cm="1">
        <f t="array" ref="N51">N48+N50</f>
        <v>199290207.24960002</v>
      </c>
    </row>
    <row r="52" spans="1:14" ht="20.5" customHeight="1" x14ac:dyDescent="0.15">
      <c r="A52" s="68"/>
      <c r="B52" s="69"/>
      <c r="C52" s="69"/>
      <c r="D52" s="70"/>
      <c r="E52" s="70"/>
      <c r="F52" s="70"/>
      <c r="G52" s="70"/>
      <c r="H52" s="70"/>
      <c r="I52" s="69"/>
      <c r="J52" s="71"/>
      <c r="K52" s="73" t="s">
        <v>42</v>
      </c>
      <c r="L52" s="66" cm="1">
        <f t="array" ref="L52">ROUNDDOWN(L51,2)</f>
        <v>199799843.59999999</v>
      </c>
      <c r="M52" s="66" cm="1">
        <f t="array" ref="M52">ROUNDDOWN(M51,2)</f>
        <v>199290207.24000001</v>
      </c>
      <c r="N52" s="66" cm="1">
        <f t="array" ref="N52">ROUNDDOWN(N51,-3)</f>
        <v>199290000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N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3825000</v>
      </c>
      <c r="I4" s="13">
        <v>3775000</v>
      </c>
      <c r="J4" s="13">
        <v>3775000</v>
      </c>
      <c r="K4" s="13">
        <v>11</v>
      </c>
      <c r="L4" s="13" cm="1">
        <f t="array" ref="L4">IF(D4&gt;0,IF($D4&lt;=0,0,D4*H4),"")</f>
        <v>3825000</v>
      </c>
      <c r="M4" s="13" cm="1">
        <f t="array" ref="M4">IF(E4&gt;0,IF($D4&lt;=0,0,ROUND(E4*I4,2)),"")</f>
        <v>3775000</v>
      </c>
      <c r="N4" s="15" cm="1">
        <f t="array" ref="N4">IF(F4&gt;0,IF($D4&lt;=0,0,ROUND(F4*J4,2)),"")</f>
        <v>3775000</v>
      </c>
    </row>
    <row r="5" spans="1:14" ht="20.5" customHeight="1" x14ac:dyDescent="0.15">
      <c r="A5" s="10" t="s">
        <v>16</v>
      </c>
      <c r="B5" s="11" t="s">
        <v>15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108</v>
      </c>
      <c r="H5" s="18">
        <v>1934000</v>
      </c>
      <c r="I5" s="26">
        <v>1908000</v>
      </c>
      <c r="J5" s="26">
        <v>1908000</v>
      </c>
      <c r="K5" s="18">
        <v>11</v>
      </c>
      <c r="L5" s="18" cm="1">
        <f t="array" ref="L5">IF(D5&gt;0,IF($D5&lt;=0,0,D5*H5),"")</f>
        <v>1934000</v>
      </c>
      <c r="M5" s="18" cm="1">
        <f t="array" ref="M5">IF(E5&gt;0,IF($D5&lt;=0,0,ROUND(E5*I5,2)),"")</f>
        <v>1908000</v>
      </c>
      <c r="N5" s="27" cm="1">
        <f t="array" ref="N5">IF(F5&gt;0,IF($D5&lt;=0,0,ROUND(F5*J5,2)),"")</f>
        <v>1908000</v>
      </c>
    </row>
    <row r="6" spans="1:14" ht="20.5" customHeight="1" x14ac:dyDescent="0.15">
      <c r="A6" s="28"/>
      <c r="B6" s="11" t="s">
        <v>32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243</v>
      </c>
      <c r="B7" s="11" t="s">
        <v>240</v>
      </c>
      <c r="C7" s="16"/>
      <c r="D7" s="24">
        <v>17.5</v>
      </c>
      <c r="E7" s="18" cm="1">
        <f t="array" ref="E7">D7</f>
        <v>17.5</v>
      </c>
      <c r="F7" s="18" cm="1">
        <f t="array" ref="F7">D7</f>
        <v>17.5</v>
      </c>
      <c r="G7" s="25" t="s">
        <v>34</v>
      </c>
      <c r="H7" s="18">
        <v>91250</v>
      </c>
      <c r="I7" s="18">
        <v>90125</v>
      </c>
      <c r="J7" s="18">
        <v>90125</v>
      </c>
      <c r="K7" s="18">
        <v>11</v>
      </c>
      <c r="L7" s="18" cm="1">
        <f t="array" ref="L7">IF(D7&gt;0,IF($D7&lt;=0,0,D7*H7),"")</f>
        <v>1596875</v>
      </c>
      <c r="M7" s="18" cm="1">
        <f t="array" ref="M7">IF(E7&gt;0,IF($D7&lt;=0,0,ROUND(E7*I7,2)),"")</f>
        <v>1577187.5</v>
      </c>
      <c r="N7" s="27" cm="1">
        <f t="array" ref="N7">IF(F7&gt;0,IF($D7&lt;=0,0,ROUND(F7*J7,2)),"")</f>
        <v>1577187.5</v>
      </c>
    </row>
    <row r="8" spans="1:14" ht="20.5" customHeight="1" x14ac:dyDescent="0.15">
      <c r="A8" s="10" t="s">
        <v>203</v>
      </c>
      <c r="B8" s="11" t="s">
        <v>244</v>
      </c>
      <c r="C8" s="12"/>
      <c r="D8" s="13">
        <v>9</v>
      </c>
      <c r="E8" s="13" cm="1">
        <f t="array" ref="E8">D8</f>
        <v>9</v>
      </c>
      <c r="F8" s="13" cm="1">
        <f t="array" ref="F8">D8</f>
        <v>9</v>
      </c>
      <c r="G8" s="14" t="s">
        <v>34</v>
      </c>
      <c r="H8" s="13">
        <v>215572.98</v>
      </c>
      <c r="I8" s="13">
        <v>215501.8</v>
      </c>
      <c r="J8" s="13">
        <v>215501.8</v>
      </c>
      <c r="K8" s="13">
        <v>11</v>
      </c>
      <c r="L8" s="13" cm="1">
        <f t="array" ref="L8">IF(D8&gt;0,IF($D8&lt;=0,0,D8*H8),"")</f>
        <v>1940156.82</v>
      </c>
      <c r="M8" s="13" cm="1">
        <f t="array" ref="M8">IF(E8&gt;0,IF($D8&lt;=0,0,ROUND(E8*I8,2)),"")</f>
        <v>1939516.2</v>
      </c>
      <c r="N8" s="15" cm="1">
        <f t="array" ref="N8">IF(F8&gt;0,IF($D8&lt;=0,0,ROUND(F8*J8,2)),"")</f>
        <v>1939516.2</v>
      </c>
    </row>
    <row r="9" spans="1:14" ht="20.5" customHeight="1" x14ac:dyDescent="0.15">
      <c r="A9" s="28"/>
      <c r="B9" s="11" t="s">
        <v>245</v>
      </c>
      <c r="C9" s="16"/>
      <c r="D9" s="17"/>
      <c r="E9" s="18"/>
      <c r="F9" s="18"/>
      <c r="G9" s="17"/>
      <c r="H9" s="18"/>
      <c r="I9" s="17"/>
      <c r="J9" s="17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10" t="s">
        <v>246</v>
      </c>
      <c r="B10" s="11" t="s">
        <v>247</v>
      </c>
      <c r="C10" s="12"/>
      <c r="D10" s="22">
        <v>26.58</v>
      </c>
      <c r="E10" s="13" cm="1">
        <f t="array" ref="E10">D10</f>
        <v>26.58</v>
      </c>
      <c r="F10" s="13" cm="1">
        <f t="array" ref="F10">D10</f>
        <v>26.58</v>
      </c>
      <c r="G10" s="14" t="s">
        <v>34</v>
      </c>
      <c r="H10" s="13">
        <v>2348807.12</v>
      </c>
      <c r="I10" s="13">
        <v>2345801.9700000002</v>
      </c>
      <c r="J10" s="13">
        <v>2345801.9700000002</v>
      </c>
      <c r="K10" s="13">
        <v>11</v>
      </c>
      <c r="L10" s="13" cm="1">
        <f t="array" ref="L10">IF(D10&gt;0,IF($D10&lt;=0,0,D10*H10),"")</f>
        <v>62431293.249600001</v>
      </c>
      <c r="M10" s="13" cm="1">
        <f t="array" ref="M10">IF(E10&gt;0,IF($D10&lt;=0,0,ROUND(E10*I10,2)),"")</f>
        <v>62351416.359999999</v>
      </c>
      <c r="N10" s="15" cm="1">
        <f t="array" ref="N10">IF(F10&gt;0,IF($D10&lt;=0,0,ROUND(F10*J10,2)),"")</f>
        <v>62351416.359999999</v>
      </c>
    </row>
    <row r="11" spans="1:14" ht="20.5" customHeight="1" x14ac:dyDescent="0.15">
      <c r="A11" s="10" t="s">
        <v>248</v>
      </c>
      <c r="B11" s="11" t="s">
        <v>249</v>
      </c>
      <c r="C11" s="16"/>
      <c r="D11" s="18">
        <v>2.36</v>
      </c>
      <c r="E11" s="18" cm="1">
        <f t="array" ref="E11">D11</f>
        <v>2.36</v>
      </c>
      <c r="F11" s="18" cm="1">
        <f t="array" ref="F11">D11</f>
        <v>2.36</v>
      </c>
      <c r="G11" s="25" t="s">
        <v>34</v>
      </c>
      <c r="H11" s="18">
        <v>1564420.25</v>
      </c>
      <c r="I11" s="30">
        <v>1563575.89</v>
      </c>
      <c r="J11" s="30">
        <v>1563575.89</v>
      </c>
      <c r="K11" s="18">
        <v>11</v>
      </c>
      <c r="L11" s="18" cm="1">
        <f t="array" ref="L11">IF(D11&gt;0,IF($D11&lt;=0,0,D11*H11),"")</f>
        <v>3692031.79</v>
      </c>
      <c r="M11" s="18" cm="1">
        <f t="array" ref="M11">IF(E11&gt;0,IF($D11&lt;=0,0,ROUND(E11*I11,2)),"")</f>
        <v>3690039.1</v>
      </c>
      <c r="N11" s="27" cm="1">
        <f t="array" ref="N11">IF(F11&gt;0,IF($D11&lt;=0,0,ROUND(F11*J11,2)),"")</f>
        <v>3690039.1</v>
      </c>
    </row>
    <row r="12" spans="1:14" ht="20.5" customHeight="1" x14ac:dyDescent="0.15">
      <c r="A12" s="10" t="s">
        <v>250</v>
      </c>
      <c r="B12" s="11" t="s">
        <v>251</v>
      </c>
      <c r="C12" s="12"/>
      <c r="D12" s="13">
        <v>5136.1400000000003</v>
      </c>
      <c r="E12" s="13" cm="1">
        <f t="array" ref="E12">D12</f>
        <v>5136.1400000000003</v>
      </c>
      <c r="F12" s="13" cm="1">
        <f t="array" ref="F12">D12</f>
        <v>5136.1400000000003</v>
      </c>
      <c r="G12" s="14" t="s">
        <v>252</v>
      </c>
      <c r="H12" s="13">
        <v>19929.5</v>
      </c>
      <c r="I12" s="100">
        <v>19909.38</v>
      </c>
      <c r="J12" s="100">
        <v>19909.38</v>
      </c>
      <c r="K12" s="13">
        <v>11</v>
      </c>
      <c r="L12" s="13" cm="1">
        <f t="array" ref="L12">IF(D12&gt;0,IF($D12&lt;=0,0,D12*H12),"")</f>
        <v>102360702.13000001</v>
      </c>
      <c r="M12" s="13" cm="1">
        <f t="array" ref="M12">IF(E12&gt;0,IF($D12&lt;=0,0,ROUND(E12*I12,2)),"")</f>
        <v>102257362.98999999</v>
      </c>
      <c r="N12" s="15" cm="1">
        <f t="array" ref="N12">IF(F12&gt;0,IF($D12&lt;=0,0,ROUND(F12*J12,2)),"")</f>
        <v>102257362.98999999</v>
      </c>
    </row>
    <row r="13" spans="1:14" ht="20.5" customHeight="1" x14ac:dyDescent="0.15">
      <c r="A13" s="28"/>
      <c r="B13" s="11" t="s">
        <v>253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10" t="s">
        <v>226</v>
      </c>
      <c r="B14" s="11" t="s">
        <v>227</v>
      </c>
      <c r="C14" s="12"/>
      <c r="D14" s="22">
        <v>10</v>
      </c>
      <c r="E14" s="13" cm="1">
        <f t="array" ref="E14">D14</f>
        <v>10</v>
      </c>
      <c r="F14" s="13" cm="1">
        <f t="array" ref="F14">D14</f>
        <v>10</v>
      </c>
      <c r="G14" s="14" t="s">
        <v>228</v>
      </c>
      <c r="H14" s="13">
        <v>90850.04</v>
      </c>
      <c r="I14" s="13">
        <v>90771.47</v>
      </c>
      <c r="J14" s="13">
        <v>90771.47</v>
      </c>
      <c r="K14" s="13">
        <v>11</v>
      </c>
      <c r="L14" s="13" cm="1">
        <f t="array" ref="L14">IF(D14&gt;0,IF($D14&lt;=0,0,D14*H14),"")</f>
        <v>908500.39999999991</v>
      </c>
      <c r="M14" s="13" cm="1">
        <f t="array" ref="M14">IF(E14&gt;0,IF($D14&lt;=0,0,ROUND(E14*I14,2)),"")</f>
        <v>907714.7</v>
      </c>
      <c r="N14" s="15" cm="1">
        <f t="array" ref="N14">IF(F14&gt;0,IF($D14&lt;=0,0,ROUND(F14*J14,2)),"")</f>
        <v>907714.7</v>
      </c>
    </row>
    <row r="15" spans="1:14" ht="20.5" customHeight="1" x14ac:dyDescent="0.15">
      <c r="A15" s="28"/>
      <c r="B15" s="11" t="s">
        <v>144</v>
      </c>
      <c r="C15" s="16"/>
      <c r="D15" s="17"/>
      <c r="E15" s="18"/>
      <c r="F15" s="18"/>
      <c r="G15" s="17"/>
      <c r="H15" s="18"/>
      <c r="I15" s="17"/>
      <c r="J15" s="17"/>
      <c r="K15" s="18"/>
      <c r="L15" s="17" t="str" cm="1">
        <f t="array" ref="L15">IF(D15&gt;0,IF($D15&lt;=0,0,D15*H15),"")</f>
        <v/>
      </c>
      <c r="M15" s="17" t="str" cm="1">
        <f t="array" ref="M15">IF(E15&gt;0,IF($D15&lt;=0,0,ROUND(E15*I15,2)),"")</f>
        <v/>
      </c>
      <c r="N15" s="19" t="str" cm="1">
        <f t="array" ref="N15">IF(F15&gt;0,IF($D15&lt;=0,0,ROUND(F15*J15,2)),"")</f>
        <v/>
      </c>
    </row>
    <row r="16" spans="1:14" ht="32.5" customHeight="1" x14ac:dyDescent="0.15">
      <c r="A16" s="10" t="s">
        <v>92</v>
      </c>
      <c r="B16" s="11" t="s">
        <v>254</v>
      </c>
      <c r="C16" s="12"/>
      <c r="D16" s="22">
        <v>10.82</v>
      </c>
      <c r="E16" s="13" cm="1">
        <f t="array" ref="E16">D16</f>
        <v>10.82</v>
      </c>
      <c r="F16" s="13" cm="1">
        <f t="array" ref="F16">D16</f>
        <v>10.82</v>
      </c>
      <c r="G16" s="14" t="s">
        <v>255</v>
      </c>
      <c r="H16" s="13">
        <v>73660</v>
      </c>
      <c r="I16" s="13">
        <v>73322.5</v>
      </c>
      <c r="J16" s="13">
        <v>73322.5</v>
      </c>
      <c r="K16" s="13">
        <v>11</v>
      </c>
      <c r="L16" s="13" cm="1">
        <f t="array" ref="L16">IF(D16&gt;0,IF($D16&lt;=0,0,D16*H16),"")</f>
        <v>797001.20000000007</v>
      </c>
      <c r="M16" s="13" cm="1">
        <f t="array" ref="M16">IF(E16&gt;0,IF($D16&lt;=0,0,ROUND(E16*I16,2)),"")</f>
        <v>793349.45</v>
      </c>
      <c r="N16" s="15" cm="1">
        <f t="array" ref="N16">IF(F16&gt;0,IF($D16&lt;=0,0,ROUND(F16*J16,2)),"")</f>
        <v>793349.45</v>
      </c>
    </row>
    <row r="17" spans="1:14" ht="20.5" customHeight="1" x14ac:dyDescent="0.15">
      <c r="A17" s="28"/>
      <c r="B17" s="11" t="s">
        <v>37</v>
      </c>
      <c r="C17" s="16"/>
      <c r="D17" s="18"/>
      <c r="E17" s="18"/>
      <c r="F17" s="18"/>
      <c r="G17" s="17"/>
      <c r="H17" s="17"/>
      <c r="I17" s="17"/>
      <c r="J17" s="17"/>
      <c r="K17" s="18"/>
      <c r="L17" s="17" t="str" cm="1">
        <f t="array" ref="L17">IF(D17&gt;0,IF($D17&lt;=0,0,D17*H17),"")</f>
        <v/>
      </c>
      <c r="M17" s="18"/>
      <c r="N17" s="27"/>
    </row>
    <row r="18" spans="1:14" ht="20.5" customHeight="1" x14ac:dyDescent="0.15">
      <c r="A18" s="31">
        <v>1</v>
      </c>
      <c r="B18" s="32" t="s">
        <v>38</v>
      </c>
      <c r="C18" s="82"/>
      <c r="D18" s="83">
        <v>1</v>
      </c>
      <c r="E18" s="83" cm="1">
        <f t="array" ref="E18">D18</f>
        <v>1</v>
      </c>
      <c r="F18" s="83" cm="1">
        <f t="array" ref="F18">D18</f>
        <v>1</v>
      </c>
      <c r="G18" s="86" t="s">
        <v>13</v>
      </c>
      <c r="H18" s="83">
        <v>391022.57</v>
      </c>
      <c r="I18" s="83">
        <v>390479.21</v>
      </c>
      <c r="J18" s="83">
        <v>390479.21</v>
      </c>
      <c r="K18" s="83">
        <v>0</v>
      </c>
      <c r="L18" s="83" cm="1">
        <f t="array" ref="L18">IF(D18&gt;0,IF($D18&lt;=0,0,D18*H18),"")</f>
        <v>391022.57</v>
      </c>
      <c r="M18" s="83" cm="1">
        <f t="array" ref="M18">IF(E18&gt;0,IF($D18&lt;=0,0,ROUND(E18*I18,2)),"")</f>
        <v>390479.21</v>
      </c>
      <c r="N18" s="87" cm="1">
        <f t="array" ref="N18">IF(F18&gt;0,IF($D18&lt;=0,0,ROUND(F18*J18,2)),"")</f>
        <v>390479.21</v>
      </c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5"/>
      <c r="I25" s="45"/>
      <c r="J25" s="45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88"/>
      <c r="I26" s="88"/>
      <c r="J26" s="88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5"/>
      <c r="I27" s="45"/>
      <c r="J27" s="45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49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1"/>
      <c r="M32" s="41"/>
      <c r="N32" s="47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1"/>
      <c r="M34" s="41"/>
      <c r="N34" s="47"/>
    </row>
    <row r="35" spans="1:14" ht="20.75" customHeight="1" x14ac:dyDescent="0.15">
      <c r="A35" s="51"/>
      <c r="B35" s="52"/>
      <c r="C35" s="52"/>
      <c r="D35" s="53"/>
      <c r="E35" s="53"/>
      <c r="F35" s="53"/>
      <c r="G35" s="54"/>
      <c r="H35" s="54"/>
      <c r="I35" s="52"/>
      <c r="J35" s="55"/>
      <c r="K35" s="56" t="s">
        <v>39</v>
      </c>
      <c r="L35" s="57" cm="1">
        <f t="array" ref="L35">SUM(L1:L34)</f>
        <v>179876583.15959999</v>
      </c>
      <c r="M35" s="57" cm="1">
        <f t="array" ref="M35">SUM(M1:M34)</f>
        <v>179590065.50999996</v>
      </c>
      <c r="N35" s="57" cm="1">
        <f t="array" ref="N35">SUM(N1:N34)</f>
        <v>179590065.50999996</v>
      </c>
    </row>
    <row r="36" spans="1:14" ht="21" customHeight="1" x14ac:dyDescent="0.15">
      <c r="A36" s="58"/>
      <c r="B36" s="59" t="s">
        <v>40</v>
      </c>
      <c r="C36" s="60"/>
      <c r="D36" s="61" cm="1">
        <f t="array" ref="D36">ROUND(IF(L36&lt;=100000000,L36*0.24%,IF(AND(L36&gt;100000000,L36&lt;=500000000),100000000*0.24%+(L36-100000000)*0.19%,IF(AND(L36&gt;500000000,L36&lt;=1000000000),100000000*0.24%+400000000*0.19%+(L36-500000000)*0.15%,IF(AND(L36&gt;1000000000,L36&lt;=5000000000),100000000*0.24%+400000000*0.19%+500000000*0.15%+(L36-1000000000)*0.12%,IF(L36&gt;5000000000,100000000*0.24%+400000000*0.19%+500000000*0.15%+4000000000*0.12%+(L36-5000000000)*0.1%,"Bingung komputer"))))),2)</f>
        <v>391022.57</v>
      </c>
      <c r="E36" s="62" cm="1">
        <f t="array" ref="E36">ROUND(IF(M36&lt;=100000000,M36*0.24%,IF(AND(M36&gt;100000000,M36&lt;=500000000),100000000*0.24%+(M36-100000000)*0.19%,IF(AND(M36&gt;500000000,M36&lt;=1000000000),100000000*0.24%+400000000*0.19%+(M36-500000000)*0.15%,IF(AND(M36&gt;1000000000,M36&lt;=5000000000),100000000*0.24%+400000000*0.19%+500000000*0.15%+(M36-1000000000)*0.12%,IF(M36&gt;5000000000,100000000*0.24%+400000000*0.19%+500000000*0.15%+4000000000*0.12%+(M36-5000000000)*0.1%,"Bingung komputer"))))),2)</f>
        <v>390479.21</v>
      </c>
      <c r="F36" s="62" cm="1">
        <f t="array" ref="F36">ROUND(IF(N36&lt;=100000000,N36*0.24%,IF(AND(N36&gt;100000000,N36&lt;=500000000),100000000*0.24%+(N36-100000000)*0.19%,IF(AND(N36&gt;500000000,N36&lt;=1000000000),100000000*0.24%+400000000*0.19%+(N36-500000000)*0.15%,IF(AND(N36&gt;1000000000,N36&lt;=5000000000),100000000*0.24%+400000000*0.19%+500000000*0.15%+(N36-1000000000)*0.12%,IF(N36&gt;5000000000,100000000*0.24%+400000000*0.19%+500000000*0.15%+4000000000*0.12%+(N36-5000000000)*0.1%,"Bingung komputer"))))),2)</f>
        <v>390479.21</v>
      </c>
      <c r="G36" s="63"/>
      <c r="H36" s="64"/>
      <c r="I36" s="60"/>
      <c r="J36" s="65"/>
      <c r="K36" s="65" t="str" cm="1">
        <f t="array" ref="K36">"Jumlah Terkena Pajak "&amp;MAX(K3:K34)&amp;"% (B)"</f>
        <v>Jumlah Terkena Pajak 11% (B)</v>
      </c>
      <c r="L36" s="66" cm="1">
        <f t="array" ref="L36">SUMIF($K3:$K34,"&gt;0",L3:L34)</f>
        <v>179485560.5896</v>
      </c>
      <c r="M36" s="67" cm="1">
        <f t="array" ref="M36">SUMIF($K3:$K34,"&gt;0",M3:M34)</f>
        <v>179199586.29999995</v>
      </c>
      <c r="N36" s="67" cm="1">
        <f t="array" ref="N36">SUMIF($K3:$K34,"&gt;0",N3:N34)</f>
        <v>179199586.29999995</v>
      </c>
    </row>
    <row r="37" spans="1:14" ht="21" customHeight="1" x14ac:dyDescent="0.15">
      <c r="A37" s="68"/>
      <c r="B37" s="69"/>
      <c r="C37" s="69"/>
      <c r="D37" s="70"/>
      <c r="E37" s="70"/>
      <c r="F37" s="69"/>
      <c r="G37" s="70"/>
      <c r="H37" s="70"/>
      <c r="I37" s="69"/>
      <c r="J37" s="71"/>
      <c r="K37" s="71" t="str" cm="1">
        <f t="array" ref="K37">"PPN (C) = "&amp;MAX(K3:K34)&amp;"% x B"</f>
        <v>PPN (C) = 11% x B</v>
      </c>
      <c r="L37" s="72" cm="1">
        <f t="array" ref="L37">L36*MAX($K3:$K34)%</f>
        <v>19743411.664855998</v>
      </c>
      <c r="M37" s="67" cm="1">
        <f t="array" ref="M37">M36*MAX($K3:$K34)%</f>
        <v>19711954.492999993</v>
      </c>
      <c r="N37" s="67" cm="1">
        <f t="array" ref="N37">N36*MAX($K3:$K34)%</f>
        <v>19711954.492999993</v>
      </c>
    </row>
    <row r="38" spans="1:14" ht="21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41</v>
      </c>
      <c r="L38" s="74" cm="1">
        <f t="array" ref="L38">L35+L37</f>
        <v>199619994.82445598</v>
      </c>
      <c r="M38" s="67" cm="1">
        <f t="array" ref="M38">M35+M37</f>
        <v>199302020.00299996</v>
      </c>
      <c r="N38" s="67" cm="1">
        <f t="array" ref="N38">N35+N37</f>
        <v>199302020.00299996</v>
      </c>
    </row>
    <row r="39" spans="1:14" ht="20.5" customHeight="1" x14ac:dyDescent="0.15">
      <c r="A39" s="68"/>
      <c r="B39" s="69"/>
      <c r="C39" s="69"/>
      <c r="D39" s="70"/>
      <c r="E39" s="70"/>
      <c r="F39" s="70"/>
      <c r="G39" s="70"/>
      <c r="H39" s="70"/>
      <c r="I39" s="69"/>
      <c r="J39" s="71"/>
      <c r="K39" s="73" t="s">
        <v>42</v>
      </c>
      <c r="L39" s="66" cm="1">
        <f t="array" ref="L39">ROUNDDOWN(L38,2)</f>
        <v>199619994.81999999</v>
      </c>
      <c r="M39" s="66" cm="1">
        <f t="array" ref="M39">ROUNDDOWN(M38,2)</f>
        <v>199302020</v>
      </c>
      <c r="N39" s="66" cm="1">
        <f t="array" ref="N39">ROUNDDOWN(N38,-3)</f>
        <v>199302000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N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10800000</v>
      </c>
      <c r="I4" s="13">
        <v>10680000</v>
      </c>
      <c r="J4" s="13">
        <v>10680000</v>
      </c>
      <c r="K4" s="13">
        <v>11</v>
      </c>
      <c r="L4" s="13" cm="1">
        <f t="array" ref="L4">IF(D4&gt;0,IF($D4&lt;=0,0,D4*H4),"")</f>
        <v>10800000</v>
      </c>
      <c r="M4" s="13" cm="1">
        <f t="array" ref="M4">IF(E4&gt;0,IF($D4&lt;=0,0,ROUND(E4*I4,2)),"")</f>
        <v>10680000</v>
      </c>
      <c r="N4" s="15" cm="1">
        <f t="array" ref="N4">IF(F4&gt;0,IF($D4&lt;=0,0,ROUND(F4*J4,2)),"")</f>
        <v>10680000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145000</v>
      </c>
      <c r="J7" s="26">
        <v>145000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145000</v>
      </c>
      <c r="N7" s="27" cm="1">
        <f t="array" ref="N7">IF(F7&gt;0,IF($D7&lt;=0,0,ROUND(F7*J7,2)),"")</f>
        <v>145000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295000</v>
      </c>
      <c r="J9" s="26">
        <v>295000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295000</v>
      </c>
      <c r="N9" s="27" cm="1">
        <f t="array" ref="N9">IF(F9&gt;0,IF($D9&lt;=0,0,ROUND(F9*J9,2)),"")</f>
        <v>295000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240000</v>
      </c>
      <c r="J10" s="23">
        <v>240000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240000</v>
      </c>
      <c r="N10" s="15" cm="1">
        <f t="array" ref="N10">IF(F10&gt;0,IF($D10&lt;=0,0,ROUND(F10*J10,2)),"")</f>
        <v>240000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36000</v>
      </c>
      <c r="J12" s="23">
        <v>36000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360000</v>
      </c>
      <c r="N12" s="15" cm="1">
        <f t="array" ref="N12">IF(F12&gt;0,IF($D12&lt;=0,0,ROUND(F12*J12,2)),"")</f>
        <v>360000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20</v>
      </c>
      <c r="E14" s="13" cm="1">
        <f t="array" ref="E14">D14</f>
        <v>20</v>
      </c>
      <c r="F14" s="13" cm="1">
        <f t="array" ref="F14">D14</f>
        <v>20</v>
      </c>
      <c r="G14" s="14" t="s">
        <v>27</v>
      </c>
      <c r="H14" s="13">
        <v>15000</v>
      </c>
      <c r="I14" s="23">
        <v>15000</v>
      </c>
      <c r="J14" s="23">
        <v>15000</v>
      </c>
      <c r="K14" s="13">
        <v>11</v>
      </c>
      <c r="L14" s="13" cm="1">
        <f t="array" ref="L14">IF(D14&gt;0,IF($D14&lt;=0,0,D14*H14),"")</f>
        <v>300000</v>
      </c>
      <c r="M14" s="13" cm="1">
        <f t="array" ref="M14">IF(E14&gt;0,IF($D14&lt;=0,0,ROUND(E14*I14,2)),"")</f>
        <v>300000</v>
      </c>
      <c r="N14" s="15" cm="1">
        <f t="array" ref="N14">IF(F14&gt;0,IF($D14&lt;=0,0,ROUND(F14*J14,2)),"")</f>
        <v>300000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80000</v>
      </c>
      <c r="J15" s="26">
        <v>80000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800000</v>
      </c>
      <c r="N15" s="27" cm="1">
        <f t="array" ref="N15">IF(F15&gt;0,IF($D15&lt;=0,0,ROUND(F15*J15,2)),"")</f>
        <v>800000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30000</v>
      </c>
      <c r="J16" s="23">
        <v>30000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300000</v>
      </c>
      <c r="N16" s="15" cm="1">
        <f t="array" ref="N16">IF(F16&gt;0,IF($D16&lt;=0,0,ROUND(F16*J16,2)),"")</f>
        <v>300000</v>
      </c>
    </row>
    <row r="17" spans="1:14" ht="20.5" customHeight="1" x14ac:dyDescent="0.15">
      <c r="A17" s="10" t="s">
        <v>114</v>
      </c>
      <c r="B17" s="11" t="s">
        <v>115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10" t="s">
        <v>116</v>
      </c>
      <c r="B18" s="11" t="s">
        <v>117</v>
      </c>
      <c r="C18" s="12"/>
      <c r="D18" s="20"/>
      <c r="E18" s="13"/>
      <c r="F18" s="13"/>
      <c r="G18" s="20"/>
      <c r="H18" s="13"/>
      <c r="I18" s="20"/>
      <c r="J18" s="20"/>
      <c r="K18" s="13"/>
      <c r="L18" s="20" t="str" cm="1">
        <f t="array" ref="L18">IF(D18&gt;0,IF($D18&lt;=0,0,D18*H18),"")</f>
        <v/>
      </c>
      <c r="M18" s="20" t="str" cm="1">
        <f t="array" ref="M18">IF(E18&gt;0,IF($D18&lt;=0,0,ROUND(E18*I18,2)),"")</f>
        <v/>
      </c>
      <c r="N18" s="21" t="str" cm="1">
        <f t="array" ref="N18">IF(F18&gt;0,IF($D18&lt;=0,0,ROUND(F18*J18,2)),"")</f>
        <v/>
      </c>
    </row>
    <row r="19" spans="1:14" ht="20.5" customHeight="1" x14ac:dyDescent="0.15">
      <c r="A19" s="10" t="s">
        <v>118</v>
      </c>
      <c r="B19" s="11" t="s">
        <v>119</v>
      </c>
      <c r="C19" s="16"/>
      <c r="D19" s="24">
        <v>1</v>
      </c>
      <c r="E19" s="18" cm="1">
        <f t="array" ref="E19">D19</f>
        <v>1</v>
      </c>
      <c r="F19" s="18" cm="1">
        <f t="array" ref="F19">D19</f>
        <v>1</v>
      </c>
      <c r="G19" s="25" t="s">
        <v>94</v>
      </c>
      <c r="H19" s="18">
        <v>2500000</v>
      </c>
      <c r="I19" s="26">
        <v>2470000</v>
      </c>
      <c r="J19" s="26">
        <v>2470000</v>
      </c>
      <c r="K19" s="18">
        <v>11</v>
      </c>
      <c r="L19" s="18" cm="1">
        <f t="array" ref="L19">IF(D19&gt;0,IF($D19&lt;=0,0,D19*H19),"")</f>
        <v>2500000</v>
      </c>
      <c r="M19" s="18" cm="1">
        <f t="array" ref="M19">IF(E19&gt;0,IF($D19&lt;=0,0,ROUND(E19*I19,2)),"")</f>
        <v>2470000</v>
      </c>
      <c r="N19" s="27" cm="1">
        <f t="array" ref="N19">IF(F19&gt;0,IF($D19&lt;=0,0,ROUND(F19*J19,2)),"")</f>
        <v>2470000</v>
      </c>
    </row>
    <row r="20" spans="1:14" ht="20.5" customHeight="1" x14ac:dyDescent="0.15">
      <c r="A20" s="28"/>
      <c r="B20" s="11" t="s">
        <v>120</v>
      </c>
      <c r="C20" s="12"/>
      <c r="D20" s="20"/>
      <c r="E20" s="13"/>
      <c r="F20" s="13"/>
      <c r="G20" s="20"/>
      <c r="H20" s="13"/>
      <c r="I20" s="20"/>
      <c r="J20" s="20"/>
      <c r="K20" s="13"/>
      <c r="L20" s="20" t="str" cm="1">
        <f t="array" ref="L20">IF(D20&gt;0,IF($D20&lt;=0,0,D20*H20),"")</f>
        <v/>
      </c>
      <c r="M20" s="20" t="str" cm="1">
        <f t="array" ref="M20">IF(E20&gt;0,IF($D20&lt;=0,0,ROUND(E20*I20,2)),"")</f>
        <v/>
      </c>
      <c r="N20" s="21" t="str" cm="1">
        <f t="array" ref="N20">IF(F20&gt;0,IF($D20&lt;=0,0,ROUND(F20*J20,2)),"")</f>
        <v/>
      </c>
    </row>
    <row r="21" spans="1:14" ht="32.5" customHeight="1" x14ac:dyDescent="0.15">
      <c r="A21" s="10" t="s">
        <v>121</v>
      </c>
      <c r="B21" s="11" t="s">
        <v>122</v>
      </c>
      <c r="C21" s="16"/>
      <c r="D21" s="24">
        <v>1</v>
      </c>
      <c r="E21" s="18" cm="1">
        <f t="array" ref="E21">D21</f>
        <v>1</v>
      </c>
      <c r="F21" s="18" cm="1">
        <f t="array" ref="F21">D21</f>
        <v>1</v>
      </c>
      <c r="G21" s="25" t="s">
        <v>102</v>
      </c>
      <c r="H21" s="18">
        <v>350000</v>
      </c>
      <c r="I21" s="26">
        <v>340000</v>
      </c>
      <c r="J21" s="26">
        <v>340000</v>
      </c>
      <c r="K21" s="18">
        <v>11</v>
      </c>
      <c r="L21" s="18" cm="1">
        <f t="array" ref="L21">IF(D21&gt;0,IF($D21&lt;=0,0,D21*H21),"")</f>
        <v>350000</v>
      </c>
      <c r="M21" s="18" cm="1">
        <f t="array" ref="M21">IF(E21&gt;0,IF($D21&lt;=0,0,ROUND(E21*I21,2)),"")</f>
        <v>340000</v>
      </c>
      <c r="N21" s="27" cm="1">
        <f t="array" ref="N21">IF(F21&gt;0,IF($D21&lt;=0,0,ROUND(F21*J21,2)),"")</f>
        <v>340000</v>
      </c>
    </row>
    <row r="22" spans="1:14" ht="20.5" customHeight="1" x14ac:dyDescent="0.15">
      <c r="A22" s="10" t="s">
        <v>123</v>
      </c>
      <c r="B22" s="11" t="s">
        <v>124</v>
      </c>
      <c r="C22" s="12"/>
      <c r="D22" s="20"/>
      <c r="E22" s="13"/>
      <c r="F22" s="13"/>
      <c r="G22" s="20"/>
      <c r="H22" s="13"/>
      <c r="I22" s="20"/>
      <c r="J22" s="20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10" t="s">
        <v>125</v>
      </c>
      <c r="B23" s="11" t="s">
        <v>124</v>
      </c>
      <c r="C23" s="16"/>
      <c r="D23" s="24">
        <v>1</v>
      </c>
      <c r="E23" s="18" cm="1">
        <f t="array" ref="E23">D23</f>
        <v>1</v>
      </c>
      <c r="F23" s="18" cm="1">
        <f t="array" ref="F23">D23</f>
        <v>1</v>
      </c>
      <c r="G23" s="25" t="s">
        <v>22</v>
      </c>
      <c r="H23" s="18">
        <v>300000</v>
      </c>
      <c r="I23" s="26">
        <v>290000</v>
      </c>
      <c r="J23" s="26">
        <v>290000</v>
      </c>
      <c r="K23" s="18">
        <v>11</v>
      </c>
      <c r="L23" s="18" cm="1">
        <f t="array" ref="L23">IF(D23&gt;0,IF($D23&lt;=0,0,D23*H23),"")</f>
        <v>300000</v>
      </c>
      <c r="M23" s="18" cm="1">
        <f t="array" ref="M23">IF(E23&gt;0,IF($D23&lt;=0,0,ROUND(E23*I23,2)),"")</f>
        <v>290000</v>
      </c>
      <c r="N23" s="27" cm="1">
        <f t="array" ref="N23">IF(F23&gt;0,IF($D23&lt;=0,0,ROUND(F23*J23,2)),"")</f>
        <v>290000</v>
      </c>
    </row>
    <row r="24" spans="1:14" ht="20.5" customHeight="1" x14ac:dyDescent="0.15">
      <c r="A24" s="28"/>
      <c r="B24" s="11" t="s">
        <v>126</v>
      </c>
      <c r="C24" s="12"/>
      <c r="D24" s="20"/>
      <c r="E24" s="13"/>
      <c r="F24" s="13"/>
      <c r="G24" s="20"/>
      <c r="H24" s="13"/>
      <c r="I24" s="20"/>
      <c r="J24" s="20"/>
      <c r="K24" s="13"/>
      <c r="L24" s="20" t="str" cm="1">
        <f t="array" ref="L24">IF(D24&gt;0,IF($D24&lt;=0,0,D24*H24),"")</f>
        <v/>
      </c>
      <c r="M24" s="20" t="str" cm="1">
        <f t="array" ref="M24">IF(E24&gt;0,IF($D24&lt;=0,0,ROUND(E24*I24,2)),"")</f>
        <v/>
      </c>
      <c r="N24" s="21" t="str" cm="1">
        <f t="array" ref="N24">IF(F24&gt;0,IF($D24&lt;=0,0,ROUND(F24*J24,2)),"")</f>
        <v/>
      </c>
    </row>
    <row r="25" spans="1:14" ht="20.5" customHeight="1" x14ac:dyDescent="0.15">
      <c r="A25" s="10" t="s">
        <v>80</v>
      </c>
      <c r="B25" s="11" t="s">
        <v>127</v>
      </c>
      <c r="C25" s="16"/>
      <c r="D25" s="24">
        <v>762.4</v>
      </c>
      <c r="E25" s="18" cm="1">
        <f t="array" ref="E25">D25</f>
        <v>762.4</v>
      </c>
      <c r="F25" s="18" cm="1">
        <f t="array" ref="F25">D25</f>
        <v>762.4</v>
      </c>
      <c r="G25" s="25" t="s">
        <v>34</v>
      </c>
      <c r="H25" s="18">
        <v>29760.89</v>
      </c>
      <c r="I25" s="18">
        <v>29714.17</v>
      </c>
      <c r="J25" s="18">
        <v>29714.17</v>
      </c>
      <c r="K25" s="18">
        <v>11</v>
      </c>
      <c r="L25" s="18" cm="1">
        <f t="array" ref="L25">IF(D25&gt;0,IF($D25&lt;=0,0,D25*H25),"")</f>
        <v>22689702.535999998</v>
      </c>
      <c r="M25" s="18" cm="1">
        <f t="array" ref="M25">IF(E25&gt;0,IF($D25&lt;=0,0,ROUND(E25*I25,2)),"")</f>
        <v>22654083.210000001</v>
      </c>
      <c r="N25" s="27" cm="1">
        <f t="array" ref="N25">IF(F25&gt;0,IF($D25&lt;=0,0,ROUND(F25*J25,2)),"")</f>
        <v>22654083.210000001</v>
      </c>
    </row>
    <row r="26" spans="1:14" ht="20.5" customHeight="1" x14ac:dyDescent="0.15">
      <c r="A26" s="28"/>
      <c r="B26" s="11" t="s">
        <v>32</v>
      </c>
      <c r="C26" s="12"/>
      <c r="D26" s="20"/>
      <c r="E26" s="13"/>
      <c r="F26" s="13"/>
      <c r="G26" s="20"/>
      <c r="H26" s="13"/>
      <c r="I26" s="20"/>
      <c r="J26" s="20"/>
      <c r="K26" s="13"/>
      <c r="L26" s="20" t="str" cm="1">
        <f t="array" ref="L26">IF(D26&gt;0,IF($D26&lt;=0,0,D26*H26),"")</f>
        <v/>
      </c>
      <c r="M26" s="20" t="str" cm="1">
        <f t="array" ref="M26">IF(E26&gt;0,IF($D26&lt;=0,0,ROUND(E26*I26,2)),"")</f>
        <v/>
      </c>
      <c r="N26" s="21" t="str" cm="1">
        <f t="array" ref="N26">IF(F26&gt;0,IF($D26&lt;=0,0,ROUND(F26*J26,2)),"")</f>
        <v/>
      </c>
    </row>
    <row r="27" spans="1:14" ht="20.5" customHeight="1" x14ac:dyDescent="0.15">
      <c r="A27" s="29">
        <v>3.1</v>
      </c>
      <c r="B27" s="11" t="s">
        <v>128</v>
      </c>
      <c r="C27" s="16"/>
      <c r="D27" s="18">
        <v>5491.4</v>
      </c>
      <c r="E27" s="18" cm="1">
        <f t="array" ref="E27">D27</f>
        <v>5491.4</v>
      </c>
      <c r="F27" s="18" cm="1">
        <f t="array" ref="F27">D27</f>
        <v>5491.4</v>
      </c>
      <c r="G27" s="25" t="s">
        <v>34</v>
      </c>
      <c r="H27" s="18">
        <v>22063.02</v>
      </c>
      <c r="I27" s="18">
        <v>22045.05</v>
      </c>
      <c r="J27" s="18">
        <v>22045.05</v>
      </c>
      <c r="K27" s="18">
        <v>11</v>
      </c>
      <c r="L27" s="18" cm="1">
        <f t="array" ref="L27">IF(D27&gt;0,IF($D27&lt;=0,0,D27*H27),"")</f>
        <v>121156868.028</v>
      </c>
      <c r="M27" s="18" cm="1">
        <f t="array" ref="M27">IF(E27&gt;0,IF($D27&lt;=0,0,ROUND(E27*I27,2)),"")</f>
        <v>121058187.56999999</v>
      </c>
      <c r="N27" s="27" cm="1">
        <f t="array" ref="N27">IF(F27&gt;0,IF($D27&lt;=0,0,ROUND(F27*J27,2)),"")</f>
        <v>121058187.56999999</v>
      </c>
    </row>
    <row r="28" spans="1:14" ht="20.5" customHeight="1" x14ac:dyDescent="0.15">
      <c r="A28" s="29">
        <v>3.3</v>
      </c>
      <c r="B28" s="11" t="s">
        <v>35</v>
      </c>
      <c r="C28" s="12"/>
      <c r="D28" s="13">
        <v>4668</v>
      </c>
      <c r="E28" s="13" cm="1">
        <f t="array" ref="E28">D28</f>
        <v>4668</v>
      </c>
      <c r="F28" s="13" cm="1">
        <f t="array" ref="F28">D28</f>
        <v>4668</v>
      </c>
      <c r="G28" s="14" t="s">
        <v>36</v>
      </c>
      <c r="H28" s="13">
        <v>1098.81</v>
      </c>
      <c r="I28" s="100">
        <v>1097.52</v>
      </c>
      <c r="J28" s="100">
        <v>1097.52</v>
      </c>
      <c r="K28" s="13">
        <v>11</v>
      </c>
      <c r="L28" s="13" cm="1">
        <f t="array" ref="L28">IF(D28&gt;0,IF($D28&lt;=0,0,D28*H28),"")</f>
        <v>5129245.08</v>
      </c>
      <c r="M28" s="13" cm="1">
        <f t="array" ref="M28">IF(E28&gt;0,IF($D28&lt;=0,0,ROUND(E28*I28,2)),"")</f>
        <v>5123223.3600000003</v>
      </c>
      <c r="N28" s="15" cm="1">
        <f t="array" ref="N28">IF(F28&gt;0,IF($D28&lt;=0,0,ROUND(F28*J28,2)),"")</f>
        <v>5123223.3600000003</v>
      </c>
    </row>
    <row r="29" spans="1:14" ht="20.5" customHeight="1" x14ac:dyDescent="0.15">
      <c r="A29" s="29">
        <v>3.4</v>
      </c>
      <c r="B29" s="11" t="s">
        <v>129</v>
      </c>
      <c r="C29" s="16"/>
      <c r="D29" s="18">
        <v>6224</v>
      </c>
      <c r="E29" s="18" cm="1">
        <f t="array" ref="E29">D29</f>
        <v>6224</v>
      </c>
      <c r="F29" s="18" cm="1">
        <f t="array" ref="F29">D29</f>
        <v>6224</v>
      </c>
      <c r="G29" s="25" t="s">
        <v>36</v>
      </c>
      <c r="H29" s="18">
        <v>2263.34</v>
      </c>
      <c r="I29" s="30">
        <v>2262.44</v>
      </c>
      <c r="J29" s="30">
        <v>2262.44</v>
      </c>
      <c r="K29" s="18">
        <v>11</v>
      </c>
      <c r="L29" s="18" cm="1">
        <f t="array" ref="L29">IF(D29&gt;0,IF($D29&lt;=0,0,D29*H29),"")</f>
        <v>14087028.16</v>
      </c>
      <c r="M29" s="18" cm="1">
        <f t="array" ref="M29">IF(E29&gt;0,IF($D29&lt;=0,0,ROUND(E29*I29,2)),"")</f>
        <v>14081426.560000001</v>
      </c>
      <c r="N29" s="27" cm="1">
        <f t="array" ref="N29">IF(F29&gt;0,IF($D29&lt;=0,0,ROUND(F29*J29,2)),"")</f>
        <v>14081426.560000001</v>
      </c>
    </row>
    <row r="30" spans="1:14" ht="20.5" customHeight="1" x14ac:dyDescent="0.15">
      <c r="A30" s="28"/>
      <c r="B30" s="11" t="s">
        <v>37</v>
      </c>
      <c r="C30" s="12"/>
      <c r="D30" s="13"/>
      <c r="E30" s="13"/>
      <c r="F30" s="13"/>
      <c r="G30" s="20"/>
      <c r="H30" s="20"/>
      <c r="I30" s="20"/>
      <c r="J30" s="20"/>
      <c r="K30" s="13"/>
      <c r="L30" s="20" t="str" cm="1">
        <f t="array" ref="L30">IF(D30&gt;0,IF($D30&lt;=0,0,D30*H30),"")</f>
        <v/>
      </c>
      <c r="M30" s="13"/>
      <c r="N30" s="15"/>
    </row>
    <row r="31" spans="1:14" ht="20.5" customHeight="1" x14ac:dyDescent="0.15">
      <c r="A31" s="31">
        <v>1</v>
      </c>
      <c r="B31" s="32" t="s">
        <v>38</v>
      </c>
      <c r="C31" s="33"/>
      <c r="D31" s="34">
        <v>1</v>
      </c>
      <c r="E31" s="34" cm="1">
        <f t="array" ref="E31">D31</f>
        <v>1</v>
      </c>
      <c r="F31" s="34" cm="1">
        <f t="array" ref="F31">D31</f>
        <v>1</v>
      </c>
      <c r="G31" s="35" t="s">
        <v>13</v>
      </c>
      <c r="H31" s="34">
        <v>391454.39</v>
      </c>
      <c r="I31" s="34">
        <v>390550.16</v>
      </c>
      <c r="J31" s="34">
        <v>390550.16</v>
      </c>
      <c r="K31" s="34">
        <v>0</v>
      </c>
      <c r="L31" s="34" cm="1">
        <f t="array" ref="L31">IF(D31&gt;0,IF($D31&lt;=0,0,D31*H31),"")</f>
        <v>391454.39</v>
      </c>
      <c r="M31" s="34" cm="1">
        <f t="array" ref="M31">IF(E31&gt;0,IF($D31&lt;=0,0,ROUND(E31*I31,2)),"")</f>
        <v>390550.16</v>
      </c>
      <c r="N31" s="36" cm="1">
        <f t="array" ref="N31">IF(F31&gt;0,IF($D31&lt;=0,0,ROUND(F31*J31,2)),"")</f>
        <v>390550.16</v>
      </c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6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4"/>
      <c r="M37" s="44"/>
      <c r="N37" s="46"/>
    </row>
    <row r="38" spans="1:14" ht="8.75" hidden="1" customHeight="1" x14ac:dyDescent="0.15">
      <c r="A38" s="37"/>
      <c r="B38" s="38"/>
      <c r="C38" s="39"/>
      <c r="D38" s="40"/>
      <c r="E38" s="40"/>
      <c r="F38" s="40"/>
      <c r="G38" s="41"/>
      <c r="H38" s="41"/>
      <c r="I38" s="41"/>
      <c r="J38" s="41"/>
      <c r="K38" s="40"/>
      <c r="L38" s="41"/>
      <c r="M38" s="41"/>
      <c r="N38" s="47"/>
    </row>
    <row r="39" spans="1:14" ht="8.75" hidden="1" customHeight="1" x14ac:dyDescent="0.15">
      <c r="A39" s="37"/>
      <c r="B39" s="38"/>
      <c r="C39" s="43"/>
      <c r="D39" s="44"/>
      <c r="E39" s="44"/>
      <c r="F39" s="44"/>
      <c r="G39" s="45"/>
      <c r="H39" s="48"/>
      <c r="I39" s="48"/>
      <c r="J39" s="48"/>
      <c r="K39" s="44"/>
      <c r="L39" s="44"/>
      <c r="M39" s="44"/>
      <c r="N39" s="46"/>
    </row>
    <row r="40" spans="1:14" ht="8.75" hidden="1" customHeight="1" x14ac:dyDescent="0.15">
      <c r="A40" s="37"/>
      <c r="B40" s="38"/>
      <c r="C40" s="39"/>
      <c r="D40" s="40"/>
      <c r="E40" s="40"/>
      <c r="F40" s="40"/>
      <c r="G40" s="41"/>
      <c r="H40" s="41"/>
      <c r="I40" s="41"/>
      <c r="J40" s="41"/>
      <c r="K40" s="40"/>
      <c r="L40" s="41"/>
      <c r="M40" s="41"/>
      <c r="N40" s="47"/>
    </row>
    <row r="41" spans="1:14" ht="8.75" hidden="1" customHeight="1" x14ac:dyDescent="0.15">
      <c r="A41" s="37"/>
      <c r="B41" s="38"/>
      <c r="C41" s="43"/>
      <c r="D41" s="44"/>
      <c r="E41" s="44"/>
      <c r="F41" s="44"/>
      <c r="G41" s="45"/>
      <c r="H41" s="44"/>
      <c r="I41" s="44"/>
      <c r="J41" s="44"/>
      <c r="K41" s="44"/>
      <c r="L41" s="44"/>
      <c r="M41" s="44"/>
      <c r="N41" s="46"/>
    </row>
    <row r="42" spans="1:14" ht="8.75" hidden="1" customHeight="1" x14ac:dyDescent="0.15">
      <c r="A42" s="37"/>
      <c r="B42" s="38"/>
      <c r="C42" s="39"/>
      <c r="D42" s="40"/>
      <c r="E42" s="40"/>
      <c r="F42" s="40"/>
      <c r="G42" s="41"/>
      <c r="H42" s="40"/>
      <c r="I42" s="40"/>
      <c r="J42" s="40"/>
      <c r="K42" s="40"/>
      <c r="L42" s="40"/>
      <c r="M42" s="40"/>
      <c r="N42" s="42"/>
    </row>
    <row r="43" spans="1:14" ht="8.75" hidden="1" customHeight="1" x14ac:dyDescent="0.15">
      <c r="A43" s="49"/>
      <c r="B43" s="38"/>
      <c r="C43" s="43"/>
      <c r="D43" s="44"/>
      <c r="E43" s="44"/>
      <c r="F43" s="44"/>
      <c r="G43" s="45"/>
      <c r="H43" s="44"/>
      <c r="I43" s="44"/>
      <c r="J43" s="44"/>
      <c r="K43" s="44"/>
      <c r="L43" s="44"/>
      <c r="M43" s="44"/>
      <c r="N43" s="46"/>
    </row>
    <row r="44" spans="1:14" ht="8.75" hidden="1" customHeight="1" x14ac:dyDescent="0.15">
      <c r="A44" s="49"/>
      <c r="B44" s="38"/>
      <c r="C44" s="39"/>
      <c r="D44" s="40"/>
      <c r="E44" s="40"/>
      <c r="F44" s="40"/>
      <c r="G44" s="41"/>
      <c r="H44" s="40"/>
      <c r="I44" s="40"/>
      <c r="J44" s="40"/>
      <c r="K44" s="40"/>
      <c r="L44" s="40"/>
      <c r="M44" s="40"/>
      <c r="N44" s="42"/>
    </row>
    <row r="45" spans="1:14" ht="8.75" hidden="1" customHeight="1" x14ac:dyDescent="0.15">
      <c r="A45" s="37"/>
      <c r="B45" s="38"/>
      <c r="C45" s="43"/>
      <c r="D45" s="44"/>
      <c r="E45" s="44"/>
      <c r="F45" s="44"/>
      <c r="G45" s="45"/>
      <c r="H45" s="44"/>
      <c r="I45" s="44"/>
      <c r="J45" s="44"/>
      <c r="K45" s="44"/>
      <c r="L45" s="45"/>
      <c r="M45" s="45"/>
      <c r="N45" s="50"/>
    </row>
    <row r="46" spans="1:14" ht="8.75" hidden="1" customHeight="1" x14ac:dyDescent="0.15">
      <c r="A46" s="37"/>
      <c r="B46" s="38"/>
      <c r="C46" s="39"/>
      <c r="D46" s="40"/>
      <c r="E46" s="40"/>
      <c r="F46" s="40"/>
      <c r="G46" s="41"/>
      <c r="H46" s="40"/>
      <c r="I46" s="40"/>
      <c r="J46" s="40"/>
      <c r="K46" s="40"/>
      <c r="L46" s="40"/>
      <c r="M46" s="40"/>
      <c r="N46" s="42"/>
    </row>
    <row r="47" spans="1:14" ht="8.75" hidden="1" customHeight="1" x14ac:dyDescent="0.15">
      <c r="A47" s="37"/>
      <c r="B47" s="38"/>
      <c r="C47" s="43"/>
      <c r="D47" s="44"/>
      <c r="E47" s="44"/>
      <c r="F47" s="44"/>
      <c r="G47" s="45"/>
      <c r="H47" s="44"/>
      <c r="I47" s="44"/>
      <c r="J47" s="44"/>
      <c r="K47" s="44"/>
      <c r="L47" s="45"/>
      <c r="M47" s="45"/>
      <c r="N47" s="50"/>
    </row>
    <row r="48" spans="1:14" ht="20.75" customHeight="1" x14ac:dyDescent="0.15">
      <c r="A48" s="51"/>
      <c r="B48" s="52"/>
      <c r="C48" s="52"/>
      <c r="D48" s="53"/>
      <c r="E48" s="53"/>
      <c r="F48" s="53"/>
      <c r="G48" s="54"/>
      <c r="H48" s="54"/>
      <c r="I48" s="52"/>
      <c r="J48" s="55"/>
      <c r="K48" s="56" t="s">
        <v>39</v>
      </c>
      <c r="L48" s="57" cm="1">
        <f t="array" ref="L48">SUM(L1:L47)</f>
        <v>180104298.19400001</v>
      </c>
      <c r="M48" s="57" cm="1">
        <f t="array" ref="M48">SUM(M1:M47)</f>
        <v>179627470.86000001</v>
      </c>
      <c r="N48" s="57" cm="1">
        <f t="array" ref="N48">SUM(N1:N47)</f>
        <v>179627470.86000001</v>
      </c>
    </row>
    <row r="49" spans="1:14" ht="21" customHeight="1" x14ac:dyDescent="0.15">
      <c r="A49" s="58"/>
      <c r="B49" s="59" t="s">
        <v>40</v>
      </c>
      <c r="C49" s="60"/>
      <c r="D49" s="61" cm="1">
        <f t="array" ref="D49">ROUND(IF(L49&lt;=100000000,L49*0.24%,IF(AND(L49&gt;100000000,L49&lt;=500000000),100000000*0.24%+(L49-100000000)*0.19%,IF(AND(L49&gt;500000000,L49&lt;=1000000000),100000000*0.24%+400000000*0.19%+(L49-500000000)*0.15%,IF(AND(L49&gt;1000000000,L49&lt;=5000000000),100000000*0.24%+400000000*0.19%+500000000*0.15%+(L49-1000000000)*0.12%,IF(L49&gt;5000000000,100000000*0.24%+400000000*0.19%+500000000*0.15%+4000000000*0.12%+(L49-5000000000)*0.1%,"Bingung komputer"))))),2)</f>
        <v>391454.4</v>
      </c>
      <c r="E49" s="62" cm="1">
        <f t="array" ref="E49">ROUND(IF(M49&lt;=100000000,M49*0.24%,IF(AND(M49&gt;100000000,M49&lt;=500000000),100000000*0.24%+(M49-100000000)*0.19%,IF(AND(M49&gt;500000000,M49&lt;=1000000000),100000000*0.24%+400000000*0.19%+(M49-500000000)*0.15%,IF(AND(M49&gt;1000000000,M49&lt;=5000000000),100000000*0.24%+400000000*0.19%+500000000*0.15%+(M49-1000000000)*0.12%,IF(M49&gt;5000000000,100000000*0.24%+400000000*0.19%+500000000*0.15%+4000000000*0.12%+(M49-5000000000)*0.1%,"Bingung komputer"))))),2)</f>
        <v>390550.15</v>
      </c>
      <c r="F49" s="62" cm="1">
        <f t="array" ref="F49">ROUND(IF(N49&lt;=100000000,N49*0.24%,IF(AND(N49&gt;100000000,N49&lt;=500000000),100000000*0.24%+(N49-100000000)*0.19%,IF(AND(N49&gt;500000000,N49&lt;=1000000000),100000000*0.24%+400000000*0.19%+(N49-500000000)*0.15%,IF(AND(N49&gt;1000000000,N49&lt;=5000000000),100000000*0.24%+400000000*0.19%+500000000*0.15%+(N49-1000000000)*0.12%,IF(N49&gt;5000000000,100000000*0.24%+400000000*0.19%+500000000*0.15%+4000000000*0.12%+(N49-5000000000)*0.1%,"Bingung komputer"))))),2)</f>
        <v>390550.15</v>
      </c>
      <c r="G49" s="63"/>
      <c r="H49" s="64"/>
      <c r="I49" s="60"/>
      <c r="J49" s="65"/>
      <c r="K49" s="65" t="str" cm="1">
        <f t="array" ref="K49">"Jumlah Terkena Pajak "&amp;MAX(K3:K47)&amp;"% (B)"</f>
        <v>Jumlah Terkena Pajak 11% (B)</v>
      </c>
      <c r="L49" s="66" cm="1">
        <f t="array" ref="L49">SUMIF($K3:$K47,"&gt;0",L3:L47)</f>
        <v>179712843.80400002</v>
      </c>
      <c r="M49" s="67" cm="1">
        <f t="array" ref="M49">SUMIF($K3:$K47,"&gt;0",M3:M47)</f>
        <v>179236920.70000002</v>
      </c>
      <c r="N49" s="67" cm="1">
        <f t="array" ref="N49">SUMIF($K3:$K47,"&gt;0",N3:N47)</f>
        <v>179236920.70000002</v>
      </c>
    </row>
    <row r="50" spans="1:14" ht="21" customHeight="1" x14ac:dyDescent="0.15">
      <c r="A50" s="68"/>
      <c r="B50" s="69"/>
      <c r="C50" s="69"/>
      <c r="D50" s="70"/>
      <c r="E50" s="70"/>
      <c r="F50" s="69"/>
      <c r="G50" s="70"/>
      <c r="H50" s="70"/>
      <c r="I50" s="69"/>
      <c r="J50" s="71"/>
      <c r="K50" s="71" t="str" cm="1">
        <f t="array" ref="K50">"PPN (C) = "&amp;MAX(K3:K47)&amp;"% x B"</f>
        <v>PPN (C) = 11% x B</v>
      </c>
      <c r="L50" s="72" cm="1">
        <f t="array" ref="L50">L49*MAX($K3:$K47)%</f>
        <v>19768412.818440001</v>
      </c>
      <c r="M50" s="67" cm="1">
        <f t="array" ref="M50">M49*MAX($K3:$K47)%</f>
        <v>19716061.277000003</v>
      </c>
      <c r="N50" s="67" cm="1">
        <f t="array" ref="N50">N49*MAX($K3:$K47)%</f>
        <v>19716061.277000003</v>
      </c>
    </row>
    <row r="51" spans="1:14" ht="21" customHeight="1" x14ac:dyDescent="0.15">
      <c r="A51" s="68"/>
      <c r="B51" s="69"/>
      <c r="C51" s="69"/>
      <c r="D51" s="70"/>
      <c r="E51" s="70"/>
      <c r="F51" s="70"/>
      <c r="G51" s="70"/>
      <c r="H51" s="70"/>
      <c r="I51" s="69"/>
      <c r="J51" s="71"/>
      <c r="K51" s="73" t="s">
        <v>41</v>
      </c>
      <c r="L51" s="74" cm="1">
        <f t="array" ref="L51">L48+L50</f>
        <v>199872711.01244</v>
      </c>
      <c r="M51" s="67" cm="1">
        <f t="array" ref="M51">M48+M50</f>
        <v>199343532.13700002</v>
      </c>
      <c r="N51" s="67" cm="1">
        <f t="array" ref="N51">N48+N50</f>
        <v>199343532.13700002</v>
      </c>
    </row>
    <row r="52" spans="1:14" ht="20.5" customHeight="1" x14ac:dyDescent="0.15">
      <c r="A52" s="68"/>
      <c r="B52" s="69"/>
      <c r="C52" s="69"/>
      <c r="D52" s="70"/>
      <c r="E52" s="70"/>
      <c r="F52" s="70"/>
      <c r="G52" s="70"/>
      <c r="H52" s="70"/>
      <c r="I52" s="69"/>
      <c r="J52" s="71"/>
      <c r="K52" s="73" t="s">
        <v>42</v>
      </c>
      <c r="L52" s="66" cm="1">
        <f t="array" ref="L52">ROUNDDOWN(L51,2)</f>
        <v>199872711.00999999</v>
      </c>
      <c r="M52" s="66" cm="1">
        <f t="array" ref="M52">ROUNDDOWN(M51,2)</f>
        <v>199343532.13</v>
      </c>
      <c r="N52" s="66" cm="1">
        <f t="array" ref="N52">ROUNDDOWN(N51,-3)</f>
        <v>199343000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N3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45811.043055555558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12350000</v>
      </c>
      <c r="I4" s="13">
        <v>12286000</v>
      </c>
      <c r="J4" s="13">
        <v>12286000</v>
      </c>
      <c r="K4" s="13">
        <v>11</v>
      </c>
      <c r="L4" s="13" cm="1">
        <f t="array" ref="L4">IF(D4&gt;0,IF($D4&lt;=0,0,D4*H4),"")</f>
        <v>12350000</v>
      </c>
      <c r="M4" s="13" cm="1">
        <f t="array" ref="M4">IF(E4&gt;0,IF($D4&lt;=0,0,ROUND(E4*I4,2)),"")</f>
        <v>12286000</v>
      </c>
      <c r="N4" s="15" cm="1">
        <f t="array" ref="N4">IF(F4&gt;0,IF($D4&lt;=0,0,ROUND(F4*J4,2)),"")</f>
        <v>12286000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10895000</v>
      </c>
      <c r="I5" s="18">
        <v>10754200</v>
      </c>
      <c r="J5" s="18">
        <v>10754200</v>
      </c>
      <c r="K5" s="18">
        <v>11</v>
      </c>
      <c r="L5" s="18" cm="1">
        <f t="array" ref="L5">IF(D5&gt;0,IF($D5&lt;=0,0,D5*H5),"")</f>
        <v>10895000</v>
      </c>
      <c r="M5" s="18" cm="1">
        <f t="array" ref="M5">IF(E5&gt;0,IF($D5&lt;=0,0,ROUND(E5*I5,2)),"")</f>
        <v>10754200</v>
      </c>
      <c r="N5" s="27" cm="1">
        <f t="array" ref="N5">IF(F5&gt;0,IF($D5&lt;=0,0,ROUND(F5*J5,2)),"")</f>
        <v>10754200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18">
        <v>1080</v>
      </c>
      <c r="E7" s="18" cm="1">
        <f t="array" ref="E7">D7</f>
        <v>1080</v>
      </c>
      <c r="F7" s="18" cm="1">
        <f t="array" ref="F7">D7</f>
        <v>1080</v>
      </c>
      <c r="G7" s="25" t="s">
        <v>34</v>
      </c>
      <c r="H7" s="18">
        <v>37230.839999999997</v>
      </c>
      <c r="I7" s="18">
        <v>37218.43</v>
      </c>
      <c r="J7" s="18">
        <v>37218.43</v>
      </c>
      <c r="K7" s="18">
        <v>11</v>
      </c>
      <c r="L7" s="18" cm="1">
        <f t="array" ref="L7">IF(D7&gt;0,IF($D7&lt;=0,0,D7*H7),"")</f>
        <v>40209307.199999996</v>
      </c>
      <c r="M7" s="18" cm="1">
        <f t="array" ref="M7">IF(E7&gt;0,IF($D7&lt;=0,0,ROUND(E7*I7,2)),"")</f>
        <v>40195904.399999999</v>
      </c>
      <c r="N7" s="27" cm="1">
        <f t="array" ref="N7">IF(F7&gt;0,IF($D7&lt;=0,0,ROUND(F7*J7,2)),"")</f>
        <v>40195904.399999999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239</v>
      </c>
      <c r="B9" s="11" t="s">
        <v>240</v>
      </c>
      <c r="C9" s="16"/>
      <c r="D9" s="30">
        <v>2639.13</v>
      </c>
      <c r="E9" s="18" cm="1">
        <f t="array" ref="E9">D9</f>
        <v>2639.13</v>
      </c>
      <c r="F9" s="18" cm="1">
        <f t="array" ref="F9">D9</f>
        <v>2639.13</v>
      </c>
      <c r="G9" s="25" t="s">
        <v>34</v>
      </c>
      <c r="H9" s="18">
        <v>23552.54</v>
      </c>
      <c r="I9" s="18">
        <v>23543.62</v>
      </c>
      <c r="J9" s="18">
        <v>23543.62</v>
      </c>
      <c r="K9" s="18">
        <v>11</v>
      </c>
      <c r="L9" s="18" cm="1">
        <f t="array" ref="L9">IF(D9&gt;0,IF($D9&lt;=0,0,D9*H9),"")</f>
        <v>62158214.890200004</v>
      </c>
      <c r="M9" s="18" cm="1">
        <f t="array" ref="M9">IF(E9&gt;0,IF($D9&lt;=0,0,ROUND(E9*I9,2)),"")</f>
        <v>62134673.850000001</v>
      </c>
      <c r="N9" s="27" cm="1">
        <f t="array" ref="N9">IF(F9&gt;0,IF($D9&lt;=0,0,ROUND(F9*J9,2)),"")</f>
        <v>62134673.850000001</v>
      </c>
    </row>
    <row r="10" spans="1:14" ht="20.5" customHeight="1" x14ac:dyDescent="0.15">
      <c r="A10" s="10" t="s">
        <v>82</v>
      </c>
      <c r="B10" s="11" t="s">
        <v>35</v>
      </c>
      <c r="C10" s="12"/>
      <c r="D10" s="13">
        <v>8100</v>
      </c>
      <c r="E10" s="13" cm="1">
        <f t="array" ref="E10">D10</f>
        <v>8100</v>
      </c>
      <c r="F10" s="13" cm="1">
        <f t="array" ref="F10">D10</f>
        <v>8100</v>
      </c>
      <c r="G10" s="14" t="s">
        <v>36</v>
      </c>
      <c r="H10" s="13">
        <v>1974.77</v>
      </c>
      <c r="I10" s="100">
        <v>1973.66</v>
      </c>
      <c r="J10" s="100">
        <v>1973.66</v>
      </c>
      <c r="K10" s="13">
        <v>11</v>
      </c>
      <c r="L10" s="13" cm="1">
        <f t="array" ref="L10">IF(D10&gt;0,IF($D10&lt;=0,0,D10*H10),"")</f>
        <v>15995637</v>
      </c>
      <c r="M10" s="13" cm="1">
        <f t="array" ref="M10">IF(E10&gt;0,IF($D10&lt;=0,0,ROUND(E10*I10,2)),"")</f>
        <v>15986646</v>
      </c>
      <c r="N10" s="15" cm="1">
        <f t="array" ref="N10">IF(F10&gt;0,IF($D10&lt;=0,0,ROUND(F10*J10,2)),"")</f>
        <v>15986646</v>
      </c>
    </row>
    <row r="11" spans="1:14" ht="20.5" customHeight="1" x14ac:dyDescent="0.15">
      <c r="A11" s="110" t="s">
        <v>241</v>
      </c>
      <c r="B11" s="32" t="s">
        <v>242</v>
      </c>
      <c r="C11" s="33"/>
      <c r="D11" s="34">
        <v>10800</v>
      </c>
      <c r="E11" s="34" cm="1">
        <f t="array" ref="E11">D11</f>
        <v>10800</v>
      </c>
      <c r="F11" s="34" cm="1">
        <f t="array" ref="F11">D11</f>
        <v>10800</v>
      </c>
      <c r="G11" s="35" t="s">
        <v>36</v>
      </c>
      <c r="H11" s="34">
        <v>3563.33</v>
      </c>
      <c r="I11" s="111">
        <v>3540.33</v>
      </c>
      <c r="J11" s="111">
        <v>3540.33</v>
      </c>
      <c r="K11" s="34">
        <v>11</v>
      </c>
      <c r="L11" s="34" cm="1">
        <f t="array" ref="L11">IF(D11&gt;0,IF($D11&lt;=0,0,D11*H11),"")</f>
        <v>38483964</v>
      </c>
      <c r="M11" s="34" cm="1">
        <f t="array" ref="M11">IF(E11&gt;0,IF($D11&lt;=0,0,ROUND(E11*I11,2)),"")</f>
        <v>38235564</v>
      </c>
      <c r="N11" s="36" cm="1">
        <f t="array" ref="N11">IF(F11&gt;0,IF($D11&lt;=0,0,ROUND(F11*J11,2)),"")</f>
        <v>38235564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1"/>
      <c r="I12" s="41"/>
      <c r="J12" s="41"/>
      <c r="K12" s="40"/>
      <c r="L12" s="41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8"/>
      <c r="I21" s="48"/>
      <c r="J21" s="48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1"/>
      <c r="I22" s="41"/>
      <c r="J22" s="41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49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49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5"/>
      <c r="M29" s="45"/>
      <c r="N29" s="50"/>
    </row>
    <row r="30" spans="1:14" ht="20.75" customHeight="1" x14ac:dyDescent="0.15">
      <c r="A30" s="51"/>
      <c r="B30" s="52"/>
      <c r="C30" s="52"/>
      <c r="D30" s="53"/>
      <c r="E30" s="53"/>
      <c r="F30" s="53"/>
      <c r="G30" s="54"/>
      <c r="H30" s="54"/>
      <c r="I30" s="52"/>
      <c r="J30" s="55"/>
      <c r="K30" s="56" t="s">
        <v>39</v>
      </c>
      <c r="L30" s="57" cm="1">
        <f t="array" ref="L30">SUM(L1:L29)</f>
        <v>180092123.09020001</v>
      </c>
      <c r="M30" s="57" cm="1">
        <f t="array" ref="M30">SUM(M1:M29)</f>
        <v>179592988.25</v>
      </c>
      <c r="N30" s="57" cm="1">
        <f t="array" ref="N30">SUM(N1:N29)</f>
        <v>179592988.25</v>
      </c>
    </row>
    <row r="31" spans="1:14" ht="21" customHeight="1" x14ac:dyDescent="0.15">
      <c r="A31" s="58"/>
      <c r="B31" s="59" t="s">
        <v>40</v>
      </c>
      <c r="C31" s="60"/>
      <c r="D31" s="61"/>
      <c r="E31" s="62"/>
      <c r="F31" s="62"/>
      <c r="G31" s="63"/>
      <c r="H31" s="64"/>
      <c r="I31" s="60"/>
      <c r="J31" s="65"/>
      <c r="K31" s="65" t="str" cm="1">
        <f t="array" ref="K31">"Jumlah Terkena Pajak "&amp;MAX(K3:K29)&amp;"% (B)"</f>
        <v>Jumlah Terkena Pajak 11% (B)</v>
      </c>
      <c r="L31" s="66" cm="1">
        <f t="array" ref="L31">SUMIF($K3:$K29,"&gt;0",L3:L29)</f>
        <v>180092123.09020001</v>
      </c>
      <c r="M31" s="67" cm="1">
        <f t="array" ref="M31">SUMIF($K3:$K29,"&gt;0",M3:M29)</f>
        <v>179592988.25</v>
      </c>
      <c r="N31" s="67" cm="1">
        <f t="array" ref="N31">SUMIF($K3:$K29,"&gt;0",N3:N29)</f>
        <v>179592988.25</v>
      </c>
    </row>
    <row r="32" spans="1:14" ht="21" customHeight="1" x14ac:dyDescent="0.15">
      <c r="A32" s="68"/>
      <c r="B32" s="69"/>
      <c r="C32" s="69"/>
      <c r="D32" s="70"/>
      <c r="E32" s="70"/>
      <c r="F32" s="69"/>
      <c r="G32" s="70"/>
      <c r="H32" s="70"/>
      <c r="I32" s="69"/>
      <c r="J32" s="71"/>
      <c r="K32" s="71" t="str" cm="1">
        <f t="array" ref="K32">"PPN (C) = "&amp;MAX(K3:K29)&amp;"% x B"</f>
        <v>PPN (C) = 11% x B</v>
      </c>
      <c r="L32" s="72" cm="1">
        <f t="array" ref="L32">L31*MAX($K3:$K29)%</f>
        <v>19810133.539922003</v>
      </c>
      <c r="M32" s="67" cm="1">
        <f t="array" ref="M32">M31*MAX($K3:$K29)%</f>
        <v>19755228.7075</v>
      </c>
      <c r="N32" s="67" cm="1">
        <f t="array" ref="N32">N31*MAX($K3:$K29)%</f>
        <v>19755228.7075</v>
      </c>
    </row>
    <row r="33" spans="1:14" ht="21" customHeight="1" x14ac:dyDescent="0.15">
      <c r="A33" s="68"/>
      <c r="B33" s="69"/>
      <c r="C33" s="69"/>
      <c r="D33" s="70"/>
      <c r="E33" s="70"/>
      <c r="F33" s="70"/>
      <c r="G33" s="70"/>
      <c r="H33" s="70"/>
      <c r="I33" s="69"/>
      <c r="J33" s="71"/>
      <c r="K33" s="73" t="s">
        <v>41</v>
      </c>
      <c r="L33" s="74" cm="1">
        <f t="array" ref="L33">L30+L32</f>
        <v>199902256.63012201</v>
      </c>
      <c r="M33" s="67" cm="1">
        <f t="array" ref="M33">M30+M32</f>
        <v>199348216.95750001</v>
      </c>
      <c r="N33" s="67" cm="1">
        <f t="array" ref="N33">N30+N32</f>
        <v>199348216.95750001</v>
      </c>
    </row>
    <row r="34" spans="1:14" ht="20.5" customHeight="1" x14ac:dyDescent="0.15">
      <c r="A34" s="68"/>
      <c r="B34" s="69"/>
      <c r="C34" s="69"/>
      <c r="D34" s="70"/>
      <c r="E34" s="70"/>
      <c r="F34" s="70"/>
      <c r="G34" s="70"/>
      <c r="H34" s="70"/>
      <c r="I34" s="92"/>
      <c r="J34" s="71"/>
      <c r="K34" s="73" t="s">
        <v>42</v>
      </c>
      <c r="L34" s="66" cm="1">
        <f t="array" ref="L34">ROUNDDOWN(L33,2)</f>
        <v>199902256.63</v>
      </c>
      <c r="M34" s="66" cm="1">
        <f t="array" ref="M34">ROUNDDOWN(M33,2)</f>
        <v>199348216.94999999</v>
      </c>
      <c r="N34" s="66" cm="1">
        <f t="array" ref="N34">ROUNDDOWN(N33,-3)</f>
        <v>199348000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N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7400000</v>
      </c>
      <c r="I4" s="13">
        <v>7300000</v>
      </c>
      <c r="J4" s="13">
        <v>7300000</v>
      </c>
      <c r="K4" s="13">
        <v>11</v>
      </c>
      <c r="L4" s="13" cm="1">
        <f t="array" ref="L4">IF(D4&gt;0,IF($D4&lt;=0,0,D4*H4),"")</f>
        <v>7400000</v>
      </c>
      <c r="M4" s="13" cm="1">
        <f t="array" ref="M4">IF(E4&gt;0,IF($D4&lt;=0,0,ROUND(E4*I4,2)),"")</f>
        <v>7300000</v>
      </c>
      <c r="N4" s="15" cm="1">
        <f t="array" ref="N4">IF(F4&gt;0,IF($D4&lt;=0,0,ROUND(F4*J4,2)),"")</f>
        <v>7300000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148000</v>
      </c>
      <c r="J7" s="26">
        <v>148000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148000</v>
      </c>
      <c r="N7" s="27" cm="1">
        <f t="array" ref="N7">IF(F7&gt;0,IF($D7&lt;=0,0,ROUND(F7*J7,2)),"")</f>
        <v>148000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295000</v>
      </c>
      <c r="J9" s="26">
        <v>295000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295000</v>
      </c>
      <c r="N9" s="27" cm="1">
        <f t="array" ref="N9">IF(F9&gt;0,IF($D9&lt;=0,0,ROUND(F9*J9,2)),"")</f>
        <v>295000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240000</v>
      </c>
      <c r="J10" s="23">
        <v>240000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240000</v>
      </c>
      <c r="N10" s="15" cm="1">
        <f t="array" ref="N10">IF(F10&gt;0,IF($D10&lt;=0,0,ROUND(F10*J10,2)),"")</f>
        <v>240000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35000</v>
      </c>
      <c r="J12" s="23">
        <v>35000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350000</v>
      </c>
      <c r="N12" s="15" cm="1">
        <f t="array" ref="N12">IF(F12&gt;0,IF($D12&lt;=0,0,ROUND(F12*J12,2)),"")</f>
        <v>350000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20</v>
      </c>
      <c r="E14" s="13" cm="1">
        <f t="array" ref="E14">D14</f>
        <v>20</v>
      </c>
      <c r="F14" s="13" cm="1">
        <f t="array" ref="F14">D14</f>
        <v>20</v>
      </c>
      <c r="G14" s="14" t="s">
        <v>27</v>
      </c>
      <c r="H14" s="13">
        <v>15000</v>
      </c>
      <c r="I14" s="23">
        <v>15000</v>
      </c>
      <c r="J14" s="23">
        <v>15000</v>
      </c>
      <c r="K14" s="13">
        <v>11</v>
      </c>
      <c r="L14" s="13" cm="1">
        <f t="array" ref="L14">IF(D14&gt;0,IF($D14&lt;=0,0,D14*H14),"")</f>
        <v>300000</v>
      </c>
      <c r="M14" s="13" cm="1">
        <f t="array" ref="M14">IF(E14&gt;0,IF($D14&lt;=0,0,ROUND(E14*I14,2)),"")</f>
        <v>300000</v>
      </c>
      <c r="N14" s="15" cm="1">
        <f t="array" ref="N14">IF(F14&gt;0,IF($D14&lt;=0,0,ROUND(F14*J14,2)),"")</f>
        <v>300000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80000</v>
      </c>
      <c r="J15" s="26">
        <v>80000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800000</v>
      </c>
      <c r="N15" s="27" cm="1">
        <f t="array" ref="N15">IF(F15&gt;0,IF($D15&lt;=0,0,ROUND(F15*J15,2)),"")</f>
        <v>800000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35000</v>
      </c>
      <c r="J16" s="23">
        <v>35000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350000</v>
      </c>
      <c r="N16" s="15" cm="1">
        <f t="array" ref="N16">IF(F16&gt;0,IF($D16&lt;=0,0,ROUND(F16*J16,2)),"")</f>
        <v>350000</v>
      </c>
    </row>
    <row r="17" spans="1:14" ht="20.5" customHeight="1" x14ac:dyDescent="0.15">
      <c r="A17" s="10" t="s">
        <v>114</v>
      </c>
      <c r="B17" s="11" t="s">
        <v>115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10" t="s">
        <v>116</v>
      </c>
      <c r="B18" s="11" t="s">
        <v>117</v>
      </c>
      <c r="C18" s="12"/>
      <c r="D18" s="20"/>
      <c r="E18" s="13"/>
      <c r="F18" s="13"/>
      <c r="G18" s="20"/>
      <c r="H18" s="13"/>
      <c r="I18" s="20"/>
      <c r="J18" s="20"/>
      <c r="K18" s="13"/>
      <c r="L18" s="20" t="str" cm="1">
        <f t="array" ref="L18">IF(D18&gt;0,IF($D18&lt;=0,0,D18*H18),"")</f>
        <v/>
      </c>
      <c r="M18" s="20" t="str" cm="1">
        <f t="array" ref="M18">IF(E18&gt;0,IF($D18&lt;=0,0,ROUND(E18*I18,2)),"")</f>
        <v/>
      </c>
      <c r="N18" s="21" t="str" cm="1">
        <f t="array" ref="N18">IF(F18&gt;0,IF($D18&lt;=0,0,ROUND(F18*J18,2)),"")</f>
        <v/>
      </c>
    </row>
    <row r="19" spans="1:14" ht="20.5" customHeight="1" x14ac:dyDescent="0.15">
      <c r="A19" s="10" t="s">
        <v>118</v>
      </c>
      <c r="B19" s="11" t="s">
        <v>119</v>
      </c>
      <c r="C19" s="16"/>
      <c r="D19" s="24">
        <v>1</v>
      </c>
      <c r="E19" s="18" cm="1">
        <f t="array" ref="E19">D19</f>
        <v>1</v>
      </c>
      <c r="F19" s="18" cm="1">
        <f t="array" ref="F19">D19</f>
        <v>1</v>
      </c>
      <c r="G19" s="25" t="s">
        <v>94</v>
      </c>
      <c r="H19" s="18">
        <v>2500000</v>
      </c>
      <c r="I19" s="26">
        <v>2480000</v>
      </c>
      <c r="J19" s="26">
        <v>2480000</v>
      </c>
      <c r="K19" s="18">
        <v>11</v>
      </c>
      <c r="L19" s="18" cm="1">
        <f t="array" ref="L19">IF(D19&gt;0,IF($D19&lt;=0,0,D19*H19),"")</f>
        <v>2500000</v>
      </c>
      <c r="M19" s="18" cm="1">
        <f t="array" ref="M19">IF(E19&gt;0,IF($D19&lt;=0,0,ROUND(E19*I19,2)),"")</f>
        <v>2480000</v>
      </c>
      <c r="N19" s="27" cm="1">
        <f t="array" ref="N19">IF(F19&gt;0,IF($D19&lt;=0,0,ROUND(F19*J19,2)),"")</f>
        <v>2480000</v>
      </c>
    </row>
    <row r="20" spans="1:14" ht="20.5" customHeight="1" x14ac:dyDescent="0.15">
      <c r="A20" s="28"/>
      <c r="B20" s="11" t="s">
        <v>120</v>
      </c>
      <c r="C20" s="12"/>
      <c r="D20" s="20"/>
      <c r="E20" s="13"/>
      <c r="F20" s="13"/>
      <c r="G20" s="20"/>
      <c r="H20" s="13"/>
      <c r="I20" s="20"/>
      <c r="J20" s="20"/>
      <c r="K20" s="13"/>
      <c r="L20" s="20" t="str" cm="1">
        <f t="array" ref="L20">IF(D20&gt;0,IF($D20&lt;=0,0,D20*H20),"")</f>
        <v/>
      </c>
      <c r="M20" s="20" t="str" cm="1">
        <f t="array" ref="M20">IF(E20&gt;0,IF($D20&lt;=0,0,ROUND(E20*I20,2)),"")</f>
        <v/>
      </c>
      <c r="N20" s="21" t="str" cm="1">
        <f t="array" ref="N20">IF(F20&gt;0,IF($D20&lt;=0,0,ROUND(F20*J20,2)),"")</f>
        <v/>
      </c>
    </row>
    <row r="21" spans="1:14" ht="32.5" customHeight="1" x14ac:dyDescent="0.15">
      <c r="A21" s="10" t="s">
        <v>121</v>
      </c>
      <c r="B21" s="11" t="s">
        <v>122</v>
      </c>
      <c r="C21" s="16"/>
      <c r="D21" s="24">
        <v>1</v>
      </c>
      <c r="E21" s="18" cm="1">
        <f t="array" ref="E21">D21</f>
        <v>1</v>
      </c>
      <c r="F21" s="18" cm="1">
        <f t="array" ref="F21">D21</f>
        <v>1</v>
      </c>
      <c r="G21" s="25" t="s">
        <v>102</v>
      </c>
      <c r="H21" s="18">
        <v>350000</v>
      </c>
      <c r="I21" s="26">
        <v>340000</v>
      </c>
      <c r="J21" s="26">
        <v>340000</v>
      </c>
      <c r="K21" s="18">
        <v>11</v>
      </c>
      <c r="L21" s="18" cm="1">
        <f t="array" ref="L21">IF(D21&gt;0,IF($D21&lt;=0,0,D21*H21),"")</f>
        <v>350000</v>
      </c>
      <c r="M21" s="18" cm="1">
        <f t="array" ref="M21">IF(E21&gt;0,IF($D21&lt;=0,0,ROUND(E21*I21,2)),"")</f>
        <v>340000</v>
      </c>
      <c r="N21" s="27" cm="1">
        <f t="array" ref="N21">IF(F21&gt;0,IF($D21&lt;=0,0,ROUND(F21*J21,2)),"")</f>
        <v>340000</v>
      </c>
    </row>
    <row r="22" spans="1:14" ht="20.5" customHeight="1" x14ac:dyDescent="0.15">
      <c r="A22" s="10" t="s">
        <v>123</v>
      </c>
      <c r="B22" s="11" t="s">
        <v>124</v>
      </c>
      <c r="C22" s="12"/>
      <c r="D22" s="20"/>
      <c r="E22" s="13"/>
      <c r="F22" s="13"/>
      <c r="G22" s="20"/>
      <c r="H22" s="13"/>
      <c r="I22" s="20"/>
      <c r="J22" s="20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10" t="s">
        <v>125</v>
      </c>
      <c r="B23" s="11" t="s">
        <v>124</v>
      </c>
      <c r="C23" s="16"/>
      <c r="D23" s="24">
        <v>1</v>
      </c>
      <c r="E23" s="18" cm="1">
        <f t="array" ref="E23">D23</f>
        <v>1</v>
      </c>
      <c r="F23" s="18" cm="1">
        <f t="array" ref="F23">D23</f>
        <v>1</v>
      </c>
      <c r="G23" s="25" t="s">
        <v>22</v>
      </c>
      <c r="H23" s="18">
        <v>300000</v>
      </c>
      <c r="I23" s="26">
        <v>280000</v>
      </c>
      <c r="J23" s="26">
        <v>280000</v>
      </c>
      <c r="K23" s="18">
        <v>11</v>
      </c>
      <c r="L23" s="18" cm="1">
        <f t="array" ref="L23">IF(D23&gt;0,IF($D23&lt;=0,0,D23*H23),"")</f>
        <v>300000</v>
      </c>
      <c r="M23" s="18" cm="1">
        <f t="array" ref="M23">IF(E23&gt;0,IF($D23&lt;=0,0,ROUND(E23*I23,2)),"")</f>
        <v>280000</v>
      </c>
      <c r="N23" s="27" cm="1">
        <f t="array" ref="N23">IF(F23&gt;0,IF($D23&lt;=0,0,ROUND(F23*J23,2)),"")</f>
        <v>280000</v>
      </c>
    </row>
    <row r="24" spans="1:14" ht="20.5" customHeight="1" x14ac:dyDescent="0.15">
      <c r="A24" s="28"/>
      <c r="B24" s="11" t="s">
        <v>126</v>
      </c>
      <c r="C24" s="12"/>
      <c r="D24" s="20"/>
      <c r="E24" s="13"/>
      <c r="F24" s="13"/>
      <c r="G24" s="20"/>
      <c r="H24" s="13"/>
      <c r="I24" s="20"/>
      <c r="J24" s="20"/>
      <c r="K24" s="13"/>
      <c r="L24" s="20" t="str" cm="1">
        <f t="array" ref="L24">IF(D24&gt;0,IF($D24&lt;=0,0,D24*H24),"")</f>
        <v/>
      </c>
      <c r="M24" s="20" t="str" cm="1">
        <f t="array" ref="M24">IF(E24&gt;0,IF($D24&lt;=0,0,ROUND(E24*I24,2)),"")</f>
        <v/>
      </c>
      <c r="N24" s="21" t="str" cm="1">
        <f t="array" ref="N24">IF(F24&gt;0,IF($D24&lt;=0,0,ROUND(F24*J24,2)),"")</f>
        <v/>
      </c>
    </row>
    <row r="25" spans="1:14" ht="20.5" customHeight="1" x14ac:dyDescent="0.15">
      <c r="A25" s="10" t="s">
        <v>80</v>
      </c>
      <c r="B25" s="11" t="s">
        <v>127</v>
      </c>
      <c r="C25" s="16"/>
      <c r="D25" s="18">
        <v>3801.6</v>
      </c>
      <c r="E25" s="18" cm="1">
        <f t="array" ref="E25">D25</f>
        <v>3801.6</v>
      </c>
      <c r="F25" s="18" cm="1">
        <f t="array" ref="F25">D25</f>
        <v>3801.6</v>
      </c>
      <c r="G25" s="25" t="s">
        <v>34</v>
      </c>
      <c r="H25" s="18">
        <v>29760.89</v>
      </c>
      <c r="I25" s="18">
        <v>29710.28</v>
      </c>
      <c r="J25" s="18">
        <v>29710.28</v>
      </c>
      <c r="K25" s="18">
        <v>11</v>
      </c>
      <c r="L25" s="18" cm="1">
        <f t="array" ref="L25">IF(D25&gt;0,IF($D25&lt;=0,0,D25*H25),"")</f>
        <v>113138999.42399999</v>
      </c>
      <c r="M25" s="18" cm="1">
        <f t="array" ref="M25">IF(E25&gt;0,IF($D25&lt;=0,0,ROUND(E25*I25,2)),"")</f>
        <v>112946600.45</v>
      </c>
      <c r="N25" s="27" cm="1">
        <f t="array" ref="N25">IF(F25&gt;0,IF($D25&lt;=0,0,ROUND(F25*J25,2)),"")</f>
        <v>112946600.45</v>
      </c>
    </row>
    <row r="26" spans="1:14" ht="20.5" customHeight="1" x14ac:dyDescent="0.15">
      <c r="A26" s="28"/>
      <c r="B26" s="11" t="s">
        <v>32</v>
      </c>
      <c r="C26" s="12"/>
      <c r="D26" s="20"/>
      <c r="E26" s="13"/>
      <c r="F26" s="13"/>
      <c r="G26" s="20"/>
      <c r="H26" s="13"/>
      <c r="I26" s="20"/>
      <c r="J26" s="20"/>
      <c r="K26" s="13"/>
      <c r="L26" s="20" t="str" cm="1">
        <f t="array" ref="L26">IF(D26&gt;0,IF($D26&lt;=0,0,D26*H26),"")</f>
        <v/>
      </c>
      <c r="M26" s="20" t="str" cm="1">
        <f t="array" ref="M26">IF(E26&gt;0,IF($D26&lt;=0,0,ROUND(E26*I26,2)),"")</f>
        <v/>
      </c>
      <c r="N26" s="21" t="str" cm="1">
        <f t="array" ref="N26">IF(F26&gt;0,IF($D26&lt;=0,0,ROUND(F26*J26,2)),"")</f>
        <v/>
      </c>
    </row>
    <row r="27" spans="1:14" ht="20.5" customHeight="1" x14ac:dyDescent="0.15">
      <c r="A27" s="29">
        <v>3.3</v>
      </c>
      <c r="B27" s="11" t="s">
        <v>35</v>
      </c>
      <c r="C27" s="16"/>
      <c r="D27" s="18">
        <v>12960</v>
      </c>
      <c r="E27" s="18" cm="1">
        <f t="array" ref="E27">D27</f>
        <v>12960</v>
      </c>
      <c r="F27" s="18" cm="1">
        <f t="array" ref="F27">D27</f>
        <v>12960</v>
      </c>
      <c r="G27" s="25" t="s">
        <v>36</v>
      </c>
      <c r="H27" s="18">
        <v>1098.81</v>
      </c>
      <c r="I27" s="30">
        <v>1097.3499999999999</v>
      </c>
      <c r="J27" s="30">
        <v>1097.3499999999999</v>
      </c>
      <c r="K27" s="18">
        <v>11</v>
      </c>
      <c r="L27" s="18" cm="1">
        <f t="array" ref="L27">IF(D27&gt;0,IF($D27&lt;=0,0,D27*H27),"")</f>
        <v>14240577.6</v>
      </c>
      <c r="M27" s="18" cm="1">
        <f t="array" ref="M27">IF(E27&gt;0,IF($D27&lt;=0,0,ROUND(E27*I27,2)),"")</f>
        <v>14221656</v>
      </c>
      <c r="N27" s="27" cm="1">
        <f t="array" ref="N27">IF(F27&gt;0,IF($D27&lt;=0,0,ROUND(F27*J27,2)),"")</f>
        <v>14221656</v>
      </c>
    </row>
    <row r="28" spans="1:14" ht="20.5" customHeight="1" x14ac:dyDescent="0.15">
      <c r="A28" s="29">
        <v>3.4</v>
      </c>
      <c r="B28" s="11" t="s">
        <v>129</v>
      </c>
      <c r="C28" s="12"/>
      <c r="D28" s="13">
        <v>17280</v>
      </c>
      <c r="E28" s="13" cm="1">
        <f t="array" ref="E28">D28</f>
        <v>17280</v>
      </c>
      <c r="F28" s="13" cm="1">
        <f t="array" ref="F28">D28</f>
        <v>17280</v>
      </c>
      <c r="G28" s="14" t="s">
        <v>36</v>
      </c>
      <c r="H28" s="13">
        <v>2263.34</v>
      </c>
      <c r="I28" s="100">
        <v>2262.14</v>
      </c>
      <c r="J28" s="100">
        <v>2262.14</v>
      </c>
      <c r="K28" s="13">
        <v>11</v>
      </c>
      <c r="L28" s="13" cm="1">
        <f t="array" ref="L28">IF(D28&gt;0,IF($D28&lt;=0,0,D28*H28),"")</f>
        <v>39110515.200000003</v>
      </c>
      <c r="M28" s="13" cm="1">
        <f t="array" ref="M28">IF(E28&gt;0,IF($D28&lt;=0,0,ROUND(E28*I28,2)),"")</f>
        <v>39089779.200000003</v>
      </c>
      <c r="N28" s="15" cm="1">
        <f t="array" ref="N28">IF(F28&gt;0,IF($D28&lt;=0,0,ROUND(F28*J28,2)),"")</f>
        <v>39089779.200000003</v>
      </c>
    </row>
    <row r="29" spans="1:14" ht="20.5" customHeight="1" x14ac:dyDescent="0.15">
      <c r="A29" s="28"/>
      <c r="B29" s="11" t="s">
        <v>37</v>
      </c>
      <c r="C29" s="16"/>
      <c r="D29" s="18"/>
      <c r="E29" s="18"/>
      <c r="F29" s="18"/>
      <c r="G29" s="17"/>
      <c r="H29" s="17"/>
      <c r="I29" s="17"/>
      <c r="J29" s="17"/>
      <c r="K29" s="18"/>
      <c r="L29" s="17" t="str" cm="1">
        <f t="array" ref="L29">IF(D29&gt;0,IF($D29&lt;=0,0,D29*H29),"")</f>
        <v/>
      </c>
      <c r="M29" s="18"/>
      <c r="N29" s="27"/>
    </row>
    <row r="30" spans="1:14" ht="20.5" customHeight="1" x14ac:dyDescent="0.15">
      <c r="A30" s="31">
        <v>1</v>
      </c>
      <c r="B30" s="32" t="s">
        <v>38</v>
      </c>
      <c r="C30" s="82"/>
      <c r="D30" s="83">
        <v>1</v>
      </c>
      <c r="E30" s="83" cm="1">
        <f t="array" ref="E30">D30</f>
        <v>1</v>
      </c>
      <c r="F30" s="83" cm="1">
        <f t="array" ref="F30">D30</f>
        <v>1</v>
      </c>
      <c r="G30" s="86" t="s">
        <v>13</v>
      </c>
      <c r="H30" s="83">
        <v>391506.11</v>
      </c>
      <c r="I30" s="83">
        <v>390558.18</v>
      </c>
      <c r="J30" s="83">
        <v>390558.18</v>
      </c>
      <c r="K30" s="83">
        <v>0</v>
      </c>
      <c r="L30" s="83" cm="1">
        <f t="array" ref="L30">IF(D30&gt;0,IF($D30&lt;=0,0,D30*H30),"")</f>
        <v>391506.11</v>
      </c>
      <c r="M30" s="83" cm="1">
        <f t="array" ref="M30">IF(E30&gt;0,IF($D30&lt;=0,0,ROUND(E30*I30,2)),"")</f>
        <v>390558.18</v>
      </c>
      <c r="N30" s="87" cm="1">
        <f t="array" ref="N30">IF(F30&gt;0,IF($D30&lt;=0,0,ROUND(F30*J30,2)),"")</f>
        <v>390558.18</v>
      </c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6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5"/>
      <c r="I37" s="45"/>
      <c r="J37" s="45"/>
      <c r="K37" s="44"/>
      <c r="L37" s="45"/>
      <c r="M37" s="45"/>
      <c r="N37" s="50"/>
    </row>
    <row r="38" spans="1:14" ht="8.75" hidden="1" customHeight="1" x14ac:dyDescent="0.15">
      <c r="A38" s="37"/>
      <c r="B38" s="38"/>
      <c r="C38" s="39"/>
      <c r="D38" s="40"/>
      <c r="E38" s="40"/>
      <c r="F38" s="40"/>
      <c r="G38" s="41"/>
      <c r="H38" s="88"/>
      <c r="I38" s="88"/>
      <c r="J38" s="88"/>
      <c r="K38" s="40"/>
      <c r="L38" s="40"/>
      <c r="M38" s="40"/>
      <c r="N38" s="42"/>
    </row>
    <row r="39" spans="1:14" ht="8.75" hidden="1" customHeight="1" x14ac:dyDescent="0.15">
      <c r="A39" s="37"/>
      <c r="B39" s="38"/>
      <c r="C39" s="43"/>
      <c r="D39" s="44"/>
      <c r="E39" s="44"/>
      <c r="F39" s="44"/>
      <c r="G39" s="45"/>
      <c r="H39" s="45"/>
      <c r="I39" s="45"/>
      <c r="J39" s="45"/>
      <c r="K39" s="44"/>
      <c r="L39" s="45"/>
      <c r="M39" s="45"/>
      <c r="N39" s="50"/>
    </row>
    <row r="40" spans="1:14" ht="8.75" hidden="1" customHeight="1" x14ac:dyDescent="0.15">
      <c r="A40" s="37"/>
      <c r="B40" s="38"/>
      <c r="C40" s="39"/>
      <c r="D40" s="40"/>
      <c r="E40" s="40"/>
      <c r="F40" s="40"/>
      <c r="G40" s="41"/>
      <c r="H40" s="40"/>
      <c r="I40" s="40"/>
      <c r="J40" s="40"/>
      <c r="K40" s="40"/>
      <c r="L40" s="40"/>
      <c r="M40" s="40"/>
      <c r="N40" s="42"/>
    </row>
    <row r="41" spans="1:14" ht="8.75" hidden="1" customHeight="1" x14ac:dyDescent="0.15">
      <c r="A41" s="37"/>
      <c r="B41" s="38"/>
      <c r="C41" s="43"/>
      <c r="D41" s="44"/>
      <c r="E41" s="44"/>
      <c r="F41" s="44"/>
      <c r="G41" s="45"/>
      <c r="H41" s="44"/>
      <c r="I41" s="44"/>
      <c r="J41" s="44"/>
      <c r="K41" s="44"/>
      <c r="L41" s="44"/>
      <c r="M41" s="44"/>
      <c r="N41" s="46"/>
    </row>
    <row r="42" spans="1:14" ht="8.75" hidden="1" customHeight="1" x14ac:dyDescent="0.15">
      <c r="A42" s="49"/>
      <c r="B42" s="38"/>
      <c r="C42" s="39"/>
      <c r="D42" s="40"/>
      <c r="E42" s="40"/>
      <c r="F42" s="40"/>
      <c r="G42" s="41"/>
      <c r="H42" s="40"/>
      <c r="I42" s="40"/>
      <c r="J42" s="40"/>
      <c r="K42" s="40"/>
      <c r="L42" s="40"/>
      <c r="M42" s="40"/>
      <c r="N42" s="42"/>
    </row>
    <row r="43" spans="1:14" ht="8.75" hidden="1" customHeight="1" x14ac:dyDescent="0.15">
      <c r="A43" s="49"/>
      <c r="B43" s="38"/>
      <c r="C43" s="43"/>
      <c r="D43" s="44"/>
      <c r="E43" s="44"/>
      <c r="F43" s="44"/>
      <c r="G43" s="45"/>
      <c r="H43" s="44"/>
      <c r="I43" s="44"/>
      <c r="J43" s="44"/>
      <c r="K43" s="44"/>
      <c r="L43" s="44"/>
      <c r="M43" s="44"/>
      <c r="N43" s="46"/>
    </row>
    <row r="44" spans="1:14" ht="8.75" hidden="1" customHeight="1" x14ac:dyDescent="0.15">
      <c r="A44" s="37"/>
      <c r="B44" s="38"/>
      <c r="C44" s="39"/>
      <c r="D44" s="40"/>
      <c r="E44" s="40"/>
      <c r="F44" s="40"/>
      <c r="G44" s="41"/>
      <c r="H44" s="40"/>
      <c r="I44" s="40"/>
      <c r="J44" s="40"/>
      <c r="K44" s="40"/>
      <c r="L44" s="41"/>
      <c r="M44" s="41"/>
      <c r="N44" s="47"/>
    </row>
    <row r="45" spans="1:14" ht="8.75" hidden="1" customHeight="1" x14ac:dyDescent="0.15">
      <c r="A45" s="37"/>
      <c r="B45" s="38"/>
      <c r="C45" s="43"/>
      <c r="D45" s="44"/>
      <c r="E45" s="44"/>
      <c r="F45" s="44"/>
      <c r="G45" s="45"/>
      <c r="H45" s="44"/>
      <c r="I45" s="44"/>
      <c r="J45" s="44"/>
      <c r="K45" s="44"/>
      <c r="L45" s="44"/>
      <c r="M45" s="44"/>
      <c r="N45" s="46"/>
    </row>
    <row r="46" spans="1:14" ht="8.75" hidden="1" customHeight="1" x14ac:dyDescent="0.15">
      <c r="A46" s="37"/>
      <c r="B46" s="38"/>
      <c r="C46" s="39"/>
      <c r="D46" s="40"/>
      <c r="E46" s="40"/>
      <c r="F46" s="40"/>
      <c r="G46" s="41"/>
      <c r="H46" s="40"/>
      <c r="I46" s="40"/>
      <c r="J46" s="40"/>
      <c r="K46" s="40"/>
      <c r="L46" s="41"/>
      <c r="M46" s="41"/>
      <c r="N46" s="47"/>
    </row>
    <row r="47" spans="1:14" ht="20.75" customHeight="1" x14ac:dyDescent="0.15">
      <c r="A47" s="51"/>
      <c r="B47" s="52"/>
      <c r="C47" s="52"/>
      <c r="D47" s="53"/>
      <c r="E47" s="53"/>
      <c r="F47" s="53"/>
      <c r="G47" s="54"/>
      <c r="H47" s="54"/>
      <c r="I47" s="52"/>
      <c r="J47" s="55"/>
      <c r="K47" s="56" t="s">
        <v>39</v>
      </c>
      <c r="L47" s="57" cm="1">
        <f t="array" ref="L47">SUM(L1:L46)</f>
        <v>180131598.33399999</v>
      </c>
      <c r="M47" s="57" cm="1">
        <f t="array" ref="M47">SUM(M1:M46)</f>
        <v>179631593.82999998</v>
      </c>
      <c r="N47" s="57" cm="1">
        <f t="array" ref="N47">SUM(N1:N46)</f>
        <v>179631593.82999998</v>
      </c>
    </row>
    <row r="48" spans="1:14" ht="21" customHeight="1" x14ac:dyDescent="0.15">
      <c r="A48" s="58"/>
      <c r="B48" s="59" t="s">
        <v>40</v>
      </c>
      <c r="C48" s="60"/>
      <c r="D48" s="61" cm="1">
        <f t="array" ref="D48">ROUND(IF(L48&lt;=100000000,L48*0.24%,IF(AND(L48&gt;100000000,L48&lt;=500000000),100000000*0.24%+(L48-100000000)*0.19%,IF(AND(L48&gt;500000000,L48&lt;=1000000000),100000000*0.24%+400000000*0.19%+(L48-500000000)*0.15%,IF(AND(L48&gt;1000000000,L48&lt;=5000000000),100000000*0.24%+400000000*0.19%+500000000*0.15%+(L48-1000000000)*0.12%,IF(L48&gt;5000000000,100000000*0.24%+400000000*0.19%+500000000*0.15%+4000000000*0.12%+(L48-5000000000)*0.1%,"Bingung komputer"))))),2)</f>
        <v>391506.18</v>
      </c>
      <c r="E48" s="62" cm="1">
        <f t="array" ref="E48">ROUND(IF(M48&lt;=100000000,M48*0.24%,IF(AND(M48&gt;100000000,M48&lt;=500000000),100000000*0.24%+(M48-100000000)*0.19%,IF(AND(M48&gt;500000000,M48&lt;=1000000000),100000000*0.24%+400000000*0.19%+(M48-500000000)*0.15%,IF(AND(M48&gt;1000000000,M48&lt;=5000000000),100000000*0.24%+400000000*0.19%+500000000*0.15%+(M48-1000000000)*0.12%,IF(M48&gt;5000000000,100000000*0.24%+400000000*0.19%+500000000*0.15%+4000000000*0.12%+(M48-5000000000)*0.1%,"Bingung komputer"))))),2)</f>
        <v>390557.97</v>
      </c>
      <c r="F48" s="62" cm="1">
        <f t="array" ref="F48">ROUND(IF(N48&lt;=100000000,N48*0.24%,IF(AND(N48&gt;100000000,N48&lt;=500000000),100000000*0.24%+(N48-100000000)*0.19%,IF(AND(N48&gt;500000000,N48&lt;=1000000000),100000000*0.24%+400000000*0.19%+(N48-500000000)*0.15%,IF(AND(N48&gt;1000000000,N48&lt;=5000000000),100000000*0.24%+400000000*0.19%+500000000*0.15%+(N48-1000000000)*0.12%,IF(N48&gt;5000000000,100000000*0.24%+400000000*0.19%+500000000*0.15%+4000000000*0.12%+(N48-5000000000)*0.1%,"Bingung komputer"))))),2)</f>
        <v>390557.97</v>
      </c>
      <c r="G48" s="63"/>
      <c r="H48" s="64"/>
      <c r="I48" s="60"/>
      <c r="J48" s="65"/>
      <c r="K48" s="65" t="str" cm="1">
        <f t="array" ref="K48">"Jumlah Terkena Pajak "&amp;MAX(K3:K46)&amp;"% (B)"</f>
        <v>Jumlah Terkena Pajak 11% (B)</v>
      </c>
      <c r="L48" s="66" cm="1">
        <f t="array" ref="L48">SUMIF($K3:$K46,"&gt;0",L3:L46)</f>
        <v>179740092.22399998</v>
      </c>
      <c r="M48" s="67" cm="1">
        <f t="array" ref="M48">SUMIF($K3:$K46,"&gt;0",M3:M46)</f>
        <v>179241035.64999998</v>
      </c>
      <c r="N48" s="67" cm="1">
        <f t="array" ref="N48">SUMIF($K3:$K46,"&gt;0",N3:N46)</f>
        <v>179241035.64999998</v>
      </c>
    </row>
    <row r="49" spans="1:14" ht="21" customHeight="1" x14ac:dyDescent="0.15">
      <c r="A49" s="68"/>
      <c r="B49" s="69"/>
      <c r="C49" s="69"/>
      <c r="D49" s="70"/>
      <c r="E49" s="70"/>
      <c r="F49" s="69"/>
      <c r="G49" s="70"/>
      <c r="H49" s="70"/>
      <c r="I49" s="69"/>
      <c r="J49" s="71"/>
      <c r="K49" s="71" t="str" cm="1">
        <f t="array" ref="K49">"PPN (C) = "&amp;MAX(K3:K46)&amp;"% x B"</f>
        <v>PPN (C) = 11% x B</v>
      </c>
      <c r="L49" s="72" cm="1">
        <f t="array" ref="L49">L48*MAX($K3:$K46)%</f>
        <v>19771410.144639999</v>
      </c>
      <c r="M49" s="67" cm="1">
        <f t="array" ref="M49">M48*MAX($K3:$K46)%</f>
        <v>19716513.921499997</v>
      </c>
      <c r="N49" s="67" cm="1">
        <f t="array" ref="N49">N48*MAX($K3:$K46)%</f>
        <v>19716513.921499997</v>
      </c>
    </row>
    <row r="50" spans="1:14" ht="21" customHeight="1" x14ac:dyDescent="0.15">
      <c r="A50" s="68"/>
      <c r="B50" s="69"/>
      <c r="C50" s="69"/>
      <c r="D50" s="70"/>
      <c r="E50" s="70"/>
      <c r="F50" s="70"/>
      <c r="G50" s="70"/>
      <c r="H50" s="70"/>
      <c r="I50" s="69"/>
      <c r="J50" s="71"/>
      <c r="K50" s="73" t="s">
        <v>41</v>
      </c>
      <c r="L50" s="74" cm="1">
        <f t="array" ref="L50">L47+L49</f>
        <v>199903008.47863999</v>
      </c>
      <c r="M50" s="67" cm="1">
        <f t="array" ref="M50">M47+M49</f>
        <v>199348107.75149998</v>
      </c>
      <c r="N50" s="67" cm="1">
        <f t="array" ref="N50">N47+N49</f>
        <v>199348107.75149998</v>
      </c>
    </row>
    <row r="51" spans="1:14" ht="20.5" customHeight="1" x14ac:dyDescent="0.15">
      <c r="A51" s="68"/>
      <c r="B51" s="69"/>
      <c r="C51" s="69"/>
      <c r="D51" s="70"/>
      <c r="E51" s="70"/>
      <c r="F51" s="70"/>
      <c r="G51" s="70"/>
      <c r="H51" s="70"/>
      <c r="I51" s="69"/>
      <c r="J51" s="71"/>
      <c r="K51" s="73" t="s">
        <v>42</v>
      </c>
      <c r="L51" s="66" cm="1">
        <f t="array" ref="L51">ROUNDDOWN(L50,2)</f>
        <v>199903008.47</v>
      </c>
      <c r="M51" s="66" cm="1">
        <f t="array" ref="M51">ROUNDDOWN(M50,2)</f>
        <v>199348107.75</v>
      </c>
      <c r="N51" s="66" cm="1">
        <f t="array" ref="N51">ROUNDDOWN(N50,-3)</f>
        <v>199348000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N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16750000</v>
      </c>
      <c r="I4" s="13">
        <v>16680000</v>
      </c>
      <c r="J4" s="13">
        <v>16680000</v>
      </c>
      <c r="K4" s="13">
        <v>11</v>
      </c>
      <c r="L4" s="13" cm="1">
        <f t="array" ref="L4">IF(D4&gt;0,IF($D4&lt;=0,0,D4*H4),"")</f>
        <v>16750000</v>
      </c>
      <c r="M4" s="13" cm="1">
        <f t="array" ref="M4">IF(E4&gt;0,IF($D4&lt;=0,0,ROUND(E4*I4,2)),"")</f>
        <v>16680000</v>
      </c>
      <c r="N4" s="15" cm="1">
        <f t="array" ref="N4">IF(F4&gt;0,IF($D4&lt;=0,0,ROUND(F4*J4,2)),"")</f>
        <v>16680000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145000</v>
      </c>
      <c r="J7" s="26">
        <v>145000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145000</v>
      </c>
      <c r="N7" s="27" cm="1">
        <f t="array" ref="N7">IF(F7&gt;0,IF($D7&lt;=0,0,ROUND(F7*J7,2)),"")</f>
        <v>145000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290000</v>
      </c>
      <c r="J9" s="26">
        <v>290000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290000</v>
      </c>
      <c r="N9" s="27" cm="1">
        <f t="array" ref="N9">IF(F9&gt;0,IF($D9&lt;=0,0,ROUND(F9*J9,2)),"")</f>
        <v>290000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240000</v>
      </c>
      <c r="J10" s="23">
        <v>240000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240000</v>
      </c>
      <c r="N10" s="15" cm="1">
        <f t="array" ref="N10">IF(F10&gt;0,IF($D10&lt;=0,0,ROUND(F10*J10,2)),"")</f>
        <v>240000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40000</v>
      </c>
      <c r="J12" s="23">
        <v>40000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400000</v>
      </c>
      <c r="N12" s="15" cm="1">
        <f t="array" ref="N12">IF(F12&gt;0,IF($D12&lt;=0,0,ROUND(F12*J12,2)),"")</f>
        <v>400000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5000</v>
      </c>
      <c r="J13" s="26">
        <v>5000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10</v>
      </c>
      <c r="E14" s="13" cm="1">
        <f t="array" ref="E14">D14</f>
        <v>10</v>
      </c>
      <c r="F14" s="13" cm="1">
        <f t="array" ref="F14">D14</f>
        <v>10</v>
      </c>
      <c r="G14" s="14" t="s">
        <v>27</v>
      </c>
      <c r="H14" s="13">
        <v>15000</v>
      </c>
      <c r="I14" s="23">
        <v>15000</v>
      </c>
      <c r="J14" s="23">
        <v>15000</v>
      </c>
      <c r="K14" s="13">
        <v>11</v>
      </c>
      <c r="L14" s="13" cm="1">
        <f t="array" ref="L14">IF(D14&gt;0,IF($D14&lt;=0,0,D14*H14),"")</f>
        <v>150000</v>
      </c>
      <c r="M14" s="13" cm="1">
        <f t="array" ref="M14">IF(E14&gt;0,IF($D14&lt;=0,0,ROUND(E14*I14,2)),"")</f>
        <v>150000</v>
      </c>
      <c r="N14" s="15" cm="1">
        <f t="array" ref="N14">IF(F14&gt;0,IF($D14&lt;=0,0,ROUND(F14*J14,2)),"")</f>
        <v>150000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85000</v>
      </c>
      <c r="J15" s="26">
        <v>85000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850000</v>
      </c>
      <c r="N15" s="27" cm="1">
        <f t="array" ref="N15">IF(F15&gt;0,IF($D15&lt;=0,0,ROUND(F15*J15,2)),"")</f>
        <v>850000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35000</v>
      </c>
      <c r="J16" s="23">
        <v>35000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350000</v>
      </c>
      <c r="N16" s="15" cm="1">
        <f t="array" ref="N16">IF(F16&gt;0,IF($D16&lt;=0,0,ROUND(F16*J16,2)),"")</f>
        <v>350000</v>
      </c>
    </row>
    <row r="17" spans="1:14" ht="20.5" customHeight="1" x14ac:dyDescent="0.15">
      <c r="A17" s="28"/>
      <c r="B17" s="11" t="s">
        <v>32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29">
        <v>3.2</v>
      </c>
      <c r="B18" s="11" t="s">
        <v>233</v>
      </c>
      <c r="C18" s="12"/>
      <c r="D18" s="13">
        <v>735.55</v>
      </c>
      <c r="E18" s="13" cm="1">
        <f t="array" ref="E18">D18</f>
        <v>735.55</v>
      </c>
      <c r="F18" s="13" cm="1">
        <f t="array" ref="F18">D18</f>
        <v>735.55</v>
      </c>
      <c r="G18" s="14" t="s">
        <v>34</v>
      </c>
      <c r="H18" s="13">
        <v>213681.38</v>
      </c>
      <c r="I18" s="13">
        <v>213671.65</v>
      </c>
      <c r="J18" s="13">
        <v>213671.65</v>
      </c>
      <c r="K18" s="13">
        <v>11</v>
      </c>
      <c r="L18" s="13" cm="1">
        <f t="array" ref="L18">IF(D18&gt;0,IF($D18&lt;=0,0,D18*H18),"")</f>
        <v>157173339.05899999</v>
      </c>
      <c r="M18" s="13" cm="1">
        <f t="array" ref="M18">IF(E18&gt;0,IF($D18&lt;=0,0,ROUND(E18*I18,2)),"")</f>
        <v>157166182.16</v>
      </c>
      <c r="N18" s="15" cm="1">
        <f t="array" ref="N18">IF(F18&gt;0,IF($D18&lt;=0,0,ROUND(F18*J18,2)),"")</f>
        <v>157166182.16</v>
      </c>
    </row>
    <row r="19" spans="1:14" ht="20.5" customHeight="1" x14ac:dyDescent="0.15">
      <c r="A19" s="29">
        <v>3.3</v>
      </c>
      <c r="B19" s="11" t="s">
        <v>35</v>
      </c>
      <c r="C19" s="16"/>
      <c r="D19" s="18">
        <v>3022.07</v>
      </c>
      <c r="E19" s="18" cm="1">
        <f t="array" ref="E19">D19</f>
        <v>3022.07</v>
      </c>
      <c r="F19" s="18" cm="1">
        <f t="array" ref="F19">D19</f>
        <v>3022.07</v>
      </c>
      <c r="G19" s="25" t="s">
        <v>36</v>
      </c>
      <c r="H19" s="18">
        <v>1109.8900000000001</v>
      </c>
      <c r="I19" s="30">
        <v>1109.46</v>
      </c>
      <c r="J19" s="30">
        <v>1109.46</v>
      </c>
      <c r="K19" s="18">
        <v>11</v>
      </c>
      <c r="L19" s="18" cm="1">
        <f t="array" ref="L19">IF(D19&gt;0,IF($D19&lt;=0,0,D19*H19),"")</f>
        <v>3354165.2723000003</v>
      </c>
      <c r="M19" s="18" cm="1">
        <f t="array" ref="M19">IF(E19&gt;0,IF($D19&lt;=0,0,ROUND(E19*I19,2)),"")</f>
        <v>3352865.78</v>
      </c>
      <c r="N19" s="27" cm="1">
        <f t="array" ref="N19">IF(F19&gt;0,IF($D19&lt;=0,0,ROUND(F19*J19,2)),"")</f>
        <v>3352865.78</v>
      </c>
    </row>
    <row r="20" spans="1:14" ht="20.5" customHeight="1" x14ac:dyDescent="0.15">
      <c r="A20" s="28"/>
      <c r="B20" s="11" t="s">
        <v>37</v>
      </c>
      <c r="C20" s="12"/>
      <c r="D20" s="13"/>
      <c r="E20" s="13"/>
      <c r="F20" s="13"/>
      <c r="G20" s="20"/>
      <c r="H20" s="20"/>
      <c r="I20" s="20"/>
      <c r="J20" s="20"/>
      <c r="K20" s="13"/>
      <c r="L20" s="20" t="str" cm="1">
        <f t="array" ref="L20">IF(D20&gt;0,IF($D20&lt;=0,0,D20*H20),"")</f>
        <v/>
      </c>
      <c r="M20" s="13"/>
      <c r="N20" s="15"/>
    </row>
    <row r="21" spans="1:14" ht="20.5" customHeight="1" x14ac:dyDescent="0.15">
      <c r="A21" s="31">
        <v>1</v>
      </c>
      <c r="B21" s="32" t="s">
        <v>38</v>
      </c>
      <c r="C21" s="33"/>
      <c r="D21" s="34">
        <v>1</v>
      </c>
      <c r="E21" s="34" cm="1">
        <f t="array" ref="E21">D21</f>
        <v>1</v>
      </c>
      <c r="F21" s="34" cm="1">
        <f t="array" ref="F21">D21</f>
        <v>1</v>
      </c>
      <c r="G21" s="35" t="s">
        <v>13</v>
      </c>
      <c r="H21" s="34">
        <v>391672.27</v>
      </c>
      <c r="I21" s="34">
        <v>391475.7</v>
      </c>
      <c r="J21" s="34">
        <v>391475.7</v>
      </c>
      <c r="K21" s="34">
        <v>0</v>
      </c>
      <c r="L21" s="34" cm="1">
        <f t="array" ref="L21">IF(D21&gt;0,IF($D21&lt;=0,0,D21*H21),"")</f>
        <v>391672.27</v>
      </c>
      <c r="M21" s="34" cm="1">
        <f t="array" ref="M21">IF(E21&gt;0,IF($D21&lt;=0,0,ROUND(E21*I21,2)),"")</f>
        <v>391475.7</v>
      </c>
      <c r="N21" s="36" cm="1">
        <f t="array" ref="N21">IF(F21&gt;0,IF($D21&lt;=0,0,ROUND(F21*J21,2)),"")</f>
        <v>391475.7</v>
      </c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1"/>
      <c r="I28" s="41"/>
      <c r="J28" s="41"/>
      <c r="K28" s="40"/>
      <c r="L28" s="41"/>
      <c r="M28" s="41"/>
      <c r="N28" s="47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8"/>
      <c r="I29" s="48"/>
      <c r="J29" s="48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1"/>
      <c r="I30" s="41"/>
      <c r="J30" s="41"/>
      <c r="K30" s="40"/>
      <c r="L30" s="41"/>
      <c r="M30" s="41"/>
      <c r="N30" s="47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49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49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5"/>
      <c r="M35" s="45"/>
      <c r="N35" s="50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5"/>
      <c r="M37" s="45"/>
      <c r="N37" s="50"/>
    </row>
    <row r="38" spans="1:14" ht="20.75" customHeight="1" x14ac:dyDescent="0.15">
      <c r="A38" s="51"/>
      <c r="B38" s="52"/>
      <c r="C38" s="52"/>
      <c r="D38" s="53"/>
      <c r="E38" s="53"/>
      <c r="F38" s="53"/>
      <c r="G38" s="54"/>
      <c r="H38" s="54"/>
      <c r="I38" s="52"/>
      <c r="J38" s="55"/>
      <c r="K38" s="56" t="s">
        <v>39</v>
      </c>
      <c r="L38" s="57" cm="1">
        <f t="array" ref="L38">SUM(L1:L37)</f>
        <v>180219176.6013</v>
      </c>
      <c r="M38" s="57" cm="1">
        <f t="array" ref="M38">SUM(M1:M37)</f>
        <v>180115523.63999999</v>
      </c>
      <c r="N38" s="57" cm="1">
        <f t="array" ref="N38">SUM(N1:N37)</f>
        <v>180115523.63999999</v>
      </c>
    </row>
    <row r="39" spans="1:14" ht="21" customHeight="1" x14ac:dyDescent="0.15">
      <c r="A39" s="58"/>
      <c r="B39" s="59" t="s">
        <v>40</v>
      </c>
      <c r="C39" s="60"/>
      <c r="D39" s="61" cm="1">
        <f t="array" ref="D39">ROUND(IF(L39&lt;=100000000,L39*0.24%,IF(AND(L39&gt;100000000,L39&lt;=500000000),100000000*0.24%+(L39-100000000)*0.19%,IF(AND(L39&gt;500000000,L39&lt;=1000000000),100000000*0.24%+400000000*0.19%+(L39-500000000)*0.15%,IF(AND(L39&gt;1000000000,L39&lt;=5000000000),100000000*0.24%+400000000*0.19%+500000000*0.15%+(L39-1000000000)*0.12%,IF(L39&gt;5000000000,100000000*0.24%+400000000*0.19%+500000000*0.15%+4000000000*0.12%+(L39-5000000000)*0.1%,"Bingung komputer"))))),2)</f>
        <v>391672.26</v>
      </c>
      <c r="E39" s="62" cm="1">
        <f t="array" ref="E39">ROUND(IF(M39&lt;=100000000,M39*0.24%,IF(AND(M39&gt;100000000,M39&lt;=500000000),100000000*0.24%+(M39-100000000)*0.19%,IF(AND(M39&gt;500000000,M39&lt;=1000000000),100000000*0.24%+400000000*0.19%+(M39-500000000)*0.15%,IF(AND(M39&gt;1000000000,M39&lt;=5000000000),100000000*0.24%+400000000*0.19%+500000000*0.15%+(M39-1000000000)*0.12%,IF(M39&gt;5000000000,100000000*0.24%+400000000*0.19%+500000000*0.15%+4000000000*0.12%+(M39-5000000000)*0.1%,"Bingung komputer"))))),2)</f>
        <v>391475.69</v>
      </c>
      <c r="F39" s="62" cm="1">
        <f t="array" ref="F39">ROUND(IF(N39&lt;=100000000,N39*0.24%,IF(AND(N39&gt;100000000,N39&lt;=500000000),100000000*0.24%+(N39-100000000)*0.19%,IF(AND(N39&gt;500000000,N39&lt;=1000000000),100000000*0.24%+400000000*0.19%+(N39-500000000)*0.15%,IF(AND(N39&gt;1000000000,N39&lt;=5000000000),100000000*0.24%+400000000*0.19%+500000000*0.15%+(N39-1000000000)*0.12%,IF(N39&gt;5000000000,100000000*0.24%+400000000*0.19%+500000000*0.15%+4000000000*0.12%+(N39-5000000000)*0.1%,"Bingung komputer"))))),2)</f>
        <v>391475.69</v>
      </c>
      <c r="G39" s="63"/>
      <c r="H39" s="64"/>
      <c r="I39" s="60"/>
      <c r="J39" s="65"/>
      <c r="K39" s="65" t="str" cm="1">
        <f t="array" ref="K39">"Jumlah Terkena Pajak "&amp;MAX(K3:K37)&amp;"% (B)"</f>
        <v>Jumlah Terkena Pajak 11% (B)</v>
      </c>
      <c r="L39" s="66" cm="1">
        <f t="array" ref="L39">SUMIF($K3:$K37,"&gt;0",L3:L37)</f>
        <v>179827504.33129999</v>
      </c>
      <c r="M39" s="67" cm="1">
        <f t="array" ref="M39">SUMIF($K3:$K37,"&gt;0",M3:M37)</f>
        <v>179724047.94</v>
      </c>
      <c r="N39" s="67" cm="1">
        <f t="array" ref="N39">SUMIF($K3:$K37,"&gt;0",N3:N37)</f>
        <v>179724047.94</v>
      </c>
    </row>
    <row r="40" spans="1:14" ht="21" customHeight="1" x14ac:dyDescent="0.15">
      <c r="A40" s="68"/>
      <c r="B40" s="69"/>
      <c r="C40" s="69"/>
      <c r="D40" s="70"/>
      <c r="E40" s="70"/>
      <c r="F40" s="69"/>
      <c r="G40" s="70"/>
      <c r="H40" s="70"/>
      <c r="I40" s="69"/>
      <c r="J40" s="71"/>
      <c r="K40" s="71" t="str" cm="1">
        <f t="array" ref="K40">"PPN (C) = "&amp;MAX(K3:K37)&amp;"% x B"</f>
        <v>PPN (C) = 11% x B</v>
      </c>
      <c r="L40" s="72" cm="1">
        <f t="array" ref="L40">L39*MAX($K3:$K37)%</f>
        <v>19781025.476443</v>
      </c>
      <c r="M40" s="67" cm="1">
        <f t="array" ref="M40">M39*MAX($K3:$K37)%</f>
        <v>19769645.273400001</v>
      </c>
      <c r="N40" s="67" cm="1">
        <f t="array" ref="N40">N39*MAX($K3:$K37)%</f>
        <v>19769645.273400001</v>
      </c>
    </row>
    <row r="41" spans="1:14" ht="21" customHeight="1" x14ac:dyDescent="0.15">
      <c r="A41" s="68"/>
      <c r="B41" s="69"/>
      <c r="C41" s="69"/>
      <c r="D41" s="70"/>
      <c r="E41" s="70"/>
      <c r="F41" s="70"/>
      <c r="G41" s="70"/>
      <c r="H41" s="70"/>
      <c r="I41" s="69"/>
      <c r="J41" s="71"/>
      <c r="K41" s="73" t="s">
        <v>41</v>
      </c>
      <c r="L41" s="74" cm="1">
        <f t="array" ref="L41">L38+L40</f>
        <v>200000202.07774299</v>
      </c>
      <c r="M41" s="67" cm="1">
        <f t="array" ref="M41">M38+M40</f>
        <v>199885168.91339999</v>
      </c>
      <c r="N41" s="67" cm="1">
        <f t="array" ref="N41">N38+N40</f>
        <v>199885168.91339999</v>
      </c>
    </row>
    <row r="42" spans="1:14" ht="20.5" customHeight="1" x14ac:dyDescent="0.15">
      <c r="A42" s="68"/>
      <c r="B42" s="69"/>
      <c r="C42" s="69"/>
      <c r="D42" s="70"/>
      <c r="E42" s="70"/>
      <c r="F42" s="70"/>
      <c r="G42" s="70"/>
      <c r="H42" s="70"/>
      <c r="I42" s="69"/>
      <c r="J42" s="71"/>
      <c r="K42" s="73" t="s">
        <v>42</v>
      </c>
      <c r="L42" s="66" cm="1">
        <f t="array" ref="L42">ROUNDDOWN(L41,-3)</f>
        <v>200000000</v>
      </c>
      <c r="M42" s="66" cm="1">
        <f t="array" ref="M42">ROUNDDOWN(M41,2)</f>
        <v>199885168.91</v>
      </c>
      <c r="N42" s="66" cm="1">
        <f t="array" ref="N42">ROUNDDOWN(N41,-3)</f>
        <v>199885000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N3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17450000</v>
      </c>
      <c r="I4" s="13">
        <v>17251000</v>
      </c>
      <c r="J4" s="13">
        <v>17251000</v>
      </c>
      <c r="K4" s="13">
        <v>11</v>
      </c>
      <c r="L4" s="13" cm="1">
        <f t="array" ref="L4">IF(D4&gt;0,IF($D4&lt;=0,0,D4*H4),"")</f>
        <v>17450000</v>
      </c>
      <c r="M4" s="13" cm="1">
        <f t="array" ref="M4">IF(E4&gt;0,IF($D4&lt;=0,0,ROUND(E4*I4,2)),"")</f>
        <v>17251000</v>
      </c>
      <c r="N4" s="15" cm="1">
        <f t="array" ref="N4">IF(F4&gt;0,IF($D4&lt;=0,0,ROUND(F4*J4,2)),"")</f>
        <v>17251000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39500</v>
      </c>
      <c r="J8" s="23">
        <v>39500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395000</v>
      </c>
      <c r="N8" s="15" cm="1">
        <f t="array" ref="N8">IF(F8&gt;0,IF($D8&lt;=0,0,ROUND(F8*J8,2)),"")</f>
        <v>395000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4850</v>
      </c>
      <c r="J9" s="26">
        <v>4850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97000</v>
      </c>
      <c r="N9" s="27" cm="1">
        <f t="array" ref="N9">IF(F9&gt;0,IF($D9&lt;=0,0,ROUND(F9*J9,2)),"")</f>
        <v>97000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14000</v>
      </c>
      <c r="J10" s="23">
        <v>14000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140000</v>
      </c>
      <c r="N10" s="15" cm="1">
        <f t="array" ref="N10">IF(F10&gt;0,IF($D10&lt;=0,0,ROUND(F10*J10,2)),"")</f>
        <v>140000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84000</v>
      </c>
      <c r="J11" s="26">
        <v>84000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840000</v>
      </c>
      <c r="N11" s="27" cm="1">
        <f t="array" ref="N11">IF(F11&gt;0,IF($D11&lt;=0,0,ROUND(F11*J11,2)),"")</f>
        <v>840000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34500</v>
      </c>
      <c r="J12" s="23">
        <v>34500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345000</v>
      </c>
      <c r="N12" s="15" cm="1">
        <f t="array" ref="N12">IF(F12&gt;0,IF($D12&lt;=0,0,ROUND(F12*J12,2)),"")</f>
        <v>345000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233</v>
      </c>
      <c r="C14" s="12"/>
      <c r="D14" s="13">
        <v>579.13</v>
      </c>
      <c r="E14" s="13" cm="1">
        <f t="array" ref="E14">D14</f>
        <v>579.13</v>
      </c>
      <c r="F14" s="13" cm="1">
        <f t="array" ref="F14">D14</f>
        <v>579.13</v>
      </c>
      <c r="G14" s="14" t="s">
        <v>34</v>
      </c>
      <c r="H14" s="13">
        <v>270777.21000000002</v>
      </c>
      <c r="I14" s="13">
        <v>270618.74</v>
      </c>
      <c r="J14" s="13">
        <v>270618.74</v>
      </c>
      <c r="K14" s="13">
        <v>11</v>
      </c>
      <c r="L14" s="13" cm="1">
        <f t="array" ref="L14">IF(D14&gt;0,IF($D14&lt;=0,0,D14*H14),"")</f>
        <v>156815205.62730002</v>
      </c>
      <c r="M14" s="13" cm="1">
        <f t="array" ref="M14">IF(E14&gt;0,IF($D14&lt;=0,0,ROUND(E14*I14,2)),"")</f>
        <v>156723430.90000001</v>
      </c>
      <c r="N14" s="15" cm="1">
        <f t="array" ref="N14">IF(F14&gt;0,IF($D14&lt;=0,0,ROUND(F14*J14,2)),"")</f>
        <v>156723430.90000001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3345.1</v>
      </c>
      <c r="E15" s="18" cm="1">
        <f t="array" ref="E15">D15</f>
        <v>3345.1</v>
      </c>
      <c r="F15" s="18" cm="1">
        <f t="array" ref="F15">D15</f>
        <v>3345.1</v>
      </c>
      <c r="G15" s="25" t="s">
        <v>36</v>
      </c>
      <c r="H15" s="18">
        <v>1109.8900000000001</v>
      </c>
      <c r="I15" s="30">
        <v>1108.1600000000001</v>
      </c>
      <c r="J15" s="30">
        <v>1108.1600000000001</v>
      </c>
      <c r="K15" s="18">
        <v>11</v>
      </c>
      <c r="L15" s="18" cm="1">
        <f t="array" ref="L15">IF(D15&gt;0,IF($D15&lt;=0,0,D15*H15),"")</f>
        <v>3712693.0390000003</v>
      </c>
      <c r="M15" s="18" cm="1">
        <f t="array" ref="M15">IF(E15&gt;0,IF($D15&lt;=0,0,ROUND(E15*I15,2)),"")</f>
        <v>3706906.02</v>
      </c>
      <c r="N15" s="27" cm="1">
        <f t="array" ref="N15">IF(F15&gt;0,IF($D15&lt;=0,0,ROUND(F15*J15,2)),"")</f>
        <v>3706906.02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391673</v>
      </c>
      <c r="I17" s="34">
        <v>391046.84</v>
      </c>
      <c r="J17" s="34">
        <v>391046.84</v>
      </c>
      <c r="K17" s="34">
        <v>0</v>
      </c>
      <c r="L17" s="34" cm="1">
        <f t="array" ref="L17">IF(D17&gt;0,IF($D17&lt;=0,0,D17*H17),"")</f>
        <v>391673</v>
      </c>
      <c r="M17" s="34" cm="1">
        <f t="array" ref="M17">IF(E17&gt;0,IF($D17&lt;=0,0,ROUND(E17*I17,2)),"")</f>
        <v>391046.84</v>
      </c>
      <c r="N17" s="36" cm="1">
        <f t="array" ref="N17">IF(F17&gt;0,IF($D17&lt;=0,0,ROUND(F17*J17,2)),"")</f>
        <v>391046.84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1"/>
      <c r="I24" s="41"/>
      <c r="J24" s="41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8"/>
      <c r="I25" s="48"/>
      <c r="J25" s="48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1"/>
      <c r="I26" s="41"/>
      <c r="J26" s="41"/>
      <c r="K26" s="40"/>
      <c r="L26" s="41"/>
      <c r="M26" s="41"/>
      <c r="N26" s="47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49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5"/>
      <c r="M31" s="45"/>
      <c r="N31" s="50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5"/>
      <c r="M33" s="45"/>
      <c r="N33" s="50"/>
    </row>
    <row r="34" spans="1:14" ht="20.75" customHeight="1" x14ac:dyDescent="0.15">
      <c r="A34" s="51"/>
      <c r="B34" s="52"/>
      <c r="C34" s="52"/>
      <c r="D34" s="53"/>
      <c r="E34" s="53"/>
      <c r="F34" s="53"/>
      <c r="G34" s="54"/>
      <c r="H34" s="54"/>
      <c r="I34" s="52"/>
      <c r="J34" s="55"/>
      <c r="K34" s="56" t="s">
        <v>39</v>
      </c>
      <c r="L34" s="57" cm="1">
        <f t="array" ref="L34">SUM(L1:L33)</f>
        <v>180219571.66630003</v>
      </c>
      <c r="M34" s="57" cm="1">
        <f t="array" ref="M34">SUM(M1:M33)</f>
        <v>179889383.76000002</v>
      </c>
      <c r="N34" s="57" cm="1">
        <f t="array" ref="N34">SUM(N1:N33)</f>
        <v>179889383.76000002</v>
      </c>
    </row>
    <row r="35" spans="1:14" ht="21" customHeight="1" x14ac:dyDescent="0.15">
      <c r="A35" s="58"/>
      <c r="B35" s="59" t="s">
        <v>40</v>
      </c>
      <c r="C35" s="60"/>
      <c r="D35" s="61" cm="1">
        <f t="array" ref="D35">ROUND(IF(L35&lt;=100000000,L35*0.24%,IF(AND(L35&gt;100000000,L35&lt;=500000000),100000000*0.24%+(L35-100000000)*0.19%,IF(AND(L35&gt;500000000,L35&lt;=1000000000),100000000*0.24%+400000000*0.19%+(L35-500000000)*0.15%,IF(AND(L35&gt;1000000000,L35&lt;=5000000000),100000000*0.24%+400000000*0.19%+500000000*0.15%+(L35-1000000000)*0.12%,IF(L35&gt;5000000000,100000000*0.24%+400000000*0.19%+500000000*0.15%+4000000000*0.12%+(L35-5000000000)*0.1%,"Bingung komputer"))))),2)</f>
        <v>391673.01</v>
      </c>
      <c r="E35" s="62" cm="1">
        <f t="array" ref="E35">ROUND(IF(M35&lt;=100000000,M35*0.24%,IF(AND(M35&gt;100000000,M35&lt;=500000000),100000000*0.24%+(M35-100000000)*0.19%,IF(AND(M35&gt;500000000,M35&lt;=1000000000),100000000*0.24%+400000000*0.19%+(M35-500000000)*0.15%,IF(AND(M35&gt;1000000000,M35&lt;=5000000000),100000000*0.24%+400000000*0.19%+500000000*0.15%+(M35-1000000000)*0.12%,IF(M35&gt;5000000000,100000000*0.24%+400000000*0.19%+500000000*0.15%+4000000000*0.12%+(M35-5000000000)*0.1%,"Bingung komputer"))))),2)</f>
        <v>391046.84</v>
      </c>
      <c r="F35" s="62" cm="1">
        <f t="array" ref="F35">ROUND(IF(N35&lt;=100000000,N35*0.24%,IF(AND(N35&gt;100000000,N35&lt;=500000000),100000000*0.24%+(N35-100000000)*0.19%,IF(AND(N35&gt;500000000,N35&lt;=1000000000),100000000*0.24%+400000000*0.19%+(N35-500000000)*0.15%,IF(AND(N35&gt;1000000000,N35&lt;=5000000000),100000000*0.24%+400000000*0.19%+500000000*0.15%+(N35-1000000000)*0.12%,IF(N35&gt;5000000000,100000000*0.24%+400000000*0.19%+500000000*0.15%+4000000000*0.12%+(N35-5000000000)*0.1%,"Bingung komputer"))))),2)</f>
        <v>391046.84</v>
      </c>
      <c r="G35" s="63"/>
      <c r="H35" s="64"/>
      <c r="I35" s="60"/>
      <c r="J35" s="65"/>
      <c r="K35" s="65" t="str" cm="1">
        <f t="array" ref="K35">"Jumlah Terkena Pajak "&amp;MAX(K3:K33)&amp;"% (B)"</f>
        <v>Jumlah Terkena Pajak 11% (B)</v>
      </c>
      <c r="L35" s="66" cm="1">
        <f t="array" ref="L35">SUMIF($K3:$K33,"&gt;0",L3:L33)</f>
        <v>179827898.66630003</v>
      </c>
      <c r="M35" s="67" cm="1">
        <f t="array" ref="M35">SUMIF($K3:$K33,"&gt;0",M3:M33)</f>
        <v>179498336.92000002</v>
      </c>
      <c r="N35" s="67" cm="1">
        <f t="array" ref="N35">SUMIF($K3:$K33,"&gt;0",N3:N33)</f>
        <v>179498336.92000002</v>
      </c>
    </row>
    <row r="36" spans="1:14" ht="21" customHeight="1" x14ac:dyDescent="0.15">
      <c r="A36" s="68"/>
      <c r="B36" s="69"/>
      <c r="C36" s="69"/>
      <c r="D36" s="70"/>
      <c r="E36" s="70"/>
      <c r="F36" s="69"/>
      <c r="G36" s="70"/>
      <c r="H36" s="70"/>
      <c r="I36" s="69"/>
      <c r="J36" s="71"/>
      <c r="K36" s="71" t="str" cm="1">
        <f t="array" ref="K36">"PPN (C) = "&amp;MAX(K3:K33)&amp;"% x B"</f>
        <v>PPN (C) = 11% x B</v>
      </c>
      <c r="L36" s="72" cm="1">
        <f t="array" ref="L36">L35*MAX($K3:$K33)%</f>
        <v>19781068.853293002</v>
      </c>
      <c r="M36" s="67" cm="1">
        <f t="array" ref="M36">M35*MAX($K3:$K33)%</f>
        <v>19744817.0612</v>
      </c>
      <c r="N36" s="67" cm="1">
        <f t="array" ref="N36">N35*MAX($K3:$K33)%</f>
        <v>19744817.0612</v>
      </c>
    </row>
    <row r="37" spans="1:14" ht="21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41</v>
      </c>
      <c r="L37" s="74" cm="1">
        <f t="array" ref="L37">L34+L36</f>
        <v>200000640.51959303</v>
      </c>
      <c r="M37" s="67" cm="1">
        <f t="array" ref="M37">M34+M36</f>
        <v>199634200.82120001</v>
      </c>
      <c r="N37" s="67" cm="1">
        <f t="array" ref="N37">N34+N36</f>
        <v>199634200.82120001</v>
      </c>
    </row>
    <row r="38" spans="1:14" ht="20.5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42</v>
      </c>
      <c r="L38" s="66" cm="1">
        <f t="array" ref="L38">ROUNDDOWN(L37,-3)</f>
        <v>200000000</v>
      </c>
      <c r="M38" s="66" cm="1">
        <f t="array" ref="M38">ROUNDDOWN(M37,2)</f>
        <v>199634200.81999999</v>
      </c>
      <c r="N38" s="66" cm="1">
        <f t="array" ref="N38">ROUNDDOWN(N37,-3)</f>
        <v>199634000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N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6800000</v>
      </c>
      <c r="I4" s="13">
        <v>6700000</v>
      </c>
      <c r="J4" s="13">
        <v>6700000</v>
      </c>
      <c r="K4" s="13">
        <v>11</v>
      </c>
      <c r="L4" s="13" cm="1">
        <f t="array" ref="L4">IF(D4&gt;0,IF($D4&lt;=0,0,D4*H4),"")</f>
        <v>6800000</v>
      </c>
      <c r="M4" s="13" cm="1">
        <f t="array" ref="M4">IF(E4&gt;0,IF($D4&lt;=0,0,ROUND(E4*I4,2)),"")</f>
        <v>6700000</v>
      </c>
      <c r="N4" s="15" cm="1">
        <f t="array" ref="N4">IF(F4&gt;0,IF($D4&lt;=0,0,ROUND(F4*J4,2)),"")</f>
        <v>6700000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16</v>
      </c>
      <c r="B7" s="11" t="s">
        <v>107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150000</v>
      </c>
      <c r="I7" s="26">
        <v>140000</v>
      </c>
      <c r="J7" s="26">
        <v>140000</v>
      </c>
      <c r="K7" s="18">
        <v>11</v>
      </c>
      <c r="L7" s="18" cm="1">
        <f t="array" ref="L7">IF(D7&gt;0,IF($D7&lt;=0,0,D7*H7),"")</f>
        <v>150000</v>
      </c>
      <c r="M7" s="18" cm="1">
        <f t="array" ref="M7">IF(E7&gt;0,IF($D7&lt;=0,0,ROUND(E7*I7,2)),"")</f>
        <v>140000</v>
      </c>
      <c r="N7" s="27" cm="1">
        <f t="array" ref="N7">IF(F7&gt;0,IF($D7&lt;=0,0,ROUND(F7*J7,2)),"")</f>
        <v>140000</v>
      </c>
    </row>
    <row r="8" spans="1:14" ht="20.5" customHeight="1" x14ac:dyDescent="0.15">
      <c r="A8" s="10" t="s">
        <v>109</v>
      </c>
      <c r="B8" s="11" t="s">
        <v>110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16</v>
      </c>
      <c r="B9" s="11" t="s">
        <v>111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112</v>
      </c>
      <c r="H9" s="18">
        <v>300000</v>
      </c>
      <c r="I9" s="26">
        <v>280000</v>
      </c>
      <c r="J9" s="26">
        <v>280000</v>
      </c>
      <c r="K9" s="18">
        <v>11</v>
      </c>
      <c r="L9" s="18" cm="1">
        <f t="array" ref="L9">IF(D9&gt;0,IF($D9&lt;=0,0,D9*H9),"")</f>
        <v>300000</v>
      </c>
      <c r="M9" s="18" cm="1">
        <f t="array" ref="M9">IF(E9&gt;0,IF($D9&lt;=0,0,ROUND(E9*I9,2)),"")</f>
        <v>280000</v>
      </c>
      <c r="N9" s="27" cm="1">
        <f t="array" ref="N9">IF(F9&gt;0,IF($D9&lt;=0,0,ROUND(F9*J9,2)),"")</f>
        <v>280000</v>
      </c>
    </row>
    <row r="10" spans="1:14" ht="20.5" customHeight="1" x14ac:dyDescent="0.15">
      <c r="A10" s="10" t="s">
        <v>109</v>
      </c>
      <c r="B10" s="11" t="s">
        <v>113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22</v>
      </c>
      <c r="H10" s="13">
        <v>250000</v>
      </c>
      <c r="I10" s="23">
        <v>240000</v>
      </c>
      <c r="J10" s="23">
        <v>240000</v>
      </c>
      <c r="K10" s="13">
        <v>11</v>
      </c>
      <c r="L10" s="13" cm="1">
        <f t="array" ref="L10">IF(D10&gt;0,IF($D10&lt;=0,0,D10*H10),"")</f>
        <v>250000</v>
      </c>
      <c r="M10" s="13" cm="1">
        <f t="array" ref="M10">IF(E10&gt;0,IF($D10&lt;=0,0,ROUND(E10*I10,2)),"")</f>
        <v>240000</v>
      </c>
      <c r="N10" s="15" cm="1">
        <f t="array" ref="N10">IF(F10&gt;0,IF($D10&lt;=0,0,ROUND(F10*J10,2)),"")</f>
        <v>240000</v>
      </c>
    </row>
    <row r="11" spans="1:14" ht="20.5" customHeight="1" x14ac:dyDescent="0.15">
      <c r="A11" s="10" t="s">
        <v>18</v>
      </c>
      <c r="B11" s="11" t="s">
        <v>19</v>
      </c>
      <c r="C11" s="16"/>
      <c r="D11" s="17"/>
      <c r="E11" s="18"/>
      <c r="F11" s="18"/>
      <c r="G11" s="17"/>
      <c r="H11" s="18"/>
      <c r="I11" s="17"/>
      <c r="J11" s="17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0" t="s">
        <v>20</v>
      </c>
      <c r="B12" s="11" t="s">
        <v>21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40000</v>
      </c>
      <c r="I12" s="23">
        <v>40000</v>
      </c>
      <c r="J12" s="23">
        <v>40000</v>
      </c>
      <c r="K12" s="13">
        <v>11</v>
      </c>
      <c r="L12" s="13" cm="1">
        <f t="array" ref="L12">IF(D12&gt;0,IF($D12&lt;=0,0,D12*H12),"")</f>
        <v>400000</v>
      </c>
      <c r="M12" s="13" cm="1">
        <f t="array" ref="M12">IF(E12&gt;0,IF($D12&lt;=0,0,ROUND(E12*I12,2)),"")</f>
        <v>400000</v>
      </c>
      <c r="N12" s="15" cm="1">
        <f t="array" ref="N12">IF(F12&gt;0,IF($D12&lt;=0,0,ROUND(F12*J12,2)),"")</f>
        <v>400000</v>
      </c>
    </row>
    <row r="13" spans="1:14" ht="20.5" customHeight="1" x14ac:dyDescent="0.15">
      <c r="A13" s="10" t="s">
        <v>23</v>
      </c>
      <c r="B13" s="11" t="s">
        <v>24</v>
      </c>
      <c r="C13" s="16"/>
      <c r="D13" s="24">
        <v>20</v>
      </c>
      <c r="E13" s="18" cm="1">
        <f t="array" ref="E13">D13</f>
        <v>20</v>
      </c>
      <c r="F13" s="18" cm="1">
        <f t="array" ref="F13">D13</f>
        <v>20</v>
      </c>
      <c r="G13" s="25" t="s">
        <v>22</v>
      </c>
      <c r="H13" s="18">
        <v>5000</v>
      </c>
      <c r="I13" s="26">
        <v>4000</v>
      </c>
      <c r="J13" s="26">
        <v>4000</v>
      </c>
      <c r="K13" s="18">
        <v>11</v>
      </c>
      <c r="L13" s="18" cm="1">
        <f t="array" ref="L13">IF(D13&gt;0,IF($D13&lt;=0,0,D13*H13),"")</f>
        <v>100000</v>
      </c>
      <c r="M13" s="18" cm="1">
        <f t="array" ref="M13">IF(E13&gt;0,IF($D13&lt;=0,0,ROUND(E13*I13,2)),"")</f>
        <v>80000</v>
      </c>
      <c r="N13" s="27" cm="1">
        <f t="array" ref="N13">IF(F13&gt;0,IF($D13&lt;=0,0,ROUND(F13*J13,2)),"")</f>
        <v>80000</v>
      </c>
    </row>
    <row r="14" spans="1:14" ht="20.5" customHeight="1" x14ac:dyDescent="0.15">
      <c r="A14" s="10" t="s">
        <v>25</v>
      </c>
      <c r="B14" s="11" t="s">
        <v>26</v>
      </c>
      <c r="C14" s="12"/>
      <c r="D14" s="22">
        <v>20</v>
      </c>
      <c r="E14" s="13" cm="1">
        <f t="array" ref="E14">D14</f>
        <v>20</v>
      </c>
      <c r="F14" s="13" cm="1">
        <f t="array" ref="F14">D14</f>
        <v>20</v>
      </c>
      <c r="G14" s="14" t="s">
        <v>27</v>
      </c>
      <c r="H14" s="13">
        <v>15000</v>
      </c>
      <c r="I14" s="23">
        <v>14000</v>
      </c>
      <c r="J14" s="23">
        <v>14000</v>
      </c>
      <c r="K14" s="13">
        <v>11</v>
      </c>
      <c r="L14" s="13" cm="1">
        <f t="array" ref="L14">IF(D14&gt;0,IF($D14&lt;=0,0,D14*H14),"")</f>
        <v>300000</v>
      </c>
      <c r="M14" s="13" cm="1">
        <f t="array" ref="M14">IF(E14&gt;0,IF($D14&lt;=0,0,ROUND(E14*I14,2)),"")</f>
        <v>280000</v>
      </c>
      <c r="N14" s="15" cm="1">
        <f t="array" ref="N14">IF(F14&gt;0,IF($D14&lt;=0,0,ROUND(F14*J14,2)),"")</f>
        <v>280000</v>
      </c>
    </row>
    <row r="15" spans="1:14" ht="20.5" customHeight="1" x14ac:dyDescent="0.15">
      <c r="A15" s="10" t="s">
        <v>28</v>
      </c>
      <c r="B15" s="11" t="s">
        <v>29</v>
      </c>
      <c r="C15" s="16"/>
      <c r="D15" s="24">
        <v>10</v>
      </c>
      <c r="E15" s="18" cm="1">
        <f t="array" ref="E15">D15</f>
        <v>10</v>
      </c>
      <c r="F15" s="18" cm="1">
        <f t="array" ref="F15">D15</f>
        <v>10</v>
      </c>
      <c r="G15" s="25" t="s">
        <v>27</v>
      </c>
      <c r="H15" s="18">
        <v>85000</v>
      </c>
      <c r="I15" s="26">
        <v>80000</v>
      </c>
      <c r="J15" s="26">
        <v>80000</v>
      </c>
      <c r="K15" s="18">
        <v>11</v>
      </c>
      <c r="L15" s="18" cm="1">
        <f t="array" ref="L15">IF(D15&gt;0,IF($D15&lt;=0,0,D15*H15),"")</f>
        <v>850000</v>
      </c>
      <c r="M15" s="18" cm="1">
        <f t="array" ref="M15">IF(E15&gt;0,IF($D15&lt;=0,0,ROUND(E15*I15,2)),"")</f>
        <v>800000</v>
      </c>
      <c r="N15" s="27" cm="1">
        <f t="array" ref="N15">IF(F15&gt;0,IF($D15&lt;=0,0,ROUND(F15*J15,2)),"")</f>
        <v>800000</v>
      </c>
    </row>
    <row r="16" spans="1:14" ht="20.5" customHeight="1" x14ac:dyDescent="0.15">
      <c r="A16" s="10" t="s">
        <v>30</v>
      </c>
      <c r="B16" s="11" t="s">
        <v>31</v>
      </c>
      <c r="C16" s="12"/>
      <c r="D16" s="22">
        <v>10</v>
      </c>
      <c r="E16" s="13" cm="1">
        <f t="array" ref="E16">D16</f>
        <v>10</v>
      </c>
      <c r="F16" s="13" cm="1">
        <f t="array" ref="F16">D16</f>
        <v>10</v>
      </c>
      <c r="G16" s="14" t="s">
        <v>22</v>
      </c>
      <c r="H16" s="13">
        <v>35000</v>
      </c>
      <c r="I16" s="23">
        <v>35000</v>
      </c>
      <c r="J16" s="23">
        <v>35000</v>
      </c>
      <c r="K16" s="13">
        <v>11</v>
      </c>
      <c r="L16" s="13" cm="1">
        <f t="array" ref="L16">IF(D16&gt;0,IF($D16&lt;=0,0,D16*H16),"")</f>
        <v>350000</v>
      </c>
      <c r="M16" s="13" cm="1">
        <f t="array" ref="M16">IF(E16&gt;0,IF($D16&lt;=0,0,ROUND(E16*I16,2)),"")</f>
        <v>350000</v>
      </c>
      <c r="N16" s="15" cm="1">
        <f t="array" ref="N16">IF(F16&gt;0,IF($D16&lt;=0,0,ROUND(F16*J16,2)),"")</f>
        <v>350000</v>
      </c>
    </row>
    <row r="17" spans="1:14" ht="20.5" customHeight="1" x14ac:dyDescent="0.15">
      <c r="A17" s="10" t="s">
        <v>114</v>
      </c>
      <c r="B17" s="11" t="s">
        <v>115</v>
      </c>
      <c r="C17" s="16"/>
      <c r="D17" s="17"/>
      <c r="E17" s="18"/>
      <c r="F17" s="18"/>
      <c r="G17" s="17"/>
      <c r="H17" s="18"/>
      <c r="I17" s="17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10" t="s">
        <v>116</v>
      </c>
      <c r="B18" s="11" t="s">
        <v>117</v>
      </c>
      <c r="C18" s="12"/>
      <c r="D18" s="20"/>
      <c r="E18" s="13"/>
      <c r="F18" s="13"/>
      <c r="G18" s="20"/>
      <c r="H18" s="13"/>
      <c r="I18" s="20"/>
      <c r="J18" s="20"/>
      <c r="K18" s="13"/>
      <c r="L18" s="20" t="str" cm="1">
        <f t="array" ref="L18">IF(D18&gt;0,IF($D18&lt;=0,0,D18*H18),"")</f>
        <v/>
      </c>
      <c r="M18" s="20" t="str" cm="1">
        <f t="array" ref="M18">IF(E18&gt;0,IF($D18&lt;=0,0,ROUND(E18*I18,2)),"")</f>
        <v/>
      </c>
      <c r="N18" s="21" t="str" cm="1">
        <f t="array" ref="N18">IF(F18&gt;0,IF($D18&lt;=0,0,ROUND(F18*J18,2)),"")</f>
        <v/>
      </c>
    </row>
    <row r="19" spans="1:14" ht="20.5" customHeight="1" x14ac:dyDescent="0.15">
      <c r="A19" s="10" t="s">
        <v>118</v>
      </c>
      <c r="B19" s="11" t="s">
        <v>119</v>
      </c>
      <c r="C19" s="16"/>
      <c r="D19" s="24">
        <v>1</v>
      </c>
      <c r="E19" s="18" cm="1">
        <f t="array" ref="E19">D19</f>
        <v>1</v>
      </c>
      <c r="F19" s="18" cm="1">
        <f t="array" ref="F19">D19</f>
        <v>1</v>
      </c>
      <c r="G19" s="25" t="s">
        <v>94</v>
      </c>
      <c r="H19" s="18">
        <v>2500000</v>
      </c>
      <c r="I19" s="26">
        <v>2500000</v>
      </c>
      <c r="J19" s="26">
        <v>2500000</v>
      </c>
      <c r="K19" s="18">
        <v>11</v>
      </c>
      <c r="L19" s="18" cm="1">
        <f t="array" ref="L19">IF(D19&gt;0,IF($D19&lt;=0,0,D19*H19),"")</f>
        <v>2500000</v>
      </c>
      <c r="M19" s="18" cm="1">
        <f t="array" ref="M19">IF(E19&gt;0,IF($D19&lt;=0,0,ROUND(E19*I19,2)),"")</f>
        <v>2500000</v>
      </c>
      <c r="N19" s="27" cm="1">
        <f t="array" ref="N19">IF(F19&gt;0,IF($D19&lt;=0,0,ROUND(F19*J19,2)),"")</f>
        <v>2500000</v>
      </c>
    </row>
    <row r="20" spans="1:14" ht="20.5" customHeight="1" x14ac:dyDescent="0.15">
      <c r="A20" s="28"/>
      <c r="B20" s="11" t="s">
        <v>120</v>
      </c>
      <c r="C20" s="12"/>
      <c r="D20" s="20"/>
      <c r="E20" s="13"/>
      <c r="F20" s="13"/>
      <c r="G20" s="20"/>
      <c r="H20" s="13"/>
      <c r="I20" s="20"/>
      <c r="J20" s="20"/>
      <c r="K20" s="13"/>
      <c r="L20" s="20" t="str" cm="1">
        <f t="array" ref="L20">IF(D20&gt;0,IF($D20&lt;=0,0,D20*H20),"")</f>
        <v/>
      </c>
      <c r="M20" s="20" t="str" cm="1">
        <f t="array" ref="M20">IF(E20&gt;0,IF($D20&lt;=0,0,ROUND(E20*I20,2)),"")</f>
        <v/>
      </c>
      <c r="N20" s="21" t="str" cm="1">
        <f t="array" ref="N20">IF(F20&gt;0,IF($D20&lt;=0,0,ROUND(F20*J20,2)),"")</f>
        <v/>
      </c>
    </row>
    <row r="21" spans="1:14" ht="32.5" customHeight="1" x14ac:dyDescent="0.15">
      <c r="A21" s="10" t="s">
        <v>121</v>
      </c>
      <c r="B21" s="11" t="s">
        <v>122</v>
      </c>
      <c r="C21" s="16"/>
      <c r="D21" s="24">
        <v>1</v>
      </c>
      <c r="E21" s="18" cm="1">
        <f t="array" ref="E21">D21</f>
        <v>1</v>
      </c>
      <c r="F21" s="18" cm="1">
        <f t="array" ref="F21">D21</f>
        <v>1</v>
      </c>
      <c r="G21" s="25" t="s">
        <v>102</v>
      </c>
      <c r="H21" s="18">
        <v>350000</v>
      </c>
      <c r="I21" s="26">
        <v>340000</v>
      </c>
      <c r="J21" s="26">
        <v>340000</v>
      </c>
      <c r="K21" s="18">
        <v>11</v>
      </c>
      <c r="L21" s="18" cm="1">
        <f t="array" ref="L21">IF(D21&gt;0,IF($D21&lt;=0,0,D21*H21),"")</f>
        <v>350000</v>
      </c>
      <c r="M21" s="18" cm="1">
        <f t="array" ref="M21">IF(E21&gt;0,IF($D21&lt;=0,0,ROUND(E21*I21,2)),"")</f>
        <v>340000</v>
      </c>
      <c r="N21" s="27" cm="1">
        <f t="array" ref="N21">IF(F21&gt;0,IF($D21&lt;=0,0,ROUND(F21*J21,2)),"")</f>
        <v>340000</v>
      </c>
    </row>
    <row r="22" spans="1:14" ht="20.5" customHeight="1" x14ac:dyDescent="0.15">
      <c r="A22" s="10" t="s">
        <v>123</v>
      </c>
      <c r="B22" s="11" t="s">
        <v>124</v>
      </c>
      <c r="C22" s="12"/>
      <c r="D22" s="20"/>
      <c r="E22" s="13"/>
      <c r="F22" s="13"/>
      <c r="G22" s="20"/>
      <c r="H22" s="13"/>
      <c r="I22" s="20"/>
      <c r="J22" s="20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10" t="s">
        <v>125</v>
      </c>
      <c r="B23" s="11" t="s">
        <v>124</v>
      </c>
      <c r="C23" s="16"/>
      <c r="D23" s="24">
        <v>1</v>
      </c>
      <c r="E23" s="18" cm="1">
        <f t="array" ref="E23">D23</f>
        <v>1</v>
      </c>
      <c r="F23" s="18" cm="1">
        <f t="array" ref="F23">D23</f>
        <v>1</v>
      </c>
      <c r="G23" s="25" t="s">
        <v>22</v>
      </c>
      <c r="H23" s="18">
        <v>300000</v>
      </c>
      <c r="I23" s="26">
        <v>290000</v>
      </c>
      <c r="J23" s="26">
        <v>290000</v>
      </c>
      <c r="K23" s="18">
        <v>11</v>
      </c>
      <c r="L23" s="18" cm="1">
        <f t="array" ref="L23">IF(D23&gt;0,IF($D23&lt;=0,0,D23*H23),"")</f>
        <v>300000</v>
      </c>
      <c r="M23" s="18" cm="1">
        <f t="array" ref="M23">IF(E23&gt;0,IF($D23&lt;=0,0,ROUND(E23*I23,2)),"")</f>
        <v>290000</v>
      </c>
      <c r="N23" s="27" cm="1">
        <f t="array" ref="N23">IF(F23&gt;0,IF($D23&lt;=0,0,ROUND(F23*J23,2)),"")</f>
        <v>290000</v>
      </c>
    </row>
    <row r="24" spans="1:14" ht="20.5" customHeight="1" x14ac:dyDescent="0.15">
      <c r="A24" s="28"/>
      <c r="B24" s="11" t="s">
        <v>126</v>
      </c>
      <c r="C24" s="12"/>
      <c r="D24" s="20"/>
      <c r="E24" s="13"/>
      <c r="F24" s="13"/>
      <c r="G24" s="20"/>
      <c r="H24" s="13"/>
      <c r="I24" s="20"/>
      <c r="J24" s="20"/>
      <c r="K24" s="13"/>
      <c r="L24" s="20" t="str" cm="1">
        <f t="array" ref="L24">IF(D24&gt;0,IF($D24&lt;=0,0,D24*H24),"")</f>
        <v/>
      </c>
      <c r="M24" s="20" t="str" cm="1">
        <f t="array" ref="M24">IF(E24&gt;0,IF($D24&lt;=0,0,ROUND(E24*I24,2)),"")</f>
        <v/>
      </c>
      <c r="N24" s="21" t="str" cm="1">
        <f t="array" ref="N24">IF(F24&gt;0,IF($D24&lt;=0,0,ROUND(F24*J24,2)),"")</f>
        <v/>
      </c>
    </row>
    <row r="25" spans="1:14" ht="20.5" customHeight="1" x14ac:dyDescent="0.15">
      <c r="A25" s="10" t="s">
        <v>80</v>
      </c>
      <c r="B25" s="11" t="s">
        <v>127</v>
      </c>
      <c r="C25" s="16"/>
      <c r="D25" s="24">
        <v>800</v>
      </c>
      <c r="E25" s="18" cm="1">
        <f t="array" ref="E25">D25</f>
        <v>800</v>
      </c>
      <c r="F25" s="18" cm="1">
        <f t="array" ref="F25">D25</f>
        <v>800</v>
      </c>
      <c r="G25" s="25" t="s">
        <v>34</v>
      </c>
      <c r="H25" s="18">
        <v>29760.89</v>
      </c>
      <c r="I25" s="18">
        <v>29753.1</v>
      </c>
      <c r="J25" s="18">
        <v>29753.1</v>
      </c>
      <c r="K25" s="18">
        <v>11</v>
      </c>
      <c r="L25" s="18" cm="1">
        <f t="array" ref="L25">IF(D25&gt;0,IF($D25&lt;=0,0,D25*H25),"")</f>
        <v>23808712</v>
      </c>
      <c r="M25" s="18" cm="1">
        <f t="array" ref="M25">IF(E25&gt;0,IF($D25&lt;=0,0,ROUND(E25*I25,2)),"")</f>
        <v>23802480</v>
      </c>
      <c r="N25" s="27" cm="1">
        <f t="array" ref="N25">IF(F25&gt;0,IF($D25&lt;=0,0,ROUND(F25*J25,2)),"")</f>
        <v>23802480</v>
      </c>
    </row>
    <row r="26" spans="1:14" ht="20.5" customHeight="1" x14ac:dyDescent="0.15">
      <c r="A26" s="28"/>
      <c r="B26" s="11" t="s">
        <v>32</v>
      </c>
      <c r="C26" s="12"/>
      <c r="D26" s="20"/>
      <c r="E26" s="13"/>
      <c r="F26" s="13"/>
      <c r="G26" s="20"/>
      <c r="H26" s="13"/>
      <c r="I26" s="20"/>
      <c r="J26" s="20"/>
      <c r="K26" s="13"/>
      <c r="L26" s="20" t="str" cm="1">
        <f t="array" ref="L26">IF(D26&gt;0,IF($D26&lt;=0,0,D26*H26),"")</f>
        <v/>
      </c>
      <c r="M26" s="20" t="str" cm="1">
        <f t="array" ref="M26">IF(E26&gt;0,IF($D26&lt;=0,0,ROUND(E26*I26,2)),"")</f>
        <v/>
      </c>
      <c r="N26" s="21" t="str" cm="1">
        <f t="array" ref="N26">IF(F26&gt;0,IF($D26&lt;=0,0,ROUND(F26*J26,2)),"")</f>
        <v/>
      </c>
    </row>
    <row r="27" spans="1:14" ht="20.5" customHeight="1" x14ac:dyDescent="0.15">
      <c r="A27" s="29">
        <v>3.1</v>
      </c>
      <c r="B27" s="11" t="s">
        <v>128</v>
      </c>
      <c r="C27" s="16"/>
      <c r="D27" s="18">
        <v>5367.25</v>
      </c>
      <c r="E27" s="18" cm="1">
        <f t="array" ref="E27">D27</f>
        <v>5367.25</v>
      </c>
      <c r="F27" s="18" cm="1">
        <f t="array" ref="F27">D27</f>
        <v>5367.25</v>
      </c>
      <c r="G27" s="25" t="s">
        <v>34</v>
      </c>
      <c r="H27" s="18">
        <v>22063.02</v>
      </c>
      <c r="I27" s="18">
        <v>22075</v>
      </c>
      <c r="J27" s="18">
        <v>22075</v>
      </c>
      <c r="K27" s="18">
        <v>11</v>
      </c>
      <c r="L27" s="18" cm="1">
        <f t="array" ref="L27">IF(D27&gt;0,IF($D27&lt;=0,0,D27*H27),"")</f>
        <v>118417744.095</v>
      </c>
      <c r="M27" s="18" cm="1">
        <f t="array" ref="M27">IF(E27&gt;0,IF($D27&lt;=0,0,ROUND(E27*I27,2)),"")</f>
        <v>118482043.75</v>
      </c>
      <c r="N27" s="27" cm="1">
        <f t="array" ref="N27">IF(F27&gt;0,IF($D27&lt;=0,0,ROUND(F27*J27,2)),"")</f>
        <v>118482043.75</v>
      </c>
    </row>
    <row r="28" spans="1:14" ht="20.5" customHeight="1" x14ac:dyDescent="0.15">
      <c r="A28" s="29">
        <v>3.3</v>
      </c>
      <c r="B28" s="11" t="s">
        <v>35</v>
      </c>
      <c r="C28" s="12"/>
      <c r="D28" s="13">
        <v>6000</v>
      </c>
      <c r="E28" s="13" cm="1">
        <f t="array" ref="E28">D28</f>
        <v>6000</v>
      </c>
      <c r="F28" s="13" cm="1">
        <f t="array" ref="F28">D28</f>
        <v>6000</v>
      </c>
      <c r="G28" s="14" t="s">
        <v>36</v>
      </c>
      <c r="H28" s="13">
        <v>1098.81</v>
      </c>
      <c r="I28" s="100">
        <v>1098.42</v>
      </c>
      <c r="J28" s="100">
        <v>1098.42</v>
      </c>
      <c r="K28" s="13">
        <v>11</v>
      </c>
      <c r="L28" s="13" cm="1">
        <f t="array" ref="L28">IF(D28&gt;0,IF($D28&lt;=0,0,D28*H28),"")</f>
        <v>6592860</v>
      </c>
      <c r="M28" s="13" cm="1">
        <f t="array" ref="M28">IF(E28&gt;0,IF($D28&lt;=0,0,ROUND(E28*I28,2)),"")</f>
        <v>6590520</v>
      </c>
      <c r="N28" s="15" cm="1">
        <f t="array" ref="N28">IF(F28&gt;0,IF($D28&lt;=0,0,ROUND(F28*J28,2)),"")</f>
        <v>6590520</v>
      </c>
    </row>
    <row r="29" spans="1:14" ht="20.5" customHeight="1" x14ac:dyDescent="0.15">
      <c r="A29" s="29">
        <v>3.4</v>
      </c>
      <c r="B29" s="11" t="s">
        <v>129</v>
      </c>
      <c r="C29" s="16"/>
      <c r="D29" s="18">
        <v>8000</v>
      </c>
      <c r="E29" s="18" cm="1">
        <f t="array" ref="E29">D29</f>
        <v>8000</v>
      </c>
      <c r="F29" s="18" cm="1">
        <f t="array" ref="F29">D29</f>
        <v>8000</v>
      </c>
      <c r="G29" s="25" t="s">
        <v>36</v>
      </c>
      <c r="H29" s="18">
        <v>2263.34</v>
      </c>
      <c r="I29" s="30">
        <v>2265.4299999999998</v>
      </c>
      <c r="J29" s="30">
        <v>2265.4299999999998</v>
      </c>
      <c r="K29" s="18">
        <v>11</v>
      </c>
      <c r="L29" s="18" cm="1">
        <f t="array" ref="L29">IF(D29&gt;0,IF($D29&lt;=0,0,D29*H29),"")</f>
        <v>18106720</v>
      </c>
      <c r="M29" s="18" cm="1">
        <f t="array" ref="M29">IF(E29&gt;0,IF($D29&lt;=0,0,ROUND(E29*I29,2)),"")</f>
        <v>18123440</v>
      </c>
      <c r="N29" s="27" cm="1">
        <f t="array" ref="N29">IF(F29&gt;0,IF($D29&lt;=0,0,ROUND(F29*J29,2)),"")</f>
        <v>18123440</v>
      </c>
    </row>
    <row r="30" spans="1:14" ht="20.5" customHeight="1" x14ac:dyDescent="0.15">
      <c r="A30" s="28"/>
      <c r="B30" s="11" t="s">
        <v>37</v>
      </c>
      <c r="C30" s="12"/>
      <c r="D30" s="13"/>
      <c r="E30" s="13"/>
      <c r="F30" s="13"/>
      <c r="G30" s="20"/>
      <c r="H30" s="20"/>
      <c r="I30" s="20"/>
      <c r="J30" s="20"/>
      <c r="K30" s="13"/>
      <c r="L30" s="20" t="str" cm="1">
        <f t="array" ref="L30">IF(D30&gt;0,IF($D30&lt;=0,0,D30*H30),"")</f>
        <v/>
      </c>
      <c r="M30" s="13"/>
      <c r="N30" s="15"/>
    </row>
    <row r="31" spans="1:14" ht="20.5" customHeight="1" x14ac:dyDescent="0.15">
      <c r="A31" s="31">
        <v>1</v>
      </c>
      <c r="B31" s="32" t="s">
        <v>38</v>
      </c>
      <c r="C31" s="33"/>
      <c r="D31" s="34">
        <v>1</v>
      </c>
      <c r="E31" s="34" cm="1">
        <f t="array" ref="E31">D31</f>
        <v>1</v>
      </c>
      <c r="F31" s="34" cm="1">
        <f t="array" ref="F31">D31</f>
        <v>1</v>
      </c>
      <c r="G31" s="35" t="s">
        <v>13</v>
      </c>
      <c r="H31" s="34">
        <v>391194.4</v>
      </c>
      <c r="I31" s="34">
        <v>390857.21</v>
      </c>
      <c r="J31" s="34">
        <v>390857.21</v>
      </c>
      <c r="K31" s="34">
        <v>0</v>
      </c>
      <c r="L31" s="34" cm="1">
        <f t="array" ref="L31">IF(D31&gt;0,IF($D31&lt;=0,0,D31*H31),"")</f>
        <v>391194.4</v>
      </c>
      <c r="M31" s="34" cm="1">
        <f t="array" ref="M31">IF(E31&gt;0,IF($D31&lt;=0,0,ROUND(E31*I31,2)),"")</f>
        <v>390857.21</v>
      </c>
      <c r="N31" s="36" cm="1">
        <f t="array" ref="N31">IF(F31&gt;0,IF($D31&lt;=0,0,ROUND(F31*J31,2)),"")</f>
        <v>390857.21</v>
      </c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6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4"/>
      <c r="M37" s="44"/>
      <c r="N37" s="46"/>
    </row>
    <row r="38" spans="1:14" ht="8.75" hidden="1" customHeight="1" x14ac:dyDescent="0.15">
      <c r="A38" s="37"/>
      <c r="B38" s="38"/>
      <c r="C38" s="39"/>
      <c r="D38" s="40"/>
      <c r="E38" s="40"/>
      <c r="F38" s="40"/>
      <c r="G38" s="41"/>
      <c r="H38" s="41"/>
      <c r="I38" s="41"/>
      <c r="J38" s="41"/>
      <c r="K38" s="40"/>
      <c r="L38" s="41"/>
      <c r="M38" s="41"/>
      <c r="N38" s="47"/>
    </row>
    <row r="39" spans="1:14" ht="8.75" hidden="1" customHeight="1" x14ac:dyDescent="0.15">
      <c r="A39" s="37"/>
      <c r="B39" s="38"/>
      <c r="C39" s="43"/>
      <c r="D39" s="44"/>
      <c r="E39" s="44"/>
      <c r="F39" s="44"/>
      <c r="G39" s="45"/>
      <c r="H39" s="48"/>
      <c r="I39" s="48"/>
      <c r="J39" s="48"/>
      <c r="K39" s="44"/>
      <c r="L39" s="44"/>
      <c r="M39" s="44"/>
      <c r="N39" s="46"/>
    </row>
    <row r="40" spans="1:14" ht="8.75" hidden="1" customHeight="1" x14ac:dyDescent="0.15">
      <c r="A40" s="37"/>
      <c r="B40" s="38"/>
      <c r="C40" s="39"/>
      <c r="D40" s="40"/>
      <c r="E40" s="40"/>
      <c r="F40" s="40"/>
      <c r="G40" s="41"/>
      <c r="H40" s="41"/>
      <c r="I40" s="41"/>
      <c r="J40" s="41"/>
      <c r="K40" s="40"/>
      <c r="L40" s="41"/>
      <c r="M40" s="41"/>
      <c r="N40" s="47"/>
    </row>
    <row r="41" spans="1:14" ht="8.75" hidden="1" customHeight="1" x14ac:dyDescent="0.15">
      <c r="A41" s="37"/>
      <c r="B41" s="38"/>
      <c r="C41" s="43"/>
      <c r="D41" s="44"/>
      <c r="E41" s="44"/>
      <c r="F41" s="44"/>
      <c r="G41" s="45"/>
      <c r="H41" s="44"/>
      <c r="I41" s="44"/>
      <c r="J41" s="44"/>
      <c r="K41" s="44"/>
      <c r="L41" s="44"/>
      <c r="M41" s="44"/>
      <c r="N41" s="46"/>
    </row>
    <row r="42" spans="1:14" ht="8.75" hidden="1" customHeight="1" x14ac:dyDescent="0.15">
      <c r="A42" s="37"/>
      <c r="B42" s="38"/>
      <c r="C42" s="39"/>
      <c r="D42" s="40"/>
      <c r="E42" s="40"/>
      <c r="F42" s="40"/>
      <c r="G42" s="41"/>
      <c r="H42" s="40"/>
      <c r="I42" s="40"/>
      <c r="J42" s="40"/>
      <c r="K42" s="40"/>
      <c r="L42" s="40"/>
      <c r="M42" s="40"/>
      <c r="N42" s="42"/>
    </row>
    <row r="43" spans="1:14" ht="8.75" hidden="1" customHeight="1" x14ac:dyDescent="0.15">
      <c r="A43" s="49"/>
      <c r="B43" s="38"/>
      <c r="C43" s="43"/>
      <c r="D43" s="44"/>
      <c r="E43" s="44"/>
      <c r="F43" s="44"/>
      <c r="G43" s="45"/>
      <c r="H43" s="44"/>
      <c r="I43" s="44"/>
      <c r="J43" s="44"/>
      <c r="K43" s="44"/>
      <c r="L43" s="44"/>
      <c r="M43" s="44"/>
      <c r="N43" s="46"/>
    </row>
    <row r="44" spans="1:14" ht="8.75" hidden="1" customHeight="1" x14ac:dyDescent="0.15">
      <c r="A44" s="49"/>
      <c r="B44" s="38"/>
      <c r="C44" s="39"/>
      <c r="D44" s="40"/>
      <c r="E44" s="40"/>
      <c r="F44" s="40"/>
      <c r="G44" s="41"/>
      <c r="H44" s="40"/>
      <c r="I44" s="40"/>
      <c r="J44" s="40"/>
      <c r="K44" s="40"/>
      <c r="L44" s="40"/>
      <c r="M44" s="40"/>
      <c r="N44" s="42"/>
    </row>
    <row r="45" spans="1:14" ht="8.75" hidden="1" customHeight="1" x14ac:dyDescent="0.15">
      <c r="A45" s="37"/>
      <c r="B45" s="38"/>
      <c r="C45" s="43"/>
      <c r="D45" s="44"/>
      <c r="E45" s="44"/>
      <c r="F45" s="44"/>
      <c r="G45" s="45"/>
      <c r="H45" s="44"/>
      <c r="I45" s="44"/>
      <c r="J45" s="44"/>
      <c r="K45" s="44"/>
      <c r="L45" s="45"/>
      <c r="M45" s="45"/>
      <c r="N45" s="50"/>
    </row>
    <row r="46" spans="1:14" ht="8.75" hidden="1" customHeight="1" x14ac:dyDescent="0.15">
      <c r="A46" s="37"/>
      <c r="B46" s="38"/>
      <c r="C46" s="39"/>
      <c r="D46" s="40"/>
      <c r="E46" s="40"/>
      <c r="F46" s="40"/>
      <c r="G46" s="41"/>
      <c r="H46" s="40"/>
      <c r="I46" s="40"/>
      <c r="J46" s="40"/>
      <c r="K46" s="40"/>
      <c r="L46" s="40"/>
      <c r="M46" s="40"/>
      <c r="N46" s="42"/>
    </row>
    <row r="47" spans="1:14" ht="8.75" hidden="1" customHeight="1" x14ac:dyDescent="0.15">
      <c r="A47" s="37"/>
      <c r="B47" s="38"/>
      <c r="C47" s="43"/>
      <c r="D47" s="44"/>
      <c r="E47" s="44"/>
      <c r="F47" s="44"/>
      <c r="G47" s="45"/>
      <c r="H47" s="44"/>
      <c r="I47" s="44"/>
      <c r="J47" s="44"/>
      <c r="K47" s="44"/>
      <c r="L47" s="45"/>
      <c r="M47" s="45"/>
      <c r="N47" s="50"/>
    </row>
    <row r="48" spans="1:14" ht="20.75" customHeight="1" x14ac:dyDescent="0.15">
      <c r="A48" s="51"/>
      <c r="B48" s="52"/>
      <c r="C48" s="52"/>
      <c r="D48" s="53"/>
      <c r="E48" s="53"/>
      <c r="F48" s="53"/>
      <c r="G48" s="54"/>
      <c r="H48" s="54"/>
      <c r="I48" s="52"/>
      <c r="J48" s="55"/>
      <c r="K48" s="56" t="s">
        <v>39</v>
      </c>
      <c r="L48" s="57" cm="1">
        <f t="array" ref="L48">SUM(L1:L47)</f>
        <v>179967230.495</v>
      </c>
      <c r="M48" s="57" cm="1">
        <f t="array" ref="M48">SUM(M1:M47)</f>
        <v>179789340.96000001</v>
      </c>
      <c r="N48" s="57" cm="1">
        <f t="array" ref="N48">SUM(N1:N47)</f>
        <v>179789340.96000001</v>
      </c>
    </row>
    <row r="49" spans="1:14" ht="21" customHeight="1" x14ac:dyDescent="0.15">
      <c r="A49" s="58"/>
      <c r="B49" s="59" t="s">
        <v>40</v>
      </c>
      <c r="C49" s="60"/>
      <c r="D49" s="61" cm="1">
        <f t="array" ref="D49">ROUND(IF(L49&lt;=100000000,L49*0.24%,IF(AND(L49&gt;100000000,L49&lt;=500000000),100000000*0.24%+(L49-100000000)*0.19%,IF(AND(L49&gt;500000000,L49&lt;=1000000000),100000000*0.24%+400000000*0.19%+(L49-500000000)*0.15%,IF(AND(L49&gt;1000000000,L49&lt;=5000000000),100000000*0.24%+400000000*0.19%+500000000*0.15%+(L49-1000000000)*0.12%,IF(L49&gt;5000000000,100000000*0.24%+400000000*0.19%+500000000*0.15%+4000000000*0.12%+(L49-5000000000)*0.1%,"Bingung komputer"))))),2)</f>
        <v>391194.47</v>
      </c>
      <c r="E49" s="62" cm="1">
        <f t="array" ref="E49">ROUND(IF(M49&lt;=100000000,M49*0.24%,IF(AND(M49&gt;100000000,M49&lt;=500000000),100000000*0.24%+(M49-100000000)*0.19%,IF(AND(M49&gt;500000000,M49&lt;=1000000000),100000000*0.24%+400000000*0.19%+(M49-500000000)*0.15%,IF(AND(M49&gt;1000000000,M49&lt;=5000000000),100000000*0.24%+400000000*0.19%+500000000*0.15%+(M49-1000000000)*0.12%,IF(M49&gt;5000000000,100000000*0.24%+400000000*0.19%+500000000*0.15%+4000000000*0.12%+(M49-5000000000)*0.1%,"Bingung komputer"))))),2)</f>
        <v>390857.12</v>
      </c>
      <c r="F49" s="62" cm="1">
        <f t="array" ref="F49">ROUND(IF(N49&lt;=100000000,N49*0.24%,IF(AND(N49&gt;100000000,N49&lt;=500000000),100000000*0.24%+(N49-100000000)*0.19%,IF(AND(N49&gt;500000000,N49&lt;=1000000000),100000000*0.24%+400000000*0.19%+(N49-500000000)*0.15%,IF(AND(N49&gt;1000000000,N49&lt;=5000000000),100000000*0.24%+400000000*0.19%+500000000*0.15%+(N49-1000000000)*0.12%,IF(N49&gt;5000000000,100000000*0.24%+400000000*0.19%+500000000*0.15%+4000000000*0.12%+(N49-5000000000)*0.1%,"Bingung komputer"))))),2)</f>
        <v>390857.12</v>
      </c>
      <c r="G49" s="63"/>
      <c r="H49" s="64"/>
      <c r="I49" s="60"/>
      <c r="J49" s="65"/>
      <c r="K49" s="65" t="str" cm="1">
        <f t="array" ref="K49">"Jumlah Terkena Pajak "&amp;MAX(K3:K47)&amp;"% (B)"</f>
        <v>Jumlah Terkena Pajak 11% (B)</v>
      </c>
      <c r="L49" s="66" cm="1">
        <f t="array" ref="L49">SUMIF($K3:$K47,"&gt;0",L3:L47)</f>
        <v>179576036.095</v>
      </c>
      <c r="M49" s="67" cm="1">
        <f t="array" ref="M49">SUMIF($K3:$K47,"&gt;0",M3:M47)</f>
        <v>179398483.75</v>
      </c>
      <c r="N49" s="67" cm="1">
        <f t="array" ref="N49">SUMIF($K3:$K47,"&gt;0",N3:N47)</f>
        <v>179398483.75</v>
      </c>
    </row>
    <row r="50" spans="1:14" ht="21" customHeight="1" x14ac:dyDescent="0.15">
      <c r="A50" s="68"/>
      <c r="B50" s="69"/>
      <c r="C50" s="69"/>
      <c r="D50" s="70"/>
      <c r="E50" s="70"/>
      <c r="F50" s="69"/>
      <c r="G50" s="70"/>
      <c r="H50" s="70"/>
      <c r="I50" s="69"/>
      <c r="J50" s="71"/>
      <c r="K50" s="71" t="str" cm="1">
        <f t="array" ref="K50">"PPN (C) = "&amp;MAX(K3:K47)&amp;"% x B"</f>
        <v>PPN (C) = 11% x B</v>
      </c>
      <c r="L50" s="72" cm="1">
        <f t="array" ref="L50">L49*MAX($K3:$K47)%</f>
        <v>19753363.970449999</v>
      </c>
      <c r="M50" s="67" cm="1">
        <f t="array" ref="M50">M49*MAX($K3:$K47)%</f>
        <v>19733833.212499999</v>
      </c>
      <c r="N50" s="67" cm="1">
        <f t="array" ref="N50">N49*MAX($K3:$K47)%</f>
        <v>19733833.212499999</v>
      </c>
    </row>
    <row r="51" spans="1:14" ht="21" customHeight="1" x14ac:dyDescent="0.15">
      <c r="A51" s="68"/>
      <c r="B51" s="69"/>
      <c r="C51" s="69"/>
      <c r="D51" s="70"/>
      <c r="E51" s="70"/>
      <c r="F51" s="70"/>
      <c r="G51" s="70"/>
      <c r="H51" s="70"/>
      <c r="I51" s="69"/>
      <c r="J51" s="71"/>
      <c r="K51" s="73" t="s">
        <v>41</v>
      </c>
      <c r="L51" s="74" cm="1">
        <f t="array" ref="L51">L48+L50</f>
        <v>199720594.46544999</v>
      </c>
      <c r="M51" s="67" cm="1">
        <f t="array" ref="M51">M48+M50</f>
        <v>199523174.17250001</v>
      </c>
      <c r="N51" s="67" cm="1">
        <f t="array" ref="N51">N48+N50</f>
        <v>199523174.17250001</v>
      </c>
    </row>
    <row r="52" spans="1:14" ht="20.5" customHeight="1" x14ac:dyDescent="0.15">
      <c r="A52" s="68"/>
      <c r="B52" s="69"/>
      <c r="C52" s="69"/>
      <c r="D52" s="70"/>
      <c r="E52" s="70"/>
      <c r="F52" s="70"/>
      <c r="G52" s="70"/>
      <c r="H52" s="70"/>
      <c r="I52" s="69"/>
      <c r="J52" s="71"/>
      <c r="K52" s="73" t="s">
        <v>42</v>
      </c>
      <c r="L52" s="66" cm="1">
        <f t="array" ref="L52">ROUNDDOWN(L51,2)</f>
        <v>199720594.46000001</v>
      </c>
      <c r="M52" s="66" cm="1">
        <f t="array" ref="M52">ROUNDDOWN(M51,2)</f>
        <v>199523174.16999999</v>
      </c>
      <c r="N52" s="66" cm="1">
        <f t="array" ref="N52">ROUNDDOWN(N51,-3)</f>
        <v>199523000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N3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20150000</v>
      </c>
      <c r="I4" s="13">
        <v>20050000</v>
      </c>
      <c r="J4" s="13">
        <v>20050000</v>
      </c>
      <c r="K4" s="13">
        <v>11</v>
      </c>
      <c r="L4" s="13" cm="1">
        <f t="array" ref="L4">IF(D4&gt;0,IF($D4&lt;=0,0,D4*H4),"")</f>
        <v>20150000</v>
      </c>
      <c r="M4" s="13" cm="1">
        <f t="array" ref="M4">IF(E4&gt;0,IF($D4&lt;=0,0,ROUND(E4*I4,2)),"")</f>
        <v>20050000</v>
      </c>
      <c r="N4" s="15" cm="1">
        <f t="array" ref="N4">IF(F4&gt;0,IF($D4&lt;=0,0,ROUND(F4*J4,2)),"")</f>
        <v>20050000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35000</v>
      </c>
      <c r="J8" s="23">
        <v>35000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350000</v>
      </c>
      <c r="N8" s="15" cm="1">
        <f t="array" ref="N8">IF(F8&gt;0,IF($D8&lt;=0,0,ROUND(F8*J8,2)),"")</f>
        <v>350000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5000</v>
      </c>
      <c r="J9" s="26">
        <v>5000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100000</v>
      </c>
      <c r="N9" s="27" cm="1">
        <f t="array" ref="N9">IF(F9&gt;0,IF($D9&lt;=0,0,ROUND(F9*J9,2)),"")</f>
        <v>100000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15000</v>
      </c>
      <c r="J10" s="23">
        <v>15000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150000</v>
      </c>
      <c r="N10" s="15" cm="1">
        <f t="array" ref="N10">IF(F10&gt;0,IF($D10&lt;=0,0,ROUND(F10*J10,2)),"")</f>
        <v>150000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82700</v>
      </c>
      <c r="J11" s="26">
        <v>82700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827000</v>
      </c>
      <c r="N11" s="27" cm="1">
        <f t="array" ref="N11">IF(F11&gt;0,IF($D11&lt;=0,0,ROUND(F11*J11,2)),"")</f>
        <v>827000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35000</v>
      </c>
      <c r="J12" s="23">
        <v>35000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350000</v>
      </c>
      <c r="N12" s="15" cm="1">
        <f t="array" ref="N12">IF(F12&gt;0,IF($D12&lt;=0,0,ROUND(F12*J12,2)),"")</f>
        <v>350000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33</v>
      </c>
      <c r="C14" s="12"/>
      <c r="D14" s="13">
        <v>546.76</v>
      </c>
      <c r="E14" s="13" cm="1">
        <f t="array" ref="E14">D14</f>
        <v>546.76</v>
      </c>
      <c r="F14" s="13" cm="1">
        <f t="array" ref="F14">D14</f>
        <v>546.76</v>
      </c>
      <c r="G14" s="14" t="s">
        <v>34</v>
      </c>
      <c r="H14" s="13">
        <v>282246.83</v>
      </c>
      <c r="I14" s="13">
        <v>282077.96999999997</v>
      </c>
      <c r="J14" s="13">
        <v>282077.96999999997</v>
      </c>
      <c r="K14" s="13">
        <v>11</v>
      </c>
      <c r="L14" s="13" cm="1">
        <f t="array" ref="L14">IF(D14&gt;0,IF($D14&lt;=0,0,D14*H14),"")</f>
        <v>154321276.77079999</v>
      </c>
      <c r="M14" s="13" cm="1">
        <f t="array" ref="M14">IF(E14&gt;0,IF($D14&lt;=0,0,ROUND(E14*I14,2)),"")</f>
        <v>154228950.88</v>
      </c>
      <c r="N14" s="15" cm="1">
        <f t="array" ref="N14">IF(F14&gt;0,IF($D14&lt;=0,0,ROUND(F14*J14,2)),"")</f>
        <v>154228950.88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3159.3</v>
      </c>
      <c r="E15" s="18" cm="1">
        <f t="array" ref="E15">D15</f>
        <v>3159.3</v>
      </c>
      <c r="F15" s="18" cm="1">
        <f t="array" ref="F15">D15</f>
        <v>3159.3</v>
      </c>
      <c r="G15" s="25" t="s">
        <v>36</v>
      </c>
      <c r="H15" s="18">
        <v>1109.8900000000001</v>
      </c>
      <c r="I15" s="30">
        <v>1107.1500000000001</v>
      </c>
      <c r="J15" s="30">
        <v>1107.1500000000001</v>
      </c>
      <c r="K15" s="18">
        <v>11</v>
      </c>
      <c r="L15" s="18" cm="1">
        <f t="array" ref="L15">IF(D15&gt;0,IF($D15&lt;=0,0,D15*H15),"")</f>
        <v>3506475.4770000004</v>
      </c>
      <c r="M15" s="18" cm="1">
        <f t="array" ref="M15">IF(E15&gt;0,IF($D15&lt;=0,0,ROUND(E15*I15,2)),"")</f>
        <v>3497819</v>
      </c>
      <c r="N15" s="27" cm="1">
        <f t="array" ref="N15">IF(F15&gt;0,IF($D15&lt;=0,0,ROUND(F15*J15,2)),"")</f>
        <v>3497819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391674</v>
      </c>
      <c r="I17" s="34">
        <v>391152</v>
      </c>
      <c r="J17" s="34">
        <v>391152</v>
      </c>
      <c r="K17" s="34">
        <v>0</v>
      </c>
      <c r="L17" s="34" cm="1">
        <f t="array" ref="L17">IF(D17&gt;0,IF($D17&lt;=0,0,D17*H17),"")</f>
        <v>391674</v>
      </c>
      <c r="M17" s="34" cm="1">
        <f t="array" ref="M17">IF(E17&gt;0,IF($D17&lt;=0,0,ROUND(E17*I17,2)),"")</f>
        <v>391152</v>
      </c>
      <c r="N17" s="36" cm="1">
        <f t="array" ref="N17">IF(F17&gt;0,IF($D17&lt;=0,0,ROUND(F17*J17,2)),"")</f>
        <v>391152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1"/>
      <c r="I24" s="41"/>
      <c r="J24" s="41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8"/>
      <c r="I25" s="48"/>
      <c r="J25" s="48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1"/>
      <c r="I26" s="41"/>
      <c r="J26" s="41"/>
      <c r="K26" s="40"/>
      <c r="L26" s="41"/>
      <c r="M26" s="41"/>
      <c r="N26" s="47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49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5"/>
      <c r="M31" s="45"/>
      <c r="N31" s="50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5"/>
      <c r="M33" s="45"/>
      <c r="N33" s="50"/>
    </row>
    <row r="34" spans="1:14" ht="20.75" customHeight="1" x14ac:dyDescent="0.15">
      <c r="A34" s="51"/>
      <c r="B34" s="52"/>
      <c r="C34" s="52"/>
      <c r="D34" s="53"/>
      <c r="E34" s="53"/>
      <c r="F34" s="53"/>
      <c r="G34" s="54"/>
      <c r="H34" s="54"/>
      <c r="I34" s="52"/>
      <c r="J34" s="55"/>
      <c r="K34" s="56" t="s">
        <v>39</v>
      </c>
      <c r="L34" s="57" cm="1">
        <f t="array" ref="L34">SUM(L1:L33)</f>
        <v>180219426.24779999</v>
      </c>
      <c r="M34" s="57" cm="1">
        <f t="array" ref="M34">SUM(M1:M33)</f>
        <v>179944921.88</v>
      </c>
      <c r="N34" s="57" cm="1">
        <f t="array" ref="N34">SUM(N1:N33)</f>
        <v>179944921.88</v>
      </c>
    </row>
    <row r="35" spans="1:14" ht="21" customHeight="1" x14ac:dyDescent="0.15">
      <c r="A35" s="58"/>
      <c r="B35" s="59" t="s">
        <v>40</v>
      </c>
      <c r="C35" s="60"/>
      <c r="D35" s="61" cm="1">
        <f t="array" ref="D35">ROUND(IF(L35&lt;=100000000,L35*0.24%,IF(AND(L35&gt;100000000,L35&lt;=500000000),100000000*0.24%+(L35-100000000)*0.19%,IF(AND(L35&gt;500000000,L35&lt;=1000000000),100000000*0.24%+400000000*0.19%+(L35-500000000)*0.15%,IF(AND(L35&gt;1000000000,L35&lt;=5000000000),100000000*0.24%+400000000*0.19%+500000000*0.15%+(L35-1000000000)*0.12%,IF(L35&gt;5000000000,100000000*0.24%+400000000*0.19%+500000000*0.15%+4000000000*0.12%+(L35-5000000000)*0.1%,"Bingung komputer"))))),2)</f>
        <v>391672.73</v>
      </c>
      <c r="E35" s="62" cm="1">
        <f t="array" ref="E35">ROUND(IF(M35&lt;=100000000,M35*0.24%,IF(AND(M35&gt;100000000,M35&lt;=500000000),100000000*0.24%+(M35-100000000)*0.19%,IF(AND(M35&gt;500000000,M35&lt;=1000000000),100000000*0.24%+400000000*0.19%+(M35-500000000)*0.15%,IF(AND(M35&gt;1000000000,M35&lt;=5000000000),100000000*0.24%+400000000*0.19%+500000000*0.15%+(M35-1000000000)*0.12%,IF(M35&gt;5000000000,100000000*0.24%+400000000*0.19%+500000000*0.15%+4000000000*0.12%+(M35-5000000000)*0.1%,"Bingung komputer"))))),2)</f>
        <v>391152.16</v>
      </c>
      <c r="F35" s="62" cm="1">
        <f t="array" ref="F35">ROUND(IF(N35&lt;=100000000,N35*0.24%,IF(AND(N35&gt;100000000,N35&lt;=500000000),100000000*0.24%+(N35-100000000)*0.19%,IF(AND(N35&gt;500000000,N35&lt;=1000000000),100000000*0.24%+400000000*0.19%+(N35-500000000)*0.15%,IF(AND(N35&gt;1000000000,N35&lt;=5000000000),100000000*0.24%+400000000*0.19%+500000000*0.15%+(N35-1000000000)*0.12%,IF(N35&gt;5000000000,100000000*0.24%+400000000*0.19%+500000000*0.15%+4000000000*0.12%+(N35-5000000000)*0.1%,"Bingung komputer"))))),2)</f>
        <v>391152.16</v>
      </c>
      <c r="G35" s="63"/>
      <c r="H35" s="64"/>
      <c r="I35" s="60"/>
      <c r="J35" s="65"/>
      <c r="K35" s="65" t="str" cm="1">
        <f t="array" ref="K35">"Jumlah Terkena Pajak "&amp;MAX(K3:K33)&amp;"% (B)"</f>
        <v>Jumlah Terkena Pajak 11% (B)</v>
      </c>
      <c r="L35" s="66" cm="1">
        <f t="array" ref="L35">SUMIF($K3:$K33,"&gt;0",L3:L33)</f>
        <v>179827752.24779999</v>
      </c>
      <c r="M35" s="67" cm="1">
        <f t="array" ref="M35">SUMIF($K3:$K33,"&gt;0",M3:M33)</f>
        <v>179553769.88</v>
      </c>
      <c r="N35" s="67" cm="1">
        <f t="array" ref="N35">SUMIF($K3:$K33,"&gt;0",N3:N33)</f>
        <v>179553769.88</v>
      </c>
    </row>
    <row r="36" spans="1:14" ht="21" customHeight="1" x14ac:dyDescent="0.15">
      <c r="A36" s="68"/>
      <c r="B36" s="69"/>
      <c r="C36" s="69"/>
      <c r="D36" s="70"/>
      <c r="E36" s="70"/>
      <c r="F36" s="69"/>
      <c r="G36" s="70"/>
      <c r="H36" s="70"/>
      <c r="I36" s="69"/>
      <c r="J36" s="71"/>
      <c r="K36" s="71" t="str" cm="1">
        <f t="array" ref="K36">"PPN (C) = "&amp;MAX(K3:K33)&amp;"% x B"</f>
        <v>PPN (C) = 11% x B</v>
      </c>
      <c r="L36" s="72" cm="1">
        <f t="array" ref="L36">L35*MAX($K3:$K33)%</f>
        <v>19781052.747258</v>
      </c>
      <c r="M36" s="67" cm="1">
        <f t="array" ref="M36">M35*MAX($K3:$K33)%</f>
        <v>19750914.686799999</v>
      </c>
      <c r="N36" s="67" cm="1">
        <f t="array" ref="N36">N35*MAX($K3:$K33)%</f>
        <v>19750914.686799999</v>
      </c>
    </row>
    <row r="37" spans="1:14" ht="21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41</v>
      </c>
      <c r="L37" s="74" cm="1">
        <f t="array" ref="L37">L34+L36</f>
        <v>200000478.995058</v>
      </c>
      <c r="M37" s="67" cm="1">
        <f t="array" ref="M37">M34+M36</f>
        <v>199695836.5668</v>
      </c>
      <c r="N37" s="67" cm="1">
        <f t="array" ref="N37">N34+N36</f>
        <v>199695836.5668</v>
      </c>
    </row>
    <row r="38" spans="1:14" ht="20.5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42</v>
      </c>
      <c r="L38" s="66" cm="1">
        <f t="array" ref="L38">ROUNDDOWN(L37,-3)</f>
        <v>200000000</v>
      </c>
      <c r="M38" s="66" cm="1">
        <f t="array" ref="M38">ROUNDDOWN(M37,2)</f>
        <v>199695836.56</v>
      </c>
      <c r="N38" s="66" cm="1">
        <f t="array" ref="N38">ROUNDDOWN(N37,-3)</f>
        <v>199695000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45811.043055555558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14750000</v>
      </c>
      <c r="I4" s="13">
        <v>14662000</v>
      </c>
      <c r="J4" s="13">
        <v>14662000</v>
      </c>
      <c r="K4" s="13">
        <v>11</v>
      </c>
      <c r="L4" s="13" cm="1">
        <f t="array" ref="L4">IF(D4&gt;0,IF($D4&lt;=0,0,D4*H4),"")</f>
        <v>14750000</v>
      </c>
      <c r="M4" s="13" cm="1">
        <f t="array" ref="M4">IF(E4&gt;0,IF($D4&lt;=0,0,ROUND(E4*I4,2)),"")</f>
        <v>14662000</v>
      </c>
      <c r="N4" s="15" cm="1">
        <f t="array" ref="N4">IF(F4&gt;0,IF($D4&lt;=0,0,ROUND(F4*J4,2)),"")</f>
        <v>14662000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9665000</v>
      </c>
      <c r="J5" s="18">
        <v>9665000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9665000</v>
      </c>
      <c r="N5" s="27" cm="1">
        <f t="array" ref="N5">IF(F5&gt;0,IF($D5&lt;=0,0,ROUND(F5*J5,2)),"")</f>
        <v>9665000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256</v>
      </c>
      <c r="B7" s="11" t="s">
        <v>257</v>
      </c>
      <c r="C7" s="16"/>
      <c r="D7" s="24">
        <v>528.42999999999995</v>
      </c>
      <c r="E7" s="18" cm="1">
        <f t="array" ref="E7">D7</f>
        <v>528.42999999999995</v>
      </c>
      <c r="F7" s="18" cm="1">
        <f t="array" ref="F7">D7</f>
        <v>528.42999999999995</v>
      </c>
      <c r="G7" s="25" t="s">
        <v>34</v>
      </c>
      <c r="H7" s="18">
        <v>286794.42</v>
      </c>
      <c r="I7" s="18">
        <v>286522.84999999998</v>
      </c>
      <c r="J7" s="18">
        <v>286522.84999999998</v>
      </c>
      <c r="K7" s="18">
        <v>11</v>
      </c>
      <c r="L7" s="18" cm="1">
        <f t="array" ref="L7">IF(D7&gt;0,IF($D7&lt;=0,0,D7*H7),"")</f>
        <v>151550775.36059996</v>
      </c>
      <c r="M7" s="18" cm="1">
        <f t="array" ref="M7">IF(E7&gt;0,IF($D7&lt;=0,0,ROUND(E7*I7,2)),"")</f>
        <v>151407269.63</v>
      </c>
      <c r="N7" s="27" cm="1">
        <f t="array" ref="N7">IF(F7&gt;0,IF($D7&lt;=0,0,ROUND(F7*J7,2)),"")</f>
        <v>151407269.63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2113.73</v>
      </c>
      <c r="E8" s="83" cm="1">
        <f t="array" ref="E8">D8</f>
        <v>2113.73</v>
      </c>
      <c r="F8" s="83" cm="1">
        <f t="array" ref="F8">D8</f>
        <v>2113.73</v>
      </c>
      <c r="G8" s="86" t="s">
        <v>36</v>
      </c>
      <c r="H8" s="83">
        <v>1974.77</v>
      </c>
      <c r="I8" s="94">
        <v>1973.66</v>
      </c>
      <c r="J8" s="94">
        <v>1973.66</v>
      </c>
      <c r="K8" s="83">
        <v>11</v>
      </c>
      <c r="L8" s="83" cm="1">
        <f t="array" ref="L8">IF(D8&gt;0,IF($D8&lt;=0,0,D8*H8),"")</f>
        <v>4174130.5921</v>
      </c>
      <c r="M8" s="83" cm="1">
        <f t="array" ref="M8">IF(E8&gt;0,IF($D8&lt;=0,0,ROUND(E8*I8,2)),"")</f>
        <v>4171784.35</v>
      </c>
      <c r="N8" s="87" cm="1">
        <f t="array" ref="N8">IF(F8&gt;0,IF($D8&lt;=0,0,ROUND(F8*J8,2)),"")</f>
        <v>4171784.35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5"/>
      <c r="J9" s="45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1"/>
      <c r="I10" s="41"/>
      <c r="J10" s="41"/>
      <c r="K10" s="40"/>
      <c r="L10" s="41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180179905.95269996</v>
      </c>
      <c r="M28" s="57" cm="1">
        <f t="array" ref="M28">SUM(M1:M27)</f>
        <v>179906053.97999999</v>
      </c>
      <c r="N28" s="57" cm="1">
        <f t="array" ref="N28">SUM(N1:N27)</f>
        <v>179906053.97999999</v>
      </c>
    </row>
    <row r="29" spans="1:14" ht="21" customHeight="1" x14ac:dyDescent="0.15">
      <c r="A29" s="58"/>
      <c r="B29" s="59" t="s">
        <v>40</v>
      </c>
      <c r="C29" s="60"/>
      <c r="D29" s="61"/>
      <c r="E29" s="62"/>
      <c r="F29" s="62"/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180179905.95269996</v>
      </c>
      <c r="M29" s="67" cm="1">
        <f t="array" ref="M29">SUMIF($K3:$K27,"&gt;0",M3:M27)</f>
        <v>179906053.97999999</v>
      </c>
      <c r="N29" s="67" cm="1">
        <f t="array" ref="N29">SUMIF($K3:$K27,"&gt;0",N3:N27)</f>
        <v>179906053.97999999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19819789.654796995</v>
      </c>
      <c r="M30" s="67" cm="1">
        <f t="array" ref="M30">M29*MAX($K3:$K27)%</f>
        <v>19789665.937799998</v>
      </c>
      <c r="N30" s="67" cm="1">
        <f t="array" ref="N30">N29*MAX($K3:$K27)%</f>
        <v>19789665.937799998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199999695.60749695</v>
      </c>
      <c r="M31" s="67" cm="1">
        <f t="array" ref="M31">M28+M30</f>
        <v>199695719.91779998</v>
      </c>
      <c r="N31" s="67" cm="1">
        <f t="array" ref="N31">N28+N30</f>
        <v>199695719.91779998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92"/>
      <c r="J32" s="71"/>
      <c r="K32" s="73" t="s">
        <v>42</v>
      </c>
      <c r="L32" s="66" cm="1">
        <f t="array" ref="L32">ROUNDDOWN(L31,2)</f>
        <v>199999695.59999999</v>
      </c>
      <c r="M32" s="66" cm="1">
        <f t="array" ref="M32">ROUNDDOWN(M31,2)</f>
        <v>199695719.91</v>
      </c>
      <c r="N32" s="66" cm="1">
        <f t="array" ref="N32">ROUNDDOWN(N31,-3)</f>
        <v>199695000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N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3650000</v>
      </c>
      <c r="I4" s="13">
        <v>3580000</v>
      </c>
      <c r="J4" s="13">
        <v>3580000</v>
      </c>
      <c r="K4" s="13">
        <v>11</v>
      </c>
      <c r="L4" s="13" cm="1">
        <f t="array" ref="L4">IF(D4&gt;0,IF($D4&lt;=0,0,D4*H4),"")</f>
        <v>3650000</v>
      </c>
      <c r="M4" s="13" cm="1">
        <f t="array" ref="M4">IF(E4&gt;0,IF($D4&lt;=0,0,ROUND(E4*I4,2)),"")</f>
        <v>3580000</v>
      </c>
      <c r="N4" s="15" cm="1">
        <f t="array" ref="N4">IF(F4&gt;0,IF($D4&lt;=0,0,ROUND(F4*J4,2)),"")</f>
        <v>3580000</v>
      </c>
    </row>
    <row r="5" spans="1:14" ht="20.5" customHeight="1" x14ac:dyDescent="0.15">
      <c r="A5" s="10" t="s">
        <v>16</v>
      </c>
      <c r="B5" s="11" t="s">
        <v>15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108</v>
      </c>
      <c r="H5" s="18">
        <v>1610000</v>
      </c>
      <c r="I5" s="26">
        <v>1510000</v>
      </c>
      <c r="J5" s="26">
        <v>1510000</v>
      </c>
      <c r="K5" s="18">
        <v>11</v>
      </c>
      <c r="L5" s="18" cm="1">
        <f t="array" ref="L5">IF(D5&gt;0,IF($D5&lt;=0,0,D5*H5),"")</f>
        <v>1610000</v>
      </c>
      <c r="M5" s="18" cm="1">
        <f t="array" ref="M5">IF(E5&gt;0,IF($D5&lt;=0,0,ROUND(E5*I5,2)),"")</f>
        <v>1510000</v>
      </c>
      <c r="N5" s="27" cm="1">
        <f t="array" ref="N5">IF(F5&gt;0,IF($D5&lt;=0,0,ROUND(F5*J5,2)),"")</f>
        <v>1510000</v>
      </c>
    </row>
    <row r="6" spans="1:14" ht="20.5" customHeight="1" x14ac:dyDescent="0.15">
      <c r="A6" s="28"/>
      <c r="B6" s="11" t="s">
        <v>32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243</v>
      </c>
      <c r="B7" s="11" t="s">
        <v>240</v>
      </c>
      <c r="C7" s="16"/>
      <c r="D7" s="24">
        <v>30.65</v>
      </c>
      <c r="E7" s="18" cm="1">
        <f t="array" ref="E7">D7</f>
        <v>30.65</v>
      </c>
      <c r="F7" s="18" cm="1">
        <f t="array" ref="F7">D7</f>
        <v>30.65</v>
      </c>
      <c r="G7" s="25" t="s">
        <v>34</v>
      </c>
      <c r="H7" s="18">
        <v>80000</v>
      </c>
      <c r="I7" s="18">
        <v>79617.5</v>
      </c>
      <c r="J7" s="18">
        <v>79617.5</v>
      </c>
      <c r="K7" s="18">
        <v>11</v>
      </c>
      <c r="L7" s="18" cm="1">
        <f t="array" ref="L7">IF(D7&gt;0,IF($D7&lt;=0,0,D7*H7),"")</f>
        <v>2452000</v>
      </c>
      <c r="M7" s="18" cm="1">
        <f t="array" ref="M7">IF(E7&gt;0,IF($D7&lt;=0,0,ROUND(E7*I7,2)),"")</f>
        <v>2440276.38</v>
      </c>
      <c r="N7" s="27" cm="1">
        <f t="array" ref="N7">IF(F7&gt;0,IF($D7&lt;=0,0,ROUND(F7*J7,2)),"")</f>
        <v>2440276.38</v>
      </c>
    </row>
    <row r="8" spans="1:14" ht="20.5" customHeight="1" x14ac:dyDescent="0.15">
      <c r="A8" s="10" t="s">
        <v>203</v>
      </c>
      <c r="B8" s="11" t="s">
        <v>258</v>
      </c>
      <c r="C8" s="12"/>
      <c r="D8" s="13">
        <v>6</v>
      </c>
      <c r="E8" s="13" cm="1">
        <f t="array" ref="E8">D8</f>
        <v>6</v>
      </c>
      <c r="F8" s="13" cm="1">
        <f t="array" ref="F8">D8</f>
        <v>6</v>
      </c>
      <c r="G8" s="14" t="s">
        <v>34</v>
      </c>
      <c r="H8" s="13">
        <v>215286.61</v>
      </c>
      <c r="I8" s="100">
        <v>215207.57</v>
      </c>
      <c r="J8" s="100">
        <v>215207.57</v>
      </c>
      <c r="K8" s="13">
        <v>11</v>
      </c>
      <c r="L8" s="13" cm="1">
        <f t="array" ref="L8">IF(D8&gt;0,IF($D8&lt;=0,0,D8*H8),"")</f>
        <v>1291719.6599999999</v>
      </c>
      <c r="M8" s="13" cm="1">
        <f t="array" ref="M8">IF(E8&gt;0,IF($D8&lt;=0,0,ROUND(E8*I8,2)),"")</f>
        <v>1291245.42</v>
      </c>
      <c r="N8" s="15" cm="1">
        <f t="array" ref="N8">IF(F8&gt;0,IF($D8&lt;=0,0,ROUND(F8*J8,2)),"")</f>
        <v>1291245.42</v>
      </c>
    </row>
    <row r="9" spans="1:14" ht="20.5" customHeight="1" x14ac:dyDescent="0.15">
      <c r="A9" s="28"/>
      <c r="B9" s="11" t="s">
        <v>245</v>
      </c>
      <c r="C9" s="16"/>
      <c r="D9" s="17"/>
      <c r="E9" s="18"/>
      <c r="F9" s="18"/>
      <c r="G9" s="17"/>
      <c r="H9" s="18"/>
      <c r="I9" s="17"/>
      <c r="J9" s="17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10" t="s">
        <v>246</v>
      </c>
      <c r="B10" s="11" t="s">
        <v>247</v>
      </c>
      <c r="C10" s="12"/>
      <c r="D10" s="22">
        <v>3.66</v>
      </c>
      <c r="E10" s="13" cm="1">
        <f t="array" ref="E10">D10</f>
        <v>3.66</v>
      </c>
      <c r="F10" s="13" cm="1">
        <f t="array" ref="F10">D10</f>
        <v>3.66</v>
      </c>
      <c r="G10" s="14" t="s">
        <v>34</v>
      </c>
      <c r="H10" s="13">
        <v>2070330.7</v>
      </c>
      <c r="I10" s="13">
        <v>2068986.33</v>
      </c>
      <c r="J10" s="13">
        <v>2068986.33</v>
      </c>
      <c r="K10" s="13">
        <v>11</v>
      </c>
      <c r="L10" s="13" cm="1">
        <f t="array" ref="L10">IF(D10&gt;0,IF($D10&lt;=0,0,D10*H10),"")</f>
        <v>7577410.3619999997</v>
      </c>
      <c r="M10" s="13" cm="1">
        <f t="array" ref="M10">IF(E10&gt;0,IF($D10&lt;=0,0,ROUND(E10*I10,2)),"")</f>
        <v>7572489.9699999997</v>
      </c>
      <c r="N10" s="15" cm="1">
        <f t="array" ref="N10">IF(F10&gt;0,IF($D10&lt;=0,0,ROUND(F10*J10,2)),"")</f>
        <v>7572489.9699999997</v>
      </c>
    </row>
    <row r="11" spans="1:14" ht="20.5" customHeight="1" x14ac:dyDescent="0.15">
      <c r="A11" s="10" t="s">
        <v>250</v>
      </c>
      <c r="B11" s="11" t="s">
        <v>251</v>
      </c>
      <c r="C11" s="16"/>
      <c r="D11" s="18">
        <v>513.79999999999995</v>
      </c>
      <c r="E11" s="18" cm="1">
        <f t="array" ref="E11">D11</f>
        <v>513.79999999999995</v>
      </c>
      <c r="F11" s="18" cm="1">
        <f t="array" ref="F11">D11</f>
        <v>513.79999999999995</v>
      </c>
      <c r="G11" s="25" t="s">
        <v>252</v>
      </c>
      <c r="H11" s="18">
        <v>20332</v>
      </c>
      <c r="I11" s="30">
        <v>20318.78</v>
      </c>
      <c r="J11" s="30">
        <v>20318.78</v>
      </c>
      <c r="K11" s="18">
        <v>11</v>
      </c>
      <c r="L11" s="18" cm="1">
        <f t="array" ref="L11">IF(D11&gt;0,IF($D11&lt;=0,0,D11*H11),"")</f>
        <v>10446581.6</v>
      </c>
      <c r="M11" s="18" cm="1">
        <f t="array" ref="M11">IF(E11&gt;0,IF($D11&lt;=0,0,ROUND(E11*I11,2)),"")</f>
        <v>10439789.16</v>
      </c>
      <c r="N11" s="27" cm="1">
        <f t="array" ref="N11">IF(F11&gt;0,IF($D11&lt;=0,0,ROUND(F11*J11,2)),"")</f>
        <v>10439789.16</v>
      </c>
    </row>
    <row r="12" spans="1:14" ht="20.5" customHeight="1" x14ac:dyDescent="0.15">
      <c r="A12" s="10" t="s">
        <v>215</v>
      </c>
      <c r="B12" s="11" t="s">
        <v>259</v>
      </c>
      <c r="C12" s="12"/>
      <c r="D12" s="13">
        <v>22.76</v>
      </c>
      <c r="E12" s="13" cm="1">
        <f t="array" ref="E12">D12</f>
        <v>22.76</v>
      </c>
      <c r="F12" s="13" cm="1">
        <f t="array" ref="F12">D12</f>
        <v>22.76</v>
      </c>
      <c r="G12" s="14" t="s">
        <v>34</v>
      </c>
      <c r="H12" s="13">
        <v>980232.6</v>
      </c>
      <c r="I12" s="100">
        <v>979971.14</v>
      </c>
      <c r="J12" s="100">
        <v>979971.14</v>
      </c>
      <c r="K12" s="13">
        <v>11</v>
      </c>
      <c r="L12" s="13" cm="1">
        <f t="array" ref="L12">IF(D12&gt;0,IF($D12&lt;=0,0,D12*H12),"")</f>
        <v>22310093.976</v>
      </c>
      <c r="M12" s="13" cm="1">
        <f t="array" ref="M12">IF(E12&gt;0,IF($D12&lt;=0,0,ROUND(E12*I12,2)),"")</f>
        <v>22304143.149999999</v>
      </c>
      <c r="N12" s="15" cm="1">
        <f t="array" ref="N12">IF(F12&gt;0,IF($D12&lt;=0,0,ROUND(F12*J12,2)),"")</f>
        <v>22304143.149999999</v>
      </c>
    </row>
    <row r="13" spans="1:14" ht="20.5" customHeight="1" x14ac:dyDescent="0.15">
      <c r="A13" s="28"/>
      <c r="B13" s="11" t="s">
        <v>144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10" t="s">
        <v>92</v>
      </c>
      <c r="B14" s="11" t="s">
        <v>260</v>
      </c>
      <c r="C14" s="12"/>
      <c r="D14" s="22">
        <v>39.08</v>
      </c>
      <c r="E14" s="13" cm="1">
        <f t="array" ref="E14">D14</f>
        <v>39.08</v>
      </c>
      <c r="F14" s="13" cm="1">
        <f t="array" ref="F14">D14</f>
        <v>39.08</v>
      </c>
      <c r="G14" s="14" t="s">
        <v>255</v>
      </c>
      <c r="H14" s="13">
        <v>59066.67</v>
      </c>
      <c r="I14" s="13">
        <v>58873.67</v>
      </c>
      <c r="J14" s="13">
        <v>58873.67</v>
      </c>
      <c r="K14" s="13">
        <v>11</v>
      </c>
      <c r="L14" s="13" cm="1">
        <f t="array" ref="L14">IF(D14&gt;0,IF($D14&lt;=0,0,D14*H14),"")</f>
        <v>2308325.4635999999</v>
      </c>
      <c r="M14" s="13" cm="1">
        <f t="array" ref="M14">IF(E14&gt;0,IF($D14&lt;=0,0,ROUND(E14*I14,2)),"")</f>
        <v>2300783.02</v>
      </c>
      <c r="N14" s="15" cm="1">
        <f t="array" ref="N14">IF(F14&gt;0,IF($D14&lt;=0,0,ROUND(F14*J14,2)),"")</f>
        <v>2300783.02</v>
      </c>
    </row>
    <row r="15" spans="1:14" ht="32.5" customHeight="1" x14ac:dyDescent="0.15">
      <c r="A15" s="10" t="s">
        <v>92</v>
      </c>
      <c r="B15" s="11" t="s">
        <v>254</v>
      </c>
      <c r="C15" s="16"/>
      <c r="D15" s="24">
        <v>5.28</v>
      </c>
      <c r="E15" s="18" cm="1">
        <f t="array" ref="E15">D15</f>
        <v>5.28</v>
      </c>
      <c r="F15" s="18" cm="1">
        <f t="array" ref="F15">D15</f>
        <v>5.28</v>
      </c>
      <c r="G15" s="25" t="s">
        <v>255</v>
      </c>
      <c r="H15" s="18">
        <v>71410</v>
      </c>
      <c r="I15" s="18">
        <v>71197.75</v>
      </c>
      <c r="J15" s="18">
        <v>71197.75</v>
      </c>
      <c r="K15" s="18">
        <v>11</v>
      </c>
      <c r="L15" s="18" cm="1">
        <f t="array" ref="L15">IF(D15&gt;0,IF($D15&lt;=0,0,D15*H15),"")</f>
        <v>377044.80000000005</v>
      </c>
      <c r="M15" s="18" cm="1">
        <f t="array" ref="M15">IF(E15&gt;0,IF($D15&lt;=0,0,ROUND(E15*I15,2)),"")</f>
        <v>375924.12</v>
      </c>
      <c r="N15" s="27" cm="1">
        <f t="array" ref="N15">IF(F15&gt;0,IF($D15&lt;=0,0,ROUND(F15*J15,2)),"")</f>
        <v>375924.12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 cm="1">
        <f t="array" ref="H17">109248.67+15606.95</f>
        <v>124855.62</v>
      </c>
      <c r="I17" s="34">
        <v>124355.16</v>
      </c>
      <c r="J17" s="34">
        <v>124355.16</v>
      </c>
      <c r="K17" s="34">
        <v>0</v>
      </c>
      <c r="L17" s="34" cm="1">
        <f t="array" ref="L17">IF(D17&gt;0,IF($D17&lt;=0,0,D17*H17),"")</f>
        <v>124855.62</v>
      </c>
      <c r="M17" s="34" cm="1">
        <f t="array" ref="M17">IF(E17&gt;0,IF($D17&lt;=0,0,ROUND(E17*I17,2)),"")</f>
        <v>124355.16</v>
      </c>
      <c r="N17" s="36" cm="1">
        <f t="array" ref="N17">IF(F17&gt;0,IF($D17&lt;=0,0,ROUND(F17*J17,2)),"")</f>
        <v>124355.16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5"/>
      <c r="I25" s="45"/>
      <c r="J25" s="45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88"/>
      <c r="I26" s="88"/>
      <c r="J26" s="88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5"/>
      <c r="I27" s="45"/>
      <c r="J27" s="45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49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1"/>
      <c r="M32" s="41"/>
      <c r="N32" s="47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1"/>
      <c r="M34" s="41"/>
      <c r="N34" s="47"/>
    </row>
    <row r="35" spans="1:14" ht="20.75" customHeight="1" x14ac:dyDescent="0.15">
      <c r="A35" s="51"/>
      <c r="B35" s="52"/>
      <c r="C35" s="52"/>
      <c r="D35" s="53"/>
      <c r="E35" s="53"/>
      <c r="F35" s="53"/>
      <c r="G35" s="54"/>
      <c r="H35" s="54"/>
      <c r="I35" s="52"/>
      <c r="J35" s="55"/>
      <c r="K35" s="56" t="s">
        <v>39</v>
      </c>
      <c r="L35" s="57" cm="1">
        <f t="array" ref="L35">SUM(L1:L34)</f>
        <v>52148031.481600001</v>
      </c>
      <c r="M35" s="57" cm="1">
        <f t="array" ref="M35">SUM(M1:M34)</f>
        <v>51939006.379999995</v>
      </c>
      <c r="N35" s="57" cm="1">
        <f t="array" ref="N35">SUM(N1:N34)</f>
        <v>51939006.379999995</v>
      </c>
    </row>
    <row r="36" spans="1:14" ht="21" customHeight="1" x14ac:dyDescent="0.15">
      <c r="A36" s="58"/>
      <c r="B36" s="59" t="s">
        <v>40</v>
      </c>
      <c r="C36" s="60"/>
      <c r="D36" s="61" cm="1">
        <f t="array" ref="D36">ROUND(IF(L36&lt;=100000000,L36*0.24%,IF(AND(L36&gt;100000000,L36&lt;=500000000),100000000*0.24%+(L36-100000000)*0.19%,IF(AND(L36&gt;500000000,L36&lt;=1000000000),100000000*0.24%+400000000*0.19%+(L36-500000000)*0.15%,IF(AND(L36&gt;1000000000,L36&lt;=5000000000),100000000*0.24%+400000000*0.19%+500000000*0.15%+(L36-1000000000)*0.12%,IF(L36&gt;5000000000,100000000*0.24%+400000000*0.19%+500000000*0.15%+4000000000*0.12%+(L36-5000000000)*0.1%,"Bingung komputer"))))),2)</f>
        <v>124855.62</v>
      </c>
      <c r="E36" s="62" cm="1">
        <f t="array" ref="E36">ROUND(IF(M36&lt;=100000000,M36*0.24%,IF(AND(M36&gt;100000000,M36&lt;=500000000),100000000*0.24%+(M36-100000000)*0.19%,IF(AND(M36&gt;500000000,M36&lt;=1000000000),100000000*0.24%+400000000*0.19%+(M36-500000000)*0.15%,IF(AND(M36&gt;1000000000,M36&lt;=5000000000),100000000*0.24%+400000000*0.19%+500000000*0.15%+(M36-1000000000)*0.12%,IF(M36&gt;5000000000,100000000*0.24%+400000000*0.19%+500000000*0.15%+4000000000*0.12%+(M36-5000000000)*0.1%,"Bingung komputer"))))),2)</f>
        <v>124355.16</v>
      </c>
      <c r="F36" s="62" cm="1">
        <f t="array" ref="F36">ROUND(IF(N36&lt;=100000000,N36*0.24%,IF(AND(N36&gt;100000000,N36&lt;=500000000),100000000*0.24%+(N36-100000000)*0.19%,IF(AND(N36&gt;500000000,N36&lt;=1000000000),100000000*0.24%+400000000*0.19%+(N36-500000000)*0.15%,IF(AND(N36&gt;1000000000,N36&lt;=5000000000),100000000*0.24%+400000000*0.19%+500000000*0.15%+(N36-1000000000)*0.12%,IF(N36&gt;5000000000,100000000*0.24%+400000000*0.19%+500000000*0.15%+4000000000*0.12%+(N36-5000000000)*0.1%,"Bingung komputer"))))),2)</f>
        <v>124355.16</v>
      </c>
      <c r="G36" s="63"/>
      <c r="H36" s="64"/>
      <c r="I36" s="60"/>
      <c r="J36" s="65"/>
      <c r="K36" s="65" t="str" cm="1">
        <f t="array" ref="K36">"Jumlah Terkena Pajak "&amp;MAX(K3:K34)&amp;"% (B)"</f>
        <v>Jumlah Terkena Pajak 11% (B)</v>
      </c>
      <c r="L36" s="66" cm="1">
        <f t="array" ref="L36">SUMIF($K3:$K34,"&gt;0",L3:L34)</f>
        <v>52023175.861600004</v>
      </c>
      <c r="M36" s="67" cm="1">
        <f t="array" ref="M36">SUMIF($K3:$K34,"&gt;0",M3:M34)</f>
        <v>51814651.219999999</v>
      </c>
      <c r="N36" s="67" cm="1">
        <f t="array" ref="N36">SUMIF($K3:$K34,"&gt;0",N3:N34)</f>
        <v>51814651.219999999</v>
      </c>
    </row>
    <row r="37" spans="1:14" ht="21" customHeight="1" x14ac:dyDescent="0.15">
      <c r="A37" s="68"/>
      <c r="B37" s="69"/>
      <c r="C37" s="69"/>
      <c r="D37" s="70"/>
      <c r="E37" s="70"/>
      <c r="F37" s="69"/>
      <c r="G37" s="70"/>
      <c r="H37" s="70"/>
      <c r="I37" s="69"/>
      <c r="J37" s="71"/>
      <c r="K37" s="71" t="str" cm="1">
        <f t="array" ref="K37">"PPN (C) = "&amp;MAX(K3:K34)&amp;"% x B"</f>
        <v>PPN (C) = 11% x B</v>
      </c>
      <c r="L37" s="72" cm="1">
        <f t="array" ref="L37">L36*MAX($K3:$K34)%</f>
        <v>5722549.3447760008</v>
      </c>
      <c r="M37" s="67" cm="1">
        <f t="array" ref="M37">M36*MAX($K3:$K34)%</f>
        <v>5699611.6342000002</v>
      </c>
      <c r="N37" s="67" cm="1">
        <f t="array" ref="N37">N36*MAX($K3:$K34)%</f>
        <v>5699611.6342000002</v>
      </c>
    </row>
    <row r="38" spans="1:14" ht="21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41</v>
      </c>
      <c r="L38" s="74" cm="1">
        <f t="array" ref="L38">L35+L37</f>
        <v>57870580.826376006</v>
      </c>
      <c r="M38" s="67" cm="1">
        <f t="array" ref="M38">M35+M37</f>
        <v>57638618.014199995</v>
      </c>
      <c r="N38" s="67" cm="1">
        <f t="array" ref="N38">N35+N37</f>
        <v>57638618.014199995</v>
      </c>
    </row>
    <row r="39" spans="1:14" ht="20.5" customHeight="1" x14ac:dyDescent="0.15">
      <c r="A39" s="68"/>
      <c r="B39" s="69"/>
      <c r="C39" s="69"/>
      <c r="D39" s="70"/>
      <c r="E39" s="70"/>
      <c r="F39" s="70"/>
      <c r="G39" s="70"/>
      <c r="H39" s="70"/>
      <c r="I39" s="69"/>
      <c r="J39" s="71"/>
      <c r="K39" s="73" t="s">
        <v>42</v>
      </c>
      <c r="L39" s="66" cm="1">
        <f t="array" ref="L39">ROUNDDOWN(L38,2)</f>
        <v>57870580.82</v>
      </c>
      <c r="M39" s="66" cm="1">
        <f t="array" ref="M39">ROUNDDOWN(M38,2)</f>
        <v>57638618.009999998</v>
      </c>
      <c r="N39" s="66" cm="1">
        <f t="array" ref="N39">ROUNDDOWN(N38,-3)</f>
        <v>57638000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N4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3950000</v>
      </c>
      <c r="I4" s="13">
        <v>3750000</v>
      </c>
      <c r="J4" s="13">
        <v>3750000</v>
      </c>
      <c r="K4" s="13">
        <v>11</v>
      </c>
      <c r="L4" s="13" cm="1">
        <f t="array" ref="L4">IF(D4&gt;0,IF($D4&lt;=0,0,D4*H4),"")</f>
        <v>3950000</v>
      </c>
      <c r="M4" s="13" cm="1">
        <f t="array" ref="M4">IF(E4&gt;0,IF($D4&lt;=0,0,ROUND(E4*I4,2)),"")</f>
        <v>3750000</v>
      </c>
      <c r="N4" s="15" cm="1">
        <f t="array" ref="N4">IF(F4&gt;0,IF($D4&lt;=0,0,ROUND(F4*J4,2)),"")</f>
        <v>3750000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4</v>
      </c>
      <c r="E8" s="13" cm="1">
        <f t="array" ref="E8">D8</f>
        <v>4</v>
      </c>
      <c r="F8" s="13" cm="1">
        <f t="array" ref="F8">D8</f>
        <v>4</v>
      </c>
      <c r="G8" s="14" t="s">
        <v>22</v>
      </c>
      <c r="H8" s="13">
        <v>40000</v>
      </c>
      <c r="I8" s="23">
        <v>35000</v>
      </c>
      <c r="J8" s="23">
        <v>35000</v>
      </c>
      <c r="K8" s="13">
        <v>11</v>
      </c>
      <c r="L8" s="13" cm="1">
        <f t="array" ref="L8">IF(D8&gt;0,IF($D8&lt;=0,0,D8*H8),"")</f>
        <v>160000</v>
      </c>
      <c r="M8" s="13" cm="1">
        <f t="array" ref="M8">IF(E8&gt;0,IF($D8&lt;=0,0,ROUND(E8*I8,2)),"")</f>
        <v>140000</v>
      </c>
      <c r="N8" s="15" cm="1">
        <f t="array" ref="N8">IF(F8&gt;0,IF($D8&lt;=0,0,ROUND(F8*J8,2)),"")</f>
        <v>140000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4</v>
      </c>
      <c r="E9" s="18" cm="1">
        <f t="array" ref="E9">D9</f>
        <v>4</v>
      </c>
      <c r="F9" s="18" cm="1">
        <f t="array" ref="F9">D9</f>
        <v>4</v>
      </c>
      <c r="G9" s="25" t="s">
        <v>22</v>
      </c>
      <c r="H9" s="18">
        <v>5000</v>
      </c>
      <c r="I9" s="26">
        <v>5000</v>
      </c>
      <c r="J9" s="26">
        <v>5000</v>
      </c>
      <c r="K9" s="18">
        <v>11</v>
      </c>
      <c r="L9" s="18" cm="1">
        <f t="array" ref="L9">IF(D9&gt;0,IF($D9&lt;=0,0,D9*H9),"")</f>
        <v>20000</v>
      </c>
      <c r="M9" s="18" cm="1">
        <f t="array" ref="M9">IF(E9&gt;0,IF($D9&lt;=0,0,ROUND(E9*I9,2)),"")</f>
        <v>20000</v>
      </c>
      <c r="N9" s="27" cm="1">
        <f t="array" ref="N9">IF(F9&gt;0,IF($D9&lt;=0,0,ROUND(F9*J9,2)),"")</f>
        <v>20000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4</v>
      </c>
      <c r="E10" s="13" cm="1">
        <f t="array" ref="E10">D10</f>
        <v>4</v>
      </c>
      <c r="F10" s="13" cm="1">
        <f t="array" ref="F10">D10</f>
        <v>4</v>
      </c>
      <c r="G10" s="14" t="s">
        <v>27</v>
      </c>
      <c r="H10" s="13">
        <v>15000</v>
      </c>
      <c r="I10" s="23">
        <v>15000</v>
      </c>
      <c r="J10" s="23">
        <v>15000</v>
      </c>
      <c r="K10" s="13">
        <v>11</v>
      </c>
      <c r="L10" s="13" cm="1">
        <f t="array" ref="L10">IF(D10&gt;0,IF($D10&lt;=0,0,D10*H10),"")</f>
        <v>60000</v>
      </c>
      <c r="M10" s="13" cm="1">
        <f t="array" ref="M10">IF(E10&gt;0,IF($D10&lt;=0,0,ROUND(E10*I10,2)),"")</f>
        <v>60000</v>
      </c>
      <c r="N10" s="15" cm="1">
        <f t="array" ref="N10">IF(F10&gt;0,IF($D10&lt;=0,0,ROUND(F10*J10,2)),"")</f>
        <v>60000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4</v>
      </c>
      <c r="E11" s="18" cm="1">
        <f t="array" ref="E11">D11</f>
        <v>4</v>
      </c>
      <c r="F11" s="18" cm="1">
        <f t="array" ref="F11">D11</f>
        <v>4</v>
      </c>
      <c r="G11" s="25" t="s">
        <v>27</v>
      </c>
      <c r="H11" s="18">
        <v>85000</v>
      </c>
      <c r="I11" s="26">
        <v>83000</v>
      </c>
      <c r="J11" s="26">
        <v>83000</v>
      </c>
      <c r="K11" s="18">
        <v>11</v>
      </c>
      <c r="L11" s="18" cm="1">
        <f t="array" ref="L11">IF(D11&gt;0,IF($D11&lt;=0,0,D11*H11),"")</f>
        <v>340000</v>
      </c>
      <c r="M11" s="18" cm="1">
        <f t="array" ref="M11">IF(E11&gt;0,IF($D11&lt;=0,0,ROUND(E11*I11,2)),"")</f>
        <v>332000</v>
      </c>
      <c r="N11" s="27" cm="1">
        <f t="array" ref="N11">IF(F11&gt;0,IF($D11&lt;=0,0,ROUND(F11*J11,2)),"")</f>
        <v>332000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4</v>
      </c>
      <c r="E12" s="13" cm="1">
        <f t="array" ref="E12">D12</f>
        <v>4</v>
      </c>
      <c r="F12" s="13" cm="1">
        <f t="array" ref="F12">D12</f>
        <v>4</v>
      </c>
      <c r="G12" s="14" t="s">
        <v>22</v>
      </c>
      <c r="H12" s="13">
        <v>35000</v>
      </c>
      <c r="I12" s="23">
        <v>35000</v>
      </c>
      <c r="J12" s="23">
        <v>35000</v>
      </c>
      <c r="K12" s="13">
        <v>11</v>
      </c>
      <c r="L12" s="13" cm="1">
        <f t="array" ref="L12">IF(D12&gt;0,IF($D12&lt;=0,0,D12*H12),"")</f>
        <v>140000</v>
      </c>
      <c r="M12" s="13" cm="1">
        <f t="array" ref="M12">IF(E12&gt;0,IF($D12&lt;=0,0,ROUND(E12*I12,2)),"")</f>
        <v>140000</v>
      </c>
      <c r="N12" s="15" cm="1">
        <f t="array" ref="N12">IF(F12&gt;0,IF($D12&lt;=0,0,ROUND(F12*J12,2)),"")</f>
        <v>140000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233</v>
      </c>
      <c r="C14" s="12"/>
      <c r="D14" s="13">
        <v>10</v>
      </c>
      <c r="E14" s="13" cm="1">
        <f t="array" ref="E14">D14</f>
        <v>10</v>
      </c>
      <c r="F14" s="13" cm="1">
        <f t="array" ref="F14">D14</f>
        <v>10</v>
      </c>
      <c r="G14" s="14" t="s">
        <v>34</v>
      </c>
      <c r="H14" s="13">
        <v>288117.34000000003</v>
      </c>
      <c r="I14" s="13">
        <v>288096.21000000002</v>
      </c>
      <c r="J14" s="13">
        <v>288096.21000000002</v>
      </c>
      <c r="K14" s="13">
        <v>11</v>
      </c>
      <c r="L14" s="13" cm="1">
        <f t="array" ref="L14">IF(D14&gt;0,IF($D14&lt;=0,0,D14*H14),"")</f>
        <v>2881173.4000000004</v>
      </c>
      <c r="M14" s="13" cm="1">
        <f t="array" ref="M14">IF(E14&gt;0,IF($D14&lt;=0,0,ROUND(E14*I14,2)),"")</f>
        <v>2880962.1</v>
      </c>
      <c r="N14" s="15" cm="1">
        <f t="array" ref="N14">IF(F14&gt;0,IF($D14&lt;=0,0,ROUND(F14*J14,2)),"")</f>
        <v>2880962.1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200</v>
      </c>
      <c r="E15" s="18" cm="1">
        <f t="array" ref="E15">D15</f>
        <v>200</v>
      </c>
      <c r="F15" s="18" cm="1">
        <f t="array" ref="F15">D15</f>
        <v>200</v>
      </c>
      <c r="G15" s="25" t="s">
        <v>36</v>
      </c>
      <c r="H15" s="18">
        <v>1109.8900000000001</v>
      </c>
      <c r="I15" s="30">
        <v>1108.81</v>
      </c>
      <c r="J15" s="30">
        <v>1108.81</v>
      </c>
      <c r="K15" s="18">
        <v>11</v>
      </c>
      <c r="L15" s="18" cm="1">
        <f t="array" ref="L15">IF(D15&gt;0,IF($D15&lt;=0,0,D15*H15),"")</f>
        <v>221978.00000000003</v>
      </c>
      <c r="M15" s="18" cm="1">
        <f t="array" ref="M15">IF(E15&gt;0,IF($D15&lt;=0,0,ROUND(E15*I15,2)),"")</f>
        <v>221762</v>
      </c>
      <c r="N15" s="27" cm="1">
        <f t="array" ref="N15">IF(F15&gt;0,IF($D15&lt;=0,0,ROUND(F15*J15,2)),"")</f>
        <v>221762</v>
      </c>
    </row>
    <row r="16" spans="1:14" ht="20.5" customHeight="1" x14ac:dyDescent="0.15">
      <c r="A16" s="28"/>
      <c r="B16" s="11" t="s">
        <v>245</v>
      </c>
      <c r="C16" s="12"/>
      <c r="D16" s="20"/>
      <c r="E16" s="13"/>
      <c r="F16" s="13"/>
      <c r="G16" s="20"/>
      <c r="H16" s="13"/>
      <c r="I16" s="20"/>
      <c r="J16" s="20"/>
      <c r="K16" s="13"/>
      <c r="L16" s="20" t="str" cm="1">
        <f t="array" ref="L16">IF(D16&gt;0,IF($D16&lt;=0,0,D16*H16),"")</f>
        <v/>
      </c>
      <c r="M16" s="20" t="str" cm="1">
        <f t="array" ref="M16">IF(E16&gt;0,IF($D16&lt;=0,0,ROUND(E16*I16,2)),"")</f>
        <v/>
      </c>
      <c r="N16" s="21" t="str" cm="1">
        <f t="array" ref="N16">IF(F16&gt;0,IF($D16&lt;=0,0,ROUND(F16*J16,2)),"")</f>
        <v/>
      </c>
    </row>
    <row r="17" spans="1:14" ht="20.5" customHeight="1" x14ac:dyDescent="0.15">
      <c r="A17" s="109">
        <v>46064.293055555558</v>
      </c>
      <c r="B17" s="11" t="s">
        <v>261</v>
      </c>
      <c r="C17" s="16"/>
      <c r="D17" s="18">
        <v>34</v>
      </c>
      <c r="E17" s="18" cm="1">
        <f t="array" ref="E17">D17</f>
        <v>34</v>
      </c>
      <c r="F17" s="18" cm="1">
        <f t="array" ref="F17">D17</f>
        <v>34</v>
      </c>
      <c r="G17" s="25" t="s">
        <v>34</v>
      </c>
      <c r="H17" s="18">
        <v>2299500.87</v>
      </c>
      <c r="I17" s="18">
        <v>2299021.71</v>
      </c>
      <c r="J17" s="18">
        <v>2299021.71</v>
      </c>
      <c r="K17" s="18">
        <v>11</v>
      </c>
      <c r="L17" s="18" cm="1">
        <f t="array" ref="L17">IF(D17&gt;0,IF($D17&lt;=0,0,D17*H17),"")</f>
        <v>78183029.579999998</v>
      </c>
      <c r="M17" s="18" cm="1">
        <f t="array" ref="M17">IF(E17&gt;0,IF($D17&lt;=0,0,ROUND(E17*I17,2)),"")</f>
        <v>78166738.140000001</v>
      </c>
      <c r="N17" s="27" cm="1">
        <f t="array" ref="N17">IF(F17&gt;0,IF($D17&lt;=0,0,ROUND(F17*J17,2)),"")</f>
        <v>78166738.140000001</v>
      </c>
    </row>
    <row r="18" spans="1:14" ht="20.5" customHeight="1" x14ac:dyDescent="0.15">
      <c r="A18" s="28"/>
      <c r="B18" s="11" t="s">
        <v>262</v>
      </c>
      <c r="C18" s="12"/>
      <c r="D18" s="13">
        <v>200</v>
      </c>
      <c r="E18" s="13" cm="1">
        <f t="array" ref="E18">D18</f>
        <v>200</v>
      </c>
      <c r="F18" s="13" cm="1">
        <f t="array" ref="F18">D18</f>
        <v>200</v>
      </c>
      <c r="G18" s="14" t="s">
        <v>36</v>
      </c>
      <c r="H18" s="13">
        <v>19679.03</v>
      </c>
      <c r="I18" s="100">
        <v>19580.02</v>
      </c>
      <c r="J18" s="100">
        <v>19580.02</v>
      </c>
      <c r="K18" s="13">
        <v>11</v>
      </c>
      <c r="L18" s="13" cm="1">
        <f t="array" ref="L18">IF(D18&gt;0,IF($D18&lt;=0,0,D18*H18),"")</f>
        <v>3935806</v>
      </c>
      <c r="M18" s="13" cm="1">
        <f t="array" ref="M18">IF(E18&gt;0,IF($D18&lt;=0,0,ROUND(E18*I18,2)),"")</f>
        <v>3916004</v>
      </c>
      <c r="N18" s="15" cm="1">
        <f t="array" ref="N18">IF(F18&gt;0,IF($D18&lt;=0,0,ROUND(F18*J18,2)),"")</f>
        <v>3916004</v>
      </c>
    </row>
    <row r="19" spans="1:14" ht="20.5" customHeight="1" x14ac:dyDescent="0.15">
      <c r="A19" s="28"/>
      <c r="B19" s="11" t="s">
        <v>37</v>
      </c>
      <c r="C19" s="16"/>
      <c r="D19" s="18"/>
      <c r="E19" s="18"/>
      <c r="F19" s="18"/>
      <c r="G19" s="17"/>
      <c r="H19" s="17"/>
      <c r="I19" s="17"/>
      <c r="J19" s="17"/>
      <c r="K19" s="18"/>
      <c r="L19" s="17" t="str" cm="1">
        <f t="array" ref="L19">IF(D19&gt;0,IF($D19&lt;=0,0,D19*H19),"")</f>
        <v/>
      </c>
      <c r="M19" s="18"/>
      <c r="N19" s="27"/>
    </row>
    <row r="20" spans="1:14" ht="20.5" customHeight="1" x14ac:dyDescent="0.15">
      <c r="A20" s="31">
        <v>1</v>
      </c>
      <c r="B20" s="32" t="s">
        <v>38</v>
      </c>
      <c r="C20" s="82"/>
      <c r="D20" s="83">
        <v>1</v>
      </c>
      <c r="E20" s="83" cm="1">
        <f t="array" ref="E20">D20</f>
        <v>1</v>
      </c>
      <c r="F20" s="83" cm="1">
        <f t="array" ref="F20">D20</f>
        <v>1</v>
      </c>
      <c r="G20" s="86" t="s">
        <v>13</v>
      </c>
      <c r="H20" s="83">
        <v>220794.78</v>
      </c>
      <c r="I20" s="83">
        <v>220292.18</v>
      </c>
      <c r="J20" s="83">
        <v>220292.18</v>
      </c>
      <c r="K20" s="83">
        <v>0</v>
      </c>
      <c r="L20" s="83" cm="1">
        <f t="array" ref="L20">IF(D20&gt;0,IF($D20&lt;=0,0,D20*H20),"")</f>
        <v>220794.78</v>
      </c>
      <c r="M20" s="83" cm="1">
        <f t="array" ref="M20">IF(E20&gt;0,IF($D20&lt;=0,0,ROUND(E20*I20,2)),"")</f>
        <v>220292.18</v>
      </c>
      <c r="N20" s="87" cm="1">
        <f t="array" ref="N20">IF(F20&gt;0,IF($D20&lt;=0,0,ROUND(F20*J20,2)),"")</f>
        <v>220292.18</v>
      </c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5"/>
      <c r="I27" s="45"/>
      <c r="J27" s="45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88"/>
      <c r="I28" s="88"/>
      <c r="J28" s="88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5"/>
      <c r="I29" s="45"/>
      <c r="J29" s="45"/>
      <c r="K29" s="44"/>
      <c r="L29" s="45"/>
      <c r="M29" s="45"/>
      <c r="N29" s="50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49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49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1"/>
      <c r="M34" s="41"/>
      <c r="N34" s="47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6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1"/>
      <c r="M36" s="41"/>
      <c r="N36" s="47"/>
    </row>
    <row r="37" spans="1:14" ht="20.75" customHeight="1" x14ac:dyDescent="0.15">
      <c r="A37" s="51"/>
      <c r="B37" s="52"/>
      <c r="C37" s="52"/>
      <c r="D37" s="53"/>
      <c r="E37" s="53"/>
      <c r="F37" s="53"/>
      <c r="G37" s="54"/>
      <c r="H37" s="54"/>
      <c r="I37" s="52"/>
      <c r="J37" s="55"/>
      <c r="K37" s="56" t="s">
        <v>39</v>
      </c>
      <c r="L37" s="57" cm="1">
        <f t="array" ref="L37">SUM(L1:L36)</f>
        <v>90112781.760000005</v>
      </c>
      <c r="M37" s="57" cm="1">
        <f t="array" ref="M37">SUM(M1:M36)</f>
        <v>89847758.420000002</v>
      </c>
      <c r="N37" s="57" cm="1">
        <f t="array" ref="N37">SUM(N1:N36)</f>
        <v>89847758.420000002</v>
      </c>
    </row>
    <row r="38" spans="1:14" ht="21" customHeight="1" x14ac:dyDescent="0.15">
      <c r="A38" s="58"/>
      <c r="B38" s="59" t="s">
        <v>40</v>
      </c>
      <c r="C38" s="60"/>
      <c r="D38" s="61" cm="1">
        <f t="array" ref="D38">ROUND(IF(L38&lt;=100000000,L38*0.24%,IF(AND(L38&gt;100000000,L38&lt;=500000000),100000000*0.24%+(L38-100000000)*0.19%,IF(AND(L38&gt;500000000,L38&lt;=1000000000),100000000*0.24%+400000000*0.19%+(L38-500000000)*0.15%,IF(AND(L38&gt;1000000000,L38&lt;=5000000000),100000000*0.24%+400000000*0.19%+500000000*0.15%+(L38-1000000000)*0.12%,IF(L38&gt;5000000000,100000000*0.24%+400000000*0.19%+500000000*0.15%+4000000000*0.12%+(L38-5000000000)*0.1%,"Bingung komputer"))))),2)</f>
        <v>215740.77</v>
      </c>
      <c r="E38" s="62" cm="1">
        <f t="array" ref="E38">ROUND(IF(M38&lt;=100000000,M38*0.24%,IF(AND(M38&gt;100000000,M38&lt;=500000000),100000000*0.24%+(M38-100000000)*0.19%,IF(AND(M38&gt;500000000,M38&lt;=1000000000),100000000*0.24%+400000000*0.19%+(M38-500000000)*0.15%,IF(AND(M38&gt;1000000000,M38&lt;=5000000000),100000000*0.24%+400000000*0.19%+500000000*0.15%+(M38-1000000000)*0.12%,IF(M38&gt;5000000000,100000000*0.24%+400000000*0.19%+500000000*0.15%+4000000000*0.12%+(M38-5000000000)*0.1%,"Bingung komputer"))))),2)</f>
        <v>215105.92000000001</v>
      </c>
      <c r="F38" s="62" cm="1">
        <f t="array" ref="F38">ROUND(IF(N38&lt;=100000000,N38*0.24%,IF(AND(N38&gt;100000000,N38&lt;=500000000),100000000*0.24%+(N38-100000000)*0.19%,IF(AND(N38&gt;500000000,N38&lt;=1000000000),100000000*0.24%+400000000*0.19%+(N38-500000000)*0.15%,IF(AND(N38&gt;1000000000,N38&lt;=5000000000),100000000*0.24%+400000000*0.19%+500000000*0.15%+(N38-1000000000)*0.12%,IF(N38&gt;5000000000,100000000*0.24%+400000000*0.19%+500000000*0.15%+4000000000*0.12%+(N38-5000000000)*0.1%,"Bingung komputer"))))),2)</f>
        <v>215105.92000000001</v>
      </c>
      <c r="G38" s="63"/>
      <c r="H38" s="64"/>
      <c r="I38" s="60"/>
      <c r="J38" s="65"/>
      <c r="K38" s="65" t="str" cm="1">
        <f t="array" ref="K38">"Jumlah Terkena Pajak "&amp;MAX(K3:K36)&amp;"% (B)"</f>
        <v>Jumlah Terkena Pajak 11% (B)</v>
      </c>
      <c r="L38" s="66" cm="1">
        <f t="array" ref="L38">SUMIF($K3:$K36,"&gt;0",L3:L36)</f>
        <v>89891986.980000004</v>
      </c>
      <c r="M38" s="67" cm="1">
        <f t="array" ref="M38">SUMIF($K3:$K36,"&gt;0",M3:M36)</f>
        <v>89627466.239999995</v>
      </c>
      <c r="N38" s="67" cm="1">
        <f t="array" ref="N38">SUMIF($K3:$K36,"&gt;0",N3:N36)</f>
        <v>89627466.239999995</v>
      </c>
    </row>
    <row r="39" spans="1:14" ht="21" customHeight="1" x14ac:dyDescent="0.15">
      <c r="A39" s="68"/>
      <c r="B39" s="69"/>
      <c r="C39" s="69"/>
      <c r="D39" s="70"/>
      <c r="E39" s="70"/>
      <c r="F39" s="69"/>
      <c r="G39" s="70"/>
      <c r="H39" s="70"/>
      <c r="I39" s="69"/>
      <c r="J39" s="71"/>
      <c r="K39" s="71" t="str" cm="1">
        <f t="array" ref="K39">"PPN (C) = "&amp;MAX(K3:K36)&amp;"% x B"</f>
        <v>PPN (C) = 11% x B</v>
      </c>
      <c r="L39" s="72" cm="1">
        <f t="array" ref="L39">L38*MAX($K3:$K36)%</f>
        <v>9888118.5678000003</v>
      </c>
      <c r="M39" s="67" cm="1">
        <f t="array" ref="M39">M38*MAX($K3:$K36)%</f>
        <v>9859021.2863999996</v>
      </c>
      <c r="N39" s="67" cm="1">
        <f t="array" ref="N39">N38*MAX($K3:$K36)%</f>
        <v>9859021.2863999996</v>
      </c>
    </row>
    <row r="40" spans="1:14" ht="21" customHeight="1" x14ac:dyDescent="0.15">
      <c r="A40" s="68"/>
      <c r="B40" s="69"/>
      <c r="C40" s="69"/>
      <c r="D40" s="70"/>
      <c r="E40" s="70"/>
      <c r="F40" s="70"/>
      <c r="G40" s="70"/>
      <c r="H40" s="70">
        <v>99706000</v>
      </c>
      <c r="I40" s="69"/>
      <c r="J40" s="71"/>
      <c r="K40" s="73" t="s">
        <v>41</v>
      </c>
      <c r="L40" s="74" cm="1">
        <f t="array" ref="L40">L37+L39</f>
        <v>100000900.32780001</v>
      </c>
      <c r="M40" s="67" cm="1">
        <f t="array" ref="M40">M37+M39</f>
        <v>99706779.706400007</v>
      </c>
      <c r="N40" s="67" cm="1">
        <f t="array" ref="N40">N37+N39</f>
        <v>99706779.706400007</v>
      </c>
    </row>
    <row r="41" spans="1:14" ht="20.5" customHeight="1" x14ac:dyDescent="0.15">
      <c r="A41" s="68"/>
      <c r="B41" s="69"/>
      <c r="C41" s="69"/>
      <c r="D41" s="70"/>
      <c r="E41" s="70"/>
      <c r="F41" s="70"/>
      <c r="G41" s="70"/>
      <c r="H41" s="70"/>
      <c r="I41" s="69"/>
      <c r="J41" s="71"/>
      <c r="K41" s="73" t="s">
        <v>42</v>
      </c>
      <c r="L41" s="66" cm="1">
        <f t="array" ref="L41">ROUNDDOWN(L40,-3)</f>
        <v>100000000</v>
      </c>
      <c r="M41" s="66" cm="1">
        <f t="array" ref="M41">ROUNDDOWN(M40,2)</f>
        <v>99706779.700000003</v>
      </c>
      <c r="N41" s="66" cm="1">
        <f t="array" ref="N41">ROUNDDOWN(N40,-3)</f>
        <v>99706000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N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7930000</v>
      </c>
      <c r="I4" s="13">
        <v>7792000</v>
      </c>
      <c r="J4" s="13">
        <v>7792000</v>
      </c>
      <c r="K4" s="13">
        <v>11</v>
      </c>
      <c r="L4" s="13" cm="1">
        <f t="array" ref="L4">IF(D4&gt;0,IF($D4&lt;=0,0,D4*H4),"")</f>
        <v>7930000</v>
      </c>
      <c r="M4" s="13" cm="1">
        <f t="array" ref="M4">IF(E4&gt;0,IF($D4&lt;=0,0,ROUND(E4*I4,2)),"")</f>
        <v>7792000</v>
      </c>
      <c r="N4" s="15" cm="1">
        <f t="array" ref="N4">IF(F4&gt;0,IF($D4&lt;=0,0,ROUND(F4*J4,2)),"")</f>
        <v>7792000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108</v>
      </c>
      <c r="H5" s="18">
        <v>495000</v>
      </c>
      <c r="I5" s="26">
        <v>450000</v>
      </c>
      <c r="J5" s="26">
        <v>450000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450000</v>
      </c>
      <c r="N5" s="27" cm="1">
        <f t="array" ref="N5">IF(F5&gt;0,IF($D5&lt;=0,0,ROUND(F5*J5,2)),"")</f>
        <v>450000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10" t="s">
        <v>239</v>
      </c>
      <c r="B7" s="32" t="s">
        <v>263</v>
      </c>
      <c r="C7" s="33"/>
      <c r="D7" s="34">
        <v>6945</v>
      </c>
      <c r="E7" s="34" cm="1">
        <f t="array" ref="E7">D7</f>
        <v>6945</v>
      </c>
      <c r="F7" s="34" cm="1">
        <f t="array" ref="F7">D7</f>
        <v>6945</v>
      </c>
      <c r="G7" s="35" t="s">
        <v>34</v>
      </c>
      <c r="H7" s="34">
        <v>24729.47</v>
      </c>
      <c r="I7" s="111">
        <v>24697.25</v>
      </c>
      <c r="J7" s="111">
        <v>24697.25</v>
      </c>
      <c r="K7" s="34">
        <v>11</v>
      </c>
      <c r="L7" s="34" cm="1">
        <f t="array" ref="L7">IF(D7&gt;0,IF($D7&lt;=0,0,D7*H7),"")</f>
        <v>171746169.15000001</v>
      </c>
      <c r="M7" s="34" cm="1">
        <f t="array" ref="M7">IF(E7&gt;0,IF($D7&lt;=0,0,ROUND(E7*I7,2)),"")</f>
        <v>171522401.25</v>
      </c>
      <c r="N7" s="36" cm="1">
        <f t="array" ref="N7">IF(F7&gt;0,IF($D7&lt;=0,0,ROUND(F7*J7,2)),"")</f>
        <v>171522401.25</v>
      </c>
    </row>
    <row r="8" spans="1:14" ht="8.75" hidden="1" customHeight="1" x14ac:dyDescent="0.15">
      <c r="A8" s="37"/>
      <c r="B8" s="38"/>
      <c r="C8" s="39"/>
      <c r="D8" s="40"/>
      <c r="E8" s="40"/>
      <c r="F8" s="40"/>
      <c r="G8" s="41"/>
      <c r="H8" s="41"/>
      <c r="I8" s="41"/>
      <c r="J8" s="41"/>
      <c r="K8" s="40"/>
      <c r="L8" s="41"/>
      <c r="M8" s="40"/>
      <c r="N8" s="42"/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1"/>
      <c r="I16" s="41"/>
      <c r="J16" s="41"/>
      <c r="K16" s="40"/>
      <c r="L16" s="41"/>
      <c r="M16" s="41"/>
      <c r="N16" s="47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8"/>
      <c r="I17" s="48"/>
      <c r="J17" s="48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5"/>
      <c r="M23" s="45"/>
      <c r="N23" s="50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20.75" customHeight="1" x14ac:dyDescent="0.15">
      <c r="A26" s="51"/>
      <c r="B26" s="52"/>
      <c r="C26" s="52"/>
      <c r="D26" s="53"/>
      <c r="E26" s="53"/>
      <c r="F26" s="53"/>
      <c r="G26" s="54"/>
      <c r="H26" s="54"/>
      <c r="I26" s="52"/>
      <c r="J26" s="55"/>
      <c r="K26" s="56" t="s">
        <v>39</v>
      </c>
      <c r="L26" s="57" cm="1">
        <f t="array" ref="L26">SUM(L1:L25)</f>
        <v>180171169.15000001</v>
      </c>
      <c r="M26" s="57" cm="1">
        <f t="array" ref="M26">SUM(M1:M25)</f>
        <v>179764401.25</v>
      </c>
      <c r="N26" s="57" cm="1">
        <f t="array" ref="N26">SUM(N1:N25)</f>
        <v>179764401.25</v>
      </c>
    </row>
    <row r="27" spans="1:14" ht="21" customHeight="1" x14ac:dyDescent="0.15">
      <c r="A27" s="58"/>
      <c r="B27" s="59" t="s">
        <v>40</v>
      </c>
      <c r="C27" s="60"/>
      <c r="D27" s="61" cm="1">
        <f t="array" ref="D27">ROUND(IF(L27&lt;=100000000,L27*0.24%,IF(AND(L27&gt;100000000,L27&lt;=500000000),100000000*0.24%+(L27-100000000)*0.19%,IF(AND(L27&gt;500000000,L27&lt;=1000000000),100000000*0.24%+400000000*0.19%+(L27-500000000)*0.15%,IF(AND(L27&gt;1000000000,L27&lt;=5000000000),100000000*0.24%+400000000*0.19%+500000000*0.15%+(L27-1000000000)*0.12%,IF(L27&gt;5000000000,100000000*0.24%+400000000*0.19%+500000000*0.15%+4000000000*0.12%+(L27-5000000000)*0.1%,"Bingung komputer"))))),2)</f>
        <v>392325.22</v>
      </c>
      <c r="E27" s="62" cm="1">
        <f t="array" ref="E27">ROUND(IF(M27&lt;=100000000,M27*0.24%,IF(AND(M27&gt;100000000,M27&lt;=500000000),100000000*0.24%+(M27-100000000)*0.19%,IF(AND(M27&gt;500000000,M27&lt;=1000000000),100000000*0.24%+400000000*0.19%+(M27-500000000)*0.15%,IF(AND(M27&gt;1000000000,M27&lt;=5000000000),100000000*0.24%+400000000*0.19%+500000000*0.15%+(M27-1000000000)*0.12%,IF(M27&gt;5000000000,100000000*0.24%+400000000*0.19%+500000000*0.15%+4000000000*0.12%+(M27-5000000000)*0.1%,"Bingung komputer"))))),2)</f>
        <v>391552.36</v>
      </c>
      <c r="F27" s="62" cm="1">
        <f t="array" ref="F27">ROUND(IF(N27&lt;=100000000,N27*0.24%,IF(AND(N27&gt;100000000,N27&lt;=500000000),100000000*0.24%+(N27-100000000)*0.19%,IF(AND(N27&gt;500000000,N27&lt;=1000000000),100000000*0.24%+400000000*0.19%+(N27-500000000)*0.15%,IF(AND(N27&gt;1000000000,N27&lt;=5000000000),100000000*0.24%+400000000*0.19%+500000000*0.15%+(N27-1000000000)*0.12%,IF(N27&gt;5000000000,100000000*0.24%+400000000*0.19%+500000000*0.15%+4000000000*0.12%+(N27-5000000000)*0.1%,"Bingung komputer"))))),2)</f>
        <v>391552.36</v>
      </c>
      <c r="G27" s="63"/>
      <c r="H27" s="64"/>
      <c r="I27" s="60"/>
      <c r="J27" s="65"/>
      <c r="K27" s="65" t="str" cm="1">
        <f t="array" ref="K27">"Jumlah Terkena Pajak "&amp;MAX(K3:K25)&amp;"% (B)"</f>
        <v>Jumlah Terkena Pajak 11% (B)</v>
      </c>
      <c r="L27" s="66" cm="1">
        <f t="array" ref="L27">SUMIF($K3:$K25,"&gt;0",L3:L25)</f>
        <v>180171169.15000001</v>
      </c>
      <c r="M27" s="67" cm="1">
        <f t="array" ref="M27">SUMIF($K3:$K25,"&gt;0",M3:M25)</f>
        <v>179764401.25</v>
      </c>
      <c r="N27" s="67" cm="1">
        <f t="array" ref="N27">SUMIF($K3:$K25,"&gt;0",N3:N25)</f>
        <v>179764401.25</v>
      </c>
    </row>
    <row r="28" spans="1:14" ht="21" customHeight="1" x14ac:dyDescent="0.15">
      <c r="A28" s="68"/>
      <c r="B28" s="69"/>
      <c r="C28" s="69"/>
      <c r="D28" s="70"/>
      <c r="E28" s="70"/>
      <c r="F28" s="69"/>
      <c r="G28" s="70"/>
      <c r="H28" s="70"/>
      <c r="I28" s="69"/>
      <c r="J28" s="71"/>
      <c r="K28" s="71" t="str" cm="1">
        <f t="array" ref="K28">"PPN (C) = "&amp;MAX(K3:K25)&amp;"% x B"</f>
        <v>PPN (C) = 11% x B</v>
      </c>
      <c r="L28" s="72" cm="1">
        <f t="array" ref="L28">L27*MAX($K3:$K25)%</f>
        <v>19818828.6065</v>
      </c>
      <c r="M28" s="67" cm="1">
        <f t="array" ref="M28">M27*MAX($K3:$K25)%</f>
        <v>19774084.137499999</v>
      </c>
      <c r="N28" s="67" cm="1">
        <f t="array" ref="N28">N27*MAX($K3:$K25)%</f>
        <v>19774084.137499999</v>
      </c>
    </row>
    <row r="29" spans="1:14" ht="21" customHeight="1" x14ac:dyDescent="0.15">
      <c r="A29" s="68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41</v>
      </c>
      <c r="L29" s="74" cm="1">
        <f t="array" ref="L29">L26+L28</f>
        <v>199989997.75650001</v>
      </c>
      <c r="M29" s="67" cm="1">
        <f t="array" ref="M29">M26+M28</f>
        <v>199538485.38749999</v>
      </c>
      <c r="N29" s="67" cm="1">
        <f t="array" ref="N29">N26+N28</f>
        <v>199538485.38749999</v>
      </c>
    </row>
    <row r="30" spans="1:14" ht="20.5" customHeight="1" x14ac:dyDescent="0.15">
      <c r="A30" s="68"/>
      <c r="B30" s="69"/>
      <c r="C30" s="69"/>
      <c r="D30" s="70"/>
      <c r="E30" s="70"/>
      <c r="F30" s="70"/>
      <c r="G30" s="70"/>
      <c r="H30" s="70"/>
      <c r="I30" s="69"/>
      <c r="J30" s="71"/>
      <c r="K30" s="73" t="s">
        <v>42</v>
      </c>
      <c r="L30" s="66" cm="1">
        <f t="array" ref="L30">ROUNDDOWN(L29,2)</f>
        <v>199989997.75</v>
      </c>
      <c r="M30" s="66" cm="1">
        <f t="array" ref="M30">ROUNDDOWN(M29,2)</f>
        <v>199538485.38</v>
      </c>
      <c r="N30" s="66" cm="1">
        <f t="array" ref="N30">ROUNDDOWN(N29,-3)</f>
        <v>199538000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N3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17450000</v>
      </c>
      <c r="I4" s="13">
        <v>16970000</v>
      </c>
      <c r="J4" s="13">
        <v>16970000</v>
      </c>
      <c r="K4" s="13">
        <v>11</v>
      </c>
      <c r="L4" s="13" cm="1">
        <f t="array" ref="L4">IF(D4&gt;0,IF($D4&lt;=0,0,D4*H4),"")</f>
        <v>17450000</v>
      </c>
      <c r="M4" s="13" cm="1">
        <f t="array" ref="M4">IF(E4&gt;0,IF($D4&lt;=0,0,ROUND(E4*I4,2)),"")</f>
        <v>16970000</v>
      </c>
      <c r="N4" s="15" cm="1">
        <f t="array" ref="N4">IF(F4&gt;0,IF($D4&lt;=0,0,ROUND(F4*J4,2)),"")</f>
        <v>16970000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13">
        <v>29700</v>
      </c>
      <c r="J8" s="13">
        <v>29700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297000</v>
      </c>
      <c r="N8" s="15" cm="1">
        <f t="array" ref="N8">IF(F8&gt;0,IF($D8&lt;=0,0,ROUND(F8*J8,2)),"")</f>
        <v>297000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18">
        <v>5000</v>
      </c>
      <c r="J9" s="18">
        <v>5000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100000</v>
      </c>
      <c r="N9" s="27" cm="1">
        <f t="array" ref="N9">IF(F9&gt;0,IF($D9&lt;=0,0,ROUND(F9*J9,2)),"")</f>
        <v>100000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13">
        <v>14500</v>
      </c>
      <c r="J10" s="13">
        <v>14500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145000</v>
      </c>
      <c r="N10" s="15" cm="1">
        <f t="array" ref="N10">IF(F10&gt;0,IF($D10&lt;=0,0,ROUND(F10*J10,2)),"")</f>
        <v>145000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18">
        <v>80000</v>
      </c>
      <c r="J11" s="18">
        <v>80000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800000</v>
      </c>
      <c r="N11" s="27" cm="1">
        <f t="array" ref="N11">IF(F11&gt;0,IF($D11&lt;=0,0,ROUND(F11*J11,2)),"")</f>
        <v>800000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13">
        <v>30000</v>
      </c>
      <c r="J12" s="13">
        <v>30000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300000</v>
      </c>
      <c r="N12" s="15" cm="1">
        <f t="array" ref="N12">IF(F12&gt;0,IF($D12&lt;=0,0,ROUND(F12*J12,2)),"")</f>
        <v>300000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233</v>
      </c>
      <c r="C14" s="12"/>
      <c r="D14" s="13">
        <v>591.38</v>
      </c>
      <c r="E14" s="13" cm="1">
        <f t="array" ref="E14">D14</f>
        <v>591.38</v>
      </c>
      <c r="F14" s="13" cm="1">
        <f t="array" ref="F14">D14</f>
        <v>591.38</v>
      </c>
      <c r="G14" s="14" t="s">
        <v>34</v>
      </c>
      <c r="H14" s="13">
        <v>265042.39</v>
      </c>
      <c r="I14" s="13">
        <v>264742.46000000002</v>
      </c>
      <c r="J14" s="13">
        <v>264742.46000000002</v>
      </c>
      <c r="K14" s="13">
        <v>11</v>
      </c>
      <c r="L14" s="13" cm="1">
        <f t="array" ref="L14">IF(D14&gt;0,IF($D14&lt;=0,0,D14*H14),"")</f>
        <v>156740768.59819999</v>
      </c>
      <c r="M14" s="13" cm="1">
        <f t="array" ref="M14">IF(E14&gt;0,IF($D14&lt;=0,0,ROUND(E14*I14,2)),"")</f>
        <v>156563395.99000001</v>
      </c>
      <c r="N14" s="15" cm="1">
        <f t="array" ref="N14">IF(F14&gt;0,IF($D14&lt;=0,0,ROUND(F14*J14,2)),"")</f>
        <v>156563395.99000001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3412</v>
      </c>
      <c r="E15" s="18" cm="1">
        <f t="array" ref="E15">D15</f>
        <v>3412</v>
      </c>
      <c r="F15" s="18" cm="1">
        <f t="array" ref="F15">D15</f>
        <v>3412</v>
      </c>
      <c r="G15" s="25" t="s">
        <v>36</v>
      </c>
      <c r="H15" s="18">
        <v>1109.8900000000001</v>
      </c>
      <c r="I15" s="18">
        <v>1107.51</v>
      </c>
      <c r="J15" s="18">
        <v>1107.51</v>
      </c>
      <c r="K15" s="18">
        <v>11</v>
      </c>
      <c r="L15" s="18" cm="1">
        <f t="array" ref="L15">IF(D15&gt;0,IF($D15&lt;=0,0,D15*H15),"")</f>
        <v>3786944.68</v>
      </c>
      <c r="M15" s="18" cm="1">
        <f t="array" ref="M15">IF(E15&gt;0,IF($D15&lt;=0,0,ROUND(E15*I15,2)),"")</f>
        <v>3778824.12</v>
      </c>
      <c r="N15" s="27" cm="1">
        <f t="array" ref="N15">IF(F15&gt;0,IF($D15&lt;=0,0,ROUND(F15*J15,2)),"")</f>
        <v>3778824.12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391673</v>
      </c>
      <c r="I17" s="34">
        <v>390013.04</v>
      </c>
      <c r="J17" s="34">
        <v>390013.04</v>
      </c>
      <c r="K17" s="34">
        <v>0</v>
      </c>
      <c r="L17" s="34" cm="1">
        <f t="array" ref="L17">IF(D17&gt;0,IF($D17&lt;=0,0,D17*H17),"")</f>
        <v>391673</v>
      </c>
      <c r="M17" s="34" cm="1">
        <f t="array" ref="M17">IF(E17&gt;0,IF($D17&lt;=0,0,ROUND(E17*I17,2)),"")</f>
        <v>390013.04</v>
      </c>
      <c r="N17" s="36" cm="1">
        <f t="array" ref="N17">IF(F17&gt;0,IF($D17&lt;=0,0,ROUND(F17*J17,2)),"")</f>
        <v>390013.04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1"/>
      <c r="I24" s="41"/>
      <c r="J24" s="41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8"/>
      <c r="I25" s="48"/>
      <c r="J25" s="48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1"/>
      <c r="I26" s="41"/>
      <c r="J26" s="41"/>
      <c r="K26" s="40"/>
      <c r="L26" s="41"/>
      <c r="M26" s="41"/>
      <c r="N26" s="47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49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5"/>
      <c r="M31" s="45"/>
      <c r="N31" s="50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5"/>
      <c r="M33" s="45"/>
      <c r="N33" s="50"/>
    </row>
    <row r="34" spans="1:14" ht="20.75" customHeight="1" x14ac:dyDescent="0.15">
      <c r="A34" s="51"/>
      <c r="B34" s="52"/>
      <c r="C34" s="52"/>
      <c r="D34" s="53"/>
      <c r="E34" s="53"/>
      <c r="F34" s="53"/>
      <c r="G34" s="54"/>
      <c r="H34" s="54"/>
      <c r="I34" s="52"/>
      <c r="J34" s="55"/>
      <c r="K34" s="56" t="s">
        <v>39</v>
      </c>
      <c r="L34" s="57" cm="1">
        <f t="array" ref="L34">SUM(L1:L33)</f>
        <v>180219386.2782</v>
      </c>
      <c r="M34" s="57" cm="1">
        <f t="array" ref="M34">SUM(M1:M33)</f>
        <v>179344233.15000001</v>
      </c>
      <c r="N34" s="57" cm="1">
        <f t="array" ref="N34">SUM(N1:N33)</f>
        <v>179344233.15000001</v>
      </c>
    </row>
    <row r="35" spans="1:14" ht="21" customHeight="1" x14ac:dyDescent="0.15">
      <c r="A35" s="58"/>
      <c r="B35" s="59" t="s">
        <v>40</v>
      </c>
      <c r="C35" s="60"/>
      <c r="D35" s="61" cm="1">
        <f t="array" ref="D35">ROUND(IF(L35&lt;=100000000,L35*0.24%,IF(AND(L35&gt;100000000,L35&lt;=500000000),100000000*0.24%+(L35-100000000)*0.19%,IF(AND(L35&gt;500000000,L35&lt;=1000000000),100000000*0.24%+400000000*0.19%+(L35-500000000)*0.15%,IF(AND(L35&gt;1000000000,L35&lt;=5000000000),100000000*0.24%+400000000*0.19%+500000000*0.15%+(L35-1000000000)*0.12%,IF(L35&gt;5000000000,100000000*0.24%+400000000*0.19%+500000000*0.15%+4000000000*0.12%+(L35-5000000000)*0.1%,"Bingung komputer"))))),2)</f>
        <v>391672.66</v>
      </c>
      <c r="E35" s="62" cm="1">
        <f t="array" ref="E35">ROUND(IF(M35&lt;=100000000,M35*0.24%,IF(AND(M35&gt;100000000,M35&lt;=500000000),100000000*0.24%+(M35-100000000)*0.19%,IF(AND(M35&gt;500000000,M35&lt;=1000000000),100000000*0.24%+400000000*0.19%+(M35-500000000)*0.15%,IF(AND(M35&gt;1000000000,M35&lt;=5000000000),100000000*0.24%+400000000*0.19%+500000000*0.15%+(M35-1000000000)*0.12%,IF(M35&gt;5000000000,100000000*0.24%+400000000*0.19%+500000000*0.15%+4000000000*0.12%+(M35-5000000000)*0.1%,"Bingung komputer"))))),2)</f>
        <v>390013.02</v>
      </c>
      <c r="F35" s="62" cm="1">
        <f t="array" ref="F35">ROUND(IF(N35&lt;=100000000,N35*0.24%,IF(AND(N35&gt;100000000,N35&lt;=500000000),100000000*0.24%+(N35-100000000)*0.19%,IF(AND(N35&gt;500000000,N35&lt;=1000000000),100000000*0.24%+400000000*0.19%+(N35-500000000)*0.15%,IF(AND(N35&gt;1000000000,N35&lt;=5000000000),100000000*0.24%+400000000*0.19%+500000000*0.15%+(N35-1000000000)*0.12%,IF(N35&gt;5000000000,100000000*0.24%+400000000*0.19%+500000000*0.15%+4000000000*0.12%+(N35-5000000000)*0.1%,"Bingung komputer"))))),2)</f>
        <v>390013.02</v>
      </c>
      <c r="G35" s="63"/>
      <c r="H35" s="64"/>
      <c r="I35" s="60"/>
      <c r="J35" s="65"/>
      <c r="K35" s="65" t="str" cm="1">
        <f t="array" ref="K35">"Jumlah Terkena Pajak "&amp;MAX(K3:K33)&amp;"% (B)"</f>
        <v>Jumlah Terkena Pajak 11% (B)</v>
      </c>
      <c r="L35" s="66" cm="1">
        <f t="array" ref="L35">SUMIF($K3:$K33,"&gt;0",L3:L33)</f>
        <v>179827713.2782</v>
      </c>
      <c r="M35" s="67" cm="1">
        <f t="array" ref="M35">SUMIF($K3:$K33,"&gt;0",M3:M33)</f>
        <v>178954220.11000001</v>
      </c>
      <c r="N35" s="67" cm="1">
        <f t="array" ref="N35">SUMIF($K3:$K33,"&gt;0",N3:N33)</f>
        <v>178954220.11000001</v>
      </c>
    </row>
    <row r="36" spans="1:14" ht="21" customHeight="1" x14ac:dyDescent="0.15">
      <c r="A36" s="68"/>
      <c r="B36" s="69"/>
      <c r="C36" s="69"/>
      <c r="D36" s="70"/>
      <c r="E36" s="70"/>
      <c r="F36" s="69"/>
      <c r="G36" s="70"/>
      <c r="H36" s="70"/>
      <c r="I36" s="69"/>
      <c r="J36" s="71"/>
      <c r="K36" s="71" t="str" cm="1">
        <f t="array" ref="K36">"PPN (C) = "&amp;MAX(K3:K33)&amp;"% x B"</f>
        <v>PPN (C) = 11% x B</v>
      </c>
      <c r="L36" s="72" cm="1">
        <f t="array" ref="L36">L35*MAX($K3:$K33)%</f>
        <v>19781048.460602</v>
      </c>
      <c r="M36" s="67" cm="1">
        <f t="array" ref="M36">M35*MAX($K3:$K33)%</f>
        <v>19684964.212100003</v>
      </c>
      <c r="N36" s="67" cm="1">
        <f t="array" ref="N36">N35*MAX($K3:$K33)%</f>
        <v>19684964.212100003</v>
      </c>
    </row>
    <row r="37" spans="1:14" ht="21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41</v>
      </c>
      <c r="L37" s="74" cm="1">
        <f t="array" ref="L37">L34+L36</f>
        <v>200000434.73880202</v>
      </c>
      <c r="M37" s="67" cm="1">
        <f t="array" ref="M37">M34+M36</f>
        <v>199029197.36210001</v>
      </c>
      <c r="N37" s="67" cm="1">
        <f t="array" ref="N37">N34+N36</f>
        <v>199029197.36210001</v>
      </c>
    </row>
    <row r="38" spans="1:14" ht="20.5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42</v>
      </c>
      <c r="L38" s="66" cm="1">
        <f t="array" ref="L38">ROUNDDOWN(L37,-3)</f>
        <v>200000000</v>
      </c>
      <c r="M38" s="66" cm="1">
        <f t="array" ref="M38">ROUNDDOWN(M37,2)</f>
        <v>199029197.36000001</v>
      </c>
      <c r="N38" s="66" cm="1">
        <f t="array" ref="N38">ROUNDDOWN(N37,-3)</f>
        <v>199029000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N3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17400000</v>
      </c>
      <c r="I4" s="13">
        <v>17359500</v>
      </c>
      <c r="J4" s="13">
        <v>17359500</v>
      </c>
      <c r="K4" s="13">
        <v>11</v>
      </c>
      <c r="L4" s="13" cm="1">
        <f t="array" ref="L4">IF(D4&gt;0,IF($D4&lt;=0,0,D4*H4),"")</f>
        <v>17400000</v>
      </c>
      <c r="M4" s="13" cm="1">
        <f t="array" ref="M4">IF(E4&gt;0,IF($D4&lt;=0,0,ROUND(E4*I4,2)),"")</f>
        <v>17359500</v>
      </c>
      <c r="N4" s="15" cm="1">
        <f t="array" ref="N4">IF(F4&gt;0,IF($D4&lt;=0,0,ROUND(F4*J4,2)),"")</f>
        <v>17359500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34500</v>
      </c>
      <c r="J8" s="23">
        <v>34500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345000</v>
      </c>
      <c r="N8" s="15" cm="1">
        <f t="array" ref="N8">IF(F8&gt;0,IF($D8&lt;=0,0,ROUND(F8*J8,2)),"")</f>
        <v>345000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5000</v>
      </c>
      <c r="J9" s="26">
        <v>5000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100000</v>
      </c>
      <c r="N9" s="27" cm="1">
        <f t="array" ref="N9">IF(F9&gt;0,IF($D9&lt;=0,0,ROUND(F9*J9,2)),"")</f>
        <v>100000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15000</v>
      </c>
      <c r="J10" s="23">
        <v>15000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150000</v>
      </c>
      <c r="N10" s="15" cm="1">
        <f t="array" ref="N10">IF(F10&gt;0,IF($D10&lt;=0,0,ROUND(F10*J10,2)),"")</f>
        <v>150000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83000</v>
      </c>
      <c r="J11" s="26">
        <v>83000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830000</v>
      </c>
      <c r="N11" s="27" cm="1">
        <f t="array" ref="N11">IF(F11&gt;0,IF($D11&lt;=0,0,ROUND(F11*J11,2)),"")</f>
        <v>830000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35000</v>
      </c>
      <c r="J12" s="23">
        <v>35000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350000</v>
      </c>
      <c r="N12" s="15" cm="1">
        <f t="array" ref="N12">IF(F12&gt;0,IF($D12&lt;=0,0,ROUND(F12*J12,2)),"")</f>
        <v>350000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33</v>
      </c>
      <c r="C14" s="12"/>
      <c r="D14" s="13">
        <v>692.34</v>
      </c>
      <c r="E14" s="13" cm="1">
        <f t="array" ref="E14">D14</f>
        <v>692.34</v>
      </c>
      <c r="F14" s="13" cm="1">
        <f t="array" ref="F14">D14</f>
        <v>692.34</v>
      </c>
      <c r="G14" s="14" t="s">
        <v>34</v>
      </c>
      <c r="H14" s="13">
        <v>226515.38</v>
      </c>
      <c r="I14" s="13">
        <v>226335.63</v>
      </c>
      <c r="J14" s="13">
        <v>226335.63</v>
      </c>
      <c r="K14" s="13">
        <v>11</v>
      </c>
      <c r="L14" s="13" cm="1">
        <f t="array" ref="L14">IF(D14&gt;0,IF($D14&lt;=0,0,D14*H14),"")</f>
        <v>156825658.18920001</v>
      </c>
      <c r="M14" s="13" cm="1">
        <f t="array" ref="M14">IF(E14&gt;0,IF($D14&lt;=0,0,ROUND(E14*I14,2)),"")</f>
        <v>156701210.06999999</v>
      </c>
      <c r="N14" s="15" cm="1">
        <f t="array" ref="N14">IF(F14&gt;0,IF($D14&lt;=0,0,ROUND(F14*J14,2)),"")</f>
        <v>156701210.06999999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3335.38</v>
      </c>
      <c r="E15" s="18" cm="1">
        <f t="array" ref="E15">D15</f>
        <v>3335.38</v>
      </c>
      <c r="F15" s="18" cm="1">
        <f t="array" ref="F15">D15</f>
        <v>3335.38</v>
      </c>
      <c r="G15" s="25" t="s">
        <v>36</v>
      </c>
      <c r="H15" s="18">
        <v>1109.8900000000001</v>
      </c>
      <c r="I15" s="30">
        <v>1108.81</v>
      </c>
      <c r="J15" s="30">
        <v>1108.81</v>
      </c>
      <c r="K15" s="18">
        <v>11</v>
      </c>
      <c r="L15" s="18" cm="1">
        <f t="array" ref="L15">IF(D15&gt;0,IF($D15&lt;=0,0,D15*H15),"")</f>
        <v>3701904.9082000004</v>
      </c>
      <c r="M15" s="18" cm="1">
        <f t="array" ref="M15">IF(E15&gt;0,IF($D15&lt;=0,0,ROUND(E15*I15,2)),"")</f>
        <v>3698302.7</v>
      </c>
      <c r="N15" s="27" cm="1">
        <f t="array" ref="N15">IF(F15&gt;0,IF($D15&lt;=0,0,ROUND(F15*J15,2)),"")</f>
        <v>3698302.7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391577.38</v>
      </c>
      <c r="I17" s="34">
        <v>391114.64</v>
      </c>
      <c r="J17" s="34">
        <v>391114.64</v>
      </c>
      <c r="K17" s="34">
        <v>0</v>
      </c>
      <c r="L17" s="34" cm="1">
        <f t="array" ref="L17">IF(D17&gt;0,IF($D17&lt;=0,0,D17*H17),"")</f>
        <v>391577.38</v>
      </c>
      <c r="M17" s="34" cm="1">
        <f t="array" ref="M17">IF(E17&gt;0,IF($D17&lt;=0,0,ROUND(E17*I17,2)),"")</f>
        <v>391114.64</v>
      </c>
      <c r="N17" s="36" cm="1">
        <f t="array" ref="N17">IF(F17&gt;0,IF($D17&lt;=0,0,ROUND(F17*J17,2)),"")</f>
        <v>391114.64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1"/>
      <c r="I24" s="41"/>
      <c r="J24" s="41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8"/>
      <c r="I25" s="48"/>
      <c r="J25" s="48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1"/>
      <c r="I26" s="41"/>
      <c r="J26" s="41"/>
      <c r="K26" s="40"/>
      <c r="L26" s="41"/>
      <c r="M26" s="41"/>
      <c r="N26" s="47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49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5"/>
      <c r="M31" s="45"/>
      <c r="N31" s="50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5"/>
      <c r="M33" s="45"/>
      <c r="N33" s="50"/>
    </row>
    <row r="34" spans="1:14" ht="20.75" customHeight="1" x14ac:dyDescent="0.15">
      <c r="A34" s="51"/>
      <c r="B34" s="52"/>
      <c r="C34" s="52"/>
      <c r="D34" s="53"/>
      <c r="E34" s="53"/>
      <c r="F34" s="53"/>
      <c r="G34" s="54"/>
      <c r="H34" s="54"/>
      <c r="I34" s="52"/>
      <c r="J34" s="55"/>
      <c r="K34" s="56" t="s">
        <v>39</v>
      </c>
      <c r="L34" s="57" cm="1">
        <f t="array" ref="L34">SUM(L1:L33)</f>
        <v>180169140.4774</v>
      </c>
      <c r="M34" s="57" cm="1">
        <f t="array" ref="M34">SUM(M1:M33)</f>
        <v>179925127.40999997</v>
      </c>
      <c r="N34" s="57" cm="1">
        <f t="array" ref="N34">SUM(N1:N33)</f>
        <v>179925127.40999997</v>
      </c>
    </row>
    <row r="35" spans="1:14" ht="21" customHeight="1" x14ac:dyDescent="0.15">
      <c r="A35" s="58"/>
      <c r="B35" s="59" t="s">
        <v>40</v>
      </c>
      <c r="C35" s="60"/>
      <c r="D35" s="61" cm="1">
        <f t="array" ref="D35">ROUND(IF(L35&lt;=100000000,L35*0.24%,IF(AND(L35&gt;100000000,L35&lt;=500000000),100000000*0.24%+(L35-100000000)*0.19%,IF(AND(L35&gt;500000000,L35&lt;=1000000000),100000000*0.24%+400000000*0.19%+(L35-500000000)*0.15%,IF(AND(L35&gt;1000000000,L35&lt;=5000000000),100000000*0.24%+400000000*0.19%+500000000*0.15%+(L35-1000000000)*0.12%,IF(L35&gt;5000000000,100000000*0.24%+400000000*0.19%+500000000*0.15%+4000000000*0.12%+(L35-5000000000)*0.1%,"Bingung komputer"))))),2)</f>
        <v>391577.37</v>
      </c>
      <c r="E35" s="62" cm="1">
        <f t="array" ref="E35">ROUND(IF(M35&lt;=100000000,M35*0.24%,IF(AND(M35&gt;100000000,M35&lt;=500000000),100000000*0.24%+(M35-100000000)*0.19%,IF(AND(M35&gt;500000000,M35&lt;=1000000000),100000000*0.24%+400000000*0.19%+(M35-500000000)*0.15%,IF(AND(M35&gt;1000000000,M35&lt;=5000000000),100000000*0.24%+400000000*0.19%+500000000*0.15%+(M35-1000000000)*0.12%,IF(M35&gt;5000000000,100000000*0.24%+400000000*0.19%+500000000*0.15%+4000000000*0.12%+(M35-5000000000)*0.1%,"Bingung komputer"))))),2)</f>
        <v>391114.62</v>
      </c>
      <c r="F35" s="62" cm="1">
        <f t="array" ref="F35">ROUND(IF(N35&lt;=100000000,N35*0.24%,IF(AND(N35&gt;100000000,N35&lt;=500000000),100000000*0.24%+(N35-100000000)*0.19%,IF(AND(N35&gt;500000000,N35&lt;=1000000000),100000000*0.24%+400000000*0.19%+(N35-500000000)*0.15%,IF(AND(N35&gt;1000000000,N35&lt;=5000000000),100000000*0.24%+400000000*0.19%+500000000*0.15%+(N35-1000000000)*0.12%,IF(N35&gt;5000000000,100000000*0.24%+400000000*0.19%+500000000*0.15%+4000000000*0.12%+(N35-5000000000)*0.1%,"Bingung komputer"))))),2)</f>
        <v>391114.62</v>
      </c>
      <c r="G35" s="63"/>
      <c r="H35" s="64"/>
      <c r="I35" s="60"/>
      <c r="J35" s="65"/>
      <c r="K35" s="65" t="str" cm="1">
        <f t="array" ref="K35">"Jumlah Terkena Pajak "&amp;MAX(K3:K33)&amp;"% (B)"</f>
        <v>Jumlah Terkena Pajak 11% (B)</v>
      </c>
      <c r="L35" s="66" cm="1">
        <f t="array" ref="L35">SUMIF($K3:$K33,"&gt;0",L3:L33)</f>
        <v>179777563.09740001</v>
      </c>
      <c r="M35" s="67" cm="1">
        <f t="array" ref="M35">SUMIF($K3:$K33,"&gt;0",M3:M33)</f>
        <v>179534012.76999998</v>
      </c>
      <c r="N35" s="67" cm="1">
        <f t="array" ref="N35">SUMIF($K3:$K33,"&gt;0",N3:N33)</f>
        <v>179534012.76999998</v>
      </c>
    </row>
    <row r="36" spans="1:14" ht="21" customHeight="1" x14ac:dyDescent="0.15">
      <c r="A36" s="68"/>
      <c r="B36" s="69"/>
      <c r="C36" s="69"/>
      <c r="D36" s="70"/>
      <c r="E36" s="70"/>
      <c r="F36" s="69"/>
      <c r="G36" s="70"/>
      <c r="H36" s="70"/>
      <c r="I36" s="69"/>
      <c r="J36" s="71"/>
      <c r="K36" s="71" t="str" cm="1">
        <f t="array" ref="K36">"PPN (C) = "&amp;MAX(K3:K33)&amp;"% x B"</f>
        <v>PPN (C) = 11% x B</v>
      </c>
      <c r="L36" s="72" cm="1">
        <f t="array" ref="L36">L35*MAX($K3:$K33)%</f>
        <v>19775531.940714002</v>
      </c>
      <c r="M36" s="67" cm="1">
        <f t="array" ref="M36">M35*MAX($K3:$K33)%</f>
        <v>19748741.4047</v>
      </c>
      <c r="N36" s="67" cm="1">
        <f t="array" ref="N36">N35*MAX($K3:$K33)%</f>
        <v>19748741.4047</v>
      </c>
    </row>
    <row r="37" spans="1:14" ht="21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41</v>
      </c>
      <c r="L37" s="74" cm="1">
        <f t="array" ref="L37">L34+L36</f>
        <v>199944672.41811401</v>
      </c>
      <c r="M37" s="67" cm="1">
        <f t="array" ref="M37">M34+M36</f>
        <v>199673868.81469998</v>
      </c>
      <c r="N37" s="67" cm="1">
        <f t="array" ref="N37">N34+N36</f>
        <v>199673868.81469998</v>
      </c>
    </row>
    <row r="38" spans="1:14" ht="20.5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42</v>
      </c>
      <c r="L38" s="66" cm="1">
        <f t="array" ref="L38">ROUNDDOWN(L37,-3)</f>
        <v>199944000</v>
      </c>
      <c r="M38" s="66" cm="1">
        <f t="array" ref="M38">ROUNDDOWN(M37,2)</f>
        <v>199673868.81</v>
      </c>
      <c r="N38" s="66" cm="1">
        <f t="array" ref="N38">ROUNDDOWN(N37,-3)</f>
        <v>199673000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N4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32.5" customHeight="1" x14ac:dyDescent="0.15">
      <c r="A3" s="3"/>
      <c r="B3" s="4" t="s">
        <v>264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265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266</v>
      </c>
      <c r="H4" s="13">
        <v>1320000</v>
      </c>
      <c r="I4" s="13">
        <v>1320000</v>
      </c>
      <c r="J4" s="13">
        <v>1320000</v>
      </c>
      <c r="K4" s="13">
        <v>11</v>
      </c>
      <c r="L4" s="13" cm="1">
        <f t="array" ref="L4">IF(D4&gt;0,IF($D4&lt;=0,0,D4*H4),"")</f>
        <v>1320000</v>
      </c>
      <c r="M4" s="13" cm="1">
        <f t="array" ref="M4">IF(E4&gt;0,IF($D4&lt;=0,0,ROUND(E4*I4,2)),"")</f>
        <v>1320000</v>
      </c>
      <c r="N4" s="15" cm="1">
        <f t="array" ref="N4">IF(F4&gt;0,IF($D4&lt;=0,0,ROUND(F4*J4,2)),"")</f>
        <v>1320000</v>
      </c>
    </row>
    <row r="5" spans="1:14" ht="20.5" customHeight="1" x14ac:dyDescent="0.15">
      <c r="A5" s="29">
        <v>2</v>
      </c>
      <c r="B5" s="11" t="s">
        <v>267</v>
      </c>
      <c r="C5" s="16"/>
      <c r="D5" s="24">
        <v>48</v>
      </c>
      <c r="E5" s="18" cm="1">
        <f t="array" ref="E5">D5</f>
        <v>48</v>
      </c>
      <c r="F5" s="18" cm="1">
        <f t="array" ref="F5">D5</f>
        <v>48</v>
      </c>
      <c r="G5" s="25" t="s">
        <v>268</v>
      </c>
      <c r="H5" s="18">
        <v>90000</v>
      </c>
      <c r="I5" s="18">
        <v>90000</v>
      </c>
      <c r="J5" s="18">
        <v>90000</v>
      </c>
      <c r="K5" s="18">
        <v>11</v>
      </c>
      <c r="L5" s="18" cm="1">
        <f t="array" ref="L5">IF(D5&gt;0,IF($D5&lt;=0,0,D5*H5),"")</f>
        <v>4320000</v>
      </c>
      <c r="M5" s="18" cm="1">
        <f t="array" ref="M5">IF(E5&gt;0,IF($D5&lt;=0,0,ROUND(E5*I5,2)),"")</f>
        <v>4320000</v>
      </c>
      <c r="N5" s="27" cm="1">
        <f t="array" ref="N5">IF(F5&gt;0,IF($D5&lt;=0,0,ROUND(F5*J5,2)),"")</f>
        <v>4320000</v>
      </c>
    </row>
    <row r="6" spans="1:14" ht="20.5" customHeight="1" x14ac:dyDescent="0.15">
      <c r="A6" s="29">
        <v>3</v>
      </c>
      <c r="B6" s="11" t="s">
        <v>269</v>
      </c>
      <c r="C6" s="12"/>
      <c r="D6" s="22">
        <v>25</v>
      </c>
      <c r="E6" s="13" cm="1">
        <f t="array" ref="E6">D6</f>
        <v>25</v>
      </c>
      <c r="F6" s="13" cm="1">
        <f t="array" ref="F6">D6</f>
        <v>25</v>
      </c>
      <c r="G6" s="14" t="s">
        <v>268</v>
      </c>
      <c r="H6" s="13">
        <v>85000</v>
      </c>
      <c r="I6" s="13">
        <v>85000</v>
      </c>
      <c r="J6" s="13">
        <v>85000</v>
      </c>
      <c r="K6" s="13">
        <v>11</v>
      </c>
      <c r="L6" s="13" cm="1">
        <f t="array" ref="L6">IF(D6&gt;0,IF($D6&lt;=0,0,D6*H6),"")</f>
        <v>2125000</v>
      </c>
      <c r="M6" s="13" cm="1">
        <f t="array" ref="M6">IF(E6&gt;0,IF($D6&lt;=0,0,ROUND(E6*I6,2)),"")</f>
        <v>2125000</v>
      </c>
      <c r="N6" s="15" cm="1">
        <f t="array" ref="N6">IF(F6&gt;0,IF($D6&lt;=0,0,ROUND(F6*J6,2)),"")</f>
        <v>2125000</v>
      </c>
    </row>
    <row r="7" spans="1:14" ht="20.5" customHeight="1" x14ac:dyDescent="0.15">
      <c r="A7" s="29">
        <v>4</v>
      </c>
      <c r="B7" s="11" t="s">
        <v>270</v>
      </c>
      <c r="C7" s="16"/>
      <c r="D7" s="24">
        <v>2</v>
      </c>
      <c r="E7" s="18" cm="1">
        <f t="array" ref="E7">D7</f>
        <v>2</v>
      </c>
      <c r="F7" s="18" cm="1">
        <f t="array" ref="F7">D7</f>
        <v>2</v>
      </c>
      <c r="G7" s="25" t="s">
        <v>271</v>
      </c>
      <c r="H7" s="18">
        <v>1150000</v>
      </c>
      <c r="I7" s="18">
        <v>1150000</v>
      </c>
      <c r="J7" s="18">
        <v>1150000</v>
      </c>
      <c r="K7" s="18">
        <v>11</v>
      </c>
      <c r="L7" s="18" cm="1">
        <f t="array" ref="L7">IF(D7&gt;0,IF($D7&lt;=0,0,D7*H7),"")</f>
        <v>2300000</v>
      </c>
      <c r="M7" s="18" cm="1">
        <f t="array" ref="M7">IF(E7&gt;0,IF($D7&lt;=0,0,ROUND(E7*I7,2)),"")</f>
        <v>2300000</v>
      </c>
      <c r="N7" s="27" cm="1">
        <f t="array" ref="N7">IF(F7&gt;0,IF($D7&lt;=0,0,ROUND(F7*J7,2)),"")</f>
        <v>2300000</v>
      </c>
    </row>
    <row r="8" spans="1:14" ht="20.5" customHeight="1" x14ac:dyDescent="0.15">
      <c r="A8" s="29">
        <v>5</v>
      </c>
      <c r="B8" s="11" t="s">
        <v>272</v>
      </c>
      <c r="C8" s="12"/>
      <c r="D8" s="22">
        <v>1</v>
      </c>
      <c r="E8" s="13" cm="1">
        <f t="array" ref="E8">D8</f>
        <v>1</v>
      </c>
      <c r="F8" s="13" cm="1">
        <f t="array" ref="F8">D8</f>
        <v>1</v>
      </c>
      <c r="G8" s="14" t="s">
        <v>273</v>
      </c>
      <c r="H8" s="13">
        <v>8900000</v>
      </c>
      <c r="I8" s="13">
        <v>8900000</v>
      </c>
      <c r="J8" s="13">
        <v>8900000</v>
      </c>
      <c r="K8" s="13">
        <v>11</v>
      </c>
      <c r="L8" s="13" cm="1">
        <f t="array" ref="L8">IF(D8&gt;0,IF($D8&lt;=0,0,D8*H8),"")</f>
        <v>8900000</v>
      </c>
      <c r="M8" s="13" cm="1">
        <f t="array" ref="M8">IF(E8&gt;0,IF($D8&lt;=0,0,ROUND(E8*I8,2)),"")</f>
        <v>8900000</v>
      </c>
      <c r="N8" s="15" cm="1">
        <f t="array" ref="N8">IF(F8&gt;0,IF($D8&lt;=0,0,ROUND(F8*J8,2)),"")</f>
        <v>8900000</v>
      </c>
    </row>
    <row r="9" spans="1:14" ht="20.5" customHeight="1" x14ac:dyDescent="0.15">
      <c r="A9" s="29">
        <v>6</v>
      </c>
      <c r="B9" s="11" t="s">
        <v>274</v>
      </c>
      <c r="C9" s="16"/>
      <c r="D9" s="24">
        <v>5</v>
      </c>
      <c r="E9" s="18" cm="1">
        <f t="array" ref="E9">D9</f>
        <v>5</v>
      </c>
      <c r="F9" s="18" cm="1">
        <f t="array" ref="F9">D9</f>
        <v>5</v>
      </c>
      <c r="G9" s="25" t="s">
        <v>266</v>
      </c>
      <c r="H9" s="18">
        <v>11733.33</v>
      </c>
      <c r="I9" s="18">
        <v>11733.33</v>
      </c>
      <c r="J9" s="18">
        <v>11733.33</v>
      </c>
      <c r="K9" s="18">
        <v>11</v>
      </c>
      <c r="L9" s="18" cm="1">
        <f t="array" ref="L9">IF(D9&gt;0,IF($D9&lt;=0,0,D9*H9),"")</f>
        <v>58666.65</v>
      </c>
      <c r="M9" s="18" cm="1">
        <f t="array" ref="M9">IF(E9&gt;0,IF($D9&lt;=0,0,ROUND(E9*I9,2)),"")</f>
        <v>58666.65</v>
      </c>
      <c r="N9" s="27" cm="1">
        <f t="array" ref="N9">IF(F9&gt;0,IF($D9&lt;=0,0,ROUND(F9*J9,2)),"")</f>
        <v>58666.65</v>
      </c>
    </row>
    <row r="10" spans="1:14" ht="20.5" customHeight="1" x14ac:dyDescent="0.15">
      <c r="A10" s="29">
        <v>7</v>
      </c>
      <c r="B10" s="11" t="s">
        <v>275</v>
      </c>
      <c r="C10" s="12"/>
      <c r="D10" s="22">
        <v>1</v>
      </c>
      <c r="E10" s="13" cm="1">
        <f t="array" ref="E10">D10</f>
        <v>1</v>
      </c>
      <c r="F10" s="13" cm="1">
        <f t="array" ref="F10">D10</f>
        <v>1</v>
      </c>
      <c r="G10" s="14" t="s">
        <v>266</v>
      </c>
      <c r="H10" s="13">
        <v>180000</v>
      </c>
      <c r="I10" s="13">
        <v>180000</v>
      </c>
      <c r="J10" s="13">
        <v>180000</v>
      </c>
      <c r="K10" s="13">
        <v>11</v>
      </c>
      <c r="L10" s="13" cm="1">
        <f t="array" ref="L10">IF(D10&gt;0,IF($D10&lt;=0,0,D10*H10),"")</f>
        <v>180000</v>
      </c>
      <c r="M10" s="13" cm="1">
        <f t="array" ref="M10">IF(E10&gt;0,IF($D10&lt;=0,0,ROUND(E10*I10,2)),"")</f>
        <v>180000</v>
      </c>
      <c r="N10" s="15" cm="1">
        <f t="array" ref="N10">IF(F10&gt;0,IF($D10&lt;=0,0,ROUND(F10*J10,2)),"")</f>
        <v>180000</v>
      </c>
    </row>
    <row r="11" spans="1:14" ht="20.5" customHeight="1" x14ac:dyDescent="0.15">
      <c r="A11" s="29">
        <v>8</v>
      </c>
      <c r="B11" s="11" t="s">
        <v>276</v>
      </c>
      <c r="C11" s="16"/>
      <c r="D11" s="24">
        <v>1</v>
      </c>
      <c r="E11" s="18" cm="1">
        <f t="array" ref="E11">D11</f>
        <v>1</v>
      </c>
      <c r="F11" s="18" cm="1">
        <f t="array" ref="F11">D11</f>
        <v>1</v>
      </c>
      <c r="G11" s="25" t="s">
        <v>266</v>
      </c>
      <c r="H11" s="18">
        <v>165000</v>
      </c>
      <c r="I11" s="18">
        <v>165000</v>
      </c>
      <c r="J11" s="18">
        <v>165000</v>
      </c>
      <c r="K11" s="18">
        <v>11</v>
      </c>
      <c r="L11" s="18" cm="1">
        <f t="array" ref="L11">IF(D11&gt;0,IF($D11&lt;=0,0,D11*H11),"")</f>
        <v>165000</v>
      </c>
      <c r="M11" s="18" cm="1">
        <f t="array" ref="M11">IF(E11&gt;0,IF($D11&lt;=0,0,ROUND(E11*I11,2)),"")</f>
        <v>165000</v>
      </c>
      <c r="N11" s="27" cm="1">
        <f t="array" ref="N11">IF(F11&gt;0,IF($D11&lt;=0,0,ROUND(F11*J11,2)),"")</f>
        <v>165000</v>
      </c>
    </row>
    <row r="12" spans="1:14" ht="20.5" customHeight="1" x14ac:dyDescent="0.15">
      <c r="A12" s="29">
        <v>9</v>
      </c>
      <c r="B12" s="11" t="s">
        <v>277</v>
      </c>
      <c r="C12" s="12"/>
      <c r="D12" s="22">
        <v>2</v>
      </c>
      <c r="E12" s="13" cm="1">
        <f t="array" ref="E12">D12</f>
        <v>2</v>
      </c>
      <c r="F12" s="13" cm="1">
        <f t="array" ref="F12">D12</f>
        <v>2</v>
      </c>
      <c r="G12" s="14" t="s">
        <v>271</v>
      </c>
      <c r="H12" s="13">
        <v>750000</v>
      </c>
      <c r="I12" s="13">
        <v>750000</v>
      </c>
      <c r="J12" s="13">
        <v>750000</v>
      </c>
      <c r="K12" s="13">
        <v>11</v>
      </c>
      <c r="L12" s="13" cm="1">
        <f t="array" ref="L12">IF(D12&gt;0,IF($D12&lt;=0,0,D12*H12),"")</f>
        <v>1500000</v>
      </c>
      <c r="M12" s="13" cm="1">
        <f t="array" ref="M12">IF(E12&gt;0,IF($D12&lt;=0,0,ROUND(E12*I12,2)),"")</f>
        <v>1500000</v>
      </c>
      <c r="N12" s="15" cm="1">
        <f t="array" ref="N12">IF(F12&gt;0,IF($D12&lt;=0,0,ROUND(F12*J12,2)),"")</f>
        <v>1500000</v>
      </c>
    </row>
    <row r="13" spans="1:14" ht="20.5" customHeight="1" x14ac:dyDescent="0.15">
      <c r="A13" s="29">
        <v>10</v>
      </c>
      <c r="B13" s="11" t="s">
        <v>278</v>
      </c>
      <c r="C13" s="16"/>
      <c r="D13" s="24">
        <v>1</v>
      </c>
      <c r="E13" s="18" cm="1">
        <f t="array" ref="E13">D13</f>
        <v>1</v>
      </c>
      <c r="F13" s="18" cm="1">
        <f t="array" ref="F13">D13</f>
        <v>1</v>
      </c>
      <c r="G13" s="25" t="s">
        <v>279</v>
      </c>
      <c r="H13" s="18">
        <v>10000000</v>
      </c>
      <c r="I13" s="18">
        <v>10000000</v>
      </c>
      <c r="J13" s="18">
        <v>10000000</v>
      </c>
      <c r="K13" s="18">
        <v>11</v>
      </c>
      <c r="L13" s="18" cm="1">
        <f t="array" ref="L13">IF(D13&gt;0,IF($D13&lt;=0,0,D13*H13),"")</f>
        <v>10000000</v>
      </c>
      <c r="M13" s="18" cm="1">
        <f t="array" ref="M13">IF(E13&gt;0,IF($D13&lt;=0,0,ROUND(E13*I13,2)),"")</f>
        <v>10000000</v>
      </c>
      <c r="N13" s="27" cm="1">
        <f t="array" ref="N13">IF(F13&gt;0,IF($D13&lt;=0,0,ROUND(F13*J13,2)),"")</f>
        <v>10000000</v>
      </c>
    </row>
    <row r="14" spans="1:14" ht="20.5" customHeight="1" x14ac:dyDescent="0.15">
      <c r="A14" s="29">
        <v>11</v>
      </c>
      <c r="B14" s="11" t="s">
        <v>280</v>
      </c>
      <c r="C14" s="12"/>
      <c r="D14" s="22">
        <v>1</v>
      </c>
      <c r="E14" s="13" cm="1">
        <f t="array" ref="E14">D14</f>
        <v>1</v>
      </c>
      <c r="F14" s="13" cm="1">
        <f t="array" ref="F14">D14</f>
        <v>1</v>
      </c>
      <c r="G14" s="14" t="s">
        <v>279</v>
      </c>
      <c r="H14" s="13">
        <v>8000000</v>
      </c>
      <c r="I14" s="13">
        <v>8000000</v>
      </c>
      <c r="J14" s="13">
        <v>8000000</v>
      </c>
      <c r="K14" s="13">
        <v>11</v>
      </c>
      <c r="L14" s="13" cm="1">
        <f t="array" ref="L14">IF(D14&gt;0,IF($D14&lt;=0,0,D14*H14),"")</f>
        <v>8000000</v>
      </c>
      <c r="M14" s="13" cm="1">
        <f t="array" ref="M14">IF(E14&gt;0,IF($D14&lt;=0,0,ROUND(E14*I14,2)),"")</f>
        <v>8000000</v>
      </c>
      <c r="N14" s="15" cm="1">
        <f t="array" ref="N14">IF(F14&gt;0,IF($D14&lt;=0,0,ROUND(F14*J14,2)),"")</f>
        <v>8000000</v>
      </c>
    </row>
    <row r="15" spans="1:14" ht="20.5" customHeight="1" x14ac:dyDescent="0.15">
      <c r="A15" s="29">
        <v>12</v>
      </c>
      <c r="B15" s="11" t="s">
        <v>281</v>
      </c>
      <c r="C15" s="16"/>
      <c r="D15" s="24">
        <v>50</v>
      </c>
      <c r="E15" s="18" cm="1">
        <f t="array" ref="E15">D15</f>
        <v>50</v>
      </c>
      <c r="F15" s="18" cm="1">
        <f t="array" ref="F15">D15</f>
        <v>50</v>
      </c>
      <c r="G15" s="25" t="s">
        <v>266</v>
      </c>
      <c r="H15" s="18">
        <v>26000</v>
      </c>
      <c r="I15" s="18">
        <v>26000</v>
      </c>
      <c r="J15" s="18">
        <v>26000</v>
      </c>
      <c r="K15" s="18">
        <v>11</v>
      </c>
      <c r="L15" s="18" cm="1">
        <f t="array" ref="L15">IF(D15&gt;0,IF($D15&lt;=0,0,D15*H15),"")</f>
        <v>1300000</v>
      </c>
      <c r="M15" s="18" cm="1">
        <f t="array" ref="M15">IF(E15&gt;0,IF($D15&lt;=0,0,ROUND(E15*I15,2)),"")</f>
        <v>1300000</v>
      </c>
      <c r="N15" s="27" cm="1">
        <f t="array" ref="N15">IF(F15&gt;0,IF($D15&lt;=0,0,ROUND(F15*J15,2)),"")</f>
        <v>1300000</v>
      </c>
    </row>
    <row r="16" spans="1:14" ht="20.5" customHeight="1" x14ac:dyDescent="0.15">
      <c r="A16" s="29">
        <v>13</v>
      </c>
      <c r="B16" s="11" t="s">
        <v>282</v>
      </c>
      <c r="C16" s="12"/>
      <c r="D16" s="22">
        <v>1</v>
      </c>
      <c r="E16" s="13" cm="1">
        <f t="array" ref="E16">D16</f>
        <v>1</v>
      </c>
      <c r="F16" s="13" cm="1">
        <f t="array" ref="F16">D16</f>
        <v>1</v>
      </c>
      <c r="G16" s="14" t="s">
        <v>283</v>
      </c>
      <c r="H16" s="13">
        <v>5800000</v>
      </c>
      <c r="I16" s="13">
        <v>5800000</v>
      </c>
      <c r="J16" s="13">
        <v>5800000</v>
      </c>
      <c r="K16" s="13">
        <v>11</v>
      </c>
      <c r="L16" s="13" cm="1">
        <f t="array" ref="L16">IF(D16&gt;0,IF($D16&lt;=0,0,D16*H16),"")</f>
        <v>5800000</v>
      </c>
      <c r="M16" s="13" cm="1">
        <f t="array" ref="M16">IF(E16&gt;0,IF($D16&lt;=0,0,ROUND(E16*I16,2)),"")</f>
        <v>5800000</v>
      </c>
      <c r="N16" s="15" cm="1">
        <f t="array" ref="N16">IF(F16&gt;0,IF($D16&lt;=0,0,ROUND(F16*J16,2)),"")</f>
        <v>5800000</v>
      </c>
    </row>
    <row r="17" spans="1:14" ht="20.5" customHeight="1" x14ac:dyDescent="0.15">
      <c r="A17" s="29">
        <v>14</v>
      </c>
      <c r="B17" s="11" t="s">
        <v>284</v>
      </c>
      <c r="C17" s="16"/>
      <c r="D17" s="24">
        <v>8</v>
      </c>
      <c r="E17" s="18" cm="1">
        <f t="array" ref="E17">D17</f>
        <v>8</v>
      </c>
      <c r="F17" s="18" cm="1">
        <f t="array" ref="F17">D17</f>
        <v>8</v>
      </c>
      <c r="G17" s="25" t="s">
        <v>285</v>
      </c>
      <c r="H17" s="18">
        <v>385000</v>
      </c>
      <c r="I17" s="18">
        <v>385000</v>
      </c>
      <c r="J17" s="18">
        <v>385000</v>
      </c>
      <c r="K17" s="18">
        <v>11</v>
      </c>
      <c r="L17" s="18" cm="1">
        <f t="array" ref="L17">IF(D17&gt;0,IF($D17&lt;=0,0,D17*H17),"")</f>
        <v>3080000</v>
      </c>
      <c r="M17" s="18" cm="1">
        <f t="array" ref="M17">IF(E17&gt;0,IF($D17&lt;=0,0,ROUND(E17*I17,2)),"")</f>
        <v>3080000</v>
      </c>
      <c r="N17" s="27" cm="1">
        <f t="array" ref="N17">IF(F17&gt;0,IF($D17&lt;=0,0,ROUND(F17*J17,2)),"")</f>
        <v>3080000</v>
      </c>
    </row>
    <row r="18" spans="1:14" ht="20.5" customHeight="1" x14ac:dyDescent="0.15">
      <c r="A18" s="29">
        <v>15</v>
      </c>
      <c r="B18" s="11" t="s">
        <v>286</v>
      </c>
      <c r="C18" s="12"/>
      <c r="D18" s="13">
        <v>1</v>
      </c>
      <c r="E18" s="13" cm="1">
        <f t="array" ref="E18">D18</f>
        <v>1</v>
      </c>
      <c r="F18" s="13" cm="1">
        <f t="array" ref="F18">D18</f>
        <v>1</v>
      </c>
      <c r="G18" s="14" t="s">
        <v>283</v>
      </c>
      <c r="H18" s="13">
        <v>5200000</v>
      </c>
      <c r="I18" s="13">
        <v>5200000</v>
      </c>
      <c r="J18" s="13">
        <v>5200000</v>
      </c>
      <c r="K18" s="13">
        <v>11</v>
      </c>
      <c r="L18" s="13" cm="1">
        <f t="array" ref="L18">IF(D18&gt;0,IF($D18&lt;=0,0,D18*H18),"")</f>
        <v>5200000</v>
      </c>
      <c r="M18" s="13" cm="1">
        <f t="array" ref="M18">IF(E18&gt;0,IF($D18&lt;=0,0,ROUND(E18*I18,2)),"")</f>
        <v>5200000</v>
      </c>
      <c r="N18" s="15" cm="1">
        <f t="array" ref="N18">IF(F18&gt;0,IF($D18&lt;=0,0,ROUND(F18*J18,2)),"")</f>
        <v>5200000</v>
      </c>
    </row>
    <row r="19" spans="1:14" ht="20.5" customHeight="1" x14ac:dyDescent="0.15">
      <c r="A19" s="29">
        <v>16</v>
      </c>
      <c r="B19" s="11" t="s">
        <v>287</v>
      </c>
      <c r="C19" s="16"/>
      <c r="D19" s="18">
        <v>1</v>
      </c>
      <c r="E19" s="18" cm="1">
        <f t="array" ref="E19">D19</f>
        <v>1</v>
      </c>
      <c r="F19" s="18" cm="1">
        <f t="array" ref="F19">D19</f>
        <v>1</v>
      </c>
      <c r="G19" s="25" t="s">
        <v>283</v>
      </c>
      <c r="H19" s="18">
        <v>6600000</v>
      </c>
      <c r="I19" s="18">
        <v>6600000</v>
      </c>
      <c r="J19" s="18">
        <v>6600000</v>
      </c>
      <c r="K19" s="18">
        <v>11</v>
      </c>
      <c r="L19" s="18" cm="1">
        <f t="array" ref="L19">IF(D19&gt;0,IF($D19&lt;=0,0,D19*H19),"")</f>
        <v>6600000</v>
      </c>
      <c r="M19" s="18" cm="1">
        <f t="array" ref="M19">IF(E19&gt;0,IF($D19&lt;=0,0,ROUND(E19*I19,2)),"")</f>
        <v>6600000</v>
      </c>
      <c r="N19" s="27" cm="1">
        <f t="array" ref="N19">IF(F19&gt;0,IF($D19&lt;=0,0,ROUND(F19*J19,2)),"")</f>
        <v>6600000</v>
      </c>
    </row>
    <row r="20" spans="1:14" ht="20.5" customHeight="1" x14ac:dyDescent="0.15">
      <c r="A20" s="29">
        <v>17</v>
      </c>
      <c r="B20" s="11" t="s">
        <v>288</v>
      </c>
      <c r="C20" s="12"/>
      <c r="D20" s="13">
        <v>1</v>
      </c>
      <c r="E20" s="13" cm="1">
        <f t="array" ref="E20">D20</f>
        <v>1</v>
      </c>
      <c r="F20" s="13" cm="1">
        <f t="array" ref="F20">D20</f>
        <v>1</v>
      </c>
      <c r="G20" s="14" t="s">
        <v>266</v>
      </c>
      <c r="H20" s="112">
        <v>2000000</v>
      </c>
      <c r="I20" s="112">
        <v>2000000</v>
      </c>
      <c r="J20" s="112">
        <v>2000000</v>
      </c>
      <c r="K20" s="13">
        <v>11</v>
      </c>
      <c r="L20" s="13" cm="1">
        <f t="array" ref="L20">IF(D20&gt;0,IF($D20&lt;=0,0,D20*H20),"")</f>
        <v>2000000</v>
      </c>
      <c r="M20" s="13" cm="1">
        <f t="array" ref="M20">IF(E20&gt;0,IF($D20&lt;=0,0,ROUND(E20*I20,2)),"")</f>
        <v>2000000</v>
      </c>
      <c r="N20" s="15" cm="1">
        <f t="array" ref="N20">IF(F20&gt;0,IF($D20&lt;=0,0,ROUND(F20*J20,2)),"")</f>
        <v>2000000</v>
      </c>
    </row>
    <row r="21" spans="1:14" ht="20.5" customHeight="1" x14ac:dyDescent="0.15">
      <c r="A21" s="29">
        <v>18</v>
      </c>
      <c r="B21" s="11" t="s">
        <v>289</v>
      </c>
      <c r="C21" s="16"/>
      <c r="D21" s="18">
        <v>1</v>
      </c>
      <c r="E21" s="18" cm="1">
        <f t="array" ref="E21">D21</f>
        <v>1</v>
      </c>
      <c r="F21" s="18" cm="1">
        <f t="array" ref="F21">D21</f>
        <v>1</v>
      </c>
      <c r="G21" s="25" t="s">
        <v>266</v>
      </c>
      <c r="H21" s="18">
        <v>3850000</v>
      </c>
      <c r="I21" s="18">
        <v>3850000</v>
      </c>
      <c r="J21" s="18">
        <v>3850000</v>
      </c>
      <c r="K21" s="18">
        <v>11</v>
      </c>
      <c r="L21" s="18" cm="1">
        <f t="array" ref="L21">IF(D21&gt;0,IF($D21&lt;=0,0,D21*H21),"")</f>
        <v>3850000</v>
      </c>
      <c r="M21" s="18" cm="1">
        <f t="array" ref="M21">IF(E21&gt;0,IF($D21&lt;=0,0,ROUND(E21*I21,2)),"")</f>
        <v>3850000</v>
      </c>
      <c r="N21" s="27" cm="1">
        <f t="array" ref="N21">IF(F21&gt;0,IF($D21&lt;=0,0,ROUND(F21*J21,2)),"")</f>
        <v>3850000</v>
      </c>
    </row>
    <row r="22" spans="1:14" ht="20.5" customHeight="1" x14ac:dyDescent="0.15">
      <c r="A22" s="29">
        <v>19</v>
      </c>
      <c r="B22" s="11" t="s">
        <v>289</v>
      </c>
      <c r="C22" s="12"/>
      <c r="D22" s="13">
        <v>1</v>
      </c>
      <c r="E22" s="13" cm="1">
        <f t="array" ref="E22">D22</f>
        <v>1</v>
      </c>
      <c r="F22" s="13" cm="1">
        <f t="array" ref="F22">D22</f>
        <v>1</v>
      </c>
      <c r="G22" s="14" t="s">
        <v>266</v>
      </c>
      <c r="H22" s="13">
        <v>1900000</v>
      </c>
      <c r="I22" s="13">
        <v>1900000</v>
      </c>
      <c r="J22" s="13">
        <v>1900000</v>
      </c>
      <c r="K22" s="13">
        <v>11</v>
      </c>
      <c r="L22" s="13" cm="1">
        <f t="array" ref="L22">IF(D22&gt;0,IF($D22&lt;=0,0,D22*H22),"")</f>
        <v>1900000</v>
      </c>
      <c r="M22" s="13" cm="1">
        <f t="array" ref="M22">IF(E22&gt;0,IF($D22&lt;=0,0,ROUND(E22*I22,2)),"")</f>
        <v>1900000</v>
      </c>
      <c r="N22" s="15" cm="1">
        <f t="array" ref="N22">IF(F22&gt;0,IF($D22&lt;=0,0,ROUND(F22*J22,2)),"")</f>
        <v>1900000</v>
      </c>
    </row>
    <row r="23" spans="1:14" ht="20.5" customHeight="1" x14ac:dyDescent="0.15">
      <c r="A23" s="29">
        <v>20</v>
      </c>
      <c r="B23" s="11" t="s">
        <v>290</v>
      </c>
      <c r="C23" s="16"/>
      <c r="D23" s="18">
        <v>1</v>
      </c>
      <c r="E23" s="18" cm="1">
        <f t="array" ref="E23">D23</f>
        <v>1</v>
      </c>
      <c r="F23" s="18" cm="1">
        <f t="array" ref="F23">D23</f>
        <v>1</v>
      </c>
      <c r="G23" s="25" t="s">
        <v>266</v>
      </c>
      <c r="H23" s="18">
        <v>575000</v>
      </c>
      <c r="I23" s="18">
        <v>575000</v>
      </c>
      <c r="J23" s="18">
        <v>575000</v>
      </c>
      <c r="K23" s="18">
        <v>11</v>
      </c>
      <c r="L23" s="18" cm="1">
        <f t="array" ref="L23">IF(D23&gt;0,IF($D23&lt;=0,0,D23*H23),"")</f>
        <v>575000</v>
      </c>
      <c r="M23" s="18" cm="1">
        <f t="array" ref="M23">IF(E23&gt;0,IF($D23&lt;=0,0,ROUND(E23*I23,2)),"")</f>
        <v>575000</v>
      </c>
      <c r="N23" s="27" cm="1">
        <f t="array" ref="N23">IF(F23&gt;0,IF($D23&lt;=0,0,ROUND(F23*J23,2)),"")</f>
        <v>575000</v>
      </c>
    </row>
    <row r="24" spans="1:14" ht="20.5" customHeight="1" x14ac:dyDescent="0.15">
      <c r="A24" s="29">
        <v>21</v>
      </c>
      <c r="B24" s="11" t="s">
        <v>291</v>
      </c>
      <c r="C24" s="12"/>
      <c r="D24" s="13">
        <v>1</v>
      </c>
      <c r="E24" s="13" cm="1">
        <f t="array" ref="E24">D24</f>
        <v>1</v>
      </c>
      <c r="F24" s="13" cm="1">
        <f t="array" ref="F24">D24</f>
        <v>1</v>
      </c>
      <c r="G24" s="14" t="s">
        <v>273</v>
      </c>
      <c r="H24" s="13">
        <v>6900000</v>
      </c>
      <c r="I24" s="13">
        <v>6900000</v>
      </c>
      <c r="J24" s="13">
        <v>6900000</v>
      </c>
      <c r="K24" s="13">
        <v>11</v>
      </c>
      <c r="L24" s="13" cm="1">
        <f t="array" ref="L24">IF(D24&gt;0,IF($D24&lt;=0,0,D24*H24),"")</f>
        <v>6900000</v>
      </c>
      <c r="M24" s="13" cm="1">
        <f t="array" ref="M24">IF(E24&gt;0,IF($D24&lt;=0,0,ROUND(E24*I24,2)),"")</f>
        <v>6900000</v>
      </c>
      <c r="N24" s="15" cm="1">
        <f t="array" ref="N24">IF(F24&gt;0,IF($D24&lt;=0,0,ROUND(F24*J24,2)),"")</f>
        <v>6900000</v>
      </c>
    </row>
    <row r="25" spans="1:14" ht="20.5" customHeight="1" x14ac:dyDescent="0.15">
      <c r="A25" s="29">
        <v>22</v>
      </c>
      <c r="B25" s="11" t="s">
        <v>292</v>
      </c>
      <c r="C25" s="16"/>
      <c r="D25" s="18">
        <v>10</v>
      </c>
      <c r="E25" s="18" cm="1">
        <f t="array" ref="E25">D25</f>
        <v>10</v>
      </c>
      <c r="F25" s="18" cm="1">
        <f t="array" ref="F25">D25</f>
        <v>10</v>
      </c>
      <c r="G25" s="25" t="s">
        <v>266</v>
      </c>
      <c r="H25" s="18">
        <v>440000</v>
      </c>
      <c r="I25" s="18">
        <v>440000</v>
      </c>
      <c r="J25" s="18">
        <v>440000</v>
      </c>
      <c r="K25" s="18">
        <v>11</v>
      </c>
      <c r="L25" s="18" cm="1">
        <f t="array" ref="L25">IF(D25&gt;0,IF($D25&lt;=0,0,D25*H25),"")</f>
        <v>4400000</v>
      </c>
      <c r="M25" s="18" cm="1">
        <f t="array" ref="M25">IF(E25&gt;0,IF($D25&lt;=0,0,ROUND(E25*I25,2)),"")</f>
        <v>4400000</v>
      </c>
      <c r="N25" s="27" cm="1">
        <f t="array" ref="N25">IF(F25&gt;0,IF($D25&lt;=0,0,ROUND(F25*J25,2)),"")</f>
        <v>4400000</v>
      </c>
    </row>
    <row r="26" spans="1:14" ht="20.5" customHeight="1" x14ac:dyDescent="0.15">
      <c r="A26" s="29">
        <v>23</v>
      </c>
      <c r="B26" s="11" t="s">
        <v>293</v>
      </c>
      <c r="C26" s="12"/>
      <c r="D26" s="13">
        <v>20</v>
      </c>
      <c r="E26" s="13" cm="1">
        <f t="array" ref="E26">D26</f>
        <v>20</v>
      </c>
      <c r="F26" s="13" cm="1">
        <f t="array" ref="F26">D26</f>
        <v>20</v>
      </c>
      <c r="G26" s="14" t="s">
        <v>266</v>
      </c>
      <c r="H26" s="13">
        <v>425000</v>
      </c>
      <c r="I26" s="13">
        <v>425000</v>
      </c>
      <c r="J26" s="13">
        <v>425000</v>
      </c>
      <c r="K26" s="13">
        <v>11</v>
      </c>
      <c r="L26" s="13" cm="1">
        <f t="array" ref="L26">IF(D26&gt;0,IF($D26&lt;=0,0,D26*H26),"")</f>
        <v>8500000</v>
      </c>
      <c r="M26" s="13" cm="1">
        <f t="array" ref="M26">IF(E26&gt;0,IF($D26&lt;=0,0,ROUND(E26*I26,2)),"")</f>
        <v>8500000</v>
      </c>
      <c r="N26" s="15" cm="1">
        <f t="array" ref="N26">IF(F26&gt;0,IF($D26&lt;=0,0,ROUND(F26*J26,2)),"")</f>
        <v>8500000</v>
      </c>
    </row>
    <row r="27" spans="1:14" ht="20.5" customHeight="1" x14ac:dyDescent="0.15">
      <c r="A27" s="29">
        <v>24</v>
      </c>
      <c r="B27" s="11" t="s">
        <v>294</v>
      </c>
      <c r="C27" s="16"/>
      <c r="D27" s="18">
        <v>4</v>
      </c>
      <c r="E27" s="18" cm="1">
        <f t="array" ref="E27">D27</f>
        <v>4</v>
      </c>
      <c r="F27" s="18" cm="1">
        <f t="array" ref="F27">D27</f>
        <v>4</v>
      </c>
      <c r="G27" s="25" t="s">
        <v>266</v>
      </c>
      <c r="H27" s="18">
        <v>7100000</v>
      </c>
      <c r="I27" s="18">
        <v>7100000</v>
      </c>
      <c r="J27" s="18">
        <v>7100000</v>
      </c>
      <c r="K27" s="18">
        <v>11</v>
      </c>
      <c r="L27" s="18" cm="1">
        <f t="array" ref="L27">IF(D27&gt;0,IF($D27&lt;=0,0,D27*H27),"")</f>
        <v>28400000</v>
      </c>
      <c r="M27" s="18" cm="1">
        <f t="array" ref="M27">IF(E27&gt;0,IF($D27&lt;=0,0,ROUND(E27*I27,2)),"")</f>
        <v>28400000</v>
      </c>
      <c r="N27" s="27" cm="1">
        <f t="array" ref="N27">IF(F27&gt;0,IF($D27&lt;=0,0,ROUND(F27*J27,2)),"")</f>
        <v>28400000</v>
      </c>
    </row>
    <row r="28" spans="1:14" ht="20.5" customHeight="1" x14ac:dyDescent="0.15">
      <c r="A28" s="29">
        <v>25</v>
      </c>
      <c r="B28" s="11" t="s">
        <v>295</v>
      </c>
      <c r="C28" s="12"/>
      <c r="D28" s="13">
        <v>4</v>
      </c>
      <c r="E28" s="13" cm="1">
        <f t="array" ref="E28">D28</f>
        <v>4</v>
      </c>
      <c r="F28" s="13" cm="1">
        <f t="array" ref="F28">D28</f>
        <v>4</v>
      </c>
      <c r="G28" s="14" t="s">
        <v>266</v>
      </c>
      <c r="H28" s="112">
        <v>1950000</v>
      </c>
      <c r="I28" s="112">
        <v>1950000</v>
      </c>
      <c r="J28" s="112">
        <v>1950000</v>
      </c>
      <c r="K28" s="13">
        <v>11</v>
      </c>
      <c r="L28" s="13" cm="1">
        <f t="array" ref="L28">IF(D28&gt;0,IF($D28&lt;=0,0,D28*H28),"")</f>
        <v>7800000</v>
      </c>
      <c r="M28" s="13" cm="1">
        <f t="array" ref="M28">IF(E28&gt;0,IF($D28&lt;=0,0,ROUND(E28*I28,2)),"")</f>
        <v>7800000</v>
      </c>
      <c r="N28" s="15" cm="1">
        <f t="array" ref="N28">IF(F28&gt;0,IF($D28&lt;=0,0,ROUND(F28*J28,2)),"")</f>
        <v>7800000</v>
      </c>
    </row>
    <row r="29" spans="1:14" ht="20.5" customHeight="1" x14ac:dyDescent="0.15">
      <c r="A29" s="29">
        <v>26</v>
      </c>
      <c r="B29" s="11" t="s">
        <v>296</v>
      </c>
      <c r="C29" s="16"/>
      <c r="D29" s="18">
        <v>4</v>
      </c>
      <c r="E29" s="18" cm="1">
        <f t="array" ref="E29">D29</f>
        <v>4</v>
      </c>
      <c r="F29" s="18" cm="1">
        <f t="array" ref="F29">D29</f>
        <v>4</v>
      </c>
      <c r="G29" s="25" t="s">
        <v>266</v>
      </c>
      <c r="H29" s="26">
        <v>425000</v>
      </c>
      <c r="I29" s="26">
        <v>425000</v>
      </c>
      <c r="J29" s="26">
        <v>425000</v>
      </c>
      <c r="K29" s="18">
        <v>11</v>
      </c>
      <c r="L29" s="18" cm="1">
        <f t="array" ref="L29">IF(D29&gt;0,IF($D29&lt;=0,0,D29*H29),"")</f>
        <v>1700000</v>
      </c>
      <c r="M29" s="18" cm="1">
        <f t="array" ref="M29">IF(E29&gt;0,IF($D29&lt;=0,0,ROUND(E29*I29,2)),"")</f>
        <v>1700000</v>
      </c>
      <c r="N29" s="27" cm="1">
        <f t="array" ref="N29">IF(F29&gt;0,IF($D29&lt;=0,0,ROUND(F29*J29,2)),"")</f>
        <v>1700000</v>
      </c>
    </row>
    <row r="30" spans="1:14" ht="20.5" customHeight="1" x14ac:dyDescent="0.15">
      <c r="A30" s="29">
        <v>27</v>
      </c>
      <c r="B30" s="11" t="s">
        <v>297</v>
      </c>
      <c r="C30" s="12"/>
      <c r="D30" s="13">
        <v>1</v>
      </c>
      <c r="E30" s="13" cm="1">
        <f t="array" ref="E30">D30</f>
        <v>1</v>
      </c>
      <c r="F30" s="13" cm="1">
        <f t="array" ref="F30">D30</f>
        <v>1</v>
      </c>
      <c r="G30" s="14" t="s">
        <v>268</v>
      </c>
      <c r="H30" s="112">
        <v>75000</v>
      </c>
      <c r="I30" s="112">
        <v>75000</v>
      </c>
      <c r="J30" s="112">
        <v>75000</v>
      </c>
      <c r="K30" s="13">
        <v>11</v>
      </c>
      <c r="L30" s="13" cm="1">
        <f t="array" ref="L30">IF(D30&gt;0,IF($D30&lt;=0,0,D30*H30),"")</f>
        <v>75000</v>
      </c>
      <c r="M30" s="13" cm="1">
        <f t="array" ref="M30">IF(E30&gt;0,IF($D30&lt;=0,0,ROUND(E30*I30,2)),"")</f>
        <v>75000</v>
      </c>
      <c r="N30" s="15" cm="1">
        <f t="array" ref="N30">IF(F30&gt;0,IF($D30&lt;=0,0,ROUND(F30*J30,2)),"")</f>
        <v>75000</v>
      </c>
    </row>
    <row r="31" spans="1:14" ht="20.5" customHeight="1" x14ac:dyDescent="0.15">
      <c r="A31" s="29">
        <v>28</v>
      </c>
      <c r="B31" s="11" t="s">
        <v>298</v>
      </c>
      <c r="C31" s="16"/>
      <c r="D31" s="18">
        <v>2</v>
      </c>
      <c r="E31" s="18" cm="1">
        <f t="array" ref="E31">D31</f>
        <v>2</v>
      </c>
      <c r="F31" s="18" cm="1">
        <f t="array" ref="F31">D31</f>
        <v>2</v>
      </c>
      <c r="G31" s="25" t="s">
        <v>266</v>
      </c>
      <c r="H31" s="18">
        <v>485000</v>
      </c>
      <c r="I31" s="18">
        <v>485000</v>
      </c>
      <c r="J31" s="18">
        <v>485000</v>
      </c>
      <c r="K31" s="18">
        <v>11</v>
      </c>
      <c r="L31" s="18" cm="1">
        <f t="array" ref="L31">IF(D31&gt;0,IF($D31&lt;=0,0,D31*H31),"")</f>
        <v>970000</v>
      </c>
      <c r="M31" s="18" cm="1">
        <f t="array" ref="M31">IF(E31&gt;0,IF($D31&lt;=0,0,ROUND(E31*I31,2)),"")</f>
        <v>970000</v>
      </c>
      <c r="N31" s="27" cm="1">
        <f t="array" ref="N31">IF(F31&gt;0,IF($D31&lt;=0,0,ROUND(F31*J31,2)),"")</f>
        <v>970000</v>
      </c>
    </row>
    <row r="32" spans="1:14" ht="20.5" customHeight="1" x14ac:dyDescent="0.15">
      <c r="A32" s="29">
        <v>29</v>
      </c>
      <c r="B32" s="11" t="s">
        <v>299</v>
      </c>
      <c r="C32" s="12"/>
      <c r="D32" s="13">
        <v>1</v>
      </c>
      <c r="E32" s="13" cm="1">
        <f t="array" ref="E32">D32</f>
        <v>1</v>
      </c>
      <c r="F32" s="13" cm="1">
        <f t="array" ref="F32">D32</f>
        <v>1</v>
      </c>
      <c r="G32" s="14" t="s">
        <v>266</v>
      </c>
      <c r="H32" s="13">
        <v>438000</v>
      </c>
      <c r="I32" s="13">
        <v>438000</v>
      </c>
      <c r="J32" s="13">
        <v>438000</v>
      </c>
      <c r="K32" s="13">
        <v>11</v>
      </c>
      <c r="L32" s="13" cm="1">
        <f t="array" ref="L32">IF(D32&gt;0,IF($D32&lt;=0,0,D32*H32),"")</f>
        <v>438000</v>
      </c>
      <c r="M32" s="13" cm="1">
        <f t="array" ref="M32">IF(E32&gt;0,IF($D32&lt;=0,0,ROUND(E32*I32,2)),"")</f>
        <v>438000</v>
      </c>
      <c r="N32" s="15" cm="1">
        <f t="array" ref="N32">IF(F32&gt;0,IF($D32&lt;=0,0,ROUND(F32*J32,2)),"")</f>
        <v>438000</v>
      </c>
    </row>
    <row r="33" spans="1:14" ht="20.5" customHeight="1" x14ac:dyDescent="0.15">
      <c r="A33" s="29">
        <v>30</v>
      </c>
      <c r="B33" s="11" t="s">
        <v>300</v>
      </c>
      <c r="C33" s="16"/>
      <c r="D33" s="18">
        <v>3</v>
      </c>
      <c r="E33" s="18" cm="1">
        <f t="array" ref="E33">D33</f>
        <v>3</v>
      </c>
      <c r="F33" s="18" cm="1">
        <f t="array" ref="F33">D33</f>
        <v>3</v>
      </c>
      <c r="G33" s="25" t="s">
        <v>301</v>
      </c>
      <c r="H33" s="18">
        <v>4566666.67</v>
      </c>
      <c r="I33" s="18">
        <v>4566666.67</v>
      </c>
      <c r="J33" s="18">
        <v>4566666.67</v>
      </c>
      <c r="K33" s="18">
        <v>11</v>
      </c>
      <c r="L33" s="18" cm="1">
        <f t="array" ref="L33">IF(D33&gt;0,IF($D33&lt;=0,0,D33*H33),"")</f>
        <v>13700000.01</v>
      </c>
      <c r="M33" s="18" cm="1">
        <f t="array" ref="M33">IF(E33&gt;0,IF($D33&lt;=0,0,ROUND(E33*I33,2)),"")</f>
        <v>13700000.01</v>
      </c>
      <c r="N33" s="27" cm="1">
        <f t="array" ref="N33">IF(F33&gt;0,IF($D33&lt;=0,0,ROUND(F33*J33,2)),"")</f>
        <v>13700000.01</v>
      </c>
    </row>
    <row r="34" spans="1:14" ht="20.5" customHeight="1" x14ac:dyDescent="0.15">
      <c r="A34" s="29">
        <v>31</v>
      </c>
      <c r="B34" s="11" t="s">
        <v>302</v>
      </c>
      <c r="C34" s="12"/>
      <c r="D34" s="13">
        <v>1</v>
      </c>
      <c r="E34" s="13" cm="1">
        <f t="array" ref="E34">D34</f>
        <v>1</v>
      </c>
      <c r="F34" s="13" cm="1">
        <f t="array" ref="F34">D34</f>
        <v>1</v>
      </c>
      <c r="G34" s="14" t="s">
        <v>279</v>
      </c>
      <c r="H34" s="13">
        <v>2500000</v>
      </c>
      <c r="I34" s="13">
        <v>2500000</v>
      </c>
      <c r="J34" s="13">
        <v>2500000</v>
      </c>
      <c r="K34" s="13">
        <v>11</v>
      </c>
      <c r="L34" s="13" cm="1">
        <f t="array" ref="L34">IF(D34&gt;0,IF($D34&lt;=0,0,D34*H34),"")</f>
        <v>2500000</v>
      </c>
      <c r="M34" s="13" cm="1">
        <f t="array" ref="M34">IF(E34&gt;0,IF($D34&lt;=0,0,ROUND(E34*I34,2)),"")</f>
        <v>2500000</v>
      </c>
      <c r="N34" s="15" cm="1">
        <f t="array" ref="N34">IF(F34&gt;0,IF($D34&lt;=0,0,ROUND(F34*J34,2)),"")</f>
        <v>2500000</v>
      </c>
    </row>
    <row r="35" spans="1:14" ht="20.5" customHeight="1" x14ac:dyDescent="0.15">
      <c r="A35" s="29">
        <v>32</v>
      </c>
      <c r="B35" s="11" t="s">
        <v>303</v>
      </c>
      <c r="C35" s="16"/>
      <c r="D35" s="18">
        <v>2</v>
      </c>
      <c r="E35" s="18" cm="1">
        <f t="array" ref="E35">D35</f>
        <v>2</v>
      </c>
      <c r="F35" s="18" cm="1">
        <f t="array" ref="F35">D35</f>
        <v>2</v>
      </c>
      <c r="G35" s="25" t="s">
        <v>266</v>
      </c>
      <c r="H35" s="18">
        <v>1930000</v>
      </c>
      <c r="I35" s="18">
        <v>1930000</v>
      </c>
      <c r="J35" s="18">
        <v>1930000</v>
      </c>
      <c r="K35" s="18">
        <v>11</v>
      </c>
      <c r="L35" s="18" cm="1">
        <f t="array" ref="L35">IF(D35&gt;0,IF($D35&lt;=0,0,D35*H35),"")</f>
        <v>3860000</v>
      </c>
      <c r="M35" s="18" cm="1">
        <f t="array" ref="M35">IF(E35&gt;0,IF($D35&lt;=0,0,ROUND(E35*I35,2)),"")</f>
        <v>3860000</v>
      </c>
      <c r="N35" s="27" cm="1">
        <f t="array" ref="N35">IF(F35&gt;0,IF($D35&lt;=0,0,ROUND(F35*J35,2)),"")</f>
        <v>3860000</v>
      </c>
    </row>
    <row r="36" spans="1:14" ht="20.5" customHeight="1" x14ac:dyDescent="0.15">
      <c r="A36" s="29">
        <v>33</v>
      </c>
      <c r="B36" s="11" t="s">
        <v>304</v>
      </c>
      <c r="C36" s="12"/>
      <c r="D36" s="13">
        <v>2</v>
      </c>
      <c r="E36" s="13" cm="1">
        <f t="array" ref="E36">D36</f>
        <v>2</v>
      </c>
      <c r="F36" s="13" cm="1">
        <f t="array" ref="F36">D36</f>
        <v>2</v>
      </c>
      <c r="G36" s="14" t="s">
        <v>266</v>
      </c>
      <c r="H36" s="13">
        <v>3200000</v>
      </c>
      <c r="I36" s="13">
        <v>3200000</v>
      </c>
      <c r="J36" s="13">
        <v>3200000</v>
      </c>
      <c r="K36" s="13">
        <v>11</v>
      </c>
      <c r="L36" s="13" cm="1">
        <f t="array" ref="L36">IF(D36&gt;0,IF($D36&lt;=0,0,D36*H36),"")</f>
        <v>6400000</v>
      </c>
      <c r="M36" s="13" cm="1">
        <f t="array" ref="M36">IF(E36&gt;0,IF($D36&lt;=0,0,ROUND(E36*I36,2)),"")</f>
        <v>6400000</v>
      </c>
      <c r="N36" s="15" cm="1">
        <f t="array" ref="N36">IF(F36&gt;0,IF($D36&lt;=0,0,ROUND(F36*J36,2)),"")</f>
        <v>6400000</v>
      </c>
    </row>
    <row r="37" spans="1:14" ht="20.5" customHeight="1" x14ac:dyDescent="0.15">
      <c r="A37" s="29">
        <v>34</v>
      </c>
      <c r="B37" s="11" t="s">
        <v>267</v>
      </c>
      <c r="C37" s="16"/>
      <c r="D37" s="18">
        <v>1</v>
      </c>
      <c r="E37" s="18" cm="1">
        <f t="array" ref="E37">D37</f>
        <v>1</v>
      </c>
      <c r="F37" s="18" cm="1">
        <f t="array" ref="F37">D37</f>
        <v>1</v>
      </c>
      <c r="G37" s="25" t="s">
        <v>273</v>
      </c>
      <c r="H37" s="18">
        <v>8700000</v>
      </c>
      <c r="I37" s="18">
        <v>8700000</v>
      </c>
      <c r="J37" s="18">
        <v>8700000</v>
      </c>
      <c r="K37" s="18">
        <v>11</v>
      </c>
      <c r="L37" s="18" cm="1">
        <f t="array" ref="L37">IF(D37&gt;0,IF($D37&lt;=0,0,D37*H37),"")</f>
        <v>8700000</v>
      </c>
      <c r="M37" s="18" cm="1">
        <f t="array" ref="M37">IF(E37&gt;0,IF($D37&lt;=0,0,ROUND(E37*I37,2)),"")</f>
        <v>8700000</v>
      </c>
      <c r="N37" s="27" cm="1">
        <f t="array" ref="N37">IF(F37&gt;0,IF($D37&lt;=0,0,ROUND(F37*J37,2)),"")</f>
        <v>8700000</v>
      </c>
    </row>
    <row r="38" spans="1:14" ht="20.5" customHeight="1" x14ac:dyDescent="0.15">
      <c r="A38" s="29">
        <v>35</v>
      </c>
      <c r="B38" s="11" t="s">
        <v>305</v>
      </c>
      <c r="C38" s="12"/>
      <c r="D38" s="13">
        <v>1</v>
      </c>
      <c r="E38" s="13" cm="1">
        <f t="array" ref="E38">D38</f>
        <v>1</v>
      </c>
      <c r="F38" s="13" cm="1">
        <f t="array" ref="F38">D38</f>
        <v>1</v>
      </c>
      <c r="G38" s="14" t="s">
        <v>266</v>
      </c>
      <c r="H38" s="13">
        <v>1900000</v>
      </c>
      <c r="I38" s="13">
        <v>1900000</v>
      </c>
      <c r="J38" s="13">
        <v>1900000</v>
      </c>
      <c r="K38" s="13">
        <v>11</v>
      </c>
      <c r="L38" s="13" cm="1">
        <f t="array" ref="L38">IF(D38&gt;0,IF($D38&lt;=0,0,D38*H38),"")</f>
        <v>1900000</v>
      </c>
      <c r="M38" s="13" cm="1">
        <f t="array" ref="M38">IF(E38&gt;0,IF($D38&lt;=0,0,ROUND(E38*I38,2)),"")</f>
        <v>1900000</v>
      </c>
      <c r="N38" s="15" cm="1">
        <f t="array" ref="N38">IF(F38&gt;0,IF($D38&lt;=0,0,ROUND(F38*J38,2)),"")</f>
        <v>1900000</v>
      </c>
    </row>
    <row r="39" spans="1:14" ht="20.5" customHeight="1" x14ac:dyDescent="0.15">
      <c r="A39" s="31">
        <v>36</v>
      </c>
      <c r="B39" s="32" t="s">
        <v>306</v>
      </c>
      <c r="C39" s="33"/>
      <c r="D39" s="34">
        <v>1</v>
      </c>
      <c r="E39" s="34" cm="1">
        <f t="array" ref="E39">D39</f>
        <v>1</v>
      </c>
      <c r="F39" s="34" cm="1">
        <f t="array" ref="F39">D39</f>
        <v>1</v>
      </c>
      <c r="G39" s="35" t="s">
        <v>266</v>
      </c>
      <c r="H39" s="34">
        <v>1250000</v>
      </c>
      <c r="I39" s="34">
        <v>1200000</v>
      </c>
      <c r="J39" s="34">
        <v>1200000</v>
      </c>
      <c r="K39" s="34">
        <v>11</v>
      </c>
      <c r="L39" s="34" cm="1">
        <f t="array" ref="L39">IF(D39&gt;0,IF($D39&lt;=0,0,D39*H39),"")</f>
        <v>1250000</v>
      </c>
      <c r="M39" s="34" cm="1">
        <f t="array" ref="M39">IF(E39&gt;0,IF($D39&lt;=0,0,ROUND(E39*I39,2)),"")</f>
        <v>1200000</v>
      </c>
      <c r="N39" s="36" cm="1">
        <f t="array" ref="N39">IF(F39&gt;0,IF($D39&lt;=0,0,ROUND(F39*J39,2)),"")</f>
        <v>1200000</v>
      </c>
    </row>
    <row r="40" spans="1:14" ht="20.75" customHeight="1" x14ac:dyDescent="0.15">
      <c r="A40" s="51"/>
      <c r="B40" s="52"/>
      <c r="C40" s="52"/>
      <c r="D40" s="53"/>
      <c r="E40" s="53"/>
      <c r="F40" s="53"/>
      <c r="G40" s="54"/>
      <c r="H40" s="54"/>
      <c r="I40" s="52"/>
      <c r="J40" s="55"/>
      <c r="K40" s="56" t="s">
        <v>39</v>
      </c>
      <c r="L40" s="57" cm="1">
        <f t="array" ref="L40">SUM(L1:L39)</f>
        <v>166666666.66</v>
      </c>
      <c r="M40" s="57" cm="1">
        <f t="array" ref="M40">SUM(M1:M39)</f>
        <v>166616666.66</v>
      </c>
      <c r="N40" s="57" cm="1">
        <f t="array" ref="N40">SUM(N1:N39)</f>
        <v>166616666.66</v>
      </c>
    </row>
    <row r="41" spans="1:14" ht="21" customHeight="1" x14ac:dyDescent="0.15">
      <c r="A41" s="58"/>
      <c r="B41" s="59" t="s">
        <v>40</v>
      </c>
      <c r="C41" s="60"/>
      <c r="D41" s="61" cm="1">
        <f t="array" ref="D41">ROUND(IF(L41&lt;=100000000,L41*0.24%,IF(AND(L41&gt;100000000,L41&lt;=500000000),100000000*0.24%+(L41-100000000)*0.19%,IF(AND(L41&gt;500000000,L41&lt;=1000000000),100000000*0.24%+400000000*0.19%+(L41-500000000)*0.15%,IF(AND(L41&gt;1000000000,L41&lt;=5000000000),100000000*0.24%+400000000*0.19%+500000000*0.15%+(L41-1000000000)*0.12%,IF(L41&gt;5000000000,100000000*0.24%+400000000*0.19%+500000000*0.15%+4000000000*0.12%+(L41-5000000000)*0.1%,"Bingung komputer"))))),2)</f>
        <v>366666.67</v>
      </c>
      <c r="E41" s="62" cm="1">
        <f t="array" ref="E41">ROUND(IF(M41&lt;=100000000,M41*0.24%,IF(AND(M41&gt;100000000,M41&lt;=500000000),100000000*0.24%+(M41-100000000)*0.19%,IF(AND(M41&gt;500000000,M41&lt;=1000000000),100000000*0.24%+400000000*0.19%+(M41-500000000)*0.15%,IF(AND(M41&gt;1000000000,M41&lt;=5000000000),100000000*0.24%+400000000*0.19%+500000000*0.15%+(M41-1000000000)*0.12%,IF(M41&gt;5000000000,100000000*0.24%+400000000*0.19%+500000000*0.15%+4000000000*0.12%+(M41-5000000000)*0.1%,"Bingung komputer"))))),2)</f>
        <v>366571.67</v>
      </c>
      <c r="F41" s="62" cm="1">
        <f t="array" ref="F41">ROUND(IF(N41&lt;=100000000,N41*0.24%,IF(AND(N41&gt;100000000,N41&lt;=500000000),100000000*0.24%+(N41-100000000)*0.19%,IF(AND(N41&gt;500000000,N41&lt;=1000000000),100000000*0.24%+400000000*0.19%+(N41-500000000)*0.15%,IF(AND(N41&gt;1000000000,N41&lt;=5000000000),100000000*0.24%+400000000*0.19%+500000000*0.15%+(N41-1000000000)*0.12%,IF(N41&gt;5000000000,100000000*0.24%+400000000*0.19%+500000000*0.15%+4000000000*0.12%+(N41-5000000000)*0.1%,"Bingung komputer"))))),2)</f>
        <v>366571.67</v>
      </c>
      <c r="G41" s="63"/>
      <c r="H41" s="64"/>
      <c r="I41" s="60"/>
      <c r="J41" s="65"/>
      <c r="K41" s="65" t="str" cm="1">
        <f t="array" ref="K41">"Jumlah Terkena Pajak "&amp;MAX(K3:K39)&amp;"% (B)"</f>
        <v>Jumlah Terkena Pajak 11% (B)</v>
      </c>
      <c r="L41" s="66" cm="1">
        <f t="array" ref="L41">SUMIF($K3:$K39,"&gt;0",L3:L39)</f>
        <v>166666666.66</v>
      </c>
      <c r="M41" s="67" cm="1">
        <f t="array" ref="M41">SUMIF($K3:$K39,"&gt;0",M3:M39)</f>
        <v>166616666.66</v>
      </c>
      <c r="N41" s="67" cm="1">
        <f t="array" ref="N41">SUMIF($K3:$K39,"&gt;0",N3:N39)</f>
        <v>166616666.66</v>
      </c>
    </row>
    <row r="42" spans="1:14" ht="21" customHeight="1" x14ac:dyDescent="0.15">
      <c r="A42" s="68"/>
      <c r="B42" s="69"/>
      <c r="C42" s="69"/>
      <c r="D42" s="70"/>
      <c r="E42" s="70"/>
      <c r="F42" s="69"/>
      <c r="G42" s="70"/>
      <c r="H42" s="70"/>
      <c r="I42" s="69"/>
      <c r="J42" s="71"/>
      <c r="K42" s="71" t="str" cm="1">
        <f t="array" ref="K42">"PPN (C) = "&amp;MAX(K3:K39)&amp;"% x B"</f>
        <v>PPN (C) = 11% x B</v>
      </c>
      <c r="L42" s="72" cm="1">
        <f t="array" ref="L42">L41*MAX($K3:$K39)%</f>
        <v>18333333.332600001</v>
      </c>
      <c r="M42" s="67" cm="1">
        <f t="array" ref="M42">M41*MAX($K3:$K39)%</f>
        <v>18327833.332600001</v>
      </c>
      <c r="N42" s="67" cm="1">
        <f t="array" ref="N42">N41*MAX($K3:$K39)%</f>
        <v>18327833.332600001</v>
      </c>
    </row>
    <row r="43" spans="1:14" ht="21" customHeight="1" x14ac:dyDescent="0.15">
      <c r="A43" s="68"/>
      <c r="B43" s="69"/>
      <c r="C43" s="69"/>
      <c r="D43" s="70"/>
      <c r="E43" s="70"/>
      <c r="F43" s="70"/>
      <c r="G43" s="70"/>
      <c r="H43" s="70"/>
      <c r="I43" s="69"/>
      <c r="J43" s="71"/>
      <c r="K43" s="73" t="s">
        <v>41</v>
      </c>
      <c r="L43" s="74" cm="1">
        <f t="array" ref="L43">L40+L42</f>
        <v>184999999.99259999</v>
      </c>
      <c r="M43" s="67" cm="1">
        <f t="array" ref="M43">M40+M42</f>
        <v>184944499.99259999</v>
      </c>
      <c r="N43" s="67" cm="1">
        <f t="array" ref="N43">N40+N42</f>
        <v>184944499.99259999</v>
      </c>
    </row>
    <row r="44" spans="1:14" ht="20.5" customHeight="1" x14ac:dyDescent="0.15">
      <c r="A44" s="68"/>
      <c r="B44" s="69"/>
      <c r="C44" s="69"/>
      <c r="D44" s="70"/>
      <c r="E44" s="70"/>
      <c r="F44" s="70"/>
      <c r="G44" s="70"/>
      <c r="H44" s="70"/>
      <c r="I44" s="72">
        <v>184944000</v>
      </c>
      <c r="J44" s="71"/>
      <c r="K44" s="73" t="s">
        <v>42</v>
      </c>
      <c r="L44" s="66" cm="1">
        <f t="array" ref="L44">ROUNDDOWN(L43,-3)</f>
        <v>184999000</v>
      </c>
      <c r="M44" s="66" cm="1">
        <f t="array" ref="M44">ROUNDDOWN(M43,2)</f>
        <v>184944499.99000001</v>
      </c>
      <c r="N44" s="66" cm="1">
        <f t="array" ref="N44">ROUNDDOWN(N43,-3)</f>
        <v>184944000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350000</v>
      </c>
      <c r="I4" s="13">
        <v>255000</v>
      </c>
      <c r="J4" s="13">
        <v>255000</v>
      </c>
      <c r="K4" s="13">
        <v>11</v>
      </c>
      <c r="L4" s="13" cm="1">
        <f t="array" ref="L4">IF(D4&gt;0,IF($D4&lt;=0,0,D4*H4),"")</f>
        <v>350000</v>
      </c>
      <c r="M4" s="13" cm="1">
        <f t="array" ref="M4">IF(E4&gt;0,IF($D4&lt;=0,0,ROUND(E4*I4,2)),"")</f>
        <v>255000</v>
      </c>
      <c r="N4" s="15" cm="1">
        <f t="array" ref="N4">IF(F4&gt;0,IF($D4&lt;=0,0,ROUND(F4*J4,2)),"")</f>
        <v>255000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108</v>
      </c>
      <c r="H5" s="18">
        <v>755000</v>
      </c>
      <c r="I5" s="26">
        <v>722000</v>
      </c>
      <c r="J5" s="26">
        <v>722000</v>
      </c>
      <c r="K5" s="18">
        <v>11</v>
      </c>
      <c r="L5" s="18" cm="1">
        <f t="array" ref="L5">IF(D5&gt;0,IF($D5&lt;=0,0,D5*H5),"")</f>
        <v>755000</v>
      </c>
      <c r="M5" s="18" cm="1">
        <f t="array" ref="M5">IF(E5&gt;0,IF($D5&lt;=0,0,ROUND(E5*I5,2)),"")</f>
        <v>722000</v>
      </c>
      <c r="N5" s="27" cm="1">
        <f t="array" ref="N5">IF(F5&gt;0,IF($D5&lt;=0,0,ROUND(F5*J5,2)),"")</f>
        <v>722000</v>
      </c>
    </row>
    <row r="6" spans="1:14" ht="20.5" customHeight="1" x14ac:dyDescent="0.15">
      <c r="A6" s="28"/>
      <c r="B6" s="11" t="s">
        <v>32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82</v>
      </c>
      <c r="B7" s="11" t="s">
        <v>35</v>
      </c>
      <c r="C7" s="16"/>
      <c r="D7" s="18">
        <v>514.29999999999995</v>
      </c>
      <c r="E7" s="18" cm="1">
        <f t="array" ref="E7">D7</f>
        <v>514.29999999999995</v>
      </c>
      <c r="F7" s="18" cm="1">
        <f t="array" ref="F7">D7</f>
        <v>514.29999999999995</v>
      </c>
      <c r="G7" s="25" t="s">
        <v>36</v>
      </c>
      <c r="H7" s="18">
        <v>1448.26</v>
      </c>
      <c r="I7" s="30">
        <v>1444.98</v>
      </c>
      <c r="J7" s="30">
        <v>1444.98</v>
      </c>
      <c r="K7" s="18">
        <v>11</v>
      </c>
      <c r="L7" s="18" cm="1">
        <f t="array" ref="L7">IF(D7&gt;0,IF($D7&lt;=0,0,D7*H7),"")</f>
        <v>744840.1179999999</v>
      </c>
      <c r="M7" s="18" cm="1">
        <f t="array" ref="M7">IF(E7&gt;0,IF($D7&lt;=0,0,ROUND(E7*I7,2)),"")</f>
        <v>743153.21</v>
      </c>
      <c r="N7" s="27" cm="1">
        <f t="array" ref="N7">IF(F7&gt;0,IF($D7&lt;=0,0,ROUND(F7*J7,2)),"")</f>
        <v>743153.21</v>
      </c>
    </row>
    <row r="8" spans="1:14" ht="20.5" customHeight="1" x14ac:dyDescent="0.15">
      <c r="A8" s="28"/>
      <c r="B8" s="11" t="s">
        <v>245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307</v>
      </c>
      <c r="B9" s="32" t="s">
        <v>308</v>
      </c>
      <c r="C9" s="33"/>
      <c r="D9" s="34">
        <v>91.12</v>
      </c>
      <c r="E9" s="34" cm="1">
        <f t="array" ref="E9">D9</f>
        <v>91.12</v>
      </c>
      <c r="F9" s="34" cm="1">
        <f t="array" ref="F9">D9</f>
        <v>91.12</v>
      </c>
      <c r="G9" s="35" t="s">
        <v>34</v>
      </c>
      <c r="H9" s="34">
        <v>1957058.89</v>
      </c>
      <c r="I9" s="34">
        <v>1955610.33</v>
      </c>
      <c r="J9" s="34">
        <v>1955610.33</v>
      </c>
      <c r="K9" s="34">
        <v>11</v>
      </c>
      <c r="L9" s="34" cm="1">
        <f t="array" ref="L9">IF(D9&gt;0,IF($D9&lt;=0,0,D9*H9),"")</f>
        <v>178327206.05680001</v>
      </c>
      <c r="M9" s="34" cm="1">
        <f t="array" ref="M9">IF(E9&gt;0,IF($D9&lt;=0,0,ROUND(E9*I9,2)),"")</f>
        <v>178195213.27000001</v>
      </c>
      <c r="N9" s="36" cm="1">
        <f t="array" ref="N9">IF(F9&gt;0,IF($D9&lt;=0,0,ROUND(F9*J9,2)),"")</f>
        <v>178195213.27000001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1"/>
      <c r="I10" s="41"/>
      <c r="J10" s="41"/>
      <c r="K10" s="40"/>
      <c r="L10" s="41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180177046.17480001</v>
      </c>
      <c r="M28" s="57" cm="1">
        <f t="array" ref="M28">SUM(M1:M27)</f>
        <v>179915366.48000002</v>
      </c>
      <c r="N28" s="57" cm="1">
        <f t="array" ref="N28">SUM(N1:N27)</f>
        <v>179915366.48000002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392336.39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391839.2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391839.2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180177046.17480001</v>
      </c>
      <c r="M29" s="67" cm="1">
        <f t="array" ref="M29">SUMIF($K3:$K27,"&gt;0",M3:M27)</f>
        <v>179915366.48000002</v>
      </c>
      <c r="N29" s="67" cm="1">
        <f t="array" ref="N29">SUMIF($K3:$K27,"&gt;0",N3:N27)</f>
        <v>179915366.48000002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19819475.079228003</v>
      </c>
      <c r="M30" s="67" cm="1">
        <f t="array" ref="M30">M29*MAX($K3:$K27)%</f>
        <v>19790690.312800001</v>
      </c>
      <c r="N30" s="67" cm="1">
        <f t="array" ref="N30">N29*MAX($K3:$K27)%</f>
        <v>19790690.312800001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199996521.25402802</v>
      </c>
      <c r="M31" s="67" cm="1">
        <f t="array" ref="M31">M28+M30</f>
        <v>199706056.79280001</v>
      </c>
      <c r="N31" s="67" cm="1">
        <f t="array" ref="N31">N28+N30</f>
        <v>199706056.79280001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ROUNDDOWN(L31,-3)</f>
        <v>199996000</v>
      </c>
      <c r="M32" s="66" cm="1">
        <f t="array" ref="M32">ROUNDDOWN(M31,2)</f>
        <v>199706056.78999999</v>
      </c>
      <c r="N32" s="66" cm="1">
        <f t="array" ref="N32">ROUNDDOWN(N31,-3)</f>
        <v>199706000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N37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309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350000</v>
      </c>
      <c r="I4" s="13">
        <v>300000</v>
      </c>
      <c r="J4" s="13">
        <v>300000</v>
      </c>
      <c r="K4" s="13">
        <v>11</v>
      </c>
      <c r="L4" s="13" cm="1">
        <f t="array" ref="L4">IF(D4&gt;0,IF($D4&lt;=0,0,D4*H4),"")</f>
        <v>350000</v>
      </c>
      <c r="M4" s="13" cm="1">
        <f t="array" ref="M4">IF(E4&gt;0,IF($D4&lt;=0,0,ROUND(E4*I4,2)),"")</f>
        <v>300000</v>
      </c>
      <c r="N4" s="15" cm="1">
        <f t="array" ref="N4">IF(F4&gt;0,IF($D4&lt;=0,0,ROUND(F4*J4,2)),"")</f>
        <v>300000</v>
      </c>
    </row>
    <row r="5" spans="1:14" ht="20.5" customHeight="1" x14ac:dyDescent="0.15">
      <c r="A5" s="29">
        <v>2</v>
      </c>
      <c r="B5" s="11" t="s">
        <v>310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500000</v>
      </c>
      <c r="I5" s="18">
        <v>470000</v>
      </c>
      <c r="J5" s="18">
        <v>470000</v>
      </c>
      <c r="K5" s="18">
        <v>11</v>
      </c>
      <c r="L5" s="18" cm="1">
        <f t="array" ref="L5">IF(D5&gt;0,IF($D5&lt;=0,0,D5*H5),"")</f>
        <v>500000</v>
      </c>
      <c r="M5" s="18" cm="1">
        <f t="array" ref="M5">IF(E5&gt;0,IF($D5&lt;=0,0,ROUND(E5*I5,2)),"")</f>
        <v>470000</v>
      </c>
      <c r="N5" s="27" cm="1">
        <f t="array" ref="N5">IF(F5&gt;0,IF($D5&lt;=0,0,ROUND(F5*J5,2)),"")</f>
        <v>470000</v>
      </c>
    </row>
    <row r="6" spans="1:14" ht="20.5" customHeight="1" x14ac:dyDescent="0.15">
      <c r="A6" s="29">
        <v>3</v>
      </c>
      <c r="B6" s="11" t="s">
        <v>311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>
        <v>250000</v>
      </c>
      <c r="I6" s="13">
        <v>200000</v>
      </c>
      <c r="J6" s="13">
        <v>200000</v>
      </c>
      <c r="K6" s="13">
        <v>11</v>
      </c>
      <c r="L6" s="13" cm="1">
        <f t="array" ref="L6">IF(D6&gt;0,IF($D6&lt;=0,0,D6*H6),"")</f>
        <v>250000</v>
      </c>
      <c r="M6" s="13" cm="1">
        <f t="array" ref="M6">IF(E6&gt;0,IF($D6&lt;=0,0,ROUND(E6*I6,2)),"")</f>
        <v>200000</v>
      </c>
      <c r="N6" s="15" cm="1">
        <f t="array" ref="N6">IF(F6&gt;0,IF($D6&lt;=0,0,ROUND(F6*J6,2)),"")</f>
        <v>200000</v>
      </c>
    </row>
    <row r="7" spans="1:14" ht="20.5" customHeight="1" x14ac:dyDescent="0.15">
      <c r="A7" s="29">
        <v>4</v>
      </c>
      <c r="B7" s="11" t="s">
        <v>312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>
        <v>630000</v>
      </c>
      <c r="I7" s="18">
        <v>645000</v>
      </c>
      <c r="J7" s="18">
        <v>630000</v>
      </c>
      <c r="K7" s="18">
        <v>11</v>
      </c>
      <c r="L7" s="18" cm="1">
        <f t="array" ref="L7">IF(D7&gt;0,IF($D7&lt;=0,0,D7*H7),"")</f>
        <v>630000</v>
      </c>
      <c r="M7" s="18" cm="1">
        <f t="array" ref="M7">IF(E7&gt;0,IF($D7&lt;=0,0,ROUND(E7*I7,2)),"")</f>
        <v>645000</v>
      </c>
      <c r="N7" s="27" cm="1">
        <f t="array" ref="N7">IF(F7&gt;0,IF($D7&lt;=0,0,ROUND(F7*J7,2)),"")</f>
        <v>630000</v>
      </c>
    </row>
    <row r="8" spans="1:14" ht="20.5" customHeight="1" x14ac:dyDescent="0.15">
      <c r="A8" s="28"/>
      <c r="B8" s="11" t="s">
        <v>313</v>
      </c>
      <c r="C8" s="12"/>
      <c r="D8" s="13"/>
      <c r="E8" s="13"/>
      <c r="F8" s="13"/>
      <c r="G8" s="20"/>
      <c r="H8" s="13"/>
      <c r="I8" s="13"/>
      <c r="J8" s="13"/>
      <c r="K8" s="13"/>
      <c r="L8" s="13"/>
      <c r="M8" s="13"/>
      <c r="N8" s="15"/>
    </row>
    <row r="9" spans="1:14" ht="92.5" customHeight="1" x14ac:dyDescent="0.15">
      <c r="A9" s="28"/>
      <c r="B9" s="11" t="s">
        <v>314</v>
      </c>
      <c r="C9" s="16"/>
      <c r="D9" s="17"/>
      <c r="E9" s="18"/>
      <c r="F9" s="18"/>
      <c r="G9" s="17"/>
      <c r="H9" s="18"/>
      <c r="I9" s="18"/>
      <c r="J9" s="18"/>
      <c r="K9" s="18"/>
      <c r="L9" s="18"/>
      <c r="M9" s="18"/>
      <c r="N9" s="27"/>
    </row>
    <row r="10" spans="1:14" ht="20.5" customHeight="1" x14ac:dyDescent="0.15">
      <c r="A10" s="28"/>
      <c r="B10" s="11" t="s">
        <v>315</v>
      </c>
      <c r="C10" s="12"/>
      <c r="D10" s="20"/>
      <c r="E10" s="13"/>
      <c r="F10" s="13"/>
      <c r="G10" s="20"/>
      <c r="H10" s="13"/>
      <c r="I10" s="20"/>
      <c r="J10" s="20"/>
      <c r="K10" s="13"/>
      <c r="L10" s="20" t="str" cm="1">
        <f t="array" ref="L10">IF(D10&gt;0,IF($D10&lt;=0,0,D10*H10),"")</f>
        <v/>
      </c>
      <c r="M10" s="20" t="str" cm="1">
        <f t="array" ref="M10">IF(E10&gt;0,IF($D10&lt;=0,0,ROUND(E10*I10,2)),"")</f>
        <v/>
      </c>
      <c r="N10" s="21" t="str" cm="1">
        <f t="array" ref="N10">IF(F10&gt;0,IF($D10&lt;=0,0,ROUND(F10*J10,2)),"")</f>
        <v/>
      </c>
    </row>
    <row r="11" spans="1:14" ht="20.5" customHeight="1" x14ac:dyDescent="0.15">
      <c r="A11" s="29">
        <v>1</v>
      </c>
      <c r="B11" s="11" t="s">
        <v>316</v>
      </c>
      <c r="C11" s="16"/>
      <c r="D11" s="24">
        <v>98.5</v>
      </c>
      <c r="E11" s="18" cm="1">
        <f t="array" ref="E11">D11</f>
        <v>98.5</v>
      </c>
      <c r="F11" s="18" cm="1">
        <f t="array" ref="F11">D11</f>
        <v>98.5</v>
      </c>
      <c r="G11" s="25" t="s">
        <v>317</v>
      </c>
      <c r="H11" s="18">
        <v>246180</v>
      </c>
      <c r="I11" s="18">
        <v>244948</v>
      </c>
      <c r="J11" s="18">
        <v>244948</v>
      </c>
      <c r="K11" s="18">
        <v>11</v>
      </c>
      <c r="L11" s="18" cm="1">
        <f t="array" ref="L11">IF(D11&gt;0,IF($D11&lt;=0,0,D11*H11),"")</f>
        <v>24248730</v>
      </c>
      <c r="M11" s="18" cm="1">
        <f t="array" ref="M11">IF(E11&gt;0,IF($D11&lt;=0,0,ROUND(E11*I11,2)),"")</f>
        <v>24127378</v>
      </c>
      <c r="N11" s="27" cm="1">
        <f t="array" ref="N11">IF(F11&gt;0,IF($D11&lt;=0,0,ROUND(F11*J11,2)),"")</f>
        <v>24127378</v>
      </c>
    </row>
    <row r="12" spans="1:14" ht="20.5" customHeight="1" x14ac:dyDescent="0.15">
      <c r="A12" s="29">
        <v>2</v>
      </c>
      <c r="B12" s="11" t="s">
        <v>318</v>
      </c>
      <c r="C12" s="12"/>
      <c r="D12" s="22">
        <v>71.75</v>
      </c>
      <c r="E12" s="13" cm="1">
        <f t="array" ref="E12">D12</f>
        <v>71.75</v>
      </c>
      <c r="F12" s="13" cm="1">
        <f t="array" ref="F12">D12</f>
        <v>71.75</v>
      </c>
      <c r="G12" s="14" t="s">
        <v>317</v>
      </c>
      <c r="H12" s="13">
        <v>195357.25</v>
      </c>
      <c r="I12" s="13">
        <v>194458.92</v>
      </c>
      <c r="J12" s="13">
        <v>194458.92</v>
      </c>
      <c r="K12" s="13">
        <v>11</v>
      </c>
      <c r="L12" s="13" cm="1">
        <f t="array" ref="L12">IF(D12&gt;0,IF($D12&lt;=0,0,D12*H12),"")</f>
        <v>14016882.6875</v>
      </c>
      <c r="M12" s="13" cm="1">
        <f t="array" ref="M12">IF(E12&gt;0,IF($D12&lt;=0,0,ROUND(E12*I12,2)),"")</f>
        <v>13952427.51</v>
      </c>
      <c r="N12" s="15" cm="1">
        <f t="array" ref="N12">IF(F12&gt;0,IF($D12&lt;=0,0,ROUND(F12*J12,2)),"")</f>
        <v>13952427.51</v>
      </c>
    </row>
    <row r="13" spans="1:14" ht="20.5" customHeight="1" x14ac:dyDescent="0.15">
      <c r="A13" s="113"/>
      <c r="B13" s="11" t="s">
        <v>319</v>
      </c>
      <c r="C13" s="16"/>
      <c r="D13" s="18"/>
      <c r="E13" s="18"/>
      <c r="F13" s="18"/>
      <c r="G13" s="114"/>
      <c r="H13" s="18"/>
      <c r="I13" s="114"/>
      <c r="J13" s="114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1</v>
      </c>
      <c r="B14" s="11" t="s">
        <v>320</v>
      </c>
      <c r="C14" s="12"/>
      <c r="D14" s="13">
        <v>2.21</v>
      </c>
      <c r="E14" s="13" cm="1">
        <f t="array" ref="E14">D14</f>
        <v>2.21</v>
      </c>
      <c r="F14" s="13" cm="1">
        <f t="array" ref="F14">D14</f>
        <v>2.21</v>
      </c>
      <c r="G14" s="14" t="s">
        <v>321</v>
      </c>
      <c r="H14" s="13">
        <v>86625</v>
      </c>
      <c r="I14" s="13">
        <v>85772.5</v>
      </c>
      <c r="J14" s="13">
        <v>85772.5</v>
      </c>
      <c r="K14" s="13">
        <v>11</v>
      </c>
      <c r="L14" s="13" cm="1">
        <f t="array" ref="L14">IF(D14&gt;0,IF($D14&lt;=0,0,D14*H14),"")</f>
        <v>191441.25</v>
      </c>
      <c r="M14" s="13" cm="1">
        <f t="array" ref="M14">IF(E14&gt;0,IF($D14&lt;=0,0,ROUND(E14*I14,2)),"")</f>
        <v>189557.23</v>
      </c>
      <c r="N14" s="15" cm="1">
        <f t="array" ref="N14">IF(F14&gt;0,IF($D14&lt;=0,0,ROUND(F14*J14,2)),"")</f>
        <v>189557.23</v>
      </c>
    </row>
    <row r="15" spans="1:14" ht="20.5" customHeight="1" x14ac:dyDescent="0.15">
      <c r="A15" s="29">
        <v>2</v>
      </c>
      <c r="B15" s="11" t="s">
        <v>322</v>
      </c>
      <c r="C15" s="16"/>
      <c r="D15" s="24">
        <v>46</v>
      </c>
      <c r="E15" s="18" cm="1">
        <f t="array" ref="E15">D15</f>
        <v>46</v>
      </c>
      <c r="F15" s="18" cm="1">
        <f t="array" ref="F15">D15</f>
        <v>46</v>
      </c>
      <c r="G15" s="25" t="s">
        <v>323</v>
      </c>
      <c r="H15" s="18">
        <v>222582.5</v>
      </c>
      <c r="I15" s="18">
        <v>222582.5</v>
      </c>
      <c r="J15" s="18">
        <v>222582.5</v>
      </c>
      <c r="K15" s="18">
        <v>11</v>
      </c>
      <c r="L15" s="18" cm="1">
        <f t="array" ref="L15">IF(D15&gt;0,IF($D15&lt;=0,0,D15*H15),"")</f>
        <v>10238795</v>
      </c>
      <c r="M15" s="18" cm="1">
        <f t="array" ref="M15">IF(E15&gt;0,IF($D15&lt;=0,0,ROUND(E15*I15,2)),"")</f>
        <v>10238795</v>
      </c>
      <c r="N15" s="27" cm="1">
        <f t="array" ref="N15">IF(F15&gt;0,IF($D15&lt;=0,0,ROUND(F15*J15,2)),"")</f>
        <v>10238795</v>
      </c>
    </row>
    <row r="16" spans="1:14" ht="20.5" customHeight="1" x14ac:dyDescent="0.15">
      <c r="A16" s="29">
        <v>3</v>
      </c>
      <c r="B16" s="11" t="s">
        <v>324</v>
      </c>
      <c r="C16" s="12"/>
      <c r="D16" s="13">
        <v>1.58</v>
      </c>
      <c r="E16" s="13" cm="1">
        <f t="array" ref="E16">D16</f>
        <v>1.58</v>
      </c>
      <c r="F16" s="13" cm="1">
        <f t="array" ref="F16">D16</f>
        <v>1.58</v>
      </c>
      <c r="G16" s="14" t="s">
        <v>321</v>
      </c>
      <c r="H16" s="13">
        <v>1234993.3999999999</v>
      </c>
      <c r="I16" s="13">
        <v>1228319.24</v>
      </c>
      <c r="J16" s="13">
        <v>1228319.24</v>
      </c>
      <c r="K16" s="13">
        <v>11</v>
      </c>
      <c r="L16" s="13" cm="1">
        <f t="array" ref="L16">IF(D16&gt;0,IF($D16&lt;=0,0,D16*H16),"")</f>
        <v>1951289.5719999999</v>
      </c>
      <c r="M16" s="13" cm="1">
        <f t="array" ref="M16">IF(E16&gt;0,IF($D16&lt;=0,0,ROUND(E16*I16,2)),"")</f>
        <v>1940744.4</v>
      </c>
      <c r="N16" s="15" cm="1">
        <f t="array" ref="N16">IF(F16&gt;0,IF($D16&lt;=0,0,ROUND(F16*J16,2)),"")</f>
        <v>1940744.4</v>
      </c>
    </row>
    <row r="17" spans="1:14" ht="20.5" customHeight="1" x14ac:dyDescent="0.15">
      <c r="A17" s="29">
        <v>4</v>
      </c>
      <c r="B17" s="11" t="s">
        <v>325</v>
      </c>
      <c r="C17" s="16"/>
      <c r="D17" s="24">
        <v>45.37</v>
      </c>
      <c r="E17" s="18" cm="1">
        <f t="array" ref="E17">D17</f>
        <v>45.37</v>
      </c>
      <c r="F17" s="18" cm="1">
        <f t="array" ref="F17">D17</f>
        <v>45.37</v>
      </c>
      <c r="G17" s="25" t="s">
        <v>252</v>
      </c>
      <c r="H17" s="18">
        <v>16720.3</v>
      </c>
      <c r="I17" s="18">
        <v>16703.689999999999</v>
      </c>
      <c r="J17" s="18">
        <v>16703.689999999999</v>
      </c>
      <c r="K17" s="18">
        <v>11</v>
      </c>
      <c r="L17" s="18" cm="1">
        <f t="array" ref="L17">IF(D17&gt;0,IF($D17&lt;=0,0,D17*H17),"")</f>
        <v>758600.01099999994</v>
      </c>
      <c r="M17" s="18" cm="1">
        <f t="array" ref="M17">IF(E17&gt;0,IF($D17&lt;=0,0,ROUND(E17*I17,2)),"")</f>
        <v>757846.42</v>
      </c>
      <c r="N17" s="27" cm="1">
        <f t="array" ref="N17">IF(F17&gt;0,IF($D17&lt;=0,0,ROUND(F17*J17,2)),"")</f>
        <v>757846.42</v>
      </c>
    </row>
    <row r="18" spans="1:14" ht="20.5" customHeight="1" x14ac:dyDescent="0.15">
      <c r="A18" s="29">
        <v>5</v>
      </c>
      <c r="B18" s="11" t="s">
        <v>326</v>
      </c>
      <c r="C18" s="12"/>
      <c r="D18" s="13">
        <v>33.6</v>
      </c>
      <c r="E18" s="13" cm="1">
        <f t="array" ref="E18">D18</f>
        <v>33.6</v>
      </c>
      <c r="F18" s="13" cm="1">
        <f t="array" ref="F18">D18</f>
        <v>33.6</v>
      </c>
      <c r="G18" s="14" t="s">
        <v>317</v>
      </c>
      <c r="H18" s="13">
        <v>195855</v>
      </c>
      <c r="I18" s="13">
        <v>194939.8</v>
      </c>
      <c r="J18" s="13">
        <v>194939.8</v>
      </c>
      <c r="K18" s="13">
        <v>11</v>
      </c>
      <c r="L18" s="13" cm="1">
        <f t="array" ref="L18">IF(D18&gt;0,IF($D18&lt;=0,0,D18*H18),"")</f>
        <v>6580728</v>
      </c>
      <c r="M18" s="13" cm="1">
        <f t="array" ref="M18">IF(E18&gt;0,IF($D18&lt;=0,0,ROUND(E18*I18,2)),"")</f>
        <v>6549977.2800000003</v>
      </c>
      <c r="N18" s="15" cm="1">
        <f t="array" ref="N18">IF(F18&gt;0,IF($D18&lt;=0,0,ROUND(F18*J18,2)),"")</f>
        <v>6549977.2800000003</v>
      </c>
    </row>
    <row r="19" spans="1:14" ht="32.5" customHeight="1" x14ac:dyDescent="0.15">
      <c r="A19" s="113"/>
      <c r="B19" s="11" t="s">
        <v>327</v>
      </c>
      <c r="C19" s="16"/>
      <c r="D19" s="18"/>
      <c r="E19" s="18"/>
      <c r="F19" s="18"/>
      <c r="G19" s="114"/>
      <c r="H19" s="18"/>
      <c r="I19" s="114"/>
      <c r="J19" s="114"/>
      <c r="K19" s="18"/>
      <c r="L19" s="17" t="str" cm="1">
        <f t="array" ref="L19">IF(D19&gt;0,IF($D19&lt;=0,0,D19*H19),"")</f>
        <v/>
      </c>
      <c r="M19" s="17" t="str" cm="1">
        <f t="array" ref="M19">IF(E19&gt;0,IF($D19&lt;=0,0,ROUND(E19*I19,2)),"")</f>
        <v/>
      </c>
      <c r="N19" s="19" t="str" cm="1">
        <f t="array" ref="N19">IF(F19&gt;0,IF($D19&lt;=0,0,ROUND(F19*J19,2)),"")</f>
        <v/>
      </c>
    </row>
    <row r="20" spans="1:14" ht="20.5" customHeight="1" x14ac:dyDescent="0.15">
      <c r="A20" s="29">
        <v>1</v>
      </c>
      <c r="B20" s="11" t="s">
        <v>328</v>
      </c>
      <c r="C20" s="12"/>
      <c r="D20" s="13">
        <v>28.8</v>
      </c>
      <c r="E20" s="13" cm="1">
        <f t="array" ref="E20">D20</f>
        <v>28.8</v>
      </c>
      <c r="F20" s="13" cm="1">
        <f t="array" ref="F20">D20</f>
        <v>28.8</v>
      </c>
      <c r="G20" s="14" t="s">
        <v>321</v>
      </c>
      <c r="H20" s="13">
        <v>358050</v>
      </c>
      <c r="I20" s="13">
        <v>356598</v>
      </c>
      <c r="J20" s="13">
        <v>356598</v>
      </c>
      <c r="K20" s="13">
        <v>11</v>
      </c>
      <c r="L20" s="13" cm="1">
        <f t="array" ref="L20">IF(D20&gt;0,IF($D20&lt;=0,0,D20*H20),"")</f>
        <v>10311840</v>
      </c>
      <c r="M20" s="13" cm="1">
        <f t="array" ref="M20">IF(E20&gt;0,IF($D20&lt;=0,0,ROUND(E20*I20,2)),"")</f>
        <v>10270022.4</v>
      </c>
      <c r="N20" s="15" cm="1">
        <f t="array" ref="N20">IF(F20&gt;0,IF($D20&lt;=0,0,ROUND(F20*J20,2)),"")</f>
        <v>10270022.4</v>
      </c>
    </row>
    <row r="21" spans="1:14" ht="20.5" customHeight="1" x14ac:dyDescent="0.15">
      <c r="A21" s="29">
        <v>2</v>
      </c>
      <c r="B21" s="11" t="s">
        <v>329</v>
      </c>
      <c r="C21" s="16"/>
      <c r="D21" s="24">
        <v>57.6</v>
      </c>
      <c r="E21" s="18" cm="1">
        <f t="array" ref="E21">D21</f>
        <v>57.6</v>
      </c>
      <c r="F21" s="18" cm="1">
        <f t="array" ref="F21">D21</f>
        <v>57.6</v>
      </c>
      <c r="G21" s="25" t="s">
        <v>321</v>
      </c>
      <c r="H21" s="18">
        <v>218427</v>
      </c>
      <c r="I21" s="18">
        <v>218042.22</v>
      </c>
      <c r="J21" s="18">
        <v>218042.22</v>
      </c>
      <c r="K21" s="18">
        <v>11</v>
      </c>
      <c r="L21" s="18" cm="1">
        <f t="array" ref="L21">IF(D21&gt;0,IF($D21&lt;=0,0,D21*H21),"")</f>
        <v>12581395.200000001</v>
      </c>
      <c r="M21" s="18" cm="1">
        <f t="array" ref="M21">IF(E21&gt;0,IF($D21&lt;=0,0,ROUND(E21*I21,2)),"")</f>
        <v>12559231.869999999</v>
      </c>
      <c r="N21" s="27" cm="1">
        <f t="array" ref="N21">IF(F21&gt;0,IF($D21&lt;=0,0,ROUND(F21*J21,2)),"")</f>
        <v>12559231.869999999</v>
      </c>
    </row>
    <row r="22" spans="1:14" ht="20.5" customHeight="1" x14ac:dyDescent="0.15">
      <c r="A22" s="29">
        <v>3</v>
      </c>
      <c r="B22" s="11" t="s">
        <v>330</v>
      </c>
      <c r="C22" s="12"/>
      <c r="D22" s="13">
        <v>28.8</v>
      </c>
      <c r="E22" s="13" cm="1">
        <f t="array" ref="E22">D22</f>
        <v>28.8</v>
      </c>
      <c r="F22" s="13" cm="1">
        <f t="array" ref="F22">D22</f>
        <v>28.8</v>
      </c>
      <c r="G22" s="14" t="s">
        <v>321</v>
      </c>
      <c r="H22" s="13">
        <v>1177528.26</v>
      </c>
      <c r="I22" s="13">
        <v>1171506.74</v>
      </c>
      <c r="J22" s="13">
        <v>1171506.74</v>
      </c>
      <c r="K22" s="13">
        <v>11</v>
      </c>
      <c r="L22" s="13" cm="1">
        <f t="array" ref="L22">IF(D22&gt;0,IF($D22&lt;=0,0,D22*H22),"")</f>
        <v>33912813.888000004</v>
      </c>
      <c r="M22" s="13" cm="1">
        <f t="array" ref="M22">IF(E22&gt;0,IF($D22&lt;=0,0,ROUND(E22*I22,2)),"")</f>
        <v>33739394.109999999</v>
      </c>
      <c r="N22" s="15" cm="1">
        <f t="array" ref="N22">IF(F22&gt;0,IF($D22&lt;=0,0,ROUND(F22*J22,2)),"")</f>
        <v>33739394.109999999</v>
      </c>
    </row>
    <row r="23" spans="1:14" ht="20.5" customHeight="1" x14ac:dyDescent="0.15">
      <c r="A23" s="113"/>
      <c r="B23" s="11" t="s">
        <v>331</v>
      </c>
      <c r="C23" s="16"/>
      <c r="D23" s="18"/>
      <c r="E23" s="18"/>
      <c r="F23" s="18"/>
      <c r="G23" s="114"/>
      <c r="H23" s="18"/>
      <c r="I23" s="114"/>
      <c r="J23" s="114"/>
      <c r="K23" s="18"/>
      <c r="L23" s="17" t="str" cm="1">
        <f t="array" ref="L23">IF(D23&gt;0,IF($D23&lt;=0,0,D23*H23),"")</f>
        <v/>
      </c>
      <c r="M23" s="17" t="str" cm="1">
        <f t="array" ref="M23">IF(E23&gt;0,IF($D23&lt;=0,0,ROUND(E23*I23,2)),"")</f>
        <v/>
      </c>
      <c r="N23" s="19" t="str" cm="1">
        <f t="array" ref="N23">IF(F23&gt;0,IF($D23&lt;=0,0,ROUND(F23*J23,2)),"")</f>
        <v/>
      </c>
    </row>
    <row r="24" spans="1:14" ht="32.5" customHeight="1" x14ac:dyDescent="0.15">
      <c r="A24" s="29">
        <v>1</v>
      </c>
      <c r="B24" s="11" t="s">
        <v>332</v>
      </c>
      <c r="C24" s="12"/>
      <c r="D24" s="13">
        <v>14</v>
      </c>
      <c r="E24" s="13" cm="1">
        <f t="array" ref="E24">D24</f>
        <v>14</v>
      </c>
      <c r="F24" s="13" cm="1">
        <f t="array" ref="F24">D24</f>
        <v>14</v>
      </c>
      <c r="G24" s="14" t="s">
        <v>22</v>
      </c>
      <c r="H24" s="13">
        <v>450000</v>
      </c>
      <c r="I24" s="13">
        <v>450000</v>
      </c>
      <c r="J24" s="13">
        <v>450000</v>
      </c>
      <c r="K24" s="13">
        <v>11</v>
      </c>
      <c r="L24" s="13" cm="1">
        <f t="array" ref="L24">IF(D24&gt;0,IF($D24&lt;=0,0,D24*H24),"")</f>
        <v>6300000</v>
      </c>
      <c r="M24" s="13" cm="1">
        <f t="array" ref="M24">IF(E24&gt;0,IF($D24&lt;=0,0,ROUND(E24*I24,2)),"")</f>
        <v>6300000</v>
      </c>
      <c r="N24" s="15" cm="1">
        <f t="array" ref="N24">IF(F24&gt;0,IF($D24&lt;=0,0,ROUND(F24*J24,2)),"")</f>
        <v>6300000</v>
      </c>
    </row>
    <row r="25" spans="1:14" ht="20.5" customHeight="1" x14ac:dyDescent="0.15">
      <c r="A25" s="29">
        <v>2</v>
      </c>
      <c r="B25" s="11" t="s">
        <v>333</v>
      </c>
      <c r="C25" s="16"/>
      <c r="D25" s="24">
        <v>25</v>
      </c>
      <c r="E25" s="18" cm="1">
        <f t="array" ref="E25">D25</f>
        <v>25</v>
      </c>
      <c r="F25" s="18" cm="1">
        <f t="array" ref="F25">D25</f>
        <v>25</v>
      </c>
      <c r="G25" s="25" t="s">
        <v>22</v>
      </c>
      <c r="H25" s="18">
        <v>272331.59999999998</v>
      </c>
      <c r="I25" s="18">
        <v>272331.59999999998</v>
      </c>
      <c r="J25" s="18">
        <v>272331.59999999998</v>
      </c>
      <c r="K25" s="18">
        <v>11</v>
      </c>
      <c r="L25" s="18" cm="1">
        <f t="array" ref="L25">IF(D25&gt;0,IF($D25&lt;=0,0,D25*H25),"")</f>
        <v>6808289.9999999991</v>
      </c>
      <c r="M25" s="18" cm="1">
        <f t="array" ref="M25">IF(E25&gt;0,IF($D25&lt;=0,0,ROUND(E25*I25,2)),"")</f>
        <v>6808290</v>
      </c>
      <c r="N25" s="27" cm="1">
        <f t="array" ref="N25">IF(F25&gt;0,IF($D25&lt;=0,0,ROUND(F25*J25,2)),"")</f>
        <v>6808290</v>
      </c>
    </row>
    <row r="26" spans="1:14" ht="20.5" customHeight="1" x14ac:dyDescent="0.15">
      <c r="A26" s="29">
        <v>3</v>
      </c>
      <c r="B26" s="11" t="s">
        <v>334</v>
      </c>
      <c r="C26" s="12"/>
      <c r="D26" s="13">
        <v>25</v>
      </c>
      <c r="E26" s="13" cm="1">
        <f t="array" ref="E26">D26</f>
        <v>25</v>
      </c>
      <c r="F26" s="13" cm="1">
        <f t="array" ref="F26">D26</f>
        <v>25</v>
      </c>
      <c r="G26" s="14" t="s">
        <v>22</v>
      </c>
      <c r="H26" s="13">
        <v>915388.72</v>
      </c>
      <c r="I26" s="13">
        <v>912340.24</v>
      </c>
      <c r="J26" s="13">
        <v>912340.24</v>
      </c>
      <c r="K26" s="13">
        <v>11</v>
      </c>
      <c r="L26" s="13" cm="1">
        <f t="array" ref="L26">IF(D26&gt;0,IF($D26&lt;=0,0,D26*H26),"")</f>
        <v>22884718</v>
      </c>
      <c r="M26" s="13" cm="1">
        <f t="array" ref="M26">IF(E26&gt;0,IF($D26&lt;=0,0,ROUND(E26*I26,2)),"")</f>
        <v>22808506</v>
      </c>
      <c r="N26" s="15" cm="1">
        <f t="array" ref="N26">IF(F26&gt;0,IF($D26&lt;=0,0,ROUND(F26*J26,2)),"")</f>
        <v>22808506</v>
      </c>
    </row>
    <row r="27" spans="1:14" ht="20.5" customHeight="1" x14ac:dyDescent="0.15">
      <c r="A27" s="113"/>
      <c r="B27" s="11" t="s">
        <v>335</v>
      </c>
      <c r="C27" s="16"/>
      <c r="D27" s="18"/>
      <c r="E27" s="18"/>
      <c r="F27" s="18"/>
      <c r="G27" s="114"/>
      <c r="H27" s="18"/>
      <c r="I27" s="114"/>
      <c r="J27" s="114"/>
      <c r="K27" s="18"/>
      <c r="L27" s="17" t="str" cm="1">
        <f t="array" ref="L27">IF(D27&gt;0,IF($D27&lt;=0,0,D27*H27),"")</f>
        <v/>
      </c>
      <c r="M27" s="17" t="str" cm="1">
        <f t="array" ref="M27">IF(E27&gt;0,IF($D27&lt;=0,0,ROUND(E27*I27,2)),"")</f>
        <v/>
      </c>
      <c r="N27" s="19" t="str" cm="1">
        <f t="array" ref="N27">IF(F27&gt;0,IF($D27&lt;=0,0,ROUND(F27*J27,2)),"")</f>
        <v/>
      </c>
    </row>
    <row r="28" spans="1:14" ht="20.5" customHeight="1" x14ac:dyDescent="0.15">
      <c r="A28" s="29">
        <v>1</v>
      </c>
      <c r="B28" s="11" t="s">
        <v>336</v>
      </c>
      <c r="C28" s="12"/>
      <c r="D28" s="13">
        <v>36.369999999999997</v>
      </c>
      <c r="E28" s="13" cm="1">
        <f t="array" ref="E28">D28</f>
        <v>36.369999999999997</v>
      </c>
      <c r="F28" s="13" cm="1">
        <f t="array" ref="F28">D28</f>
        <v>36.369999999999997</v>
      </c>
      <c r="G28" s="14" t="s">
        <v>323</v>
      </c>
      <c r="H28" s="13">
        <v>750000</v>
      </c>
      <c r="I28" s="13">
        <v>745000</v>
      </c>
      <c r="J28" s="13">
        <v>745000</v>
      </c>
      <c r="K28" s="13">
        <v>11</v>
      </c>
      <c r="L28" s="13" cm="1">
        <f t="array" ref="L28">IF(D28&gt;0,IF($D28&lt;=0,0,D28*H28),"")</f>
        <v>27277499.999999996</v>
      </c>
      <c r="M28" s="13" cm="1">
        <f t="array" ref="M28">IF(E28&gt;0,IF($D28&lt;=0,0,ROUND(E28*I28,2)),"")</f>
        <v>27095650</v>
      </c>
      <c r="N28" s="15" cm="1">
        <f t="array" ref="N28">IF(F28&gt;0,IF($D28&lt;=0,0,ROUND(F28*J28,2)),"")</f>
        <v>27095650</v>
      </c>
    </row>
    <row r="29" spans="1:14" ht="20.5" customHeight="1" x14ac:dyDescent="0.15">
      <c r="A29" s="28"/>
      <c r="B29" s="11" t="s">
        <v>37</v>
      </c>
      <c r="C29" s="16"/>
      <c r="D29" s="18"/>
      <c r="E29" s="18"/>
      <c r="F29" s="18"/>
      <c r="G29" s="17"/>
      <c r="H29" s="17"/>
      <c r="I29" s="17"/>
      <c r="J29" s="17"/>
      <c r="K29" s="18"/>
      <c r="L29" s="17" t="str" cm="1">
        <f t="array" ref="L29">IF(D29&gt;0,IF($D29&lt;=0,0,D29*H29),"")</f>
        <v/>
      </c>
      <c r="M29" s="18"/>
      <c r="N29" s="27"/>
    </row>
    <row r="30" spans="1:14" ht="20.5" customHeight="1" x14ac:dyDescent="0.15">
      <c r="A30" s="31">
        <v>1</v>
      </c>
      <c r="B30" s="32" t="s">
        <v>38</v>
      </c>
      <c r="C30" s="82"/>
      <c r="D30" s="83">
        <v>1</v>
      </c>
      <c r="E30" s="83" cm="1">
        <f t="array" ref="E30">D30</f>
        <v>1</v>
      </c>
      <c r="F30" s="83" cm="1">
        <f t="array" ref="F30">D30</f>
        <v>1</v>
      </c>
      <c r="G30" s="86" t="s">
        <v>13</v>
      </c>
      <c r="H30" s="83">
        <v>429185.79</v>
      </c>
      <c r="I30" s="83">
        <v>390355.87</v>
      </c>
      <c r="J30" s="83">
        <v>390355.87</v>
      </c>
      <c r="K30" s="83">
        <v>0</v>
      </c>
      <c r="L30" s="83" cm="1">
        <f t="array" ref="L30">IF(D30&gt;0,IF($D30&lt;=0,0,D30*H30),"")</f>
        <v>429185.79</v>
      </c>
      <c r="M30" s="83" cm="1">
        <f t="array" ref="M30">IF(E30&gt;0,IF($D30&lt;=0,0,ROUND(E30*I30,2)),"")</f>
        <v>390355.87</v>
      </c>
      <c r="N30" s="87" cm="1">
        <f t="array" ref="N30">IF(F30&gt;0,IF($D30&lt;=0,0,ROUND(F30*J30,2)),"")</f>
        <v>390355.87</v>
      </c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1"/>
      <c r="M32" s="41"/>
      <c r="N32" s="47"/>
    </row>
    <row r="33" spans="1:14" ht="20.75" customHeight="1" x14ac:dyDescent="0.15">
      <c r="A33" s="51"/>
      <c r="B33" s="52"/>
      <c r="C33" s="52"/>
      <c r="D33" s="53"/>
      <c r="E33" s="53"/>
      <c r="F33" s="53"/>
      <c r="G33" s="54"/>
      <c r="H33" s="54"/>
      <c r="I33" s="52"/>
      <c r="J33" s="55"/>
      <c r="K33" s="56" t="s">
        <v>39</v>
      </c>
      <c r="L33" s="57" cm="1">
        <f t="array" ref="L33">SUM(L1:L32)</f>
        <v>180222209.3985</v>
      </c>
      <c r="M33" s="57" cm="1">
        <f t="array" ref="M33">SUM(M1:M32)</f>
        <v>179343176.09</v>
      </c>
      <c r="N33" s="57" cm="1">
        <f t="array" ref="N33">SUM(N1:N32)</f>
        <v>179328176.09</v>
      </c>
    </row>
    <row r="34" spans="1:14" ht="21" customHeight="1" x14ac:dyDescent="0.15">
      <c r="A34" s="58"/>
      <c r="B34" s="59" t="s">
        <v>40</v>
      </c>
      <c r="C34" s="60"/>
      <c r="D34" s="61" cm="1">
        <f t="array" ref="D34">ROUND(IF(L34&lt;=100000000,L34*0.24%,IF(AND(L34&gt;100000000,L34&lt;=500000000),100000000*0.24%+(L34-100000000)*0.19%,IF(AND(L34&gt;500000000,L34&lt;=1000000000),100000000*0.24%+400000000*0.19%+(L34-500000000)*0.15%,IF(AND(L34&gt;1000000000,L34&lt;=5000000000),100000000*0.24%+400000000*0.19%+500000000*0.15%+(L34-1000000000)*0.12%,IF(L34&gt;5000000000,100000000*0.24%+400000000*0.19%+500000000*0.15%+4000000000*0.12%+(L34-5000000000)*0.1%,"Bingung komputer"))))),2)</f>
        <v>391606.74</v>
      </c>
      <c r="E34" s="62" cm="1">
        <f t="array" ref="E34">ROUND(IF(M34&lt;=100000000,M34*0.24%,IF(AND(M34&gt;100000000,M34&lt;=500000000),100000000*0.24%+(M34-100000000)*0.19%,IF(AND(M34&gt;500000000,M34&lt;=1000000000),100000000*0.24%+400000000*0.19%+(M34-500000000)*0.15%,IF(AND(M34&gt;1000000000,M34&lt;=5000000000),100000000*0.24%+400000000*0.19%+500000000*0.15%+(M34-1000000000)*0.12%,IF(M34&gt;5000000000,100000000*0.24%+400000000*0.19%+500000000*0.15%+4000000000*0.12%+(M34-5000000000)*0.1%,"Bingung komputer"))))),2)</f>
        <v>390010.36</v>
      </c>
      <c r="F34" s="62" cm="1">
        <f t="array" ref="F34">ROUND(IF(N34&lt;=100000000,N34*0.24%,IF(AND(N34&gt;100000000,N34&lt;=500000000),100000000*0.24%+(N34-100000000)*0.19%,IF(AND(N34&gt;500000000,N34&lt;=1000000000),100000000*0.24%+400000000*0.19%+(N34-500000000)*0.15%,IF(AND(N34&gt;1000000000,N34&lt;=5000000000),100000000*0.24%+400000000*0.19%+500000000*0.15%+(N34-1000000000)*0.12%,IF(N34&gt;5000000000,100000000*0.24%+400000000*0.19%+500000000*0.15%+4000000000*0.12%+(N34-5000000000)*0.1%,"Bingung komputer"))))),2)</f>
        <v>389981.86</v>
      </c>
      <c r="G34" s="63"/>
      <c r="H34" s="64"/>
      <c r="I34" s="60"/>
      <c r="J34" s="65"/>
      <c r="K34" s="65" t="str" cm="1">
        <f t="array" ref="K34">"Jumlah Terkena Pajak "&amp;MAX(K3:K32)&amp;"% (B)"</f>
        <v>Jumlah Terkena Pajak 11% (B)</v>
      </c>
      <c r="L34" s="66" cm="1">
        <f t="array" ref="L34">SUMIF($K3:$K32,"&gt;0",L3:L32)</f>
        <v>179793023.6085</v>
      </c>
      <c r="M34" s="67" cm="1">
        <f t="array" ref="M34">SUMIF($K3:$K32,"&gt;0",M3:M32)</f>
        <v>178952820.22</v>
      </c>
      <c r="N34" s="67" cm="1">
        <f t="array" ref="N34">SUMIF($K3:$K32,"&gt;0",N3:N32)</f>
        <v>178937820.22</v>
      </c>
    </row>
    <row r="35" spans="1:14" ht="21" customHeight="1" x14ac:dyDescent="0.15">
      <c r="A35" s="68"/>
      <c r="B35" s="69"/>
      <c r="C35" s="69"/>
      <c r="D35" s="70"/>
      <c r="E35" s="70"/>
      <c r="F35" s="69"/>
      <c r="G35" s="70"/>
      <c r="H35" s="70"/>
      <c r="I35" s="69"/>
      <c r="J35" s="71"/>
      <c r="K35" s="71" t="str" cm="1">
        <f t="array" ref="K35">"PPN (C) = "&amp;MAX(K3:K32)&amp;"% x B"</f>
        <v>PPN (C) = 11% x B</v>
      </c>
      <c r="L35" s="72" cm="1">
        <f t="array" ref="L35">L34*MAX($K3:$K32)%</f>
        <v>19777232.596935</v>
      </c>
      <c r="M35" s="67" cm="1">
        <f t="array" ref="M35">M34*MAX($K3:$K32)%</f>
        <v>19684810.224199999</v>
      </c>
      <c r="N35" s="67" cm="1">
        <f t="array" ref="N35">N34*MAX($K3:$K32)%</f>
        <v>19683160.224199999</v>
      </c>
    </row>
    <row r="36" spans="1:14" ht="21" customHeight="1" x14ac:dyDescent="0.15">
      <c r="A36" s="68"/>
      <c r="B36" s="69"/>
      <c r="C36" s="69"/>
      <c r="D36" s="70"/>
      <c r="E36" s="70"/>
      <c r="F36" s="70"/>
      <c r="G36" s="70"/>
      <c r="H36" s="70"/>
      <c r="I36" s="69"/>
      <c r="J36" s="71"/>
      <c r="K36" s="73" t="s">
        <v>41</v>
      </c>
      <c r="L36" s="74" cm="1">
        <f t="array" ref="L36">L33+L35</f>
        <v>199999441.995435</v>
      </c>
      <c r="M36" s="67" cm="1">
        <f t="array" ref="M36">M33+M35</f>
        <v>199027986.31420001</v>
      </c>
      <c r="N36" s="67" cm="1">
        <f t="array" ref="N36">N33+N35</f>
        <v>199011336.31420001</v>
      </c>
    </row>
    <row r="37" spans="1:14" ht="20.5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42</v>
      </c>
      <c r="L37" s="66" cm="1">
        <f t="array" ref="L37">ROUNDDOWN(L36,2)</f>
        <v>199999441.99000001</v>
      </c>
      <c r="M37" s="66" cm="1">
        <f t="array" ref="M37">ROUNDDOWN(M36,2)</f>
        <v>199027986.31</v>
      </c>
      <c r="N37" s="66" cm="1">
        <f t="array" ref="N37">ROUNDDOWN(N36,-3)</f>
        <v>199011000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N23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115" t="s">
        <v>45</v>
      </c>
      <c r="B3" s="4" t="s">
        <v>337</v>
      </c>
      <c r="C3" s="5"/>
      <c r="D3" s="6"/>
      <c r="E3" s="6"/>
      <c r="F3" s="6"/>
      <c r="G3" s="7"/>
      <c r="H3" s="8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338</v>
      </c>
      <c r="B4" s="11" t="s">
        <v>339</v>
      </c>
      <c r="C4" s="12"/>
      <c r="D4" s="13">
        <v>11</v>
      </c>
      <c r="E4" s="13" cm="1">
        <f t="array" ref="E4">D4</f>
        <v>11</v>
      </c>
      <c r="F4" s="13" cm="1">
        <f t="array" ref="F4">D4</f>
        <v>11</v>
      </c>
      <c r="G4" s="14" t="s">
        <v>340</v>
      </c>
      <c r="H4" s="13">
        <v>1583903.2</v>
      </c>
      <c r="I4" s="13">
        <v>1639026.95</v>
      </c>
      <c r="J4" s="13">
        <v>1639026.95</v>
      </c>
      <c r="K4" s="13">
        <v>11</v>
      </c>
      <c r="L4" s="13" cm="1">
        <f t="array" ref="L4">IF(D4&gt;0,IF($D4&lt;=0,0,D4*H4),"")</f>
        <v>17422935.199999999</v>
      </c>
      <c r="M4" s="13" cm="1">
        <f t="array" ref="M4">IF(E4&gt;0,IF($D4&lt;=0,0,ROUND(E4*I4,2)),"")</f>
        <v>18029296.449999999</v>
      </c>
      <c r="N4" s="15" cm="1">
        <f t="array" ref="N4">IF(F4&gt;0,IF($D4&lt;=0,0,ROUND(F4*J4,2)),"")</f>
        <v>18029296.449999999</v>
      </c>
    </row>
    <row r="5" spans="1:14" ht="20.5" customHeight="1" x14ac:dyDescent="0.15">
      <c r="A5" s="28"/>
      <c r="B5" s="11" t="s">
        <v>341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340</v>
      </c>
      <c r="H5" s="18">
        <v>3000000</v>
      </c>
      <c r="I5" s="18">
        <v>2990000</v>
      </c>
      <c r="J5" s="18">
        <v>2990000</v>
      </c>
      <c r="K5" s="18">
        <v>11</v>
      </c>
      <c r="L5" s="18" cm="1">
        <f t="array" ref="L5">IF(D5&gt;0,IF($D5&lt;=0,0,D5*H5),"")</f>
        <v>3000000</v>
      </c>
      <c r="M5" s="18" cm="1">
        <f t="array" ref="M5">IF(E5&gt;0,IF($D5&lt;=0,0,ROUND(E5*I5,2)),"")</f>
        <v>2990000</v>
      </c>
      <c r="N5" s="27" cm="1">
        <f t="array" ref="N5">IF(F5&gt;0,IF($D5&lt;=0,0,ROUND(F5*J5,2)),"")</f>
        <v>2990000</v>
      </c>
    </row>
    <row r="6" spans="1:14" ht="20.5" customHeight="1" x14ac:dyDescent="0.15">
      <c r="A6" s="10" t="s">
        <v>342</v>
      </c>
      <c r="B6" s="11" t="s">
        <v>343</v>
      </c>
      <c r="C6" s="12"/>
      <c r="D6" s="13">
        <v>24</v>
      </c>
      <c r="E6" s="13" cm="1">
        <f t="array" ref="E6">D6</f>
        <v>24</v>
      </c>
      <c r="F6" s="13" cm="1">
        <f t="array" ref="F6">D6</f>
        <v>24</v>
      </c>
      <c r="G6" s="14" t="s">
        <v>317</v>
      </c>
      <c r="H6" s="13">
        <v>61626.400000000001</v>
      </c>
      <c r="I6" s="13">
        <v>61626.400000000001</v>
      </c>
      <c r="J6" s="13">
        <v>61626.400000000001</v>
      </c>
      <c r="K6" s="13">
        <v>11</v>
      </c>
      <c r="L6" s="13" cm="1">
        <f t="array" ref="L6">IF(D6&gt;0,IF($D6&lt;=0,0,D6*H6),"")</f>
        <v>1479033.6</v>
      </c>
      <c r="M6" s="13" cm="1">
        <f t="array" ref="M6">IF(E6&gt;0,IF($D6&lt;=0,0,ROUND(E6*I6,2)),"")</f>
        <v>1479033.6</v>
      </c>
      <c r="N6" s="15" cm="1">
        <f t="array" ref="N6">IF(F6&gt;0,IF($D6&lt;=0,0,ROUND(F6*J6,2)),"")</f>
        <v>1479033.6</v>
      </c>
    </row>
    <row r="7" spans="1:14" ht="20.5" customHeight="1" x14ac:dyDescent="0.15">
      <c r="A7" s="116" t="s">
        <v>62</v>
      </c>
      <c r="B7" s="11" t="s">
        <v>344</v>
      </c>
      <c r="C7" s="16"/>
      <c r="D7" s="17"/>
      <c r="E7" s="18"/>
      <c r="F7" s="18"/>
      <c r="G7" s="17"/>
      <c r="H7" s="17"/>
      <c r="I7" s="18"/>
      <c r="J7" s="18"/>
      <c r="K7" s="18"/>
      <c r="L7" s="17"/>
      <c r="M7" s="17"/>
      <c r="N7" s="19"/>
    </row>
    <row r="8" spans="1:14" ht="20.5" customHeight="1" x14ac:dyDescent="0.15">
      <c r="A8" s="29">
        <v>1</v>
      </c>
      <c r="B8" s="11" t="s">
        <v>345</v>
      </c>
      <c r="C8" s="12"/>
      <c r="D8" s="13">
        <v>229.5</v>
      </c>
      <c r="E8" s="13" cm="1">
        <f t="array" ref="E8">D8</f>
        <v>229.5</v>
      </c>
      <c r="F8" s="13" cm="1">
        <f t="array" ref="F8">D8</f>
        <v>229.5</v>
      </c>
      <c r="G8" s="14" t="s">
        <v>317</v>
      </c>
      <c r="H8" s="13">
        <v>33323.4</v>
      </c>
      <c r="I8" s="13">
        <v>33323.4</v>
      </c>
      <c r="J8" s="13">
        <v>33323.4</v>
      </c>
      <c r="K8" s="13">
        <v>11</v>
      </c>
      <c r="L8" s="13" cm="1">
        <f t="array" ref="L8">IF(D8&gt;0,IF($D8&lt;=0,0,D8*H8),"")</f>
        <v>7647720.3000000007</v>
      </c>
      <c r="M8" s="13" cm="1">
        <f t="array" ref="M8">IF(E8&gt;0,IF($D8&lt;=0,0,ROUND(E8*I8,2)),"")</f>
        <v>7647720.2999999998</v>
      </c>
      <c r="N8" s="15" cm="1">
        <f t="array" ref="N8">IF(F8&gt;0,IF($D8&lt;=0,0,ROUND(F8*J8,2)),"")</f>
        <v>7647720.2999999998</v>
      </c>
    </row>
    <row r="9" spans="1:14" ht="20.5" customHeight="1" x14ac:dyDescent="0.15">
      <c r="A9" s="29">
        <v>2</v>
      </c>
      <c r="B9" s="11" t="s">
        <v>346</v>
      </c>
      <c r="C9" s="16"/>
      <c r="D9" s="24">
        <v>70</v>
      </c>
      <c r="E9" s="18" cm="1">
        <f t="array" ref="E9">D9</f>
        <v>70</v>
      </c>
      <c r="F9" s="18" cm="1">
        <f t="array" ref="F9">D9</f>
        <v>70</v>
      </c>
      <c r="G9" s="25" t="s">
        <v>317</v>
      </c>
      <c r="H9" s="18">
        <v>33323.4</v>
      </c>
      <c r="I9" s="18">
        <v>33323.4</v>
      </c>
      <c r="J9" s="18">
        <v>33323.4</v>
      </c>
      <c r="K9" s="18">
        <v>11</v>
      </c>
      <c r="L9" s="18" cm="1">
        <f t="array" ref="L9">IF(D9&gt;0,IF($D9&lt;=0,0,D9*H9),"")</f>
        <v>2332638</v>
      </c>
      <c r="M9" s="18" cm="1">
        <f t="array" ref="M9">IF(E9&gt;0,IF($D9&lt;=0,0,ROUND(E9*I9,2)),"")</f>
        <v>2332638</v>
      </c>
      <c r="N9" s="27" cm="1">
        <f t="array" ref="N9">IF(F9&gt;0,IF($D9&lt;=0,0,ROUND(F9*J9,2)),"")</f>
        <v>2332638</v>
      </c>
    </row>
    <row r="10" spans="1:14" ht="32.5" customHeight="1" x14ac:dyDescent="0.15">
      <c r="A10" s="116" t="s">
        <v>347</v>
      </c>
      <c r="B10" s="11" t="s">
        <v>348</v>
      </c>
      <c r="C10" s="12"/>
      <c r="D10" s="20"/>
      <c r="E10" s="13"/>
      <c r="F10" s="13"/>
      <c r="G10" s="20"/>
      <c r="H10" s="20"/>
      <c r="I10" s="20"/>
      <c r="J10" s="20"/>
      <c r="K10" s="13"/>
      <c r="L10" s="20" t="str" cm="1">
        <f t="array" ref="L10">IF(D10&gt;0,IF($D10&lt;=0,0,D10*H10),"")</f>
        <v/>
      </c>
      <c r="M10" s="20" t="str" cm="1">
        <f t="array" ref="M10">IF(E10&gt;0,IF($D10&lt;=0,0,ROUND(E10*I10,2)),"")</f>
        <v/>
      </c>
      <c r="N10" s="21" t="str" cm="1">
        <f t="array" ref="N10">IF(F10&gt;0,IF($D10&lt;=0,0,ROUND(F10*J10,2)),"")</f>
        <v/>
      </c>
    </row>
    <row r="11" spans="1:14" ht="20.5" customHeight="1" x14ac:dyDescent="0.15">
      <c r="A11" s="29">
        <v>1</v>
      </c>
      <c r="B11" s="11" t="s">
        <v>349</v>
      </c>
      <c r="C11" s="16"/>
      <c r="D11" s="24">
        <v>22.1</v>
      </c>
      <c r="E11" s="18" cm="1">
        <f t="array" ref="E11">D11</f>
        <v>22.1</v>
      </c>
      <c r="F11" s="18" cm="1">
        <f t="array" ref="F11">D11</f>
        <v>22.1</v>
      </c>
      <c r="G11" s="25" t="s">
        <v>321</v>
      </c>
      <c r="H11" s="18">
        <v>1253265.2</v>
      </c>
      <c r="I11" s="18">
        <v>1253265.2</v>
      </c>
      <c r="J11" s="18">
        <v>1253265.2</v>
      </c>
      <c r="K11" s="18">
        <v>11</v>
      </c>
      <c r="L11" s="18" cm="1">
        <f t="array" ref="L11">IF(D11&gt;0,IF($D11&lt;=0,0,D11*H11),"")</f>
        <v>27697160.920000002</v>
      </c>
      <c r="M11" s="18" cm="1">
        <f t="array" ref="M11">IF(E11&gt;0,IF($D11&lt;=0,0,ROUND(E11*I11,2)),"")</f>
        <v>27697160.920000002</v>
      </c>
      <c r="N11" s="27" cm="1">
        <f t="array" ref="N11">IF(F11&gt;0,IF($D11&lt;=0,0,ROUND(F11*J11,2)),"")</f>
        <v>27697160.920000002</v>
      </c>
    </row>
    <row r="12" spans="1:14" ht="32.5" customHeight="1" x14ac:dyDescent="0.15">
      <c r="A12" s="116" t="s">
        <v>350</v>
      </c>
      <c r="B12" s="11" t="s">
        <v>351</v>
      </c>
      <c r="C12" s="12"/>
      <c r="D12" s="20"/>
      <c r="E12" s="13"/>
      <c r="F12" s="13"/>
      <c r="G12" s="20"/>
      <c r="H12" s="20"/>
      <c r="I12" s="13"/>
      <c r="J12" s="13"/>
      <c r="K12" s="13"/>
      <c r="L12" s="20"/>
      <c r="M12" s="20"/>
      <c r="N12" s="21"/>
    </row>
    <row r="13" spans="1:14" ht="20.5" customHeight="1" x14ac:dyDescent="0.15">
      <c r="A13" s="29">
        <v>1</v>
      </c>
      <c r="B13" s="11" t="s">
        <v>352</v>
      </c>
      <c r="C13" s="16"/>
      <c r="D13" s="18">
        <v>30278</v>
      </c>
      <c r="E13" s="18" cm="1">
        <f t="array" ref="E13">D13</f>
        <v>30278</v>
      </c>
      <c r="F13" s="18" cm="1">
        <f t="array" ref="F13">D13</f>
        <v>30278</v>
      </c>
      <c r="G13" s="25" t="s">
        <v>317</v>
      </c>
      <c r="H13" s="18">
        <v>3960</v>
      </c>
      <c r="I13" s="114">
        <v>3912.15</v>
      </c>
      <c r="J13" s="114">
        <v>3912.15</v>
      </c>
      <c r="K13" s="18">
        <v>11</v>
      </c>
      <c r="L13" s="18" cm="1">
        <f t="array" ref="L13">IF(D13&gt;0,IF($D13&lt;=0,0,D13*H13),"")</f>
        <v>119900880</v>
      </c>
      <c r="M13" s="18" cm="1">
        <f t="array" ref="M13">IF(E13&gt;0,IF($D13&lt;=0,0,ROUND(E13*I13,2)),"")</f>
        <v>118452077.7</v>
      </c>
      <c r="N13" s="27" cm="1">
        <f t="array" ref="N13">IF(F13&gt;0,IF($D13&lt;=0,0,ROUND(F13*J13,2)),"")</f>
        <v>118452077.7</v>
      </c>
    </row>
    <row r="14" spans="1:14" ht="20.5" customHeight="1" x14ac:dyDescent="0.15">
      <c r="A14" s="116" t="s">
        <v>71</v>
      </c>
      <c r="B14" s="11" t="s">
        <v>144</v>
      </c>
      <c r="C14" s="12"/>
      <c r="D14" s="13"/>
      <c r="E14" s="13"/>
      <c r="F14" s="13"/>
      <c r="G14" s="20"/>
      <c r="H14" s="20"/>
      <c r="I14" s="13"/>
      <c r="J14" s="13"/>
      <c r="K14" s="13"/>
      <c r="L14" s="20"/>
      <c r="M14" s="20"/>
      <c r="N14" s="21"/>
    </row>
    <row r="15" spans="1:14" ht="20.5" customHeight="1" x14ac:dyDescent="0.15">
      <c r="A15" s="31">
        <v>1</v>
      </c>
      <c r="B15" s="32" t="s">
        <v>353</v>
      </c>
      <c r="C15" s="33"/>
      <c r="D15" s="117">
        <v>1</v>
      </c>
      <c r="E15" s="34" cm="1">
        <f t="array" ref="E15">D15</f>
        <v>1</v>
      </c>
      <c r="F15" s="34" cm="1">
        <f t="array" ref="F15">D15</f>
        <v>1</v>
      </c>
      <c r="G15" s="35" t="s">
        <v>102</v>
      </c>
      <c r="H15" s="34">
        <v>700000</v>
      </c>
      <c r="I15" s="34">
        <v>661500</v>
      </c>
      <c r="J15" s="34">
        <v>661500</v>
      </c>
      <c r="K15" s="34">
        <v>11</v>
      </c>
      <c r="L15" s="34" cm="1">
        <f t="array" ref="L15">IF(D15&gt;0,IF($D15&lt;=0,0,D15*H15),"")</f>
        <v>700000</v>
      </c>
      <c r="M15" s="34" cm="1">
        <f t="array" ref="M15">IF(E15&gt;0,IF($D15&lt;=0,0,ROUND(E15*I15,2)),"")</f>
        <v>661500</v>
      </c>
      <c r="N15" s="36" cm="1">
        <f t="array" ref="N15">IF(F15&gt;0,IF($D15&lt;=0,0,ROUND(F15*J15,2)),"")</f>
        <v>661500</v>
      </c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1"/>
      <c r="M18" s="41"/>
      <c r="N18" s="47"/>
    </row>
    <row r="19" spans="1:14" ht="20.75" customHeight="1" x14ac:dyDescent="0.15">
      <c r="A19" s="51"/>
      <c r="B19" s="52"/>
      <c r="C19" s="52"/>
      <c r="D19" s="53"/>
      <c r="E19" s="53"/>
      <c r="F19" s="53"/>
      <c r="G19" s="54"/>
      <c r="H19" s="54"/>
      <c r="I19" s="52"/>
      <c r="J19" s="55"/>
      <c r="K19" s="56" t="s">
        <v>39</v>
      </c>
      <c r="L19" s="57" cm="1">
        <f t="array" ref="L19">SUM(L1:L18)</f>
        <v>180180368.02000001</v>
      </c>
      <c r="M19" s="57" cm="1">
        <f t="array" ref="M19">SUM(M1:M18)</f>
        <v>179289426.97</v>
      </c>
      <c r="N19" s="57" cm="1">
        <f t="array" ref="N19">SUM(N1:N18)</f>
        <v>179289426.97</v>
      </c>
    </row>
    <row r="20" spans="1:14" ht="21" customHeight="1" x14ac:dyDescent="0.15">
      <c r="A20" s="58"/>
      <c r="B20" s="59" t="s">
        <v>40</v>
      </c>
      <c r="C20" s="60"/>
      <c r="D20" s="61" cm="1">
        <f t="array" ref="D20">ROUND(IF(L20&lt;=100000000,L20*0.24%,IF(AND(L20&gt;100000000,L20&lt;=500000000),100000000*0.24%+(L20-100000000)*0.19%,IF(AND(L20&gt;500000000,L20&lt;=1000000000),100000000*0.24%+400000000*0.19%+(L20-500000000)*0.15%,IF(AND(L20&gt;1000000000,L20&lt;=5000000000),100000000*0.24%+400000000*0.19%+500000000*0.15%+(L20-1000000000)*0.12%,IF(L20&gt;5000000000,100000000*0.24%+400000000*0.19%+500000000*0.15%+4000000000*0.12%+(L20-5000000000)*0.1%,"Bingung komputer"))))),2)</f>
        <v>392342.7</v>
      </c>
      <c r="E20" s="62" cm="1">
        <f t="array" ref="E20">ROUND(IF(M20&lt;=100000000,M20*0.24%,IF(AND(M20&gt;100000000,M20&lt;=500000000),100000000*0.24%+(M20-100000000)*0.19%,IF(AND(M20&gt;500000000,M20&lt;=1000000000),100000000*0.24%+400000000*0.19%+(M20-500000000)*0.15%,IF(AND(M20&gt;1000000000,M20&lt;=5000000000),100000000*0.24%+400000000*0.19%+500000000*0.15%+(M20-1000000000)*0.12%,IF(M20&gt;5000000000,100000000*0.24%+400000000*0.19%+500000000*0.15%+4000000000*0.12%+(M20-5000000000)*0.1%,"Bingung komputer"))))),2)</f>
        <v>390649.91</v>
      </c>
      <c r="F20" s="62" cm="1">
        <f t="array" ref="F20">ROUND(IF(N20&lt;=100000000,N20*0.24%,IF(AND(N20&gt;100000000,N20&lt;=500000000),100000000*0.24%+(N20-100000000)*0.19%,IF(AND(N20&gt;500000000,N20&lt;=1000000000),100000000*0.24%+400000000*0.19%+(N20-500000000)*0.15%,IF(AND(N20&gt;1000000000,N20&lt;=5000000000),100000000*0.24%+400000000*0.19%+500000000*0.15%+(N20-1000000000)*0.12%,IF(N20&gt;5000000000,100000000*0.24%+400000000*0.19%+500000000*0.15%+4000000000*0.12%+(N20-5000000000)*0.1%,"Bingung komputer"))))),2)</f>
        <v>390649.91</v>
      </c>
      <c r="G20" s="63"/>
      <c r="H20" s="64"/>
      <c r="I20" s="60"/>
      <c r="J20" s="65"/>
      <c r="K20" s="65" t="str" cm="1">
        <f t="array" ref="K20">"Jumlah Terkena Pajak "&amp;MAX(K3:K18)&amp;"% (B)"</f>
        <v>Jumlah Terkena Pajak 11% (B)</v>
      </c>
      <c r="L20" s="66" cm="1">
        <f t="array" ref="L20">SUMIF($K3:$K18,"&gt;0",L3:L18)</f>
        <v>180180368.02000001</v>
      </c>
      <c r="M20" s="67" cm="1">
        <f t="array" ref="M20">SUMIF($K3:$K18,"&gt;0",M3:M18)</f>
        <v>179289426.97</v>
      </c>
      <c r="N20" s="67" cm="1">
        <f t="array" ref="N20">SUMIF($K3:$K18,"&gt;0",N3:N18)</f>
        <v>179289426.97</v>
      </c>
    </row>
    <row r="21" spans="1:14" ht="21" customHeight="1" x14ac:dyDescent="0.15">
      <c r="A21" s="68"/>
      <c r="B21" s="69"/>
      <c r="C21" s="69"/>
      <c r="D21" s="70"/>
      <c r="E21" s="70"/>
      <c r="F21" s="69"/>
      <c r="G21" s="70"/>
      <c r="H21" s="70"/>
      <c r="I21" s="69"/>
      <c r="J21" s="71"/>
      <c r="K21" s="71" t="str" cm="1">
        <f t="array" ref="K21">"PPN (C) = "&amp;MAX(K3:K18)&amp;"% x B"</f>
        <v>PPN (C) = 11% x B</v>
      </c>
      <c r="L21" s="72" cm="1">
        <f t="array" ref="L21">L20*MAX($K3:$K18)%</f>
        <v>19819840.4822</v>
      </c>
      <c r="M21" s="67" cm="1">
        <f t="array" ref="M21">M20*MAX($K3:$K18)%</f>
        <v>19721836.966699999</v>
      </c>
      <c r="N21" s="67" cm="1">
        <f t="array" ref="N21">N20*MAX($K3:$K18)%</f>
        <v>19721836.966699999</v>
      </c>
    </row>
    <row r="22" spans="1:14" ht="21" customHeight="1" x14ac:dyDescent="0.15">
      <c r="A22" s="68"/>
      <c r="B22" s="69"/>
      <c r="C22" s="69"/>
      <c r="D22" s="70"/>
      <c r="E22" s="70"/>
      <c r="F22" s="70"/>
      <c r="G22" s="70"/>
      <c r="H22" s="70"/>
      <c r="I22" s="69"/>
      <c r="J22" s="71"/>
      <c r="K22" s="73" t="s">
        <v>41</v>
      </c>
      <c r="L22" s="74" cm="1">
        <f t="array" ref="L22">L19+L21</f>
        <v>200000208.50220001</v>
      </c>
      <c r="M22" s="67" cm="1">
        <f t="array" ref="M22">M19+M21</f>
        <v>199011263.93669999</v>
      </c>
      <c r="N22" s="67" cm="1">
        <f t="array" ref="N22">N19+N21</f>
        <v>199011263.93669999</v>
      </c>
    </row>
    <row r="23" spans="1:14" ht="20.5" customHeight="1" x14ac:dyDescent="0.15">
      <c r="A23" s="68"/>
      <c r="B23" s="69"/>
      <c r="C23" s="69"/>
      <c r="D23" s="70"/>
      <c r="E23" s="70"/>
      <c r="F23" s="70"/>
      <c r="G23" s="70"/>
      <c r="H23" s="70"/>
      <c r="I23" s="69"/>
      <c r="J23" s="71"/>
      <c r="K23" s="73" t="s">
        <v>42</v>
      </c>
      <c r="L23" s="66" cm="1">
        <f t="array" ref="L23">ROUNDDOWN(L22,2)</f>
        <v>200000208.5</v>
      </c>
      <c r="M23" s="66" cm="1">
        <f t="array" ref="M23">ROUNDDOWN(M22,2)</f>
        <v>199011263.93000001</v>
      </c>
      <c r="N23" s="66" cm="1">
        <f t="array" ref="N23">ROUNDDOWN(N22,-3)</f>
        <v>199011000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350000</v>
      </c>
      <c r="I4" s="13">
        <v>268000</v>
      </c>
      <c r="J4" s="13">
        <v>268000</v>
      </c>
      <c r="K4" s="13">
        <v>11</v>
      </c>
      <c r="L4" s="13" cm="1">
        <f t="array" ref="L4">IF(D4&gt;0,IF($D4&lt;=0,0,D4*H4),"")</f>
        <v>350000</v>
      </c>
      <c r="M4" s="13" cm="1">
        <f t="array" ref="M4">IF(E4&gt;0,IF($D4&lt;=0,0,ROUND(E4*I4,2)),"")</f>
        <v>268000</v>
      </c>
      <c r="N4" s="15" cm="1">
        <f t="array" ref="N4">IF(F4&gt;0,IF($D4&lt;=0,0,ROUND(F4*J4,2)),"")</f>
        <v>268000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108</v>
      </c>
      <c r="H5" s="18">
        <v>755000</v>
      </c>
      <c r="I5" s="18">
        <v>683000</v>
      </c>
      <c r="J5" s="18">
        <v>683000</v>
      </c>
      <c r="K5" s="18">
        <v>11</v>
      </c>
      <c r="L5" s="18" cm="1">
        <f t="array" ref="L5">IF(D5&gt;0,IF($D5&lt;=0,0,D5*H5),"")</f>
        <v>755000</v>
      </c>
      <c r="M5" s="18" cm="1">
        <f t="array" ref="M5">IF(E5&gt;0,IF($D5&lt;=0,0,ROUND(E5*I5,2)),"")</f>
        <v>683000</v>
      </c>
      <c r="N5" s="27" cm="1">
        <f t="array" ref="N5">IF(F5&gt;0,IF($D5&lt;=0,0,ROUND(F5*J5,2)),"")</f>
        <v>683000</v>
      </c>
    </row>
    <row r="6" spans="1:14" ht="20.5" customHeight="1" x14ac:dyDescent="0.15">
      <c r="A6" s="28"/>
      <c r="B6" s="11" t="s">
        <v>32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82</v>
      </c>
      <c r="B7" s="11" t="s">
        <v>35</v>
      </c>
      <c r="C7" s="16"/>
      <c r="D7" s="18">
        <v>514.30999999999995</v>
      </c>
      <c r="E7" s="18" cm="1">
        <f t="array" ref="E7">D7</f>
        <v>514.30999999999995</v>
      </c>
      <c r="F7" s="18" cm="1">
        <f t="array" ref="F7">D7</f>
        <v>514.30999999999995</v>
      </c>
      <c r="G7" s="25" t="s">
        <v>36</v>
      </c>
      <c r="H7" s="18">
        <v>1448.27</v>
      </c>
      <c r="I7" s="18">
        <v>1440.9</v>
      </c>
      <c r="J7" s="18">
        <v>1440.9</v>
      </c>
      <c r="K7" s="18">
        <v>11</v>
      </c>
      <c r="L7" s="18" cm="1">
        <f t="array" ref="L7">IF(D7&gt;0,IF($D7&lt;=0,0,D7*H7),"")</f>
        <v>744859.74369999988</v>
      </c>
      <c r="M7" s="18" cm="1">
        <f t="array" ref="M7">IF(E7&gt;0,IF($D7&lt;=0,0,ROUND(E7*I7,2)),"")</f>
        <v>741069.28</v>
      </c>
      <c r="N7" s="27" cm="1">
        <f t="array" ref="N7">IF(F7&gt;0,IF($D7&lt;=0,0,ROUND(F7*J7,2)),"")</f>
        <v>741069.28</v>
      </c>
    </row>
    <row r="8" spans="1:14" ht="20.5" customHeight="1" x14ac:dyDescent="0.15">
      <c r="A8" s="28"/>
      <c r="B8" s="11" t="s">
        <v>245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307</v>
      </c>
      <c r="B9" s="32" t="s">
        <v>308</v>
      </c>
      <c r="C9" s="33"/>
      <c r="D9" s="34">
        <v>91.12</v>
      </c>
      <c r="E9" s="34" cm="1">
        <f t="array" ref="E9">D9</f>
        <v>91.12</v>
      </c>
      <c r="F9" s="34" cm="1">
        <f t="array" ref="F9">D9</f>
        <v>91.12</v>
      </c>
      <c r="G9" s="35" t="s">
        <v>34</v>
      </c>
      <c r="H9" s="34">
        <v>1957058.89</v>
      </c>
      <c r="I9" s="34">
        <v>1953424.32</v>
      </c>
      <c r="J9" s="34">
        <v>1953424.32</v>
      </c>
      <c r="K9" s="34">
        <v>11</v>
      </c>
      <c r="L9" s="34" cm="1">
        <f t="array" ref="L9">IF(D9&gt;0,IF($D9&lt;=0,0,D9*H9),"")</f>
        <v>178327206.05680001</v>
      </c>
      <c r="M9" s="34" cm="1">
        <f t="array" ref="M9">IF(E9&gt;0,IF($D9&lt;=0,0,ROUND(E9*I9,2)),"")</f>
        <v>177996024.03999999</v>
      </c>
      <c r="N9" s="36" cm="1">
        <f t="array" ref="N9">IF(F9&gt;0,IF($D9&lt;=0,0,ROUND(F9*J9,2)),"")</f>
        <v>177996024.03999999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1"/>
      <c r="I10" s="41"/>
      <c r="J10" s="40"/>
      <c r="K10" s="40"/>
      <c r="L10" s="41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180177065.80050001</v>
      </c>
      <c r="M28" s="57" cm="1">
        <f t="array" ref="M28">SUM(M1:M27)</f>
        <v>179688093.31999999</v>
      </c>
      <c r="N28" s="57" cm="1">
        <f t="array" ref="N28">SUM(N1:N27)</f>
        <v>179688093.31999999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392336.43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391407.38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391407.38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180177065.80050001</v>
      </c>
      <c r="M29" s="67" cm="1">
        <f t="array" ref="M29">SUMIF($K3:$K27,"&gt;0",M3:M27)</f>
        <v>179688093.31999999</v>
      </c>
      <c r="N29" s="67" cm="1">
        <f t="array" ref="N29">SUMIF($K3:$K27,"&gt;0",N3:N27)</f>
        <v>179688093.31999999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19819477.238055002</v>
      </c>
      <c r="M30" s="67" cm="1">
        <f t="array" ref="M30">M29*MAX($K3:$K27)%</f>
        <v>19765690.2652</v>
      </c>
      <c r="N30" s="67" cm="1">
        <f t="array" ref="N30">N29*MAX($K3:$K27)%</f>
        <v>19765690.2652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199996543.038555</v>
      </c>
      <c r="M31" s="67" cm="1">
        <f t="array" ref="M31">M28+M30</f>
        <v>199453783.58519998</v>
      </c>
      <c r="N31" s="67" cm="1">
        <f t="array" ref="N31">N28+N30</f>
        <v>199453783.58519998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ROUNDDOWN(L31,-3)</f>
        <v>199996000</v>
      </c>
      <c r="M32" s="66" cm="1">
        <f t="array" ref="M32">ROUNDDOWN(M31,2)</f>
        <v>199453783.58000001</v>
      </c>
      <c r="N32" s="66" cm="1">
        <f t="array" ref="N32">ROUNDDOWN(N31,-3)</f>
        <v>199453000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8935000</v>
      </c>
      <c r="J4" s="13">
        <v>8935000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8935000</v>
      </c>
      <c r="N4" s="15" cm="1">
        <f t="array" ref="N4">IF(F4&gt;0,IF($D4&lt;=0,0,ROUND(F4*J4,2)),"")</f>
        <v>8935000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18200000</v>
      </c>
      <c r="J5" s="18">
        <v>18200000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18200000</v>
      </c>
      <c r="N5" s="27" cm="1">
        <f t="array" ref="N5">IF(F5&gt;0,IF($D5&lt;=0,0,ROUND(F5*J5,2)),"")</f>
        <v>18200000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22300000</v>
      </c>
      <c r="J6" s="13">
        <v>22300000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22300000</v>
      </c>
      <c r="N6" s="15" cm="1">
        <f t="array" ref="N6">IF(F6&gt;0,IF($D6&lt;=0,0,ROUND(F6*J6,2)),"")</f>
        <v>22300000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22450000</v>
      </c>
      <c r="J7" s="18">
        <v>22450000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22450000</v>
      </c>
      <c r="N7" s="27" cm="1">
        <f t="array" ref="N7">IF(F7&gt;0,IF($D7&lt;=0,0,ROUND(F7*J7,2)),"")</f>
        <v>22450000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13400000</v>
      </c>
      <c r="J9" s="18">
        <v>13400000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13400000</v>
      </c>
      <c r="N9" s="27" cm="1">
        <f t="array" ref="N9">IF(F9&gt;0,IF($D9&lt;=0,0,ROUND(F9*J9,2)),"")</f>
        <v>13400000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215484</v>
      </c>
      <c r="J10" s="83">
        <v>215484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215484</v>
      </c>
      <c r="N10" s="87" cm="1">
        <f t="array" ref="N10">IF(F10&gt;0,IF($D10&lt;=0,0,ROUND(F10*J10,2)),"")</f>
        <v>215484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90000484</v>
      </c>
      <c r="N27" s="57" cm="1">
        <f t="array" ref="N27">SUM(N1:N26)</f>
        <v>90000484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215484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215484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89785000</v>
      </c>
      <c r="N28" s="67" cm="1">
        <f t="array" ref="N28">SUMIF($K3:$K26,"&gt;0",N3:N26)</f>
        <v>89785000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9876350</v>
      </c>
      <c r="N29" s="67" cm="1">
        <f t="array" ref="N29">N28*MAX($K3:$K26)%</f>
        <v>9876350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99876834</v>
      </c>
      <c r="N30" s="67" cm="1">
        <f t="array" ref="N30">N27+N29</f>
        <v>99876834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99876834</v>
      </c>
      <c r="N31" s="66" cm="1">
        <f t="array" ref="N31">ROUNDDOWN(N30,-3)</f>
        <v>99876000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8930000</v>
      </c>
      <c r="J4" s="13">
        <v>8930000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8930000</v>
      </c>
      <c r="N4" s="15" cm="1">
        <f t="array" ref="N4">IF(F4&gt;0,IF($D4&lt;=0,0,ROUND(F4*J4,2)),"")</f>
        <v>8930000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18200000</v>
      </c>
      <c r="J5" s="18">
        <v>18200000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18200000</v>
      </c>
      <c r="N5" s="27" cm="1">
        <f t="array" ref="N5">IF(F5&gt;0,IF($D5&lt;=0,0,ROUND(F5*J5,2)),"")</f>
        <v>18200000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22300000</v>
      </c>
      <c r="J6" s="13">
        <v>22300000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22300000</v>
      </c>
      <c r="N6" s="15" cm="1">
        <f t="array" ref="N6">IF(F6&gt;0,IF($D6&lt;=0,0,ROUND(F6*J6,2)),"")</f>
        <v>22300000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22420000</v>
      </c>
      <c r="J7" s="18">
        <v>22420000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22420000</v>
      </c>
      <c r="N7" s="27" cm="1">
        <f t="array" ref="N7">IF(F7&gt;0,IF($D7&lt;=0,0,ROUND(F7*J7,2)),"")</f>
        <v>22420000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13400000</v>
      </c>
      <c r="J9" s="18">
        <v>13400000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13400000</v>
      </c>
      <c r="N9" s="27" cm="1">
        <f t="array" ref="N9">IF(F9&gt;0,IF($D9&lt;=0,0,ROUND(F9*J9,2)),"")</f>
        <v>13400000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215400</v>
      </c>
      <c r="J10" s="83">
        <v>215400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215400</v>
      </c>
      <c r="N10" s="87" cm="1">
        <f t="array" ref="N10">IF(F10&gt;0,IF($D10&lt;=0,0,ROUND(F10*J10,2)),"")</f>
        <v>215400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89965400</v>
      </c>
      <c r="N27" s="57" cm="1">
        <f t="array" ref="N27">SUM(N1:N26)</f>
        <v>89965400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215400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215400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89750000</v>
      </c>
      <c r="N28" s="67" cm="1">
        <f t="array" ref="N28">SUMIF($K3:$K26,"&gt;0",N3:N26)</f>
        <v>89750000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9872500</v>
      </c>
      <c r="N29" s="67" cm="1">
        <f t="array" ref="N29">N28*MAX($K3:$K26)%</f>
        <v>9872500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99837900</v>
      </c>
      <c r="N30" s="67" cm="1">
        <f t="array" ref="N30">N27+N29</f>
        <v>99837900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99837900</v>
      </c>
      <c r="N31" s="66" cm="1">
        <f t="array" ref="N31">ROUNDDOWN(N30,-3)</f>
        <v>99837000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8930000</v>
      </c>
      <c r="J4" s="13">
        <v>8930000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8930000</v>
      </c>
      <c r="N4" s="15" cm="1">
        <f t="array" ref="N4">IF(F4&gt;0,IF($D4&lt;=0,0,ROUND(F4*J4,2)),"")</f>
        <v>8930000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18190000</v>
      </c>
      <c r="J5" s="18">
        <v>18190000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18190000</v>
      </c>
      <c r="N5" s="27" cm="1">
        <f t="array" ref="N5">IF(F5&gt;0,IF($D5&lt;=0,0,ROUND(F5*J5,2)),"")</f>
        <v>18190000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22300000</v>
      </c>
      <c r="J6" s="13">
        <v>22300000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22300000</v>
      </c>
      <c r="N6" s="15" cm="1">
        <f t="array" ref="N6">IF(F6&gt;0,IF($D6&lt;=0,0,ROUND(F6*J6,2)),"")</f>
        <v>22300000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22420000</v>
      </c>
      <c r="J7" s="18">
        <v>22420000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22420000</v>
      </c>
      <c r="N7" s="27" cm="1">
        <f t="array" ref="N7">IF(F7&gt;0,IF($D7&lt;=0,0,ROUND(F7*J7,2)),"")</f>
        <v>22420000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13400000</v>
      </c>
      <c r="J9" s="18">
        <v>13400000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13400000</v>
      </c>
      <c r="N9" s="27" cm="1">
        <f t="array" ref="N9">IF(F9&gt;0,IF($D9&lt;=0,0,ROUND(F9*J9,2)),"")</f>
        <v>13400000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215376</v>
      </c>
      <c r="J10" s="83">
        <v>215376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215376</v>
      </c>
      <c r="N10" s="87" cm="1">
        <f t="array" ref="N10">IF(F10&gt;0,IF($D10&lt;=0,0,ROUND(F10*J10,2)),"")</f>
        <v>215376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89955376</v>
      </c>
      <c r="N27" s="57" cm="1">
        <f t="array" ref="N27">SUM(N1:N26)</f>
        <v>89955376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215376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215376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89740000</v>
      </c>
      <c r="N28" s="67" cm="1">
        <f t="array" ref="N28">SUMIF($K3:$K26,"&gt;0",N3:N26)</f>
        <v>89740000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9871400</v>
      </c>
      <c r="N29" s="67" cm="1">
        <f t="array" ref="N29">N28*MAX($K3:$K26)%</f>
        <v>9871400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99826776</v>
      </c>
      <c r="N30" s="67" cm="1">
        <f t="array" ref="N30">N27+N29</f>
        <v>99826776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99826776</v>
      </c>
      <c r="N31" s="66" cm="1">
        <f t="array" ref="N31">ROUNDDOWN(N30,-3)</f>
        <v>99826000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8930000</v>
      </c>
      <c r="J4" s="13">
        <v>8930000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8930000</v>
      </c>
      <c r="N4" s="15" cm="1">
        <f t="array" ref="N4">IF(F4&gt;0,IF($D4&lt;=0,0,ROUND(F4*J4,2)),"")</f>
        <v>8930000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18200000</v>
      </c>
      <c r="J5" s="18">
        <v>18200000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18200000</v>
      </c>
      <c r="N5" s="27" cm="1">
        <f t="array" ref="N5">IF(F5&gt;0,IF($D5&lt;=0,0,ROUND(F5*J5,2)),"")</f>
        <v>18200000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22300000</v>
      </c>
      <c r="J6" s="13">
        <v>22300000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22300000</v>
      </c>
      <c r="N6" s="15" cm="1">
        <f t="array" ref="N6">IF(F6&gt;0,IF($D6&lt;=0,0,ROUND(F6*J6,2)),"")</f>
        <v>22300000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22430000</v>
      </c>
      <c r="J7" s="18">
        <v>22430000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22430000</v>
      </c>
      <c r="N7" s="27" cm="1">
        <f t="array" ref="N7">IF(F7&gt;0,IF($D7&lt;=0,0,ROUND(F7*J7,2)),"")</f>
        <v>22430000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13400000</v>
      </c>
      <c r="J9" s="18">
        <v>13400000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13400000</v>
      </c>
      <c r="N9" s="27" cm="1">
        <f t="array" ref="N9">IF(F9&gt;0,IF($D9&lt;=0,0,ROUND(F9*J9,2)),"")</f>
        <v>13400000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215424</v>
      </c>
      <c r="J10" s="83">
        <v>215424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215424</v>
      </c>
      <c r="N10" s="87" cm="1">
        <f t="array" ref="N10">IF(F10&gt;0,IF($D10&lt;=0,0,ROUND(F10*J10,2)),"")</f>
        <v>215424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89975424</v>
      </c>
      <c r="N27" s="57" cm="1">
        <f t="array" ref="N27">SUM(N1:N26)</f>
        <v>89975424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215424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215424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89760000</v>
      </c>
      <c r="N28" s="67" cm="1">
        <f t="array" ref="N28">SUMIF($K3:$K26,"&gt;0",N3:N26)</f>
        <v>89760000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9873600</v>
      </c>
      <c r="N29" s="67" cm="1">
        <f t="array" ref="N29">N28*MAX($K3:$K26)%</f>
        <v>9873600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99849024</v>
      </c>
      <c r="N30" s="67" cm="1">
        <f t="array" ref="N30">N27+N29</f>
        <v>99849024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99849024</v>
      </c>
      <c r="N31" s="66" cm="1">
        <f t="array" ref="N31">ROUNDDOWN(N30,-3)</f>
        <v>99849000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8950000</v>
      </c>
      <c r="J4" s="13">
        <v>8950000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8950000</v>
      </c>
      <c r="N4" s="15" cm="1">
        <f t="array" ref="N4">IF(F4&gt;0,IF($D4&lt;=0,0,ROUND(F4*J4,2)),"")</f>
        <v>8950000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17975000</v>
      </c>
      <c r="J5" s="18">
        <v>17975000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17975000</v>
      </c>
      <c r="N5" s="27" cm="1">
        <f t="array" ref="N5">IF(F5&gt;0,IF($D5&lt;=0,0,ROUND(F5*J5,2)),"")</f>
        <v>17975000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22490000</v>
      </c>
      <c r="J6" s="13">
        <v>22490000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22490000</v>
      </c>
      <c r="N6" s="15" cm="1">
        <f t="array" ref="N6">IF(F6&gt;0,IF($D6&lt;=0,0,ROUND(F6*J6,2)),"")</f>
        <v>22490000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22490000</v>
      </c>
      <c r="J7" s="18">
        <v>22490000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22490000</v>
      </c>
      <c r="N7" s="27" cm="1">
        <f t="array" ref="N7">IF(F7&gt;0,IF($D7&lt;=0,0,ROUND(F7*J7,2)),"")</f>
        <v>22490000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4400000</v>
      </c>
      <c r="J8" s="13">
        <v>4400000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4400000</v>
      </c>
      <c r="N8" s="15" cm="1">
        <f t="array" ref="N8">IF(F8&gt;0,IF($D8&lt;=0,0,ROUND(F8*J8,2)),"")</f>
        <v>4400000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13450000</v>
      </c>
      <c r="J9" s="18">
        <v>13450000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13450000</v>
      </c>
      <c r="N9" s="27" cm="1">
        <f t="array" ref="N9">IF(F9&gt;0,IF($D9&lt;=0,0,ROUND(F9*J9,2)),"")</f>
        <v>13450000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215984.16</v>
      </c>
      <c r="I10" s="83">
        <v>215412</v>
      </c>
      <c r="J10" s="83">
        <v>215412</v>
      </c>
      <c r="K10" s="83">
        <v>0</v>
      </c>
      <c r="L10" s="83" cm="1">
        <f t="array" ref="L10">IF(D10&gt;0,IF($D10&lt;=0,0,D10*H10),"")</f>
        <v>215984.16</v>
      </c>
      <c r="M10" s="83" cm="1">
        <f t="array" ref="M10">IF(E10&gt;0,IF($D10&lt;=0,0,ROUND(E10*I10,2)),"")</f>
        <v>215412</v>
      </c>
      <c r="N10" s="87" cm="1">
        <f t="array" ref="N10">IF(F10&gt;0,IF($D10&lt;=0,0,ROUND(F10*J10,2)),"")</f>
        <v>215412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90107384.159999996</v>
      </c>
      <c r="M27" s="57" cm="1">
        <f t="array" ref="M27">SUM(M1:M26)</f>
        <v>89970412</v>
      </c>
      <c r="N27" s="57" cm="1">
        <f t="array" ref="N27">SUM(N1:N26)</f>
        <v>89970412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215412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215412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89755000</v>
      </c>
      <c r="N28" s="67" cm="1">
        <f t="array" ref="N28">SUMIF($K3:$K26,"&gt;0",N3:N26)</f>
        <v>89755000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9873050</v>
      </c>
      <c r="N29" s="67" cm="1">
        <f t="array" ref="N29">N28*MAX($K3:$K26)%</f>
        <v>9873050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99995438.159999996</v>
      </c>
      <c r="M30" s="67" cm="1">
        <f t="array" ref="M30">M27+M29</f>
        <v>99843462</v>
      </c>
      <c r="N30" s="67" cm="1">
        <f t="array" ref="N30">N27+N29</f>
        <v>99843462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4561.8400000035763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99995438.159999996</v>
      </c>
      <c r="M31" s="66" cm="1">
        <f t="array" ref="M31">ROUNDDOWN(M30,2)</f>
        <v>99843462</v>
      </c>
      <c r="N31" s="66" cm="1">
        <f t="array" ref="N31">ROUNDDOWN(N30,-3)</f>
        <v>99843000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N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17650000</v>
      </c>
      <c r="I4" s="13">
        <v>17582000</v>
      </c>
      <c r="J4" s="13">
        <v>17582000</v>
      </c>
      <c r="K4" s="13">
        <v>11</v>
      </c>
      <c r="L4" s="13" cm="1">
        <f t="array" ref="L4">IF(D4&gt;0,IF($D4&lt;=0,0,D4*H4),"")</f>
        <v>17650000</v>
      </c>
      <c r="M4" s="13" cm="1">
        <f t="array" ref="M4">IF(E4&gt;0,IF($D4&lt;=0,0,ROUND(E4*I4,2)),"")</f>
        <v>17582000</v>
      </c>
      <c r="N4" s="15" cm="1">
        <f t="array" ref="N4">IF(F4&gt;0,IF($D4&lt;=0,0,ROUND(F4*J4,2)),"")</f>
        <v>17582000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40000</v>
      </c>
      <c r="J8" s="23">
        <v>40000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400000</v>
      </c>
      <c r="N8" s="15" cm="1">
        <f t="array" ref="N8">IF(F8&gt;0,IF($D8&lt;=0,0,ROUND(F8*J8,2)),"")</f>
        <v>400000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4000</v>
      </c>
      <c r="J9" s="26">
        <v>4000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80000</v>
      </c>
      <c r="N9" s="27" cm="1">
        <f t="array" ref="N9">IF(F9&gt;0,IF($D9&lt;=0,0,ROUND(F9*J9,2)),"")</f>
        <v>80000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15000</v>
      </c>
      <c r="J10" s="23">
        <v>15000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150000</v>
      </c>
      <c r="N10" s="15" cm="1">
        <f t="array" ref="N10">IF(F10&gt;0,IF($D10&lt;=0,0,ROUND(F10*J10,2)),"")</f>
        <v>150000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84000</v>
      </c>
      <c r="J11" s="26">
        <v>84000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840000</v>
      </c>
      <c r="N11" s="27" cm="1">
        <f t="array" ref="N11">IF(F11&gt;0,IF($D11&lt;=0,0,ROUND(F11*J11,2)),"")</f>
        <v>840000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34000</v>
      </c>
      <c r="J12" s="23">
        <v>34000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340000</v>
      </c>
      <c r="N12" s="15" cm="1">
        <f t="array" ref="N12">IF(F12&gt;0,IF($D12&lt;=0,0,ROUND(F12*J12,2)),"")</f>
        <v>340000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106</v>
      </c>
      <c r="C14" s="12"/>
      <c r="D14" s="22">
        <v>573.29999999999995</v>
      </c>
      <c r="E14" s="13" cm="1">
        <f t="array" ref="E14">D14</f>
        <v>573.29999999999995</v>
      </c>
      <c r="F14" s="13" cm="1">
        <f t="array" ref="F14">D14</f>
        <v>573.29999999999995</v>
      </c>
      <c r="G14" s="14" t="s">
        <v>34</v>
      </c>
      <c r="H14" s="13">
        <v>226515.38</v>
      </c>
      <c r="I14" s="13">
        <v>226355.11</v>
      </c>
      <c r="J14" s="13">
        <v>226355.11</v>
      </c>
      <c r="K14" s="13">
        <v>11</v>
      </c>
      <c r="L14" s="13" cm="1">
        <f t="array" ref="L14">IF(D14&gt;0,IF($D14&lt;=0,0,D14*H14),"")</f>
        <v>129861267.35399999</v>
      </c>
      <c r="M14" s="13" cm="1">
        <f t="array" ref="M14">IF(E14&gt;0,IF($D14&lt;=0,0,ROUND(E14*I14,2)),"")</f>
        <v>129769384.56</v>
      </c>
      <c r="N14" s="15" cm="1">
        <f t="array" ref="N14">IF(F14&gt;0,IF($D14&lt;=0,0,ROUND(F14*J14,2)),"")</f>
        <v>129769384.56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3060</v>
      </c>
      <c r="E15" s="18" cm="1">
        <f t="array" ref="E15">D15</f>
        <v>3060</v>
      </c>
      <c r="F15" s="18" cm="1">
        <f t="array" ref="F15">D15</f>
        <v>3060</v>
      </c>
      <c r="G15" s="25" t="s">
        <v>36</v>
      </c>
      <c r="H15" s="18">
        <v>1109.8900000000001</v>
      </c>
      <c r="I15" s="30">
        <v>1109.03</v>
      </c>
      <c r="J15" s="30">
        <v>1109.03</v>
      </c>
      <c r="K15" s="18">
        <v>11</v>
      </c>
      <c r="L15" s="18" cm="1">
        <f t="array" ref="L15">IF(D15&gt;0,IF($D15&lt;=0,0,D15*H15),"")</f>
        <v>3396263.4000000004</v>
      </c>
      <c r="M15" s="18" cm="1">
        <f t="array" ref="M15">IF(E15&gt;0,IF($D15&lt;=0,0,ROUND(E15*I15,2)),"")</f>
        <v>3393631.8</v>
      </c>
      <c r="N15" s="27" cm="1">
        <f t="array" ref="N15">IF(F15&gt;0,IF($D15&lt;=0,0,ROUND(F15*J15,2)),"")</f>
        <v>3393631.8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340239.33</v>
      </c>
      <c r="I17" s="34">
        <v>339854.51</v>
      </c>
      <c r="J17" s="34">
        <v>339854.51</v>
      </c>
      <c r="K17" s="34">
        <v>0</v>
      </c>
      <c r="L17" s="34" cm="1">
        <f t="array" ref="L17">IF(D17&gt;0,IF($D17&lt;=0,0,D17*H17),"")</f>
        <v>340239.33</v>
      </c>
      <c r="M17" s="34" cm="1">
        <f t="array" ref="M17">IF(E17&gt;0,IF($D17&lt;=0,0,ROUND(E17*I17,2)),"")</f>
        <v>339854.51</v>
      </c>
      <c r="N17" s="36" cm="1">
        <f t="array" ref="N17">IF(F17&gt;0,IF($D17&lt;=0,0,ROUND(F17*J17,2)),"")</f>
        <v>339854.51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5"/>
      <c r="I25" s="45"/>
      <c r="J25" s="45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88"/>
      <c r="I26" s="88"/>
      <c r="J26" s="88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5"/>
      <c r="I27" s="45"/>
      <c r="J27" s="45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49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1"/>
      <c r="M32" s="41"/>
      <c r="N32" s="47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1"/>
      <c r="M34" s="41"/>
      <c r="N34" s="47"/>
    </row>
    <row r="35" spans="1:14" ht="20.75" customHeight="1" x14ac:dyDescent="0.15">
      <c r="A35" s="51"/>
      <c r="B35" s="52"/>
      <c r="C35" s="52"/>
      <c r="D35" s="53"/>
      <c r="E35" s="53"/>
      <c r="F35" s="53"/>
      <c r="G35" s="54"/>
      <c r="H35" s="54"/>
      <c r="I35" s="52"/>
      <c r="J35" s="55"/>
      <c r="K35" s="56" t="s">
        <v>39</v>
      </c>
      <c r="L35" s="57" cm="1">
        <f t="array" ref="L35">SUM(L1:L34)</f>
        <v>153097770.08399999</v>
      </c>
      <c r="M35" s="57" cm="1">
        <f t="array" ref="M35">SUM(M1:M34)</f>
        <v>152894870.87</v>
      </c>
      <c r="N35" s="57" cm="1">
        <f t="array" ref="N35">SUM(N1:N34)</f>
        <v>152894870.87</v>
      </c>
    </row>
    <row r="36" spans="1:14" ht="21" customHeight="1" x14ac:dyDescent="0.15">
      <c r="A36" s="58"/>
      <c r="B36" s="59" t="s">
        <v>40</v>
      </c>
      <c r="C36" s="60"/>
      <c r="D36" s="61"/>
      <c r="E36" s="62"/>
      <c r="F36" s="62"/>
      <c r="G36" s="63"/>
      <c r="H36" s="64"/>
      <c r="I36" s="60"/>
      <c r="J36" s="65"/>
      <c r="K36" s="65" t="str" cm="1">
        <f t="array" ref="K36">"Jumlah Terkena Pajak "&amp;MAX(K3:K34)&amp;"% (B)"</f>
        <v>Jumlah Terkena Pajak 11% (B)</v>
      </c>
      <c r="L36" s="66" cm="1">
        <f t="array" ref="L36">SUMIF($K3:$K34,"&gt;0",L3:L34)</f>
        <v>152757530.75399998</v>
      </c>
      <c r="M36" s="67" cm="1">
        <f t="array" ref="M36">SUMIF($K3:$K34,"&gt;0",M3:M34)</f>
        <v>152555016.36000001</v>
      </c>
      <c r="N36" s="67" cm="1">
        <f t="array" ref="N36">SUMIF($K3:$K34,"&gt;0",N3:N34)</f>
        <v>152555016.36000001</v>
      </c>
    </row>
    <row r="37" spans="1:14" ht="21" customHeight="1" x14ac:dyDescent="0.15">
      <c r="A37" s="68"/>
      <c r="B37" s="69"/>
      <c r="C37" s="69"/>
      <c r="D37" s="70"/>
      <c r="E37" s="70"/>
      <c r="F37" s="69"/>
      <c r="G37" s="70"/>
      <c r="H37" s="70"/>
      <c r="I37" s="69"/>
      <c r="J37" s="71"/>
      <c r="K37" s="71" t="str" cm="1">
        <f t="array" ref="K37">"PPN (C) = "&amp;MAX(K3:K34)&amp;"% x B"</f>
        <v>PPN (C) = 11% x B</v>
      </c>
      <c r="L37" s="72" cm="1">
        <f t="array" ref="L37">L36*MAX($K3:$K34)%</f>
        <v>16803328.382939998</v>
      </c>
      <c r="M37" s="67" cm="1">
        <f t="array" ref="M37">M36*MAX($K3:$K34)%</f>
        <v>16781051.799600001</v>
      </c>
      <c r="N37" s="67" cm="1">
        <f t="array" ref="N37">N36*MAX($K3:$K34)%</f>
        <v>16781051.799600001</v>
      </c>
    </row>
    <row r="38" spans="1:14" ht="21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41</v>
      </c>
      <c r="L38" s="74" cm="1">
        <f t="array" ref="L38">L35+L37</f>
        <v>169901098.46693999</v>
      </c>
      <c r="M38" s="67" cm="1">
        <f t="array" ref="M38">M35+M37</f>
        <v>169675922.66960001</v>
      </c>
      <c r="N38" s="67" cm="1">
        <f t="array" ref="N38">N35+N37</f>
        <v>169675922.66960001</v>
      </c>
    </row>
    <row r="39" spans="1:14" ht="20.5" customHeight="1" x14ac:dyDescent="0.15">
      <c r="A39" s="68"/>
      <c r="B39" s="69"/>
      <c r="C39" s="69"/>
      <c r="D39" s="70"/>
      <c r="E39" s="70"/>
      <c r="F39" s="70"/>
      <c r="G39" s="70"/>
      <c r="H39" s="70"/>
      <c r="I39" s="92"/>
      <c r="J39" s="71"/>
      <c r="K39" s="73" t="s">
        <v>42</v>
      </c>
      <c r="L39" s="66" cm="1">
        <f t="array" ref="L39">ROUNDDOWN(L38,2)</f>
        <v>169901098.46000001</v>
      </c>
      <c r="M39" s="66" cm="1">
        <f t="array" ref="M39">ROUNDDOWN(M38,2)</f>
        <v>169675922.66</v>
      </c>
      <c r="N39" s="66" cm="1">
        <f t="array" ref="N39">ROUNDDOWN(N38,-3)</f>
        <v>169675000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N3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45767.043055555558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27350000</v>
      </c>
      <c r="I4" s="13">
        <v>27050000</v>
      </c>
      <c r="J4" s="13">
        <v>27050000</v>
      </c>
      <c r="K4" s="13">
        <v>11</v>
      </c>
      <c r="L4" s="13" cm="1">
        <f t="array" ref="L4">IF(D4&gt;0,IF($D4&lt;=0,0,D4*H4),"")</f>
        <v>27350000</v>
      </c>
      <c r="M4" s="13" cm="1">
        <f t="array" ref="M4">IF(E4&gt;0,IF($D4&lt;=0,0,ROUND(E4*I4,2)),"")</f>
        <v>27050000</v>
      </c>
      <c r="N4" s="15" cm="1">
        <f t="array" ref="N4">IF(F4&gt;0,IF($D4&lt;=0,0,ROUND(F4*J4,2)),"")</f>
        <v>27050000</v>
      </c>
    </row>
    <row r="5" spans="1:14" ht="20.5" customHeight="1" x14ac:dyDescent="0.15">
      <c r="A5" s="28"/>
      <c r="B5" s="11" t="s">
        <v>32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243</v>
      </c>
      <c r="B6" s="11" t="s">
        <v>354</v>
      </c>
      <c r="C6" s="12"/>
      <c r="D6" s="13">
        <v>1196</v>
      </c>
      <c r="E6" s="13" cm="1">
        <f t="array" ref="E6">D6</f>
        <v>1196</v>
      </c>
      <c r="F6" s="13" cm="1">
        <f t="array" ref="F6">D6</f>
        <v>1196</v>
      </c>
      <c r="G6" s="14" t="s">
        <v>34</v>
      </c>
      <c r="H6" s="13">
        <v>33705.56</v>
      </c>
      <c r="I6" s="13">
        <v>33675.050000000003</v>
      </c>
      <c r="J6" s="13">
        <v>33675.050000000003</v>
      </c>
      <c r="K6" s="13">
        <v>11</v>
      </c>
      <c r="L6" s="13" cm="1">
        <f t="array" ref="L6">IF(D6&gt;0,IF($D6&lt;=0,0,D6*H6),"")</f>
        <v>40311849.759999998</v>
      </c>
      <c r="M6" s="13" cm="1">
        <f t="array" ref="M6">IF(E6&gt;0,IF($D6&lt;=0,0,ROUND(E6*I6,2)),"")</f>
        <v>40275359.799999997</v>
      </c>
      <c r="N6" s="15" cm="1">
        <f t="array" ref="N6">IF(F6&gt;0,IF($D6&lt;=0,0,ROUND(F6*J6,2)),"")</f>
        <v>40275359.799999997</v>
      </c>
    </row>
    <row r="7" spans="1:14" ht="20.5" customHeight="1" x14ac:dyDescent="0.15">
      <c r="A7" s="10" t="s">
        <v>203</v>
      </c>
      <c r="B7" s="11" t="s">
        <v>244</v>
      </c>
      <c r="C7" s="16"/>
      <c r="D7" s="18">
        <v>564.79999999999995</v>
      </c>
      <c r="E7" s="18" cm="1">
        <f t="array" ref="E7">D7</f>
        <v>564.79999999999995</v>
      </c>
      <c r="F7" s="18" cm="1">
        <f t="array" ref="F7">D7</f>
        <v>564.79999999999995</v>
      </c>
      <c r="G7" s="25" t="s">
        <v>36</v>
      </c>
      <c r="H7" s="18">
        <v>163977.06</v>
      </c>
      <c r="I7" s="30">
        <v>163701.06</v>
      </c>
      <c r="J7" s="30">
        <v>163701.06</v>
      </c>
      <c r="K7" s="18">
        <v>11</v>
      </c>
      <c r="L7" s="18" cm="1">
        <f t="array" ref="L7">IF(D7&gt;0,IF($D7&lt;=0,0,D7*H7),"")</f>
        <v>92614243.487999991</v>
      </c>
      <c r="M7" s="18" cm="1">
        <f t="array" ref="M7">IF(E7&gt;0,IF($D7&lt;=0,0,ROUND(E7*I7,2)),"")</f>
        <v>92458358.689999998</v>
      </c>
      <c r="N7" s="27" cm="1">
        <f t="array" ref="N7">IF(F7&gt;0,IF($D7&lt;=0,0,ROUND(F7*J7,2)),"")</f>
        <v>92458358.689999998</v>
      </c>
    </row>
    <row r="8" spans="1:14" ht="20.5" customHeight="1" x14ac:dyDescent="0.15">
      <c r="A8" s="10" t="s">
        <v>82</v>
      </c>
      <c r="B8" s="11" t="s">
        <v>35</v>
      </c>
      <c r="C8" s="12"/>
      <c r="D8" s="13">
        <v>3177</v>
      </c>
      <c r="E8" s="13" cm="1">
        <f t="array" ref="E8">D8</f>
        <v>3177</v>
      </c>
      <c r="F8" s="13" cm="1">
        <f t="array" ref="F8">D8</f>
        <v>3177</v>
      </c>
      <c r="G8" s="14" t="s">
        <v>36</v>
      </c>
      <c r="H8" s="13">
        <v>1842.81</v>
      </c>
      <c r="I8" s="100">
        <v>1824.85</v>
      </c>
      <c r="J8" s="100">
        <v>1824.85</v>
      </c>
      <c r="K8" s="13">
        <v>11</v>
      </c>
      <c r="L8" s="13" cm="1">
        <f t="array" ref="L8">IF(D8&gt;0,IF($D8&lt;=0,0,D8*H8),"")</f>
        <v>5854607.3700000001</v>
      </c>
      <c r="M8" s="13" cm="1">
        <f t="array" ref="M8">IF(E8&gt;0,IF($D8&lt;=0,0,ROUND(E8*I8,2)),"")</f>
        <v>5797548.4500000002</v>
      </c>
      <c r="N8" s="15" cm="1">
        <f t="array" ref="N8">IF(F8&gt;0,IF($D8&lt;=0,0,ROUND(F8*J8,2)),"")</f>
        <v>5797548.4500000002</v>
      </c>
    </row>
    <row r="9" spans="1:14" ht="20.5" customHeight="1" x14ac:dyDescent="0.15">
      <c r="A9" s="28"/>
      <c r="B9" s="11" t="s">
        <v>37</v>
      </c>
      <c r="C9" s="16"/>
      <c r="D9" s="18"/>
      <c r="E9" s="18"/>
      <c r="F9" s="18"/>
      <c r="G9" s="17"/>
      <c r="H9" s="17"/>
      <c r="I9" s="17"/>
      <c r="J9" s="17"/>
      <c r="K9" s="18"/>
      <c r="L9" s="17" t="str" cm="1">
        <f t="array" ref="L9">IF(D9&gt;0,IF($D9&lt;=0,0,D9*H9),"")</f>
        <v/>
      </c>
      <c r="M9" s="18"/>
      <c r="N9" s="27"/>
    </row>
    <row r="10" spans="1:14" ht="20.5" customHeight="1" x14ac:dyDescent="0.15">
      <c r="A10" s="31">
        <v>1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365648.3</v>
      </c>
      <c r="I10" s="83">
        <v>364604.4</v>
      </c>
      <c r="J10" s="83">
        <v>364604.4</v>
      </c>
      <c r="K10" s="83">
        <v>0</v>
      </c>
      <c r="L10" s="83" cm="1">
        <f t="array" ref="L10">IF(D10&gt;0,IF($D10&lt;=0,0,D10*H10),"")</f>
        <v>365648.3</v>
      </c>
      <c r="M10" s="83" cm="1">
        <f t="array" ref="M10">IF(E10&gt;0,IF($D10&lt;=0,0,ROUND(E10*I10,2)),"")</f>
        <v>364604.4</v>
      </c>
      <c r="N10" s="87" cm="1">
        <f t="array" ref="N10">IF(F10&gt;0,IF($D10&lt;=0,0,ROUND(F10*J10,2)),"")</f>
        <v>364604.4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51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166496348.91799998</v>
      </c>
      <c r="M27" s="57" cm="1">
        <f t="array" ref="M27">SUM(M1:M26)</f>
        <v>165945871.34</v>
      </c>
      <c r="N27" s="57" cm="1">
        <f t="array" ref="N27">SUM(N1:N26)</f>
        <v>165945871.34</v>
      </c>
    </row>
    <row r="28" spans="1:14" ht="21" customHeight="1" x14ac:dyDescent="0.15">
      <c r="A28" s="58"/>
      <c r="B28" s="59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365648.33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364604.41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364604.41</v>
      </c>
      <c r="G28" s="63"/>
      <c r="H28" s="64"/>
      <c r="I28" s="60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166130700.61799997</v>
      </c>
      <c r="M28" s="67" cm="1">
        <f t="array" ref="M28">SUMIF($K3:$K26,"&gt;0",M3:M26)</f>
        <v>165581266.94</v>
      </c>
      <c r="N28" s="67" cm="1">
        <f t="array" ref="N28">SUMIF($K3:$K26,"&gt;0",N3:N26)</f>
        <v>165581266.94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69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18274377.067979995</v>
      </c>
      <c r="M29" s="67" cm="1">
        <f t="array" ref="M29">M28*MAX($K3:$K26)%</f>
        <v>18213939.363400001</v>
      </c>
      <c r="N29" s="67" cm="1">
        <f t="array" ref="N29">N28*MAX($K3:$K26)%</f>
        <v>18213939.363400001</v>
      </c>
    </row>
    <row r="30" spans="1:14" ht="21" customHeight="1" x14ac:dyDescent="0.15">
      <c r="A30" s="68"/>
      <c r="B30" s="69"/>
      <c r="C30" s="69"/>
      <c r="D30" s="70"/>
      <c r="E30" s="70"/>
      <c r="F30" s="70"/>
      <c r="G30" s="70"/>
      <c r="H30" s="70"/>
      <c r="I30" s="69"/>
      <c r="J30" s="71"/>
      <c r="K30" s="73" t="s">
        <v>41</v>
      </c>
      <c r="L30" s="74" cm="1">
        <f t="array" ref="L30">L27+L29</f>
        <v>184770725.98597997</v>
      </c>
      <c r="M30" s="67" cm="1">
        <f t="array" ref="M30">M27+M29</f>
        <v>184159810.70340002</v>
      </c>
      <c r="N30" s="67" cm="1">
        <f t="array" ref="N30">N27+N29</f>
        <v>184159810.70340002</v>
      </c>
    </row>
    <row r="31" spans="1:14" ht="20.5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42</v>
      </c>
      <c r="L31" s="66" cm="1">
        <f t="array" ref="L31">ROUNDDOWN(L30,2)</f>
        <v>184770725.97999999</v>
      </c>
      <c r="M31" s="66" cm="1">
        <f t="array" ref="M31">ROUNDDOWN(M30,2)</f>
        <v>184159810.69999999</v>
      </c>
      <c r="N31" s="66" cm="1">
        <f t="array" ref="N31">ROUNDDOWN(N30,-3)</f>
        <v>184159000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N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45767.043055555558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27750000</v>
      </c>
      <c r="I4" s="13">
        <v>27550000</v>
      </c>
      <c r="J4" s="13">
        <v>27550000</v>
      </c>
      <c r="K4" s="13">
        <v>11</v>
      </c>
      <c r="L4" s="13" cm="1">
        <f t="array" ref="L4">IF(D4&gt;0,IF($D4&lt;=0,0,D4*H4),"")</f>
        <v>27750000</v>
      </c>
      <c r="M4" s="13" cm="1">
        <f t="array" ref="M4">IF(E4&gt;0,IF($D4&lt;=0,0,ROUND(E4*I4,2)),"")</f>
        <v>27550000</v>
      </c>
      <c r="N4" s="15" cm="1">
        <f t="array" ref="N4">IF(F4&gt;0,IF($D4&lt;=0,0,ROUND(F4*J4,2)),"")</f>
        <v>27550000</v>
      </c>
    </row>
    <row r="5" spans="1:14" ht="20.5" customHeight="1" x14ac:dyDescent="0.15">
      <c r="A5" s="28"/>
      <c r="B5" s="11" t="s">
        <v>32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203</v>
      </c>
      <c r="B6" s="11" t="s">
        <v>244</v>
      </c>
      <c r="C6" s="12"/>
      <c r="D6" s="22">
        <v>508</v>
      </c>
      <c r="E6" s="13" cm="1">
        <f t="array" ref="E6">D6</f>
        <v>508</v>
      </c>
      <c r="F6" s="13" cm="1">
        <f t="array" ref="F6">D6</f>
        <v>508</v>
      </c>
      <c r="G6" s="14" t="s">
        <v>34</v>
      </c>
      <c r="H6" s="13">
        <v>263723.87</v>
      </c>
      <c r="I6" s="13">
        <v>263487.2</v>
      </c>
      <c r="J6" s="13">
        <v>263487.2</v>
      </c>
      <c r="K6" s="13">
        <v>11</v>
      </c>
      <c r="L6" s="13" cm="1">
        <f t="array" ref="L6">IF(D6&gt;0,IF($D6&lt;=0,0,D6*H6),"")</f>
        <v>133971725.95999999</v>
      </c>
      <c r="M6" s="13" cm="1">
        <f t="array" ref="M6">IF(E6&gt;0,IF($D6&lt;=0,0,ROUND(E6*I6,2)),"")</f>
        <v>133851497.59999999</v>
      </c>
      <c r="N6" s="15" cm="1">
        <f t="array" ref="N6">IF(F6&gt;0,IF($D6&lt;=0,0,ROUND(F6*J6,2)),"")</f>
        <v>133851497.59999999</v>
      </c>
    </row>
    <row r="7" spans="1:14" ht="20.5" customHeight="1" x14ac:dyDescent="0.15">
      <c r="A7" s="10" t="s">
        <v>82</v>
      </c>
      <c r="B7" s="11" t="s">
        <v>35</v>
      </c>
      <c r="C7" s="16"/>
      <c r="D7" s="18">
        <v>3175</v>
      </c>
      <c r="E7" s="18" cm="1">
        <f t="array" ref="E7">D7</f>
        <v>3175</v>
      </c>
      <c r="F7" s="18" cm="1">
        <f t="array" ref="F7">D7</f>
        <v>3175</v>
      </c>
      <c r="G7" s="25" t="s">
        <v>36</v>
      </c>
      <c r="H7" s="18">
        <v>1389.88</v>
      </c>
      <c r="I7" s="30">
        <v>1388.02</v>
      </c>
      <c r="J7" s="30">
        <v>1388.02</v>
      </c>
      <c r="K7" s="18">
        <v>11</v>
      </c>
      <c r="L7" s="18" cm="1">
        <f t="array" ref="L7">IF(D7&gt;0,IF($D7&lt;=0,0,D7*H7),"")</f>
        <v>4412869</v>
      </c>
      <c r="M7" s="18" cm="1">
        <f t="array" ref="M7">IF(E7&gt;0,IF($D7&lt;=0,0,ROUND(E7*I7,2)),"")</f>
        <v>4406963.5</v>
      </c>
      <c r="N7" s="27" cm="1">
        <f t="array" ref="N7">IF(F7&gt;0,IF($D7&lt;=0,0,ROUND(F7*J7,2)),"")</f>
        <v>4406963.5</v>
      </c>
    </row>
    <row r="8" spans="1:14" ht="20.5" customHeight="1" x14ac:dyDescent="0.15">
      <c r="A8" s="28"/>
      <c r="B8" s="11" t="s">
        <v>37</v>
      </c>
      <c r="C8" s="12"/>
      <c r="D8" s="13"/>
      <c r="E8" s="13"/>
      <c r="F8" s="13"/>
      <c r="G8" s="20"/>
      <c r="H8" s="20"/>
      <c r="I8" s="20"/>
      <c r="J8" s="20"/>
      <c r="K8" s="13"/>
      <c r="L8" s="20" t="str" cm="1">
        <f t="array" ref="L8">IF(D8&gt;0,IF($D8&lt;=0,0,D8*H8),"")</f>
        <v/>
      </c>
      <c r="M8" s="13"/>
      <c r="N8" s="15"/>
    </row>
    <row r="9" spans="1:14" ht="20.5" customHeight="1" x14ac:dyDescent="0.15">
      <c r="A9" s="31">
        <v>1</v>
      </c>
      <c r="B9" s="32" t="s">
        <v>38</v>
      </c>
      <c r="C9" s="33"/>
      <c r="D9" s="34">
        <v>1</v>
      </c>
      <c r="E9" s="34" cm="1">
        <f t="array" ref="E9">D9</f>
        <v>1</v>
      </c>
      <c r="F9" s="34" cm="1">
        <f t="array" ref="F9">D9</f>
        <v>1</v>
      </c>
      <c r="G9" s="35" t="s">
        <v>13</v>
      </c>
      <c r="H9" s="34">
        <v>365655.74</v>
      </c>
      <c r="I9" s="34">
        <v>365036.1</v>
      </c>
      <c r="J9" s="34">
        <v>365036.1</v>
      </c>
      <c r="K9" s="34">
        <v>0</v>
      </c>
      <c r="L9" s="34" cm="1">
        <f t="array" ref="L9">IF(D9&gt;0,IF($D9&lt;=0,0,D9*H9),"")</f>
        <v>365655.74</v>
      </c>
      <c r="M9" s="34" cm="1">
        <f t="array" ref="M9">IF(E9&gt;0,IF($D9&lt;=0,0,ROUND(E9*I9,2)),"")</f>
        <v>365036.1</v>
      </c>
      <c r="N9" s="36" cm="1">
        <f t="array" ref="N9">IF(F9&gt;0,IF($D9&lt;=0,0,ROUND(F9*J9,2)),"")</f>
        <v>365036.1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1"/>
      <c r="I16" s="41"/>
      <c r="J16" s="41"/>
      <c r="K16" s="40"/>
      <c r="L16" s="41"/>
      <c r="M16" s="41"/>
      <c r="N16" s="47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8"/>
      <c r="I17" s="48"/>
      <c r="J17" s="48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5"/>
      <c r="M23" s="45"/>
      <c r="N23" s="50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20.75" customHeight="1" x14ac:dyDescent="0.15">
      <c r="A26" s="51"/>
      <c r="B26" s="52"/>
      <c r="C26" s="52"/>
      <c r="D26" s="53"/>
      <c r="E26" s="53"/>
      <c r="F26" s="53"/>
      <c r="G26" s="54"/>
      <c r="H26" s="54"/>
      <c r="I26" s="52"/>
      <c r="J26" s="55"/>
      <c r="K26" s="56" t="s">
        <v>39</v>
      </c>
      <c r="L26" s="57" cm="1">
        <f t="array" ref="L26">SUM(L1:L25)</f>
        <v>166500250.69999999</v>
      </c>
      <c r="M26" s="57" cm="1">
        <f t="array" ref="M26">SUM(M1:M25)</f>
        <v>166173497.19999999</v>
      </c>
      <c r="N26" s="57" cm="1">
        <f t="array" ref="N26">SUM(N1:N25)</f>
        <v>166173497.19999999</v>
      </c>
    </row>
    <row r="27" spans="1:14" ht="21" customHeight="1" x14ac:dyDescent="0.15">
      <c r="A27" s="58"/>
      <c r="B27" s="59" t="s">
        <v>40</v>
      </c>
      <c r="C27" s="60"/>
      <c r="D27" s="61" cm="1">
        <f t="array" ref="D27">ROUND(IF(L27&lt;=100000000,L27*0.24%,IF(AND(L27&gt;100000000,L27&lt;=500000000),100000000*0.24%+(L27-100000000)*0.19%,IF(AND(L27&gt;500000000,L27&lt;=1000000000),100000000*0.24%+400000000*0.19%+(L27-500000000)*0.15%,IF(AND(L27&gt;1000000000,L27&lt;=5000000000),100000000*0.24%+400000000*0.19%+500000000*0.15%+(L27-1000000000)*0.12%,IF(L27&gt;5000000000,100000000*0.24%+400000000*0.19%+500000000*0.15%+4000000000*0.12%+(L27-5000000000)*0.1%,"Bingung komputer"))))),2)</f>
        <v>365655.73</v>
      </c>
      <c r="E27" s="62" cm="1">
        <f t="array" ref="E27">ROUND(IF(M27&lt;=100000000,M27*0.24%,IF(AND(M27&gt;100000000,M27&lt;=500000000),100000000*0.24%+(M27-100000000)*0.19%,IF(AND(M27&gt;500000000,M27&lt;=1000000000),100000000*0.24%+400000000*0.19%+(M27-500000000)*0.15%,IF(AND(M27&gt;1000000000,M27&lt;=5000000000),100000000*0.24%+400000000*0.19%+500000000*0.15%+(M27-1000000000)*0.12%,IF(M27&gt;5000000000,100000000*0.24%+400000000*0.19%+500000000*0.15%+4000000000*0.12%+(M27-5000000000)*0.1%,"Bingung komputer"))))),2)</f>
        <v>365036.08</v>
      </c>
      <c r="F27" s="62" cm="1">
        <f t="array" ref="F27">ROUND(IF(N27&lt;=100000000,N27*0.24%,IF(AND(N27&gt;100000000,N27&lt;=500000000),100000000*0.24%+(N27-100000000)*0.19%,IF(AND(N27&gt;500000000,N27&lt;=1000000000),100000000*0.24%+400000000*0.19%+(N27-500000000)*0.15%,IF(AND(N27&gt;1000000000,N27&lt;=5000000000),100000000*0.24%+400000000*0.19%+500000000*0.15%+(N27-1000000000)*0.12%,IF(N27&gt;5000000000,100000000*0.24%+400000000*0.19%+500000000*0.15%+4000000000*0.12%+(N27-5000000000)*0.1%,"Bingung komputer"))))),2)</f>
        <v>365036.08</v>
      </c>
      <c r="G27" s="63"/>
      <c r="H27" s="64"/>
      <c r="I27" s="60"/>
      <c r="J27" s="65"/>
      <c r="K27" s="65" t="str" cm="1">
        <f t="array" ref="K27">"Jumlah Terkena Pajak "&amp;MAX(K3:K25)&amp;"% (B)"</f>
        <v>Jumlah Terkena Pajak 11% (B)</v>
      </c>
      <c r="L27" s="66" cm="1">
        <f t="array" ref="L27">SUMIF($K3:$K25,"&gt;0",L3:L25)</f>
        <v>166134594.95999998</v>
      </c>
      <c r="M27" s="67" cm="1">
        <f t="array" ref="M27">SUMIF($K3:$K25,"&gt;0",M3:M25)</f>
        <v>165808461.09999999</v>
      </c>
      <c r="N27" s="67" cm="1">
        <f t="array" ref="N27">SUMIF($K3:$K25,"&gt;0",N3:N25)</f>
        <v>165808461.09999999</v>
      </c>
    </row>
    <row r="28" spans="1:14" ht="21" customHeight="1" x14ac:dyDescent="0.15">
      <c r="A28" s="68"/>
      <c r="B28" s="69"/>
      <c r="C28" s="69"/>
      <c r="D28" s="70"/>
      <c r="E28" s="70"/>
      <c r="F28" s="69"/>
      <c r="G28" s="70"/>
      <c r="H28" s="70"/>
      <c r="I28" s="69"/>
      <c r="J28" s="71"/>
      <c r="K28" s="71" t="str" cm="1">
        <f t="array" ref="K28">"PPN (C) = "&amp;MAX(K3:K25)&amp;"% x B"</f>
        <v>PPN (C) = 11% x B</v>
      </c>
      <c r="L28" s="72" cm="1">
        <f t="array" ref="L28">L27*MAX($K3:$K25)%</f>
        <v>18274805.445599999</v>
      </c>
      <c r="M28" s="67" cm="1">
        <f t="array" ref="M28">M27*MAX($K3:$K25)%</f>
        <v>18238930.721000001</v>
      </c>
      <c r="N28" s="67" cm="1">
        <f t="array" ref="N28">N27*MAX($K3:$K25)%</f>
        <v>18238930.721000001</v>
      </c>
    </row>
    <row r="29" spans="1:14" ht="21" customHeight="1" x14ac:dyDescent="0.15">
      <c r="A29" s="68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41</v>
      </c>
      <c r="L29" s="74" cm="1">
        <f t="array" ref="L29">L26+L28</f>
        <v>184775056.14559999</v>
      </c>
      <c r="M29" s="67" cm="1">
        <f t="array" ref="M29">M26+M28</f>
        <v>184412427.921</v>
      </c>
      <c r="N29" s="67" cm="1">
        <f t="array" ref="N29">N26+N28</f>
        <v>184412427.921</v>
      </c>
    </row>
    <row r="30" spans="1:14" ht="20.5" customHeight="1" x14ac:dyDescent="0.15">
      <c r="A30" s="68"/>
      <c r="B30" s="69"/>
      <c r="C30" s="69"/>
      <c r="D30" s="70"/>
      <c r="E30" s="70"/>
      <c r="F30" s="70"/>
      <c r="G30" s="70"/>
      <c r="H30" s="70"/>
      <c r="I30" s="69"/>
      <c r="J30" s="71"/>
      <c r="K30" s="73" t="s">
        <v>42</v>
      </c>
      <c r="L30" s="66" cm="1">
        <f t="array" ref="L30">ROUNDDOWN(L29,2)</f>
        <v>184775056.13999999</v>
      </c>
      <c r="M30" s="66" cm="1">
        <f t="array" ref="M30">ROUNDDOWN(M29,2)</f>
        <v>184412427.91999999</v>
      </c>
      <c r="N30" s="66" cm="1">
        <f t="array" ref="N30">ROUNDDOWN(N29,-3)</f>
        <v>184412000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N3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45767.043055555558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27550000</v>
      </c>
      <c r="I4" s="13">
        <v>27350000</v>
      </c>
      <c r="J4" s="13">
        <v>27350000</v>
      </c>
      <c r="K4" s="13">
        <v>11</v>
      </c>
      <c r="L4" s="13" cm="1">
        <f t="array" ref="L4">IF(D4&gt;0,IF($D4&lt;=0,0,D4*H4),"")</f>
        <v>27550000</v>
      </c>
      <c r="M4" s="13" cm="1">
        <f t="array" ref="M4">IF(E4&gt;0,IF($D4&lt;=0,0,ROUND(E4*I4,2)),"")</f>
        <v>27350000</v>
      </c>
      <c r="N4" s="15" cm="1">
        <f t="array" ref="N4">IF(F4&gt;0,IF($D4&lt;=0,0,ROUND(F4*J4,2)),"")</f>
        <v>27350000</v>
      </c>
    </row>
    <row r="5" spans="1:14" ht="20.5" customHeight="1" x14ac:dyDescent="0.15">
      <c r="A5" s="28"/>
      <c r="B5" s="11" t="s">
        <v>32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243</v>
      </c>
      <c r="B6" s="11" t="s">
        <v>354</v>
      </c>
      <c r="C6" s="12"/>
      <c r="D6" s="13">
        <v>1196</v>
      </c>
      <c r="E6" s="13" cm="1">
        <f t="array" ref="E6">D6</f>
        <v>1196</v>
      </c>
      <c r="F6" s="13" cm="1">
        <f t="array" ref="F6">D6</f>
        <v>1196</v>
      </c>
      <c r="G6" s="14" t="s">
        <v>34</v>
      </c>
      <c r="H6" s="13">
        <v>31936.21</v>
      </c>
      <c r="I6" s="13">
        <v>31756.799999999999</v>
      </c>
      <c r="J6" s="13">
        <v>31756.799999999999</v>
      </c>
      <c r="K6" s="13">
        <v>11</v>
      </c>
      <c r="L6" s="13" cm="1">
        <f t="array" ref="L6">IF(D6&gt;0,IF($D6&lt;=0,0,D6*H6),"")</f>
        <v>38195707.159999996</v>
      </c>
      <c r="M6" s="13" cm="1">
        <f t="array" ref="M6">IF(E6&gt;0,IF($D6&lt;=0,0,ROUND(E6*I6,2)),"")</f>
        <v>37981132.799999997</v>
      </c>
      <c r="N6" s="15" cm="1">
        <f t="array" ref="N6">IF(F6&gt;0,IF($D6&lt;=0,0,ROUND(F6*J6,2)),"")</f>
        <v>37981132.799999997</v>
      </c>
    </row>
    <row r="7" spans="1:14" ht="20.5" customHeight="1" x14ac:dyDescent="0.15">
      <c r="A7" s="10" t="s">
        <v>203</v>
      </c>
      <c r="B7" s="11" t="s">
        <v>244</v>
      </c>
      <c r="C7" s="16"/>
      <c r="D7" s="18">
        <v>564.79999999999995</v>
      </c>
      <c r="E7" s="18" cm="1">
        <f t="array" ref="E7">D7</f>
        <v>564.79999999999995</v>
      </c>
      <c r="F7" s="18" cm="1">
        <f t="array" ref="F7">D7</f>
        <v>564.79999999999995</v>
      </c>
      <c r="G7" s="25" t="s">
        <v>36</v>
      </c>
      <c r="H7" s="18">
        <v>167715.15</v>
      </c>
      <c r="I7" s="30">
        <v>167563.34</v>
      </c>
      <c r="J7" s="30">
        <v>167563.34</v>
      </c>
      <c r="K7" s="18">
        <v>11</v>
      </c>
      <c r="L7" s="18" cm="1">
        <f t="array" ref="L7">IF(D7&gt;0,IF($D7&lt;=0,0,D7*H7),"")</f>
        <v>94725516.719999984</v>
      </c>
      <c r="M7" s="18" cm="1">
        <f t="array" ref="M7">IF(E7&gt;0,IF($D7&lt;=0,0,ROUND(E7*I7,2)),"")</f>
        <v>94639774.430000007</v>
      </c>
      <c r="N7" s="27" cm="1">
        <f t="array" ref="N7">IF(F7&gt;0,IF($D7&lt;=0,0,ROUND(F7*J7,2)),"")</f>
        <v>94639774.430000007</v>
      </c>
    </row>
    <row r="8" spans="1:14" ht="20.5" customHeight="1" x14ac:dyDescent="0.15">
      <c r="A8" s="10" t="s">
        <v>82</v>
      </c>
      <c r="B8" s="11" t="s">
        <v>35</v>
      </c>
      <c r="C8" s="12"/>
      <c r="D8" s="13">
        <v>3177</v>
      </c>
      <c r="E8" s="13" cm="1">
        <f t="array" ref="E8">D8</f>
        <v>3177</v>
      </c>
      <c r="F8" s="13" cm="1">
        <f t="array" ref="F8">D8</f>
        <v>3177</v>
      </c>
      <c r="G8" s="14" t="s">
        <v>36</v>
      </c>
      <c r="H8" s="13">
        <v>1842.49</v>
      </c>
      <c r="I8" s="13">
        <v>1838.4</v>
      </c>
      <c r="J8" s="13">
        <v>1838.4</v>
      </c>
      <c r="K8" s="13">
        <v>11</v>
      </c>
      <c r="L8" s="13" cm="1">
        <f t="array" ref="L8">IF(D8&gt;0,IF($D8&lt;=0,0,D8*H8),"")</f>
        <v>5853590.7300000004</v>
      </c>
      <c r="M8" s="13" cm="1">
        <f t="array" ref="M8">IF(E8&gt;0,IF($D8&lt;=0,0,ROUND(E8*I8,2)),"")</f>
        <v>5840596.7999999998</v>
      </c>
      <c r="N8" s="15" cm="1">
        <f t="array" ref="N8">IF(F8&gt;0,IF($D8&lt;=0,0,ROUND(F8*J8,2)),"")</f>
        <v>5840596.7999999998</v>
      </c>
    </row>
    <row r="9" spans="1:14" ht="20.5" customHeight="1" x14ac:dyDescent="0.15">
      <c r="A9" s="28"/>
      <c r="B9" s="11" t="s">
        <v>37</v>
      </c>
      <c r="C9" s="16"/>
      <c r="D9" s="18"/>
      <c r="E9" s="18"/>
      <c r="F9" s="18"/>
      <c r="G9" s="17"/>
      <c r="H9" s="17"/>
      <c r="I9" s="17"/>
      <c r="J9" s="17"/>
      <c r="K9" s="18"/>
      <c r="L9" s="17" t="str" cm="1">
        <f t="array" ref="L9">IF(D9&gt;0,IF($D9&lt;=0,0,D9*H9),"")</f>
        <v/>
      </c>
      <c r="M9" s="18"/>
      <c r="N9" s="27"/>
    </row>
    <row r="10" spans="1:14" ht="20.5" customHeight="1" x14ac:dyDescent="0.15">
      <c r="A10" s="31">
        <v>1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366017.13</v>
      </c>
      <c r="I10" s="83">
        <v>365041.85</v>
      </c>
      <c r="J10" s="83">
        <v>365041.85</v>
      </c>
      <c r="K10" s="83">
        <v>0</v>
      </c>
      <c r="L10" s="83" cm="1">
        <f t="array" ref="L10">IF(D10&gt;0,IF($D10&lt;=0,0,D10*H10),"")</f>
        <v>366017.13</v>
      </c>
      <c r="M10" s="83" cm="1">
        <f t="array" ref="M10">IF(E10&gt;0,IF($D10&lt;=0,0,ROUND(E10*I10,2)),"")</f>
        <v>365041.85</v>
      </c>
      <c r="N10" s="87" cm="1">
        <f t="array" ref="N10">IF(F10&gt;0,IF($D10&lt;=0,0,ROUND(F10*J10,2)),"")</f>
        <v>365041.85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51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166690831.73999998</v>
      </c>
      <c r="M27" s="57" cm="1">
        <f t="array" ref="M27">SUM(M1:M26)</f>
        <v>166176545.88000003</v>
      </c>
      <c r="N27" s="57" cm="1">
        <f t="array" ref="N27">SUM(N1:N26)</f>
        <v>166176545.88000003</v>
      </c>
    </row>
    <row r="28" spans="1:14" ht="21" customHeight="1" x14ac:dyDescent="0.15">
      <c r="A28" s="58"/>
      <c r="B28" s="59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366017.15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365041.86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365041.86</v>
      </c>
      <c r="G28" s="63"/>
      <c r="H28" s="64"/>
      <c r="I28" s="60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166324814.60999998</v>
      </c>
      <c r="M28" s="67" cm="1">
        <f t="array" ref="M28">SUMIF($K3:$K26,"&gt;0",M3:M26)</f>
        <v>165811504.03000003</v>
      </c>
      <c r="N28" s="67" cm="1">
        <f t="array" ref="N28">SUMIF($K3:$K26,"&gt;0",N3:N26)</f>
        <v>165811504.03000003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69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18295729.607099999</v>
      </c>
      <c r="M29" s="67" cm="1">
        <f t="array" ref="M29">M28*MAX($K3:$K26)%</f>
        <v>18239265.443300005</v>
      </c>
      <c r="N29" s="67" cm="1">
        <f t="array" ref="N29">N28*MAX($K3:$K26)%</f>
        <v>18239265.443300005</v>
      </c>
    </row>
    <row r="30" spans="1:14" ht="21" customHeight="1" x14ac:dyDescent="0.15">
      <c r="A30" s="68"/>
      <c r="B30" s="69"/>
      <c r="C30" s="69"/>
      <c r="D30" s="70"/>
      <c r="E30" s="70"/>
      <c r="F30" s="70"/>
      <c r="G30" s="70"/>
      <c r="H30" s="70"/>
      <c r="I30" s="69"/>
      <c r="J30" s="71"/>
      <c r="K30" s="73" t="s">
        <v>41</v>
      </c>
      <c r="L30" s="74" cm="1">
        <f t="array" ref="L30">L27+L29</f>
        <v>184986561.34709999</v>
      </c>
      <c r="M30" s="67" cm="1">
        <f t="array" ref="M30">M27+M29</f>
        <v>184415811.32330003</v>
      </c>
      <c r="N30" s="67" cm="1">
        <f t="array" ref="N30">N27+N29</f>
        <v>184415811.32330003</v>
      </c>
    </row>
    <row r="31" spans="1:14" ht="20.5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42</v>
      </c>
      <c r="L31" s="66" cm="1">
        <f t="array" ref="L31">ROUNDDOWN(L30,2)</f>
        <v>184986561.34</v>
      </c>
      <c r="M31" s="66" cm="1">
        <f t="array" ref="M31">ROUNDDOWN(M30,2)</f>
        <v>184415811.31999999</v>
      </c>
      <c r="N31" s="66" cm="1">
        <f t="array" ref="N31">ROUNDDOWN(N30,-3)</f>
        <v>184415000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12237500</v>
      </c>
      <c r="I4" s="13">
        <v>12221000</v>
      </c>
      <c r="J4" s="13">
        <v>12221000</v>
      </c>
      <c r="K4" s="13">
        <v>11</v>
      </c>
      <c r="L4" s="13" cm="1">
        <f t="array" ref="L4">IF(D4&gt;0,IF($D4&lt;=0,0,D4*H4),"")</f>
        <v>12237500</v>
      </c>
      <c r="M4" s="13" cm="1">
        <f t="array" ref="M4">IF(E4&gt;0,IF($D4&lt;=0,0,ROUND(E4*I4,2)),"")</f>
        <v>12221000</v>
      </c>
      <c r="N4" s="15" cm="1">
        <f t="array" ref="N4">IF(F4&gt;0,IF($D4&lt;=0,0,ROUND(F4*J4,2)),"")</f>
        <v>12221000</v>
      </c>
    </row>
    <row r="5" spans="1:14" ht="20.5" customHeight="1" x14ac:dyDescent="0.15">
      <c r="A5" s="10" t="s">
        <v>75</v>
      </c>
      <c r="B5" s="11" t="s">
        <v>76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660000</v>
      </c>
      <c r="I5" s="18">
        <v>610000</v>
      </c>
      <c r="J5" s="18">
        <v>610000</v>
      </c>
      <c r="K5" s="18">
        <v>11</v>
      </c>
      <c r="L5" s="18" cm="1">
        <f t="array" ref="L5">IF(D5&gt;0,IF($D5&lt;=0,0,D5*H5),"")</f>
        <v>660000</v>
      </c>
      <c r="M5" s="18" cm="1">
        <f t="array" ref="M5">IF(E5&gt;0,IF($D5&lt;=0,0,ROUND(E5*I5,2)),"")</f>
        <v>610000</v>
      </c>
      <c r="N5" s="27" cm="1">
        <f t="array" ref="N5">IF(F5&gt;0,IF($D5&lt;=0,0,ROUND(F5*J5,2)),"")</f>
        <v>610000</v>
      </c>
    </row>
    <row r="6" spans="1:14" ht="20.5" customHeight="1" x14ac:dyDescent="0.15">
      <c r="A6" s="10" t="s">
        <v>77</v>
      </c>
      <c r="B6" s="11" t="s">
        <v>78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>
        <v>5289000</v>
      </c>
      <c r="I6" s="13">
        <v>5264000</v>
      </c>
      <c r="J6" s="13">
        <v>5264000</v>
      </c>
      <c r="K6" s="13">
        <v>11</v>
      </c>
      <c r="L6" s="13" cm="1">
        <f t="array" ref="L6">IF(D6&gt;0,IF($D6&lt;=0,0,D6*H6),"")</f>
        <v>5289000</v>
      </c>
      <c r="M6" s="13" cm="1">
        <f t="array" ref="M6">IF(E6&gt;0,IF($D6&lt;=0,0,ROUND(E6*I6,2)),"")</f>
        <v>5264000</v>
      </c>
      <c r="N6" s="15" cm="1">
        <f t="array" ref="N6">IF(F6&gt;0,IF($D6&lt;=0,0,ROUND(F6*J6,2)),"")</f>
        <v>5264000</v>
      </c>
    </row>
    <row r="7" spans="1:14" ht="20.5" customHeight="1" x14ac:dyDescent="0.15">
      <c r="A7" s="28"/>
      <c r="B7" s="11" t="s">
        <v>79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80</v>
      </c>
      <c r="B8" s="11" t="s">
        <v>81</v>
      </c>
      <c r="C8" s="12"/>
      <c r="D8" s="22">
        <v>701.92</v>
      </c>
      <c r="E8" s="13" cm="1">
        <f t="array" ref="E8">D8</f>
        <v>701.92</v>
      </c>
      <c r="F8" s="13" cm="1">
        <f t="array" ref="F8">D8</f>
        <v>701.92</v>
      </c>
      <c r="G8" s="14" t="s">
        <v>34</v>
      </c>
      <c r="H8" s="13">
        <v>195160.42</v>
      </c>
      <c r="I8" s="13">
        <v>195119.51</v>
      </c>
      <c r="J8" s="13">
        <v>195119.51</v>
      </c>
      <c r="K8" s="13">
        <v>11</v>
      </c>
      <c r="L8" s="13" cm="1">
        <f t="array" ref="L8">IF(D8&gt;0,IF($D8&lt;=0,0,D8*H8),"")</f>
        <v>136987002.00639999</v>
      </c>
      <c r="M8" s="13" cm="1">
        <f t="array" ref="M8">IF(E8&gt;0,IF($D8&lt;=0,0,ROUND(E8*I8,2)),"")</f>
        <v>136958286.46000001</v>
      </c>
      <c r="N8" s="15" cm="1">
        <f t="array" ref="N8">IF(F8&gt;0,IF($D8&lt;=0,0,ROUND(F8*J8,2)),"")</f>
        <v>136958286.46000001</v>
      </c>
    </row>
    <row r="9" spans="1:14" ht="20.5" customHeight="1" x14ac:dyDescent="0.15">
      <c r="A9" s="10" t="s">
        <v>82</v>
      </c>
      <c r="B9" s="11" t="s">
        <v>35</v>
      </c>
      <c r="C9" s="16"/>
      <c r="D9" s="18">
        <v>3850</v>
      </c>
      <c r="E9" s="18" cm="1">
        <f t="array" ref="E9">D9</f>
        <v>3850</v>
      </c>
      <c r="F9" s="18" cm="1">
        <f t="array" ref="F9">D9</f>
        <v>3850</v>
      </c>
      <c r="G9" s="25" t="s">
        <v>36</v>
      </c>
      <c r="H9" s="18">
        <v>2866.3</v>
      </c>
      <c r="I9" s="30">
        <v>2866.03</v>
      </c>
      <c r="J9" s="30">
        <v>2866.03</v>
      </c>
      <c r="K9" s="18">
        <v>11</v>
      </c>
      <c r="L9" s="18" cm="1">
        <f t="array" ref="L9">IF(D9&gt;0,IF($D9&lt;=0,0,D9*H9),"")</f>
        <v>11035255</v>
      </c>
      <c r="M9" s="18" cm="1">
        <f t="array" ref="M9">IF(E9&gt;0,IF($D9&lt;=0,0,ROUND(E9*I9,2)),"")</f>
        <v>11034215.5</v>
      </c>
      <c r="N9" s="27" cm="1">
        <f t="array" ref="N9">IF(F9&gt;0,IF($D9&lt;=0,0,ROUND(F9*J9,2)),"")</f>
        <v>11034215.5</v>
      </c>
    </row>
    <row r="10" spans="1:14" ht="20.5" customHeight="1" x14ac:dyDescent="0.15">
      <c r="A10" s="28"/>
      <c r="B10" s="11" t="s">
        <v>37</v>
      </c>
      <c r="C10" s="12"/>
      <c r="D10" s="13"/>
      <c r="E10" s="13"/>
      <c r="F10" s="13"/>
      <c r="G10" s="20"/>
      <c r="H10" s="20"/>
      <c r="I10" s="20"/>
      <c r="J10" s="20"/>
      <c r="K10" s="13"/>
      <c r="L10" s="20" t="str" cm="1">
        <f t="array" ref="L10">IF(D10&gt;0,IF($D10&lt;=0,0,D10*H10),"")</f>
        <v/>
      </c>
      <c r="M10" s="13"/>
      <c r="N10" s="15"/>
    </row>
    <row r="11" spans="1:14" ht="20.5" customHeight="1" x14ac:dyDescent="0.15">
      <c r="A11" s="31">
        <v>1</v>
      </c>
      <c r="B11" s="32" t="s">
        <v>38</v>
      </c>
      <c r="C11" s="33"/>
      <c r="D11" s="34">
        <v>1</v>
      </c>
      <c r="E11" s="34" cm="1">
        <f t="array" ref="E11">D11</f>
        <v>1</v>
      </c>
      <c r="F11" s="34" cm="1">
        <f t="array" ref="F11">D11</f>
        <v>1</v>
      </c>
      <c r="G11" s="35" t="s">
        <v>13</v>
      </c>
      <c r="H11" s="34">
        <v>365796.65</v>
      </c>
      <c r="I11" s="34">
        <v>365566.26</v>
      </c>
      <c r="J11" s="34">
        <v>365566.26</v>
      </c>
      <c r="K11" s="34">
        <v>0</v>
      </c>
      <c r="L11" s="34" cm="1">
        <f t="array" ref="L11">IF(D11&gt;0,IF($D11&lt;=0,0,D11*H11),"")</f>
        <v>365796.65</v>
      </c>
      <c r="M11" s="34" cm="1">
        <f t="array" ref="M11">IF(E11&gt;0,IF($D11&lt;=0,0,ROUND(E11*I11,2)),"")</f>
        <v>365566.26</v>
      </c>
      <c r="N11" s="36" cm="1">
        <f t="array" ref="N11">IF(F11&gt;0,IF($D11&lt;=0,0,ROUND(F11*J11,2)),"")</f>
        <v>365566.26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166574553.6564</v>
      </c>
      <c r="M28" s="57" cm="1">
        <f t="array" ref="M28">SUM(M1:M27)</f>
        <v>166453068.22</v>
      </c>
      <c r="N28" s="57" cm="1">
        <f t="array" ref="N28">SUM(N1:N27)</f>
        <v>166453068.22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365796.64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365566.25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365566.25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166208757.00639999</v>
      </c>
      <c r="M29" s="67" cm="1">
        <f t="array" ref="M29">SUMIF($K3:$K27,"&gt;0",M3:M27)</f>
        <v>166087501.96000001</v>
      </c>
      <c r="N29" s="67" cm="1">
        <f t="array" ref="N29">SUMIF($K3:$K27,"&gt;0",N3:N27)</f>
        <v>166087501.96000001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18282963.270703997</v>
      </c>
      <c r="M30" s="67" cm="1">
        <f t="array" ref="M30">M29*MAX($K3:$K27)%</f>
        <v>18269625.215600003</v>
      </c>
      <c r="N30" s="67" cm="1">
        <f t="array" ref="N30">N29*MAX($K3:$K27)%</f>
        <v>18269625.215600003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184857516.927104</v>
      </c>
      <c r="M31" s="67" cm="1">
        <f t="array" ref="M31">M28+M30</f>
        <v>184722693.43560001</v>
      </c>
      <c r="N31" s="67" cm="1">
        <f t="array" ref="N31">N28+N30</f>
        <v>184722693.43560001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184857516.91999999</v>
      </c>
      <c r="M32" s="66" cm="1">
        <f t="array" ref="M32">ROUNDDOWN(M31,2)</f>
        <v>184722693.43000001</v>
      </c>
      <c r="N32" s="66" cm="1">
        <f t="array" ref="N32">ROUNDDOWN(N31,-3)</f>
        <v>184722000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11401500</v>
      </c>
      <c r="I4" s="13">
        <v>10703000</v>
      </c>
      <c r="J4" s="13">
        <v>10703000</v>
      </c>
      <c r="K4" s="13">
        <v>11</v>
      </c>
      <c r="L4" s="13" cm="1">
        <f t="array" ref="L4">IF(D4&gt;0,IF($D4&lt;=0,0,D4*H4),"")</f>
        <v>11401500</v>
      </c>
      <c r="M4" s="13" cm="1">
        <f t="array" ref="M4">IF(E4&gt;0,IF($D4&lt;=0,0,ROUND(E4*I4,2)),"")</f>
        <v>10703000</v>
      </c>
      <c r="N4" s="15" cm="1">
        <f t="array" ref="N4">IF(F4&gt;0,IF($D4&lt;=0,0,ROUND(F4*J4,2)),"")</f>
        <v>10703000</v>
      </c>
    </row>
    <row r="5" spans="1:14" ht="20.5" customHeight="1" x14ac:dyDescent="0.15">
      <c r="A5" s="10" t="s">
        <v>75</v>
      </c>
      <c r="B5" s="11" t="s">
        <v>76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560000</v>
      </c>
      <c r="I5" s="18">
        <v>500000</v>
      </c>
      <c r="J5" s="18">
        <v>500000</v>
      </c>
      <c r="K5" s="18">
        <v>11</v>
      </c>
      <c r="L5" s="18" cm="1">
        <f t="array" ref="L5">IF(D5&gt;0,IF($D5&lt;=0,0,D5*H5),"")</f>
        <v>560000</v>
      </c>
      <c r="M5" s="18" cm="1">
        <f t="array" ref="M5">IF(E5&gt;0,IF($D5&lt;=0,0,ROUND(E5*I5,2)),"")</f>
        <v>500000</v>
      </c>
      <c r="N5" s="27" cm="1">
        <f t="array" ref="N5">IF(F5&gt;0,IF($D5&lt;=0,0,ROUND(F5*J5,2)),"")</f>
        <v>500000</v>
      </c>
    </row>
    <row r="6" spans="1:14" ht="20.5" customHeight="1" x14ac:dyDescent="0.15">
      <c r="A6" s="10" t="s">
        <v>77</v>
      </c>
      <c r="B6" s="11" t="s">
        <v>78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>
        <v>4879000</v>
      </c>
      <c r="I6" s="13">
        <v>4835000</v>
      </c>
      <c r="J6" s="13">
        <v>4835000</v>
      </c>
      <c r="K6" s="13">
        <v>11</v>
      </c>
      <c r="L6" s="13" cm="1">
        <f t="array" ref="L6">IF(D6&gt;0,IF($D6&lt;=0,0,D6*H6),"")</f>
        <v>4879000</v>
      </c>
      <c r="M6" s="13" cm="1">
        <f t="array" ref="M6">IF(E6&gt;0,IF($D6&lt;=0,0,ROUND(E6*I6,2)),"")</f>
        <v>4835000</v>
      </c>
      <c r="N6" s="15" cm="1">
        <f t="array" ref="N6">IF(F6&gt;0,IF($D6&lt;=0,0,ROUND(F6*J6,2)),"")</f>
        <v>4835000</v>
      </c>
    </row>
    <row r="7" spans="1:14" ht="20.5" customHeight="1" x14ac:dyDescent="0.15">
      <c r="A7" s="28"/>
      <c r="B7" s="11" t="s">
        <v>79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80</v>
      </c>
      <c r="B8" s="11" t="s">
        <v>81</v>
      </c>
      <c r="C8" s="12"/>
      <c r="D8" s="22">
        <v>724.06</v>
      </c>
      <c r="E8" s="13" cm="1">
        <f t="array" ref="E8">D8</f>
        <v>724.06</v>
      </c>
      <c r="F8" s="13" cm="1">
        <f t="array" ref="F8">D8</f>
        <v>724.06</v>
      </c>
      <c r="G8" s="14" t="s">
        <v>34</v>
      </c>
      <c r="H8" s="13">
        <v>189022.42</v>
      </c>
      <c r="I8" s="13">
        <v>189016.62</v>
      </c>
      <c r="J8" s="13">
        <v>189016.62</v>
      </c>
      <c r="K8" s="13">
        <v>11</v>
      </c>
      <c r="L8" s="13" cm="1">
        <f t="array" ref="L8">IF(D8&gt;0,IF($D8&lt;=0,0,D8*H8),"")</f>
        <v>136863573.42519999</v>
      </c>
      <c r="M8" s="13" cm="1">
        <f t="array" ref="M8">IF(E8&gt;0,IF($D8&lt;=0,0,ROUND(E8*I8,2)),"")</f>
        <v>136859373.88</v>
      </c>
      <c r="N8" s="15" cm="1">
        <f t="array" ref="N8">IF(F8&gt;0,IF($D8&lt;=0,0,ROUND(F8*J8,2)),"")</f>
        <v>136859373.88</v>
      </c>
    </row>
    <row r="9" spans="1:14" ht="20.5" customHeight="1" x14ac:dyDescent="0.15">
      <c r="A9" s="10" t="s">
        <v>82</v>
      </c>
      <c r="B9" s="11" t="s">
        <v>35</v>
      </c>
      <c r="C9" s="16"/>
      <c r="D9" s="18">
        <v>4405</v>
      </c>
      <c r="E9" s="18" cm="1">
        <f t="array" ref="E9">D9</f>
        <v>4405</v>
      </c>
      <c r="F9" s="18" cm="1">
        <f t="array" ref="F9">D9</f>
        <v>4405</v>
      </c>
      <c r="G9" s="25" t="s">
        <v>36</v>
      </c>
      <c r="H9" s="18">
        <v>2866.3</v>
      </c>
      <c r="I9" s="30">
        <v>2865.22</v>
      </c>
      <c r="J9" s="30">
        <v>2865.22</v>
      </c>
      <c r="K9" s="18">
        <v>11</v>
      </c>
      <c r="L9" s="18" cm="1">
        <f t="array" ref="L9">IF(D9&gt;0,IF($D9&lt;=0,0,D9*H9),"")</f>
        <v>12626051.5</v>
      </c>
      <c r="M9" s="18" cm="1">
        <f t="array" ref="M9">IF(E9&gt;0,IF($D9&lt;=0,0,ROUND(E9*I9,2)),"")</f>
        <v>12621294.1</v>
      </c>
      <c r="N9" s="27" cm="1">
        <f t="array" ref="N9">IF(F9&gt;0,IF($D9&lt;=0,0,ROUND(F9*J9,2)),"")</f>
        <v>12621294.1</v>
      </c>
    </row>
    <row r="10" spans="1:14" ht="20.5" customHeight="1" x14ac:dyDescent="0.15">
      <c r="A10" s="28"/>
      <c r="B10" s="11" t="s">
        <v>37</v>
      </c>
      <c r="C10" s="12"/>
      <c r="D10" s="13"/>
      <c r="E10" s="13"/>
      <c r="F10" s="13"/>
      <c r="G10" s="20"/>
      <c r="H10" s="20"/>
      <c r="I10" s="20"/>
      <c r="J10" s="20"/>
      <c r="K10" s="13"/>
      <c r="L10" s="20" t="str" cm="1">
        <f t="array" ref="L10">IF(D10&gt;0,IF($D10&lt;=0,0,D10*H10),"")</f>
        <v/>
      </c>
      <c r="M10" s="13"/>
      <c r="N10" s="15"/>
    </row>
    <row r="11" spans="1:14" ht="20.5" customHeight="1" x14ac:dyDescent="0.15">
      <c r="A11" s="31">
        <v>1</v>
      </c>
      <c r="B11" s="32" t="s">
        <v>38</v>
      </c>
      <c r="C11" s="33"/>
      <c r="D11" s="34">
        <v>1</v>
      </c>
      <c r="E11" s="34" cm="1">
        <f t="array" ref="E11">D11</f>
        <v>1</v>
      </c>
      <c r="F11" s="34" cm="1">
        <f t="array" ref="F11">D11</f>
        <v>1</v>
      </c>
      <c r="G11" s="35" t="s">
        <v>13</v>
      </c>
      <c r="H11" s="34">
        <v>366027.25</v>
      </c>
      <c r="I11" s="34">
        <v>364485.47</v>
      </c>
      <c r="J11" s="34">
        <v>364485.47</v>
      </c>
      <c r="K11" s="34">
        <v>0</v>
      </c>
      <c r="L11" s="34" cm="1">
        <f t="array" ref="L11">IF(D11&gt;0,IF($D11&lt;=0,0,D11*H11),"")</f>
        <v>366027.25</v>
      </c>
      <c r="M11" s="34" cm="1">
        <f t="array" ref="M11">IF(E11&gt;0,IF($D11&lt;=0,0,ROUND(E11*I11,2)),"")</f>
        <v>364485.47</v>
      </c>
      <c r="N11" s="36" cm="1">
        <f t="array" ref="N11">IF(F11&gt;0,IF($D11&lt;=0,0,ROUND(F11*J11,2)),"")</f>
        <v>364485.47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166696152.17519999</v>
      </c>
      <c r="M28" s="57" cm="1">
        <f t="array" ref="M28">SUM(M1:M27)</f>
        <v>165883153.44999999</v>
      </c>
      <c r="N28" s="57" cm="1">
        <f t="array" ref="N28">SUM(N1:N27)</f>
        <v>165883153.44999999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366027.24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364485.47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364485.47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166330124.92519999</v>
      </c>
      <c r="M29" s="67" cm="1">
        <f t="array" ref="M29">SUMIF($K3:$K27,"&gt;0",M3:M27)</f>
        <v>165518667.97999999</v>
      </c>
      <c r="N29" s="67" cm="1">
        <f t="array" ref="N29">SUMIF($K3:$K27,"&gt;0",N3:N27)</f>
        <v>165518667.97999999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18296313.741772</v>
      </c>
      <c r="M30" s="67" cm="1">
        <f t="array" ref="M30">M29*MAX($K3:$K27)%</f>
        <v>18207053.4778</v>
      </c>
      <c r="N30" s="67" cm="1">
        <f t="array" ref="N30">N29*MAX($K3:$K27)%</f>
        <v>18207053.4778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184992465.91697198</v>
      </c>
      <c r="M31" s="67" cm="1">
        <f t="array" ref="M31">M28+M30</f>
        <v>184090206.9278</v>
      </c>
      <c r="N31" s="67" cm="1">
        <f t="array" ref="N31">N28+N30</f>
        <v>184090206.9278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184992465.91</v>
      </c>
      <c r="M32" s="66" cm="1">
        <f t="array" ref="M32">ROUNDDOWN(M31,2)</f>
        <v>184090206.91999999</v>
      </c>
      <c r="N32" s="66" cm="1">
        <f t="array" ref="N32">ROUNDDOWN(N31,-3)</f>
        <v>184090000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11104500</v>
      </c>
      <c r="I4" s="13">
        <v>11082500</v>
      </c>
      <c r="J4" s="13">
        <v>11082500</v>
      </c>
      <c r="K4" s="13">
        <v>11</v>
      </c>
      <c r="L4" s="13" cm="1">
        <f t="array" ref="L4">IF(D4&gt;0,IF($D4&lt;=0,0,D4*H4),"")</f>
        <v>11104500</v>
      </c>
      <c r="M4" s="13" cm="1">
        <f t="array" ref="M4">IF(E4&gt;0,IF($D4&lt;=0,0,ROUND(E4*I4,2)),"")</f>
        <v>11082500</v>
      </c>
      <c r="N4" s="15" cm="1">
        <f t="array" ref="N4">IF(F4&gt;0,IF($D4&lt;=0,0,ROUND(F4*J4,2)),"")</f>
        <v>11082500</v>
      </c>
    </row>
    <row r="5" spans="1:14" ht="20.5" customHeight="1" x14ac:dyDescent="0.15">
      <c r="A5" s="10" t="s">
        <v>75</v>
      </c>
      <c r="B5" s="11" t="s">
        <v>76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560000</v>
      </c>
      <c r="I5" s="18">
        <v>510000</v>
      </c>
      <c r="J5" s="18">
        <v>510000</v>
      </c>
      <c r="K5" s="18">
        <v>11</v>
      </c>
      <c r="L5" s="18" cm="1">
        <f t="array" ref="L5">IF(D5&gt;0,IF($D5&lt;=0,0,D5*H5),"")</f>
        <v>560000</v>
      </c>
      <c r="M5" s="18" cm="1">
        <f t="array" ref="M5">IF(E5&gt;0,IF($D5&lt;=0,0,ROUND(E5*I5,2)),"")</f>
        <v>510000</v>
      </c>
      <c r="N5" s="27" cm="1">
        <f t="array" ref="N5">IF(F5&gt;0,IF($D5&lt;=0,0,ROUND(F5*J5,2)),"")</f>
        <v>510000</v>
      </c>
    </row>
    <row r="6" spans="1:14" ht="20.5" customHeight="1" x14ac:dyDescent="0.15">
      <c r="A6" s="10" t="s">
        <v>77</v>
      </c>
      <c r="B6" s="11" t="s">
        <v>78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>
        <v>5189000</v>
      </c>
      <c r="I6" s="13">
        <v>5175000</v>
      </c>
      <c r="J6" s="13">
        <v>5175000</v>
      </c>
      <c r="K6" s="13">
        <v>11</v>
      </c>
      <c r="L6" s="13" cm="1">
        <f t="array" ref="L6">IF(D6&gt;0,IF($D6&lt;=0,0,D6*H6),"")</f>
        <v>5189000</v>
      </c>
      <c r="M6" s="13" cm="1">
        <f t="array" ref="M6">IF(E6&gt;0,IF($D6&lt;=0,0,ROUND(E6*I6,2)),"")</f>
        <v>5175000</v>
      </c>
      <c r="N6" s="15" cm="1">
        <f t="array" ref="N6">IF(F6&gt;0,IF($D6&lt;=0,0,ROUND(F6*J6,2)),"")</f>
        <v>5175000</v>
      </c>
    </row>
    <row r="7" spans="1:14" ht="20.5" customHeight="1" x14ac:dyDescent="0.15">
      <c r="A7" s="28"/>
      <c r="B7" s="11" t="s">
        <v>79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80</v>
      </c>
      <c r="B8" s="11" t="s">
        <v>81</v>
      </c>
      <c r="C8" s="12"/>
      <c r="D8" s="22">
        <v>732.26</v>
      </c>
      <c r="E8" s="13" cm="1">
        <f t="array" ref="E8">D8</f>
        <v>732.26</v>
      </c>
      <c r="F8" s="13" cm="1">
        <f t="array" ref="F8">D8</f>
        <v>732.26</v>
      </c>
      <c r="G8" s="14" t="s">
        <v>34</v>
      </c>
      <c r="H8" s="13">
        <v>183313.96</v>
      </c>
      <c r="I8" s="13">
        <v>183251.3</v>
      </c>
      <c r="J8" s="13">
        <v>183251.3</v>
      </c>
      <c r="K8" s="13">
        <v>11</v>
      </c>
      <c r="L8" s="13" cm="1">
        <f t="array" ref="L8">IF(D8&gt;0,IF($D8&lt;=0,0,D8*H8),"")</f>
        <v>134233480.34959999</v>
      </c>
      <c r="M8" s="13" cm="1">
        <f t="array" ref="M8">IF(E8&gt;0,IF($D8&lt;=0,0,ROUND(E8*I8,2)),"")</f>
        <v>134187596.94</v>
      </c>
      <c r="N8" s="15" cm="1">
        <f t="array" ref="N8">IF(F8&gt;0,IF($D8&lt;=0,0,ROUND(F8*J8,2)),"")</f>
        <v>134187596.94</v>
      </c>
    </row>
    <row r="9" spans="1:14" ht="20.5" customHeight="1" x14ac:dyDescent="0.15">
      <c r="A9" s="10" t="s">
        <v>82</v>
      </c>
      <c r="B9" s="11" t="s">
        <v>35</v>
      </c>
      <c r="C9" s="16"/>
      <c r="D9" s="18">
        <v>5315</v>
      </c>
      <c r="E9" s="18" cm="1">
        <f t="array" ref="E9">D9</f>
        <v>5315</v>
      </c>
      <c r="F9" s="18" cm="1">
        <f t="array" ref="F9">D9</f>
        <v>5315</v>
      </c>
      <c r="G9" s="25" t="s">
        <v>36</v>
      </c>
      <c r="H9" s="18">
        <v>2866.3</v>
      </c>
      <c r="I9" s="30">
        <v>2865.22</v>
      </c>
      <c r="J9" s="30">
        <v>2865.22</v>
      </c>
      <c r="K9" s="18">
        <v>11</v>
      </c>
      <c r="L9" s="18" cm="1">
        <f t="array" ref="L9">IF(D9&gt;0,IF($D9&lt;=0,0,D9*H9),"")</f>
        <v>15234384.500000002</v>
      </c>
      <c r="M9" s="18" cm="1">
        <f t="array" ref="M9">IF(E9&gt;0,IF($D9&lt;=0,0,ROUND(E9*I9,2)),"")</f>
        <v>15228644.300000001</v>
      </c>
      <c r="N9" s="27" cm="1">
        <f t="array" ref="N9">IF(F9&gt;0,IF($D9&lt;=0,0,ROUND(F9*J9,2)),"")</f>
        <v>15228644.300000001</v>
      </c>
    </row>
    <row r="10" spans="1:14" ht="20.5" customHeight="1" x14ac:dyDescent="0.15">
      <c r="A10" s="28"/>
      <c r="B10" s="11" t="s">
        <v>37</v>
      </c>
      <c r="C10" s="12"/>
      <c r="D10" s="13"/>
      <c r="E10" s="13"/>
      <c r="F10" s="13"/>
      <c r="G10" s="20"/>
      <c r="H10" s="20"/>
      <c r="I10" s="20"/>
      <c r="J10" s="20"/>
      <c r="K10" s="13"/>
      <c r="L10" s="20" t="str" cm="1">
        <f t="array" ref="L10">IF(D10&gt;0,IF($D10&lt;=0,0,D10*H10),"")</f>
        <v/>
      </c>
      <c r="M10" s="13"/>
      <c r="N10" s="15"/>
    </row>
    <row r="11" spans="1:14" ht="20.5" customHeight="1" x14ac:dyDescent="0.15">
      <c r="A11" s="31">
        <v>1</v>
      </c>
      <c r="B11" s="32" t="s">
        <v>38</v>
      </c>
      <c r="C11" s="33"/>
      <c r="D11" s="34">
        <v>1</v>
      </c>
      <c r="E11" s="34" cm="1">
        <f t="array" ref="E11">D11</f>
        <v>1</v>
      </c>
      <c r="F11" s="34" cm="1">
        <f t="array" ref="F11">D11</f>
        <v>1</v>
      </c>
      <c r="G11" s="35" t="s">
        <v>13</v>
      </c>
      <c r="H11" s="34">
        <v>366010.61</v>
      </c>
      <c r="I11" s="34">
        <v>365749.1</v>
      </c>
      <c r="J11" s="34">
        <v>365749.1</v>
      </c>
      <c r="K11" s="34">
        <v>0</v>
      </c>
      <c r="L11" s="34" cm="1">
        <f t="array" ref="L11">IF(D11&gt;0,IF($D11&lt;=0,0,D11*H11),"")</f>
        <v>366010.61</v>
      </c>
      <c r="M11" s="34" cm="1">
        <f t="array" ref="M11">IF(E11&gt;0,IF($D11&lt;=0,0,ROUND(E11*I11,2)),"")</f>
        <v>365749.1</v>
      </c>
      <c r="N11" s="36" cm="1">
        <f t="array" ref="N11">IF(F11&gt;0,IF($D11&lt;=0,0,ROUND(F11*J11,2)),"")</f>
        <v>365749.1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166687375.4596</v>
      </c>
      <c r="M28" s="57" cm="1">
        <f t="array" ref="M28">SUM(M1:M27)</f>
        <v>166549490.34</v>
      </c>
      <c r="N28" s="57" cm="1">
        <f t="array" ref="N28">SUM(N1:N27)</f>
        <v>166549490.34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366010.59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365749.11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365749.11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166321364.84959999</v>
      </c>
      <c r="M29" s="67" cm="1">
        <f t="array" ref="M29">SUMIF($K3:$K27,"&gt;0",M3:M27)</f>
        <v>166183741.24000001</v>
      </c>
      <c r="N29" s="67" cm="1">
        <f t="array" ref="N29">SUMIF($K3:$K27,"&gt;0",N3:N27)</f>
        <v>166183741.24000001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18295350.133455999</v>
      </c>
      <c r="M30" s="67" cm="1">
        <f t="array" ref="M30">M29*MAX($K3:$K27)%</f>
        <v>18280211.536400001</v>
      </c>
      <c r="N30" s="67" cm="1">
        <f t="array" ref="N30">N29*MAX($K3:$K27)%</f>
        <v>18280211.536400001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184982725.59305599</v>
      </c>
      <c r="M31" s="67" cm="1">
        <f t="array" ref="M31">M28+M30</f>
        <v>184829701.87639999</v>
      </c>
      <c r="N31" s="67" cm="1">
        <f t="array" ref="N31">N28+N30</f>
        <v>184829701.87639999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184982725.59</v>
      </c>
      <c r="M32" s="66" cm="1">
        <f t="array" ref="M32">ROUNDDOWN(M31,2)</f>
        <v>184829701.87</v>
      </c>
      <c r="N32" s="66" cm="1">
        <f t="array" ref="N32">ROUNDDOWN(N31,-3)</f>
        <v>184829000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17450000</v>
      </c>
      <c r="I4" s="13">
        <v>17398000</v>
      </c>
      <c r="J4" s="13">
        <v>17398000</v>
      </c>
      <c r="K4" s="13">
        <v>11</v>
      </c>
      <c r="L4" s="13" cm="1">
        <f t="array" ref="L4">IF(D4&gt;0,IF($D4&lt;=0,0,D4*H4),"")</f>
        <v>17450000</v>
      </c>
      <c r="M4" s="13" cm="1">
        <f t="array" ref="M4">IF(E4&gt;0,IF($D4&lt;=0,0,ROUND(E4*I4,2)),"")</f>
        <v>17398000</v>
      </c>
      <c r="N4" s="15" cm="1">
        <f t="array" ref="N4">IF(F4&gt;0,IF($D4&lt;=0,0,ROUND(F4*J4,2)),"")</f>
        <v>17398000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38000</v>
      </c>
      <c r="J8" s="23">
        <v>38000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380000</v>
      </c>
      <c r="N8" s="15" cm="1">
        <f t="array" ref="N8">IF(F8&gt;0,IF($D8&lt;=0,0,ROUND(F8*J8,2)),"")</f>
        <v>380000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4000</v>
      </c>
      <c r="J9" s="26">
        <v>4000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80000</v>
      </c>
      <c r="N9" s="27" cm="1">
        <f t="array" ref="N9">IF(F9&gt;0,IF($D9&lt;=0,0,ROUND(F9*J9,2)),"")</f>
        <v>80000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14000</v>
      </c>
      <c r="J10" s="23">
        <v>14000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140000</v>
      </c>
      <c r="N10" s="15" cm="1">
        <f t="array" ref="N10">IF(F10&gt;0,IF($D10&lt;=0,0,ROUND(F10*J10,2)),"")</f>
        <v>140000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84000</v>
      </c>
      <c r="J11" s="26">
        <v>84000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840000</v>
      </c>
      <c r="N11" s="27" cm="1">
        <f t="array" ref="N11">IF(F11&gt;0,IF($D11&lt;=0,0,ROUND(F11*J11,2)),"")</f>
        <v>840000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34000</v>
      </c>
      <c r="J12" s="23">
        <v>34000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340000</v>
      </c>
      <c r="N12" s="15" cm="1">
        <f t="array" ref="N12">IF(F12&gt;0,IF($D12&lt;=0,0,ROUND(F12*J12,2)),"")</f>
        <v>340000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33</v>
      </c>
      <c r="C14" s="12"/>
      <c r="D14" s="13">
        <v>613.36</v>
      </c>
      <c r="E14" s="13" cm="1">
        <f t="array" ref="E14">D14</f>
        <v>613.36</v>
      </c>
      <c r="F14" s="13" cm="1">
        <f t="array" ref="F14">D14</f>
        <v>613.36</v>
      </c>
      <c r="G14" s="14" t="s">
        <v>34</v>
      </c>
      <c r="H14" s="13">
        <v>226515.38</v>
      </c>
      <c r="I14" s="13">
        <v>226325.9</v>
      </c>
      <c r="J14" s="13">
        <v>226325.9</v>
      </c>
      <c r="K14" s="13">
        <v>11</v>
      </c>
      <c r="L14" s="13" cm="1">
        <f t="array" ref="L14">IF(D14&gt;0,IF($D14&lt;=0,0,D14*H14),"")</f>
        <v>138935473.47679999</v>
      </c>
      <c r="M14" s="13" cm="1">
        <f t="array" ref="M14">IF(E14&gt;0,IF($D14&lt;=0,0,ROUND(E14*I14,2)),"")</f>
        <v>138819254.02000001</v>
      </c>
      <c r="N14" s="15" cm="1">
        <f t="array" ref="N14">IF(F14&gt;0,IF($D14&lt;=0,0,ROUND(F14*J14,2)),"")</f>
        <v>138819254.02000001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3120</v>
      </c>
      <c r="E15" s="18" cm="1">
        <f t="array" ref="E15">D15</f>
        <v>3120</v>
      </c>
      <c r="F15" s="18" cm="1">
        <f t="array" ref="F15">D15</f>
        <v>3120</v>
      </c>
      <c r="G15" s="25" t="s">
        <v>36</v>
      </c>
      <c r="H15" s="18">
        <v>1109.8900000000001</v>
      </c>
      <c r="I15" s="30">
        <v>1107.74</v>
      </c>
      <c r="J15" s="30">
        <v>1107.74</v>
      </c>
      <c r="K15" s="18">
        <v>11</v>
      </c>
      <c r="L15" s="18" cm="1">
        <f t="array" ref="L15">IF(D15&gt;0,IF($D15&lt;=0,0,D15*H15),"")</f>
        <v>3462856.8000000003</v>
      </c>
      <c r="M15" s="18" cm="1">
        <f t="array" ref="M15">IF(E15&gt;0,IF($D15&lt;=0,0,ROUND(E15*I15,2)),"")</f>
        <v>3456148.8</v>
      </c>
      <c r="N15" s="27" cm="1">
        <f t="array" ref="N15">IF(F15&gt;0,IF($D15&lt;=0,0,ROUND(F15*J15,2)),"")</f>
        <v>3456148.8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357226.85</v>
      </c>
      <c r="I17" s="34">
        <v>356761.44</v>
      </c>
      <c r="J17" s="34">
        <v>356761.44</v>
      </c>
      <c r="K17" s="34">
        <v>0</v>
      </c>
      <c r="L17" s="34" cm="1">
        <f t="array" ref="L17">IF(D17&gt;0,IF($D17&lt;=0,0,D17*H17),"")</f>
        <v>357226.85</v>
      </c>
      <c r="M17" s="34" cm="1">
        <f t="array" ref="M17">IF(E17&gt;0,IF($D17&lt;=0,0,ROUND(E17*I17,2)),"")</f>
        <v>356761.44</v>
      </c>
      <c r="N17" s="36" cm="1">
        <f t="array" ref="N17">IF(F17&gt;0,IF($D17&lt;=0,0,ROUND(F17*J17,2)),"")</f>
        <v>356761.44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49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20.75" customHeight="1" x14ac:dyDescent="0.15">
      <c r="A25" s="51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162055557.1268</v>
      </c>
      <c r="M25" s="57" cm="1">
        <f t="array" ref="M25">SUM(M1:M24)</f>
        <v>161810164.26000002</v>
      </c>
      <c r="N25" s="57" cm="1">
        <f t="array" ref="N25">SUM(N1:N24)</f>
        <v>161810164.26000002</v>
      </c>
    </row>
    <row r="26" spans="1:14" ht="21" customHeight="1" x14ac:dyDescent="0.15">
      <c r="A26" s="58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357226.83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356761.47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356761.47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6" cm="1">
        <f t="array" ref="L26">SUMIF($K3:$K24,"&gt;0",L3:L24)</f>
        <v>161698330.27680001</v>
      </c>
      <c r="M26" s="67" cm="1">
        <f t="array" ref="M26">SUMIF($K3:$K24,"&gt;0",M3:M24)</f>
        <v>161453402.82000002</v>
      </c>
      <c r="N26" s="67" cm="1">
        <f t="array" ref="N26">SUMIF($K3:$K24,"&gt;0",N3:N24)</f>
        <v>161453402.82000002</v>
      </c>
    </row>
    <row r="27" spans="1:14" ht="21" customHeight="1" x14ac:dyDescent="0.15">
      <c r="A27" s="68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72" cm="1">
        <f t="array" ref="L27">L26*MAX($K3:$K24)%</f>
        <v>17786816.330448002</v>
      </c>
      <c r="M27" s="67" cm="1">
        <f t="array" ref="M27">M26*MAX($K3:$K24)%</f>
        <v>17759874.310200002</v>
      </c>
      <c r="N27" s="67" cm="1">
        <f t="array" ref="N27">N26*MAX($K3:$K24)%</f>
        <v>17759874.310200002</v>
      </c>
    </row>
    <row r="28" spans="1:14" ht="21" customHeight="1" x14ac:dyDescent="0.15">
      <c r="A28" s="68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179842373.457248</v>
      </c>
      <c r="M28" s="67" cm="1">
        <f t="array" ref="M28">M25+M27</f>
        <v>179570038.57020003</v>
      </c>
      <c r="N28" s="67" cm="1">
        <f t="array" ref="N28">N25+N27</f>
        <v>179570038.57020003</v>
      </c>
    </row>
    <row r="29" spans="1:14" ht="20.5" customHeight="1" x14ac:dyDescent="0.15">
      <c r="A29" s="68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ROUNDDOWN(L28,2)</f>
        <v>179842373.44999999</v>
      </c>
      <c r="M29" s="66" cm="1">
        <f t="array" ref="M29">ROUNDDOWN(M28,2)</f>
        <v>179570038.56999999</v>
      </c>
      <c r="N29" s="66" cm="1">
        <f t="array" ref="N29">ROUNDDOWN(N28,-3)</f>
        <v>179570000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N34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12046250</v>
      </c>
      <c r="I4" s="13">
        <v>12046250</v>
      </c>
      <c r="J4" s="13">
        <v>12046250</v>
      </c>
      <c r="K4" s="13">
        <v>11</v>
      </c>
      <c r="L4" s="13" cm="1">
        <f t="array" ref="L4">IF(D4&gt;0,IF($D4&lt;=0,0,D4*H4),"")</f>
        <v>12046250</v>
      </c>
      <c r="M4" s="13" cm="1">
        <f t="array" ref="M4">IF(E4&gt;0,IF($D4&lt;=0,0,ROUND(E4*I4,2)),"")</f>
        <v>12046250</v>
      </c>
      <c r="N4" s="15" cm="1">
        <f t="array" ref="N4">IF(F4&gt;0,IF($D4&lt;=0,0,ROUND(F4*J4,2)),"")</f>
        <v>12046250</v>
      </c>
    </row>
    <row r="5" spans="1:14" ht="20.5" customHeight="1" x14ac:dyDescent="0.15">
      <c r="A5" s="10" t="s">
        <v>75</v>
      </c>
      <c r="B5" s="11" t="s">
        <v>76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660000</v>
      </c>
      <c r="I5" s="18">
        <v>660000</v>
      </c>
      <c r="J5" s="18">
        <v>660000</v>
      </c>
      <c r="K5" s="18">
        <v>11</v>
      </c>
      <c r="L5" s="18" cm="1">
        <f t="array" ref="L5">IF(D5&gt;0,IF($D5&lt;=0,0,D5*H5),"")</f>
        <v>660000</v>
      </c>
      <c r="M5" s="18" cm="1">
        <f t="array" ref="M5">IF(E5&gt;0,IF($D5&lt;=0,0,ROUND(E5*I5,2)),"")</f>
        <v>660000</v>
      </c>
      <c r="N5" s="27" cm="1">
        <f t="array" ref="N5">IF(F5&gt;0,IF($D5&lt;=0,0,ROUND(F5*J5,2)),"")</f>
        <v>660000</v>
      </c>
    </row>
    <row r="6" spans="1:14" ht="20.5" customHeight="1" x14ac:dyDescent="0.15">
      <c r="A6" s="10" t="s">
        <v>77</v>
      </c>
      <c r="B6" s="11" t="s">
        <v>78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>
        <v>5289000</v>
      </c>
      <c r="I6" s="13">
        <v>5289000</v>
      </c>
      <c r="J6" s="13">
        <v>5289000</v>
      </c>
      <c r="K6" s="13">
        <v>11</v>
      </c>
      <c r="L6" s="13" cm="1">
        <f t="array" ref="L6">IF(D6&gt;0,IF($D6&lt;=0,0,D6*H6),"")</f>
        <v>5289000</v>
      </c>
      <c r="M6" s="13" cm="1">
        <f t="array" ref="M6">IF(E6&gt;0,IF($D6&lt;=0,0,ROUND(E6*I6,2)),"")</f>
        <v>5289000</v>
      </c>
      <c r="N6" s="15" cm="1">
        <f t="array" ref="N6">IF(F6&gt;0,IF($D6&lt;=0,0,ROUND(F6*J6,2)),"")</f>
        <v>5289000</v>
      </c>
    </row>
    <row r="7" spans="1:14" ht="20.5" customHeight="1" x14ac:dyDescent="0.15">
      <c r="A7" s="28"/>
      <c r="B7" s="11" t="s">
        <v>126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237</v>
      </c>
      <c r="B8" s="11" t="s">
        <v>238</v>
      </c>
      <c r="C8" s="12"/>
      <c r="D8" s="100">
        <v>3058.78</v>
      </c>
      <c r="E8" s="13" cm="1">
        <f t="array" ref="E8">D8</f>
        <v>3058.78</v>
      </c>
      <c r="F8" s="13" cm="1">
        <f t="array" ref="F8">D8</f>
        <v>3058.78</v>
      </c>
      <c r="G8" s="14" t="s">
        <v>34</v>
      </c>
      <c r="H8" s="13">
        <v>31168.93</v>
      </c>
      <c r="I8" s="13">
        <v>31168.93</v>
      </c>
      <c r="J8" s="13">
        <v>31168.93</v>
      </c>
      <c r="K8" s="13">
        <v>11</v>
      </c>
      <c r="L8" s="13" cm="1">
        <f t="array" ref="L8">IF(D8&gt;0,IF($D8&lt;=0,0,D8*H8),"")</f>
        <v>95338899.705400005</v>
      </c>
      <c r="M8" s="13" cm="1">
        <f t="array" ref="M8">IF(E8&gt;0,IF($D8&lt;=0,0,ROUND(E8*I8,2)),"")</f>
        <v>95338899.709999993</v>
      </c>
      <c r="N8" s="15" cm="1">
        <f t="array" ref="N8">IF(F8&gt;0,IF($D8&lt;=0,0,ROUND(F8*J8,2)),"")</f>
        <v>95338899.709999993</v>
      </c>
    </row>
    <row r="9" spans="1:14" ht="20.5" customHeight="1" x14ac:dyDescent="0.15">
      <c r="A9" s="28"/>
      <c r="B9" s="11" t="s">
        <v>79</v>
      </c>
      <c r="C9" s="16"/>
      <c r="D9" s="17"/>
      <c r="E9" s="18"/>
      <c r="F9" s="18"/>
      <c r="G9" s="17"/>
      <c r="H9" s="18"/>
      <c r="I9" s="17"/>
      <c r="J9" s="17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10" t="s">
        <v>80</v>
      </c>
      <c r="B10" s="11" t="s">
        <v>355</v>
      </c>
      <c r="C10" s="12"/>
      <c r="D10" s="22">
        <v>192.4</v>
      </c>
      <c r="E10" s="13" cm="1">
        <f t="array" ref="E10">D10</f>
        <v>192.4</v>
      </c>
      <c r="F10" s="13" cm="1">
        <f t="array" ref="F10">D10</f>
        <v>192.4</v>
      </c>
      <c r="G10" s="14" t="s">
        <v>34</v>
      </c>
      <c r="H10" s="13">
        <v>214594.67</v>
      </c>
      <c r="I10" s="13">
        <v>214594.67</v>
      </c>
      <c r="J10" s="13">
        <v>214594.67</v>
      </c>
      <c r="K10" s="13">
        <v>11</v>
      </c>
      <c r="L10" s="13" cm="1">
        <f t="array" ref="L10">IF(D10&gt;0,IF($D10&lt;=0,0,D10*H10),"")</f>
        <v>41288014.508000001</v>
      </c>
      <c r="M10" s="13" cm="1">
        <f t="array" ref="M10">IF(E10&gt;0,IF($D10&lt;=0,0,ROUND(E10*I10,2)),"")</f>
        <v>41288014.509999998</v>
      </c>
      <c r="N10" s="15" cm="1">
        <f t="array" ref="N10">IF(F10&gt;0,IF($D10&lt;=0,0,ROUND(F10*J10,2)),"")</f>
        <v>41288014.509999998</v>
      </c>
    </row>
    <row r="11" spans="1:14" ht="20.5" customHeight="1" x14ac:dyDescent="0.15">
      <c r="A11" s="10" t="s">
        <v>82</v>
      </c>
      <c r="B11" s="11" t="s">
        <v>35</v>
      </c>
      <c r="C11" s="16"/>
      <c r="D11" s="18">
        <v>3858.1</v>
      </c>
      <c r="E11" s="18" cm="1">
        <f t="array" ref="E11">D11</f>
        <v>3858.1</v>
      </c>
      <c r="F11" s="18" cm="1">
        <f t="array" ref="F11">D11</f>
        <v>3858.1</v>
      </c>
      <c r="G11" s="25" t="s">
        <v>36</v>
      </c>
      <c r="H11" s="18">
        <v>2996.59</v>
      </c>
      <c r="I11" s="30">
        <v>2996.59</v>
      </c>
      <c r="J11" s="30">
        <v>2996.59</v>
      </c>
      <c r="K11" s="18">
        <v>11</v>
      </c>
      <c r="L11" s="18" cm="1">
        <f t="array" ref="L11">IF(D11&gt;0,IF($D11&lt;=0,0,D11*H11),"")</f>
        <v>11561143.879000001</v>
      </c>
      <c r="M11" s="18" cm="1">
        <f t="array" ref="M11">IF(E11&gt;0,IF($D11&lt;=0,0,ROUND(E11*I11,2)),"")</f>
        <v>11561143.880000001</v>
      </c>
      <c r="N11" s="27" cm="1">
        <f t="array" ref="N11">IF(F11&gt;0,IF($D11&lt;=0,0,ROUND(F11*J11,2)),"")</f>
        <v>11561143.880000001</v>
      </c>
    </row>
    <row r="12" spans="1:14" ht="20.5" customHeight="1" x14ac:dyDescent="0.15">
      <c r="A12" s="28"/>
      <c r="B12" s="11" t="s">
        <v>37</v>
      </c>
      <c r="C12" s="12"/>
      <c r="D12" s="13"/>
      <c r="E12" s="13"/>
      <c r="F12" s="13"/>
      <c r="G12" s="20"/>
      <c r="H12" s="20"/>
      <c r="I12" s="20"/>
      <c r="J12" s="20"/>
      <c r="K12" s="13"/>
      <c r="L12" s="20" t="str" cm="1">
        <f t="array" ref="L12">IF(D12&gt;0,IF($D12&lt;=0,0,D12*H12),"")</f>
        <v/>
      </c>
      <c r="M12" s="13"/>
      <c r="N12" s="15"/>
    </row>
    <row r="13" spans="1:14" ht="20.5" customHeight="1" x14ac:dyDescent="0.15">
      <c r="A13" s="31">
        <v>1</v>
      </c>
      <c r="B13" s="32" t="s">
        <v>38</v>
      </c>
      <c r="C13" s="33"/>
      <c r="D13" s="34">
        <v>1</v>
      </c>
      <c r="E13" s="34" cm="1">
        <f t="array" ref="E13">D13</f>
        <v>1</v>
      </c>
      <c r="F13" s="34" cm="1">
        <f t="array" ref="F13">D13</f>
        <v>1</v>
      </c>
      <c r="G13" s="35" t="s">
        <v>13</v>
      </c>
      <c r="H13" s="34">
        <v>365545.22</v>
      </c>
      <c r="I13" s="34">
        <v>365545.22</v>
      </c>
      <c r="J13" s="34">
        <v>365545.22</v>
      </c>
      <c r="K13" s="34">
        <v>0</v>
      </c>
      <c r="L13" s="34" cm="1">
        <f t="array" ref="L13">IF(D13&gt;0,IF($D13&lt;=0,0,D13*H13),"")</f>
        <v>365545.22</v>
      </c>
      <c r="M13" s="34" cm="1">
        <f t="array" ref="M13">IF(E13&gt;0,IF($D13&lt;=0,0,ROUND(E13*I13,2)),"")</f>
        <v>365545.22</v>
      </c>
      <c r="N13" s="36" cm="1">
        <f t="array" ref="N13">IF(F13&gt;0,IF($D13&lt;=0,0,ROUND(F13*J13,2)),"")</f>
        <v>365545.22</v>
      </c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8"/>
      <c r="I21" s="48"/>
      <c r="J21" s="48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1"/>
      <c r="I22" s="41"/>
      <c r="J22" s="41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49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49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5"/>
      <c r="M29" s="45"/>
      <c r="N29" s="50"/>
    </row>
    <row r="30" spans="1:14" ht="20.75" customHeight="1" x14ac:dyDescent="0.15">
      <c r="A30" s="51"/>
      <c r="B30" s="52"/>
      <c r="C30" s="52"/>
      <c r="D30" s="53"/>
      <c r="E30" s="53"/>
      <c r="F30" s="53"/>
      <c r="G30" s="54"/>
      <c r="H30" s="54"/>
      <c r="I30" s="52"/>
      <c r="J30" s="55"/>
      <c r="K30" s="56" t="s">
        <v>39</v>
      </c>
      <c r="L30" s="57" cm="1">
        <f t="array" ref="L30">SUM(L1:L29)</f>
        <v>166548853.31240001</v>
      </c>
      <c r="M30" s="57" cm="1">
        <f t="array" ref="M30">SUM(M1:M29)</f>
        <v>166548853.31999999</v>
      </c>
      <c r="N30" s="57" cm="1">
        <f t="array" ref="N30">SUM(N1:N29)</f>
        <v>166548853.31999999</v>
      </c>
    </row>
    <row r="31" spans="1:14" ht="21" customHeight="1" x14ac:dyDescent="0.15">
      <c r="A31" s="58"/>
      <c r="B31" s="59" t="s">
        <v>40</v>
      </c>
      <c r="C31" s="60"/>
      <c r="D31" s="61" cm="1">
        <f t="array" ref="D31">ROUND(IF(L31&lt;=100000000,L31*0.24%,IF(AND(L31&gt;100000000,L31&lt;=500000000),100000000*0.24%+(L31-100000000)*0.19%,IF(AND(L31&gt;500000000,L31&lt;=1000000000),100000000*0.24%+400000000*0.19%+(L31-500000000)*0.15%,IF(AND(L31&gt;1000000000,L31&lt;=5000000000),100000000*0.24%+400000000*0.19%+500000000*0.15%+(L31-1000000000)*0.12%,IF(L31&gt;5000000000,100000000*0.24%+400000000*0.19%+500000000*0.15%+4000000000*0.12%+(L31-5000000000)*0.1%,"Bingung komputer"))))),2)</f>
        <v>365748.29</v>
      </c>
      <c r="E31" s="62" cm="1">
        <f t="array" ref="E31">ROUND(IF(M31&lt;=100000000,M31*0.24%,IF(AND(M31&gt;100000000,M31&lt;=500000000),100000000*0.24%+(M31-100000000)*0.19%,IF(AND(M31&gt;500000000,M31&lt;=1000000000),100000000*0.24%+400000000*0.19%+(M31-500000000)*0.15%,IF(AND(M31&gt;1000000000,M31&lt;=5000000000),100000000*0.24%+400000000*0.19%+500000000*0.15%+(M31-1000000000)*0.12%,IF(M31&gt;5000000000,100000000*0.24%+400000000*0.19%+500000000*0.15%+4000000000*0.12%+(M31-5000000000)*0.1%,"Bingung komputer"))))),2)</f>
        <v>365748.29</v>
      </c>
      <c r="F31" s="62" cm="1">
        <f t="array" ref="F31">ROUND(IF(N31&lt;=100000000,N31*0.24%,IF(AND(N31&gt;100000000,N31&lt;=500000000),100000000*0.24%+(N31-100000000)*0.19%,IF(AND(N31&gt;500000000,N31&lt;=1000000000),100000000*0.24%+400000000*0.19%+(N31-500000000)*0.15%,IF(AND(N31&gt;1000000000,N31&lt;=5000000000),100000000*0.24%+400000000*0.19%+500000000*0.15%+(N31-1000000000)*0.12%,IF(N31&gt;5000000000,100000000*0.24%+400000000*0.19%+500000000*0.15%+4000000000*0.12%+(N31-5000000000)*0.1%,"Bingung komputer"))))),2)</f>
        <v>365748.29</v>
      </c>
      <c r="G31" s="63"/>
      <c r="H31" s="64"/>
      <c r="I31" s="60"/>
      <c r="J31" s="65"/>
      <c r="K31" s="65" t="str" cm="1">
        <f t="array" ref="K31">"Jumlah Terkena Pajak "&amp;MAX(K3:K29)&amp;"% (B)"</f>
        <v>Jumlah Terkena Pajak 11% (B)</v>
      </c>
      <c r="L31" s="66" cm="1">
        <f t="array" ref="L31">SUMIF($K3:$K29,"&gt;0",L3:L29)</f>
        <v>166183308.09240001</v>
      </c>
      <c r="M31" s="67" cm="1">
        <f t="array" ref="M31">SUMIF($K3:$K29,"&gt;0",M3:M29)</f>
        <v>166183308.09999999</v>
      </c>
      <c r="N31" s="67" cm="1">
        <f t="array" ref="N31">SUMIF($K3:$K29,"&gt;0",N3:N29)</f>
        <v>166183308.09999999</v>
      </c>
    </row>
    <row r="32" spans="1:14" ht="21" customHeight="1" x14ac:dyDescent="0.15">
      <c r="A32" s="68"/>
      <c r="B32" s="69"/>
      <c r="C32" s="69"/>
      <c r="D32" s="70"/>
      <c r="E32" s="70"/>
      <c r="F32" s="69"/>
      <c r="G32" s="70"/>
      <c r="H32" s="70"/>
      <c r="I32" s="69"/>
      <c r="J32" s="71"/>
      <c r="K32" s="71" t="str" cm="1">
        <f t="array" ref="K32">"PPN (C) = "&amp;MAX(K3:K29)&amp;"% x B"</f>
        <v>PPN (C) = 11% x B</v>
      </c>
      <c r="L32" s="72" cm="1">
        <f t="array" ref="L32">L31*MAX($K3:$K29)%</f>
        <v>18280163.890164003</v>
      </c>
      <c r="M32" s="67" cm="1">
        <f t="array" ref="M32">M31*MAX($K3:$K29)%</f>
        <v>18280163.890999999</v>
      </c>
      <c r="N32" s="67" cm="1">
        <f t="array" ref="N32">N31*MAX($K3:$K29)%</f>
        <v>18280163.890999999</v>
      </c>
    </row>
    <row r="33" spans="1:14" ht="21" customHeight="1" x14ac:dyDescent="0.15">
      <c r="A33" s="68"/>
      <c r="B33" s="69"/>
      <c r="C33" s="69"/>
      <c r="D33" s="70"/>
      <c r="E33" s="70"/>
      <c r="F33" s="70"/>
      <c r="G33" s="70"/>
      <c r="H33" s="70"/>
      <c r="I33" s="69"/>
      <c r="J33" s="71"/>
      <c r="K33" s="73" t="s">
        <v>41</v>
      </c>
      <c r="L33" s="74" cm="1">
        <f t="array" ref="L33">L30+L32</f>
        <v>184829017.202564</v>
      </c>
      <c r="M33" s="67" cm="1">
        <f t="array" ref="M33">M30+M32</f>
        <v>184829017.211</v>
      </c>
      <c r="N33" s="67" cm="1">
        <f t="array" ref="N33">N30+N32</f>
        <v>184829017.211</v>
      </c>
    </row>
    <row r="34" spans="1:14" ht="20.5" customHeight="1" x14ac:dyDescent="0.15">
      <c r="A34" s="68"/>
      <c r="B34" s="69"/>
      <c r="C34" s="69"/>
      <c r="D34" s="70"/>
      <c r="E34" s="70"/>
      <c r="F34" s="70"/>
      <c r="G34" s="70"/>
      <c r="H34" s="70"/>
      <c r="I34" s="69"/>
      <c r="J34" s="71"/>
      <c r="K34" s="73" t="s">
        <v>42</v>
      </c>
      <c r="L34" s="66" cm="1">
        <f t="array" ref="L34">ROUNDDOWN(L33,2)</f>
        <v>184829017.19999999</v>
      </c>
      <c r="M34" s="66" cm="1">
        <f t="array" ref="M34">ROUNDDOWN(M33,2)</f>
        <v>184829017.21000001</v>
      </c>
      <c r="N34" s="66" cm="1">
        <f t="array" ref="N34">ROUNDDOWN(N33,-3)</f>
        <v>184829000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356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2440000</v>
      </c>
      <c r="I4" s="13">
        <v>2300000</v>
      </c>
      <c r="J4" s="13">
        <v>2300000</v>
      </c>
      <c r="K4" s="13">
        <v>11</v>
      </c>
      <c r="L4" s="13" cm="1">
        <f t="array" ref="L4">IF(D4&gt;0,IF($D4&lt;=0,0,D4*H4),"")</f>
        <v>2440000</v>
      </c>
      <c r="M4" s="13" cm="1">
        <f t="array" ref="M4">IF(E4&gt;0,IF($D4&lt;=0,0,ROUND(E4*I4,2)),"")</f>
        <v>2300000</v>
      </c>
      <c r="N4" s="15" cm="1">
        <f t="array" ref="N4">IF(F4&gt;0,IF($D4&lt;=0,0,ROUND(F4*J4,2)),"")</f>
        <v>2300000</v>
      </c>
    </row>
    <row r="5" spans="1:14" ht="20.5" customHeight="1" x14ac:dyDescent="0.15">
      <c r="A5" s="118" t="s">
        <v>50</v>
      </c>
      <c r="B5" s="11" t="s">
        <v>357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29">
        <v>1</v>
      </c>
      <c r="B6" s="11" t="s">
        <v>358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11</v>
      </c>
      <c r="B7" s="11" t="s">
        <v>359</v>
      </c>
      <c r="C7" s="16"/>
      <c r="D7" s="24">
        <v>1</v>
      </c>
      <c r="E7" s="18" cm="1">
        <f t="array" ref="E7">D7</f>
        <v>1</v>
      </c>
      <c r="F7" s="18" cm="1">
        <f t="array" ref="F7">D7</f>
        <v>1</v>
      </c>
      <c r="G7" s="25" t="s">
        <v>102</v>
      </c>
      <c r="H7" s="18">
        <v>3500000</v>
      </c>
      <c r="I7" s="18">
        <v>3450000</v>
      </c>
      <c r="J7" s="18">
        <v>3450000</v>
      </c>
      <c r="K7" s="18">
        <v>11</v>
      </c>
      <c r="L7" s="18" cm="1">
        <f t="array" ref="L7">IF(D7&gt;0,IF($D7&lt;=0,0,D7*H7),"")</f>
        <v>3500000</v>
      </c>
      <c r="M7" s="18" cm="1">
        <f t="array" ref="M7">IF(E7&gt;0,IF($D7&lt;=0,0,ROUND(E7*I7,2)),"")</f>
        <v>3450000</v>
      </c>
      <c r="N7" s="27" cm="1">
        <f t="array" ref="N7">IF(F7&gt;0,IF($D7&lt;=0,0,ROUND(F7*J7,2)),"")</f>
        <v>3450000</v>
      </c>
    </row>
    <row r="8" spans="1:14" ht="20.5" customHeight="1" x14ac:dyDescent="0.15">
      <c r="A8" s="10" t="s">
        <v>14</v>
      </c>
      <c r="B8" s="11" t="s">
        <v>360</v>
      </c>
      <c r="C8" s="12"/>
      <c r="D8" s="13">
        <v>115</v>
      </c>
      <c r="E8" s="13" cm="1">
        <f t="array" ref="E8">D8</f>
        <v>115</v>
      </c>
      <c r="F8" s="13" cm="1">
        <f t="array" ref="F8">D8</f>
        <v>115</v>
      </c>
      <c r="G8" s="14" t="s">
        <v>321</v>
      </c>
      <c r="H8" s="13">
        <v>1227689.44</v>
      </c>
      <c r="I8" s="100">
        <v>1225475.69</v>
      </c>
      <c r="J8" s="100">
        <v>1225475.69</v>
      </c>
      <c r="K8" s="13">
        <v>11</v>
      </c>
      <c r="L8" s="13" cm="1">
        <f t="array" ref="L8">IF(D8&gt;0,IF($D8&lt;=0,0,D8*H8),"")</f>
        <v>141184285.59999999</v>
      </c>
      <c r="M8" s="13" cm="1">
        <f t="array" ref="M8">IF(E8&gt;0,IF($D8&lt;=0,0,ROUND(E8*I8,2)),"")</f>
        <v>140929704.34999999</v>
      </c>
      <c r="N8" s="15" cm="1">
        <f t="array" ref="N8">IF(F8&gt;0,IF($D8&lt;=0,0,ROUND(F8*J8,2)),"")</f>
        <v>140929704.34999999</v>
      </c>
    </row>
    <row r="9" spans="1:14" ht="20.5" customHeight="1" x14ac:dyDescent="0.15">
      <c r="A9" s="10" t="s">
        <v>361</v>
      </c>
      <c r="B9" s="11" t="s">
        <v>362</v>
      </c>
      <c r="C9" s="16"/>
      <c r="D9" s="18">
        <v>92</v>
      </c>
      <c r="E9" s="18" cm="1">
        <f t="array" ref="E9">D9</f>
        <v>92</v>
      </c>
      <c r="F9" s="18" cm="1">
        <f t="array" ref="F9">D9</f>
        <v>92</v>
      </c>
      <c r="G9" s="25" t="s">
        <v>317</v>
      </c>
      <c r="H9" s="18">
        <v>297438.88</v>
      </c>
      <c r="I9" s="30">
        <v>296300.38</v>
      </c>
      <c r="J9" s="30">
        <v>296300.38</v>
      </c>
      <c r="K9" s="18">
        <v>11</v>
      </c>
      <c r="L9" s="18" cm="1">
        <f t="array" ref="L9">IF(D9&gt;0,IF($D9&lt;=0,0,D9*H9),"")</f>
        <v>27364376.960000001</v>
      </c>
      <c r="M9" s="18" cm="1">
        <f t="array" ref="M9">IF(E9&gt;0,IF($D9&lt;=0,0,ROUND(E9*I9,2)),"")</f>
        <v>27259634.960000001</v>
      </c>
      <c r="N9" s="27" cm="1">
        <f t="array" ref="N9">IF(F9&gt;0,IF($D9&lt;=0,0,ROUND(F9*J9,2)),"")</f>
        <v>27259634.960000001</v>
      </c>
    </row>
    <row r="10" spans="1:14" ht="20.5" customHeight="1" x14ac:dyDescent="0.15">
      <c r="A10" s="28"/>
      <c r="B10" s="11" t="s">
        <v>37</v>
      </c>
      <c r="C10" s="12"/>
      <c r="D10" s="13"/>
      <c r="E10" s="13"/>
      <c r="F10" s="13"/>
      <c r="G10" s="20"/>
      <c r="H10" s="20"/>
      <c r="I10" s="20"/>
      <c r="J10" s="20"/>
      <c r="K10" s="13"/>
      <c r="L10" s="20" t="str" cm="1">
        <f t="array" ref="L10">IF(D10&gt;0,IF($D10&lt;=0,0,D10*H10),"")</f>
        <v/>
      </c>
      <c r="M10" s="13"/>
      <c r="N10" s="15"/>
    </row>
    <row r="11" spans="1:14" ht="20.5" customHeight="1" x14ac:dyDescent="0.15">
      <c r="A11" s="31">
        <v>1</v>
      </c>
      <c r="B11" s="32" t="s">
        <v>38</v>
      </c>
      <c r="C11" s="33"/>
      <c r="D11" s="34">
        <v>1</v>
      </c>
      <c r="E11" s="34" cm="1">
        <f t="array" ref="E11">D11</f>
        <v>1</v>
      </c>
      <c r="F11" s="34" cm="1">
        <f t="array" ref="F11">D11</f>
        <v>1</v>
      </c>
      <c r="G11" s="35" t="s">
        <v>13</v>
      </c>
      <c r="H11" s="34">
        <v>381528.45699999999</v>
      </c>
      <c r="I11" s="34">
        <v>380484.74300000002</v>
      </c>
      <c r="J11" s="34">
        <v>380484.74300000002</v>
      </c>
      <c r="K11" s="34">
        <v>0</v>
      </c>
      <c r="L11" s="34" cm="1">
        <f t="array" ref="L11">IF(D11&gt;0,IF($D11&lt;=0,0,D11*H11),"")</f>
        <v>381528.45699999999</v>
      </c>
      <c r="M11" s="34" cm="1">
        <f t="array" ref="M11">IF(E11&gt;0,IF($D11&lt;=0,0,ROUND(E11*I11,2)),"")</f>
        <v>380484.74</v>
      </c>
      <c r="N11" s="36" cm="1">
        <f t="array" ref="N11">IF(F11&gt;0,IF($D11&lt;=0,0,ROUND(F11*J11,2)),"")</f>
        <v>380484.74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174870191.01699999</v>
      </c>
      <c r="M28" s="57" cm="1">
        <f t="array" ref="M28">SUM(M1:M27)</f>
        <v>174319824.05000001</v>
      </c>
      <c r="N28" s="57" cm="1">
        <f t="array" ref="N28">SUM(N1:N27)</f>
        <v>174319824.05000001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381528.46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380484.74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380484.74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174488662.56</v>
      </c>
      <c r="M29" s="67" cm="1">
        <f t="array" ref="M29">SUMIF($K3:$K27,"&gt;0",M3:M27)</f>
        <v>173939339.31</v>
      </c>
      <c r="N29" s="67" cm="1">
        <f t="array" ref="N29">SUMIF($K3:$K27,"&gt;0",N3:N27)</f>
        <v>173939339.31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19193752.8816</v>
      </c>
      <c r="M30" s="67" cm="1">
        <f t="array" ref="M30">M29*MAX($K3:$K27)%</f>
        <v>19133327.324099999</v>
      </c>
      <c r="N30" s="67" cm="1">
        <f t="array" ref="N30">N29*MAX($K3:$K27)%</f>
        <v>19133327.324099999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194063943.89859998</v>
      </c>
      <c r="M31" s="67" cm="1">
        <f t="array" ref="M31">M28+M30</f>
        <v>193453151.3741</v>
      </c>
      <c r="N31" s="67" cm="1">
        <f t="array" ref="N31">N28+N30</f>
        <v>193453151.3741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194063943.88999999</v>
      </c>
      <c r="M32" s="66" cm="1">
        <f t="array" ref="M32">ROUNDDOWN(M31,2)</f>
        <v>193453151.37</v>
      </c>
      <c r="N32" s="66" cm="1">
        <f t="array" ref="N32">ROUNDDOWN(N31,-3)</f>
        <v>193453000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N33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130</v>
      </c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78" t="s">
        <v>132</v>
      </c>
      <c r="B4" s="11" t="s">
        <v>133</v>
      </c>
      <c r="C4" s="12"/>
      <c r="D4" s="13"/>
      <c r="E4" s="13"/>
      <c r="F4" s="13"/>
      <c r="G4" s="119"/>
      <c r="H4" s="13"/>
      <c r="I4" s="119"/>
      <c r="J4" s="119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10" t="s">
        <v>134</v>
      </c>
      <c r="B5" s="11" t="s">
        <v>135</v>
      </c>
      <c r="C5" s="16"/>
      <c r="D5" s="18">
        <v>36</v>
      </c>
      <c r="E5" s="18" cm="1">
        <f t="array" ref="E5">D5</f>
        <v>36</v>
      </c>
      <c r="F5" s="18" cm="1">
        <f t="array" ref="F5">D5</f>
        <v>36</v>
      </c>
      <c r="G5" s="25" t="s">
        <v>136</v>
      </c>
      <c r="H5" s="18">
        <v>104477.5</v>
      </c>
      <c r="I5" s="18">
        <v>104419.08</v>
      </c>
      <c r="J5" s="18">
        <v>104419.08</v>
      </c>
      <c r="K5" s="18">
        <v>11</v>
      </c>
      <c r="L5" s="18" cm="1">
        <f t="array" ref="L5">IF(D5&gt;0,IF($D5&lt;=0,0,D5*H5),"")</f>
        <v>3761190</v>
      </c>
      <c r="M5" s="18" cm="1">
        <f t="array" ref="M5">IF(E5&gt;0,IF($D5&lt;=0,0,ROUND(E5*I5,2)),"")</f>
        <v>3759086.88</v>
      </c>
      <c r="N5" s="27" cm="1">
        <f t="array" ref="N5">IF(F5&gt;0,IF($D5&lt;=0,0,ROUND(F5*J5,2)),"")</f>
        <v>3759086.88</v>
      </c>
    </row>
    <row r="6" spans="1:14" ht="20.5" customHeight="1" x14ac:dyDescent="0.15">
      <c r="A6" s="118" t="s">
        <v>137</v>
      </c>
      <c r="B6" s="11" t="s">
        <v>138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139</v>
      </c>
      <c r="B7" s="11" t="s">
        <v>363</v>
      </c>
      <c r="C7" s="16"/>
      <c r="D7" s="18">
        <v>7292.5</v>
      </c>
      <c r="E7" s="18" cm="1">
        <f t="array" ref="E7">D7</f>
        <v>7292.5</v>
      </c>
      <c r="F7" s="18" cm="1">
        <f t="array" ref="F7">D7</f>
        <v>7292.5</v>
      </c>
      <c r="G7" s="25" t="s">
        <v>34</v>
      </c>
      <c r="H7" s="18">
        <v>20147.7</v>
      </c>
      <c r="I7" s="18">
        <v>20024.5</v>
      </c>
      <c r="J7" s="18">
        <v>20024.5</v>
      </c>
      <c r="K7" s="18">
        <v>11</v>
      </c>
      <c r="L7" s="18" cm="1">
        <f t="array" ref="L7">IF(D7&gt;0,IF($D7&lt;=0,0,D7*H7),"")</f>
        <v>146927102.25</v>
      </c>
      <c r="M7" s="18" cm="1">
        <f t="array" ref="M7">IF(E7&gt;0,IF($D7&lt;=0,0,ROUND(E7*I7,2)),"")</f>
        <v>146028666.25</v>
      </c>
      <c r="N7" s="27" cm="1">
        <f t="array" ref="N7">IF(F7&gt;0,IF($D7&lt;=0,0,ROUND(F7*J7,2)),"")</f>
        <v>146028666.25</v>
      </c>
    </row>
    <row r="8" spans="1:14" ht="20.5" customHeight="1" x14ac:dyDescent="0.15">
      <c r="A8" s="10" t="s">
        <v>143</v>
      </c>
      <c r="B8" s="11" t="s">
        <v>144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145</v>
      </c>
      <c r="B9" s="11" t="s">
        <v>146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>
        <v>9750000</v>
      </c>
      <c r="I9" s="18">
        <v>9700000</v>
      </c>
      <c r="J9" s="18">
        <v>9700000</v>
      </c>
      <c r="K9" s="18">
        <v>11</v>
      </c>
      <c r="L9" s="18" cm="1">
        <f t="array" ref="L9">IF(D9&gt;0,IF($D9&lt;=0,0,D9*H9),"")</f>
        <v>9750000</v>
      </c>
      <c r="M9" s="18" cm="1">
        <f t="array" ref="M9">IF(E9&gt;0,IF($D9&lt;=0,0,ROUND(E9*I9,2)),"")</f>
        <v>9700000</v>
      </c>
      <c r="N9" s="27" cm="1">
        <f t="array" ref="N9">IF(F9&gt;0,IF($D9&lt;=0,0,ROUND(F9*J9,2)),"")</f>
        <v>9700000</v>
      </c>
    </row>
    <row r="10" spans="1:14" ht="32.5" customHeight="1" x14ac:dyDescent="0.15">
      <c r="A10" s="10" t="s">
        <v>147</v>
      </c>
      <c r="B10" s="11" t="s">
        <v>148</v>
      </c>
      <c r="C10" s="12"/>
      <c r="D10" s="13">
        <v>1</v>
      </c>
      <c r="E10" s="13" cm="1">
        <f t="array" ref="E10">D10</f>
        <v>1</v>
      </c>
      <c r="F10" s="13" cm="1">
        <f t="array" ref="F10">D10</f>
        <v>1</v>
      </c>
      <c r="G10" s="14" t="s">
        <v>13</v>
      </c>
      <c r="H10" s="13">
        <v>995000</v>
      </c>
      <c r="I10" s="13">
        <v>970000</v>
      </c>
      <c r="J10" s="13">
        <v>970000</v>
      </c>
      <c r="K10" s="13">
        <v>11</v>
      </c>
      <c r="L10" s="13" cm="1">
        <f t="array" ref="L10">IF(D10&gt;0,IF($D10&lt;=0,0,D10*H10),"")</f>
        <v>995000</v>
      </c>
      <c r="M10" s="13" cm="1">
        <f t="array" ref="M10">IF(E10&gt;0,IF($D10&lt;=0,0,ROUND(E10*I10,2)),"")</f>
        <v>970000</v>
      </c>
      <c r="N10" s="15" cm="1">
        <f t="array" ref="N10">IF(F10&gt;0,IF($D10&lt;=0,0,ROUND(F10*J10,2)),"")</f>
        <v>970000</v>
      </c>
    </row>
    <row r="11" spans="1:14" ht="20.5" customHeight="1" x14ac:dyDescent="0.15">
      <c r="A11" s="28"/>
      <c r="B11" s="11" t="s">
        <v>37</v>
      </c>
      <c r="C11" s="16"/>
      <c r="D11" s="18"/>
      <c r="E11" s="18"/>
      <c r="F11" s="18"/>
      <c r="G11" s="17"/>
      <c r="H11" s="17"/>
      <c r="I11" s="17"/>
      <c r="J11" s="17"/>
      <c r="K11" s="18"/>
      <c r="L11" s="17" t="str" cm="1">
        <f t="array" ref="L11">IF(D11&gt;0,IF($D11&lt;=0,0,D11*H11),"")</f>
        <v/>
      </c>
      <c r="M11" s="18"/>
      <c r="N11" s="27"/>
    </row>
    <row r="12" spans="1:14" ht="20.5" customHeight="1" x14ac:dyDescent="0.15">
      <c r="A12" s="31">
        <v>1</v>
      </c>
      <c r="B12" s="32" t="s">
        <v>38</v>
      </c>
      <c r="C12" s="82"/>
      <c r="D12" s="83">
        <v>1</v>
      </c>
      <c r="E12" s="83" cm="1">
        <f t="array" ref="E12">D12</f>
        <v>1</v>
      </c>
      <c r="F12" s="83" cm="1">
        <f t="array" ref="F12">D12</f>
        <v>1</v>
      </c>
      <c r="G12" s="86" t="s">
        <v>13</v>
      </c>
      <c r="H12" s="83">
        <v>356723.26</v>
      </c>
      <c r="I12" s="83">
        <v>354869.73</v>
      </c>
      <c r="J12" s="83">
        <v>354869.73</v>
      </c>
      <c r="K12" s="83">
        <v>0</v>
      </c>
      <c r="L12" s="83" cm="1">
        <f t="array" ref="L12">IF(D12&gt;0,IF($D12&lt;=0,0,D12*H12),"")</f>
        <v>356723.26</v>
      </c>
      <c r="M12" s="83" cm="1">
        <f t="array" ref="M12">IF(E12&gt;0,IF($D12&lt;=0,0,ROUND(E12*I12,2)),"")</f>
        <v>354869.73</v>
      </c>
      <c r="N12" s="87" cm="1">
        <f t="array" ref="N12">IF(F12&gt;0,IF($D12&lt;=0,0,ROUND(F12*J12,2)),"")</f>
        <v>354869.73</v>
      </c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88"/>
      <c r="I20" s="88"/>
      <c r="J20" s="88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5"/>
      <c r="I21" s="45"/>
      <c r="J21" s="45"/>
      <c r="K21" s="44"/>
      <c r="L21" s="45"/>
      <c r="M21" s="45"/>
      <c r="N21" s="50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49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1"/>
      <c r="M28" s="41"/>
      <c r="N28" s="47"/>
    </row>
    <row r="29" spans="1:14" ht="20.75" customHeight="1" x14ac:dyDescent="0.15">
      <c r="A29" s="51"/>
      <c r="B29" s="52"/>
      <c r="C29" s="52"/>
      <c r="D29" s="53"/>
      <c r="E29" s="53"/>
      <c r="F29" s="53"/>
      <c r="G29" s="54"/>
      <c r="H29" s="54"/>
      <c r="I29" s="52"/>
      <c r="J29" s="55"/>
      <c r="K29" s="56" t="s">
        <v>39</v>
      </c>
      <c r="L29" s="57" cm="1">
        <f t="array" ref="L29">SUM(L1:L28)</f>
        <v>161790015.50999999</v>
      </c>
      <c r="M29" s="57" cm="1">
        <f t="array" ref="M29">SUM(M1:M28)</f>
        <v>160812622.85999998</v>
      </c>
      <c r="N29" s="57" cm="1">
        <f t="array" ref="N29">SUM(N1:N28)</f>
        <v>160812622.85999998</v>
      </c>
    </row>
    <row r="30" spans="1:14" ht="21" customHeight="1" x14ac:dyDescent="0.15">
      <c r="A30" s="58"/>
      <c r="B30" s="59" t="s">
        <v>40</v>
      </c>
      <c r="C30" s="60"/>
      <c r="D30" s="61" cm="1">
        <f t="array" ref="D30">ROUND(IF(L30&lt;=100000000,L30*0.24%,IF(AND(L30&gt;100000000,L30&lt;=500000000),100000000*0.24%+(L30-100000000)*0.19%,IF(AND(L30&gt;500000000,L30&lt;=1000000000),100000000*0.24%+400000000*0.19%+(L30-500000000)*0.15%,IF(AND(L30&gt;1000000000,L30&lt;=5000000000),100000000*0.24%+400000000*0.19%+500000000*0.15%+(L30-1000000000)*0.12%,IF(L30&gt;5000000000,100000000*0.24%+400000000*0.19%+500000000*0.15%+4000000000*0.12%+(L30-5000000000)*0.1%,"Bingung komputer"))))),2)</f>
        <v>356723.26</v>
      </c>
      <c r="E30" s="62" cm="1">
        <f t="array" ref="E30">ROUND(IF(M30&lt;=100000000,M30*0.24%,IF(AND(M30&gt;100000000,M30&lt;=500000000),100000000*0.24%+(M30-100000000)*0.19%,IF(AND(M30&gt;500000000,M30&lt;=1000000000),100000000*0.24%+400000000*0.19%+(M30-500000000)*0.15%,IF(AND(M30&gt;1000000000,M30&lt;=5000000000),100000000*0.24%+400000000*0.19%+500000000*0.15%+(M30-1000000000)*0.12%,IF(M30&gt;5000000000,100000000*0.24%+400000000*0.19%+500000000*0.15%+4000000000*0.12%+(M30-5000000000)*0.1%,"Bingung komputer"))))),2)</f>
        <v>354869.73</v>
      </c>
      <c r="F30" s="62" cm="1">
        <f t="array" ref="F30">ROUND(IF(N30&lt;=100000000,N30*0.24%,IF(AND(N30&gt;100000000,N30&lt;=500000000),100000000*0.24%+(N30-100000000)*0.19%,IF(AND(N30&gt;500000000,N30&lt;=1000000000),100000000*0.24%+400000000*0.19%+(N30-500000000)*0.15%,IF(AND(N30&gt;1000000000,N30&lt;=5000000000),100000000*0.24%+400000000*0.19%+500000000*0.15%+(N30-1000000000)*0.12%,IF(N30&gt;5000000000,100000000*0.24%+400000000*0.19%+500000000*0.15%+4000000000*0.12%+(N30-5000000000)*0.1%,"Bingung komputer"))))),2)</f>
        <v>354869.73</v>
      </c>
      <c r="G30" s="63"/>
      <c r="H30" s="64"/>
      <c r="I30" s="60"/>
      <c r="J30" s="65"/>
      <c r="K30" s="65" t="str" cm="1">
        <f t="array" ref="K30">"Jumlah Terkena Pajak "&amp;MAX(K3:K28)&amp;"% (B)"</f>
        <v>Jumlah Terkena Pajak 11% (B)</v>
      </c>
      <c r="L30" s="66" cm="1">
        <f t="array" ref="L30">SUMIF($K3:$K28,"&gt;0",L3:L28)</f>
        <v>161433292.25</v>
      </c>
      <c r="M30" s="67" cm="1">
        <f t="array" ref="M30">SUMIF($K3:$K28,"&gt;0",M3:M28)</f>
        <v>160457753.13</v>
      </c>
      <c r="N30" s="67" cm="1">
        <f t="array" ref="N30">SUMIF($K3:$K28,"&gt;0",N3:N28)</f>
        <v>160457753.13</v>
      </c>
    </row>
    <row r="31" spans="1:14" ht="21" customHeight="1" x14ac:dyDescent="0.15">
      <c r="A31" s="68"/>
      <c r="B31" s="69"/>
      <c r="C31" s="69"/>
      <c r="D31" s="70"/>
      <c r="E31" s="70"/>
      <c r="F31" s="69"/>
      <c r="G31" s="70"/>
      <c r="H31" s="70"/>
      <c r="I31" s="69"/>
      <c r="J31" s="71"/>
      <c r="K31" s="71" t="str" cm="1">
        <f t="array" ref="K31">"PPN (C) = "&amp;MAX(K3:K28)&amp;"% x B"</f>
        <v>PPN (C) = 11% x B</v>
      </c>
      <c r="L31" s="72" cm="1">
        <f t="array" ref="L31">L30*MAX($K3:$K28)%</f>
        <v>17757662.147500001</v>
      </c>
      <c r="M31" s="67" cm="1">
        <f t="array" ref="M31">M30*MAX($K3:$K28)%</f>
        <v>17650352.844299998</v>
      </c>
      <c r="N31" s="67" cm="1">
        <f t="array" ref="N31">N30*MAX($K3:$K28)%</f>
        <v>17650352.844299998</v>
      </c>
    </row>
    <row r="32" spans="1:14" ht="21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41</v>
      </c>
      <c r="L32" s="74" cm="1">
        <f t="array" ref="L32">L29+L31</f>
        <v>179547677.6575</v>
      </c>
      <c r="M32" s="67" cm="1">
        <f t="array" ref="M32">M29+M31</f>
        <v>178462975.70429999</v>
      </c>
      <c r="N32" s="67" cm="1">
        <f t="array" ref="N32">N29+N31</f>
        <v>178462975.70429999</v>
      </c>
    </row>
    <row r="33" spans="1:14" ht="20.5" customHeight="1" x14ac:dyDescent="0.15">
      <c r="A33" s="68"/>
      <c r="B33" s="69"/>
      <c r="C33" s="69"/>
      <c r="D33" s="70"/>
      <c r="E33" s="70"/>
      <c r="F33" s="70"/>
      <c r="G33" s="70"/>
      <c r="H33" s="70"/>
      <c r="I33" s="69"/>
      <c r="J33" s="71"/>
      <c r="K33" s="73" t="s">
        <v>42</v>
      </c>
      <c r="L33" s="66" cm="1">
        <f t="array" ref="L33">ROUNDDOWN(L32,2)</f>
        <v>179547677.65000001</v>
      </c>
      <c r="M33" s="66" cm="1">
        <f t="array" ref="M33">ROUNDDOWN(M32,2)</f>
        <v>178462975.69999999</v>
      </c>
      <c r="N33" s="66" cm="1">
        <f t="array" ref="N33">ROUNDDOWN(N32,-3)</f>
        <v>178462000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N34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12046250</v>
      </c>
      <c r="I4" s="13">
        <v>11914000</v>
      </c>
      <c r="J4" s="13">
        <v>11914000</v>
      </c>
      <c r="K4" s="13">
        <v>11</v>
      </c>
      <c r="L4" s="13" cm="1">
        <f t="array" ref="L4">IF(D4&gt;0,IF($D4&lt;=0,0,D4*H4),"")</f>
        <v>12046250</v>
      </c>
      <c r="M4" s="13" cm="1">
        <f t="array" ref="M4">IF(E4&gt;0,IF($D4&lt;=0,0,ROUND(E4*I4,2)),"")</f>
        <v>11914000</v>
      </c>
      <c r="N4" s="15" cm="1">
        <f t="array" ref="N4">IF(F4&gt;0,IF($D4&lt;=0,0,ROUND(F4*J4,2)),"")</f>
        <v>11914000</v>
      </c>
    </row>
    <row r="5" spans="1:14" ht="20.5" customHeight="1" x14ac:dyDescent="0.15">
      <c r="A5" s="10" t="s">
        <v>75</v>
      </c>
      <c r="B5" s="11" t="s">
        <v>76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660000</v>
      </c>
      <c r="I5" s="18">
        <v>660000</v>
      </c>
      <c r="J5" s="18">
        <v>660000</v>
      </c>
      <c r="K5" s="18">
        <v>11</v>
      </c>
      <c r="L5" s="18" cm="1">
        <f t="array" ref="L5">IF(D5&gt;0,IF($D5&lt;=0,0,D5*H5),"")</f>
        <v>660000</v>
      </c>
      <c r="M5" s="18" cm="1">
        <f t="array" ref="M5">IF(E5&gt;0,IF($D5&lt;=0,0,ROUND(E5*I5,2)),"")</f>
        <v>660000</v>
      </c>
      <c r="N5" s="27" cm="1">
        <f t="array" ref="N5">IF(F5&gt;0,IF($D5&lt;=0,0,ROUND(F5*J5,2)),"")</f>
        <v>660000</v>
      </c>
    </row>
    <row r="6" spans="1:14" ht="20.5" customHeight="1" x14ac:dyDescent="0.15">
      <c r="A6" s="10" t="s">
        <v>77</v>
      </c>
      <c r="B6" s="11" t="s">
        <v>78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>
        <v>5289000</v>
      </c>
      <c r="I6" s="13">
        <v>5082000</v>
      </c>
      <c r="J6" s="13">
        <v>5082000</v>
      </c>
      <c r="K6" s="13">
        <v>11</v>
      </c>
      <c r="L6" s="13" cm="1">
        <f t="array" ref="L6">IF(D6&gt;0,IF($D6&lt;=0,0,D6*H6),"")</f>
        <v>5289000</v>
      </c>
      <c r="M6" s="13" cm="1">
        <f t="array" ref="M6">IF(E6&gt;0,IF($D6&lt;=0,0,ROUND(E6*I6,2)),"")</f>
        <v>5082000</v>
      </c>
      <c r="N6" s="15" cm="1">
        <f t="array" ref="N6">IF(F6&gt;0,IF($D6&lt;=0,0,ROUND(F6*J6,2)),"")</f>
        <v>5082000</v>
      </c>
    </row>
    <row r="7" spans="1:14" ht="20.5" customHeight="1" x14ac:dyDescent="0.15">
      <c r="A7" s="28"/>
      <c r="B7" s="11" t="s">
        <v>126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237</v>
      </c>
      <c r="B8" s="11" t="s">
        <v>238</v>
      </c>
      <c r="C8" s="12"/>
      <c r="D8" s="22">
        <v>270</v>
      </c>
      <c r="E8" s="13" cm="1">
        <f t="array" ref="E8">D8</f>
        <v>270</v>
      </c>
      <c r="F8" s="13" cm="1">
        <f t="array" ref="F8">D8</f>
        <v>270</v>
      </c>
      <c r="G8" s="14" t="s">
        <v>34</v>
      </c>
      <c r="H8" s="13">
        <v>31168.93</v>
      </c>
      <c r="I8" s="13">
        <v>31132.81</v>
      </c>
      <c r="J8" s="13">
        <v>31132.81</v>
      </c>
      <c r="K8" s="13">
        <v>11</v>
      </c>
      <c r="L8" s="13" cm="1">
        <f t="array" ref="L8">IF(D8&gt;0,IF($D8&lt;=0,0,D8*H8),"")</f>
        <v>8415611.0999999996</v>
      </c>
      <c r="M8" s="13" cm="1">
        <f t="array" ref="M8">IF(E8&gt;0,IF($D8&lt;=0,0,ROUND(E8*I8,2)),"")</f>
        <v>8405858.6999999993</v>
      </c>
      <c r="N8" s="15" cm="1">
        <f t="array" ref="N8">IF(F8&gt;0,IF($D8&lt;=0,0,ROUND(F8*J8,2)),"")</f>
        <v>8405858.6999999993</v>
      </c>
    </row>
    <row r="9" spans="1:14" ht="20.5" customHeight="1" x14ac:dyDescent="0.15">
      <c r="A9" s="28"/>
      <c r="B9" s="11" t="s">
        <v>79</v>
      </c>
      <c r="C9" s="16"/>
      <c r="D9" s="17"/>
      <c r="E9" s="18"/>
      <c r="F9" s="18"/>
      <c r="G9" s="17"/>
      <c r="H9" s="18"/>
      <c r="I9" s="17"/>
      <c r="J9" s="17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10" t="s">
        <v>80</v>
      </c>
      <c r="B10" s="11" t="s">
        <v>81</v>
      </c>
      <c r="C10" s="12"/>
      <c r="D10" s="22">
        <v>596.96</v>
      </c>
      <c r="E10" s="13" cm="1">
        <f t="array" ref="E10">D10</f>
        <v>596.96</v>
      </c>
      <c r="F10" s="13" cm="1">
        <f t="array" ref="F10">D10</f>
        <v>596.96</v>
      </c>
      <c r="G10" s="14" t="s">
        <v>34</v>
      </c>
      <c r="H10" s="13">
        <v>214594.67</v>
      </c>
      <c r="I10" s="13">
        <v>214557.05</v>
      </c>
      <c r="J10" s="13">
        <v>214557.05</v>
      </c>
      <c r="K10" s="13">
        <v>11</v>
      </c>
      <c r="L10" s="13" cm="1">
        <f t="array" ref="L10">IF(D10&gt;0,IF($D10&lt;=0,0,D10*H10),"")</f>
        <v>128104434.20320001</v>
      </c>
      <c r="M10" s="13" cm="1">
        <f t="array" ref="M10">IF(E10&gt;0,IF($D10&lt;=0,0,ROUND(E10*I10,2)),"")</f>
        <v>128081976.56999999</v>
      </c>
      <c r="N10" s="15" cm="1">
        <f t="array" ref="N10">IF(F10&gt;0,IF($D10&lt;=0,0,ROUND(F10*J10,2)),"")</f>
        <v>128081976.56999999</v>
      </c>
    </row>
    <row r="11" spans="1:14" ht="20.5" customHeight="1" x14ac:dyDescent="0.15">
      <c r="A11" s="10" t="s">
        <v>82</v>
      </c>
      <c r="B11" s="11" t="s">
        <v>35</v>
      </c>
      <c r="C11" s="16"/>
      <c r="D11" s="18">
        <v>3858.1</v>
      </c>
      <c r="E11" s="18" cm="1">
        <f t="array" ref="E11">D11</f>
        <v>3858.1</v>
      </c>
      <c r="F11" s="18" cm="1">
        <f t="array" ref="F11">D11</f>
        <v>3858.1</v>
      </c>
      <c r="G11" s="25" t="s">
        <v>36</v>
      </c>
      <c r="H11" s="18">
        <v>2996.59</v>
      </c>
      <c r="I11" s="30">
        <v>2996.02</v>
      </c>
      <c r="J11" s="30">
        <v>2996.02</v>
      </c>
      <c r="K11" s="18">
        <v>11</v>
      </c>
      <c r="L11" s="18" cm="1">
        <f t="array" ref="L11">IF(D11&gt;0,IF($D11&lt;=0,0,D11*H11),"")</f>
        <v>11561143.879000001</v>
      </c>
      <c r="M11" s="18" cm="1">
        <f t="array" ref="M11">IF(E11&gt;0,IF($D11&lt;=0,0,ROUND(E11*I11,2)),"")</f>
        <v>11558944.76</v>
      </c>
      <c r="N11" s="27" cm="1">
        <f t="array" ref="N11">IF(F11&gt;0,IF($D11&lt;=0,0,ROUND(F11*J11,2)),"")</f>
        <v>11558944.76</v>
      </c>
    </row>
    <row r="12" spans="1:14" ht="20.5" customHeight="1" x14ac:dyDescent="0.15">
      <c r="A12" s="28"/>
      <c r="B12" s="11" t="s">
        <v>37</v>
      </c>
      <c r="C12" s="12"/>
      <c r="D12" s="13"/>
      <c r="E12" s="13"/>
      <c r="F12" s="13"/>
      <c r="G12" s="20"/>
      <c r="H12" s="20"/>
      <c r="I12" s="20"/>
      <c r="J12" s="20"/>
      <c r="K12" s="13"/>
      <c r="L12" s="20" t="str" cm="1">
        <f t="array" ref="L12">IF(D12&gt;0,IF($D12&lt;=0,0,D12*H12),"")</f>
        <v/>
      </c>
      <c r="M12" s="13"/>
      <c r="N12" s="15"/>
    </row>
    <row r="13" spans="1:14" ht="20.5" customHeight="1" x14ac:dyDescent="0.15">
      <c r="A13" s="31">
        <v>1</v>
      </c>
      <c r="B13" s="32" t="s">
        <v>38</v>
      </c>
      <c r="C13" s="33"/>
      <c r="D13" s="34">
        <v>1</v>
      </c>
      <c r="E13" s="34" cm="1">
        <f t="array" ref="E13">D13</f>
        <v>1</v>
      </c>
      <c r="F13" s="34" cm="1">
        <f t="array" ref="F13">D13</f>
        <v>1</v>
      </c>
      <c r="G13" s="35" t="s">
        <v>13</v>
      </c>
      <c r="H13" s="34">
        <v>365545.22</v>
      </c>
      <c r="I13" s="34">
        <v>364835.3</v>
      </c>
      <c r="J13" s="34">
        <v>364835.3</v>
      </c>
      <c r="K13" s="34">
        <v>0</v>
      </c>
      <c r="L13" s="34" cm="1">
        <f t="array" ref="L13">IF(D13&gt;0,IF($D13&lt;=0,0,D13*H13),"")</f>
        <v>365545.22</v>
      </c>
      <c r="M13" s="34" cm="1">
        <f t="array" ref="M13">IF(E13&gt;0,IF($D13&lt;=0,0,ROUND(E13*I13,2)),"")</f>
        <v>364835.3</v>
      </c>
      <c r="N13" s="36" cm="1">
        <f t="array" ref="N13">IF(F13&gt;0,IF($D13&lt;=0,0,ROUND(F13*J13,2)),"")</f>
        <v>364835.3</v>
      </c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8"/>
      <c r="I21" s="48"/>
      <c r="J21" s="48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1"/>
      <c r="I22" s="41"/>
      <c r="J22" s="41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49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49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5"/>
      <c r="M29" s="45"/>
      <c r="N29" s="50"/>
    </row>
    <row r="30" spans="1:14" ht="20.75" customHeight="1" x14ac:dyDescent="0.15">
      <c r="A30" s="51"/>
      <c r="B30" s="52"/>
      <c r="C30" s="52"/>
      <c r="D30" s="53"/>
      <c r="E30" s="53"/>
      <c r="F30" s="53"/>
      <c r="G30" s="54"/>
      <c r="H30" s="54"/>
      <c r="I30" s="52"/>
      <c r="J30" s="55"/>
      <c r="K30" s="56" t="s">
        <v>39</v>
      </c>
      <c r="L30" s="57" cm="1">
        <f t="array" ref="L30">SUM(L1:L29)</f>
        <v>166441984.40220001</v>
      </c>
      <c r="M30" s="57" cm="1">
        <f t="array" ref="M30">SUM(M1:M29)</f>
        <v>166067615.32999998</v>
      </c>
      <c r="N30" s="57" cm="1">
        <f t="array" ref="N30">SUM(N1:N29)</f>
        <v>166067615.32999998</v>
      </c>
    </row>
    <row r="31" spans="1:14" ht="21" customHeight="1" x14ac:dyDescent="0.15">
      <c r="A31" s="58"/>
      <c r="B31" s="59" t="s">
        <v>40</v>
      </c>
      <c r="C31" s="60"/>
      <c r="D31" s="61" cm="1">
        <f t="array" ref="D31">ROUND(IF(L31&lt;=100000000,L31*0.24%,IF(AND(L31&gt;100000000,L31&lt;=500000000),100000000*0.24%+(L31-100000000)*0.19%,IF(AND(L31&gt;500000000,L31&lt;=1000000000),100000000*0.24%+400000000*0.19%+(L31-500000000)*0.15%,IF(AND(L31&gt;1000000000,L31&lt;=5000000000),100000000*0.24%+400000000*0.19%+500000000*0.15%+(L31-1000000000)*0.12%,IF(L31&gt;5000000000,100000000*0.24%+400000000*0.19%+500000000*0.15%+4000000000*0.12%+(L31-5000000000)*0.1%,"Bingung komputer"))))),2)</f>
        <v>365545.23</v>
      </c>
      <c r="E31" s="62" cm="1">
        <f t="array" ref="E31">ROUND(IF(M31&lt;=100000000,M31*0.24%,IF(AND(M31&gt;100000000,M31&lt;=500000000),100000000*0.24%+(M31-100000000)*0.19%,IF(AND(M31&gt;500000000,M31&lt;=1000000000),100000000*0.24%+400000000*0.19%+(M31-500000000)*0.15%,IF(AND(M31&gt;1000000000,M31&lt;=5000000000),100000000*0.24%+400000000*0.19%+500000000*0.15%+(M31-1000000000)*0.12%,IF(M31&gt;5000000000,100000000*0.24%+400000000*0.19%+500000000*0.15%+4000000000*0.12%+(M31-5000000000)*0.1%,"Bingung komputer"))))),2)</f>
        <v>364835.28</v>
      </c>
      <c r="F31" s="62" cm="1">
        <f t="array" ref="F31">ROUND(IF(N31&lt;=100000000,N31*0.24%,IF(AND(N31&gt;100000000,N31&lt;=500000000),100000000*0.24%+(N31-100000000)*0.19%,IF(AND(N31&gt;500000000,N31&lt;=1000000000),100000000*0.24%+400000000*0.19%+(N31-500000000)*0.15%,IF(AND(N31&gt;1000000000,N31&lt;=5000000000),100000000*0.24%+400000000*0.19%+500000000*0.15%+(N31-1000000000)*0.12%,IF(N31&gt;5000000000,100000000*0.24%+400000000*0.19%+500000000*0.15%+4000000000*0.12%+(N31-5000000000)*0.1%,"Bingung komputer"))))),2)</f>
        <v>364835.28</v>
      </c>
      <c r="G31" s="63"/>
      <c r="H31" s="64"/>
      <c r="I31" s="60"/>
      <c r="J31" s="65"/>
      <c r="K31" s="65" t="str" cm="1">
        <f t="array" ref="K31">"Jumlah Terkena Pajak "&amp;MAX(K3:K29)&amp;"% (B)"</f>
        <v>Jumlah Terkena Pajak 11% (B)</v>
      </c>
      <c r="L31" s="66" cm="1">
        <f t="array" ref="L31">SUMIF($K3:$K29,"&gt;0",L3:L29)</f>
        <v>166076439.18220001</v>
      </c>
      <c r="M31" s="67" cm="1">
        <f t="array" ref="M31">SUMIF($K3:$K29,"&gt;0",M3:M29)</f>
        <v>165702780.02999997</v>
      </c>
      <c r="N31" s="67" cm="1">
        <f t="array" ref="N31">SUMIF($K3:$K29,"&gt;0",N3:N29)</f>
        <v>165702780.02999997</v>
      </c>
    </row>
    <row r="32" spans="1:14" ht="21" customHeight="1" x14ac:dyDescent="0.15">
      <c r="A32" s="68"/>
      <c r="B32" s="69"/>
      <c r="C32" s="69"/>
      <c r="D32" s="70"/>
      <c r="E32" s="70"/>
      <c r="F32" s="69"/>
      <c r="G32" s="70"/>
      <c r="H32" s="70"/>
      <c r="I32" s="69"/>
      <c r="J32" s="71"/>
      <c r="K32" s="71" t="str" cm="1">
        <f t="array" ref="K32">"PPN (C) = "&amp;MAX(K3:K29)&amp;"% x B"</f>
        <v>PPN (C) = 11% x B</v>
      </c>
      <c r="L32" s="72" cm="1">
        <f t="array" ref="L32">L31*MAX($K3:$K29)%</f>
        <v>18268408.310042001</v>
      </c>
      <c r="M32" s="67" cm="1">
        <f t="array" ref="M32">M31*MAX($K3:$K29)%</f>
        <v>18227305.803299997</v>
      </c>
      <c r="N32" s="67" cm="1">
        <f t="array" ref="N32">N31*MAX($K3:$K29)%</f>
        <v>18227305.803299997</v>
      </c>
    </row>
    <row r="33" spans="1:14" ht="21" customHeight="1" x14ac:dyDescent="0.15">
      <c r="A33" s="68"/>
      <c r="B33" s="69"/>
      <c r="C33" s="69"/>
      <c r="D33" s="70"/>
      <c r="E33" s="70"/>
      <c r="F33" s="70"/>
      <c r="G33" s="70"/>
      <c r="H33" s="70"/>
      <c r="I33" s="69"/>
      <c r="J33" s="71"/>
      <c r="K33" s="73" t="s">
        <v>41</v>
      </c>
      <c r="L33" s="74" cm="1">
        <f t="array" ref="L33">L30+L32</f>
        <v>184710392.71224201</v>
      </c>
      <c r="M33" s="67" cm="1">
        <f t="array" ref="M33">M30+M32</f>
        <v>184294921.13329998</v>
      </c>
      <c r="N33" s="67" cm="1">
        <f t="array" ref="N33">N30+N32</f>
        <v>184294921.13329998</v>
      </c>
    </row>
    <row r="34" spans="1:14" ht="20.5" customHeight="1" x14ac:dyDescent="0.15">
      <c r="A34" s="68"/>
      <c r="B34" s="69"/>
      <c r="C34" s="69"/>
      <c r="D34" s="70"/>
      <c r="E34" s="70"/>
      <c r="F34" s="70"/>
      <c r="G34" s="70"/>
      <c r="H34" s="70"/>
      <c r="I34" s="69"/>
      <c r="J34" s="71"/>
      <c r="K34" s="73" t="s">
        <v>42</v>
      </c>
      <c r="L34" s="66" cm="1">
        <f t="array" ref="L34">ROUNDDOWN(L33,2)</f>
        <v>184710392.71000001</v>
      </c>
      <c r="M34" s="66" cm="1">
        <f t="array" ref="M34">ROUNDDOWN(M33,2)</f>
        <v>184294921.13</v>
      </c>
      <c r="N34" s="66" cm="1">
        <f t="array" ref="N34">ROUNDDOWN(N33,-3)</f>
        <v>184294000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12237500</v>
      </c>
      <c r="I4" s="13">
        <v>12120350</v>
      </c>
      <c r="J4" s="13">
        <v>12120350</v>
      </c>
      <c r="K4" s="13">
        <v>11</v>
      </c>
      <c r="L4" s="13" cm="1">
        <f t="array" ref="L4">IF(D4&gt;0,IF($D4&lt;=0,0,D4*H4),"")</f>
        <v>12237500</v>
      </c>
      <c r="M4" s="13" cm="1">
        <f t="array" ref="M4">IF(E4&gt;0,IF($D4&lt;=0,0,ROUND(E4*I4,2)),"")</f>
        <v>12120350</v>
      </c>
      <c r="N4" s="15" cm="1">
        <f t="array" ref="N4">IF(F4&gt;0,IF($D4&lt;=0,0,ROUND(F4*J4,2)),"")</f>
        <v>12120350</v>
      </c>
    </row>
    <row r="5" spans="1:14" ht="20.5" customHeight="1" x14ac:dyDescent="0.15">
      <c r="A5" s="10" t="s">
        <v>75</v>
      </c>
      <c r="B5" s="11" t="s">
        <v>76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560000</v>
      </c>
      <c r="I5" s="18">
        <v>500000</v>
      </c>
      <c r="J5" s="18">
        <v>500000</v>
      </c>
      <c r="K5" s="18">
        <v>11</v>
      </c>
      <c r="L5" s="18" cm="1">
        <f t="array" ref="L5">IF(D5&gt;0,IF($D5&lt;=0,0,D5*H5),"")</f>
        <v>560000</v>
      </c>
      <c r="M5" s="18" cm="1">
        <f t="array" ref="M5">IF(E5&gt;0,IF($D5&lt;=0,0,ROUND(E5*I5,2)),"")</f>
        <v>500000</v>
      </c>
      <c r="N5" s="27" cm="1">
        <f t="array" ref="N5">IF(F5&gt;0,IF($D5&lt;=0,0,ROUND(F5*J5,2)),"")</f>
        <v>500000</v>
      </c>
    </row>
    <row r="6" spans="1:14" ht="20.5" customHeight="1" x14ac:dyDescent="0.15">
      <c r="A6" s="10" t="s">
        <v>77</v>
      </c>
      <c r="B6" s="11" t="s">
        <v>78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>
        <v>5289000</v>
      </c>
      <c r="I6" s="13">
        <v>5184000</v>
      </c>
      <c r="J6" s="13">
        <v>5184000</v>
      </c>
      <c r="K6" s="13">
        <v>11</v>
      </c>
      <c r="L6" s="13" cm="1">
        <f t="array" ref="L6">IF(D6&gt;0,IF($D6&lt;=0,0,D6*H6),"")</f>
        <v>5289000</v>
      </c>
      <c r="M6" s="13" cm="1">
        <f t="array" ref="M6">IF(E6&gt;0,IF($D6&lt;=0,0,ROUND(E6*I6,2)),"")</f>
        <v>5184000</v>
      </c>
      <c r="N6" s="15" cm="1">
        <f t="array" ref="N6">IF(F6&gt;0,IF($D6&lt;=0,0,ROUND(F6*J6,2)),"")</f>
        <v>5184000</v>
      </c>
    </row>
    <row r="7" spans="1:14" ht="20.5" customHeight="1" x14ac:dyDescent="0.15">
      <c r="A7" s="28"/>
      <c r="B7" s="11" t="s">
        <v>79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80</v>
      </c>
      <c r="B8" s="11" t="s">
        <v>81</v>
      </c>
      <c r="C8" s="12"/>
      <c r="D8" s="22">
        <v>467.4</v>
      </c>
      <c r="E8" s="13" cm="1">
        <f t="array" ref="E8">D8</f>
        <v>467.4</v>
      </c>
      <c r="F8" s="13" cm="1">
        <f t="array" ref="F8">D8</f>
        <v>467.4</v>
      </c>
      <c r="G8" s="14" t="s">
        <v>34</v>
      </c>
      <c r="H8" s="13">
        <v>295609.12</v>
      </c>
      <c r="I8" s="13">
        <v>295593.46999999997</v>
      </c>
      <c r="J8" s="13">
        <v>295593.46999999997</v>
      </c>
      <c r="K8" s="13">
        <v>11</v>
      </c>
      <c r="L8" s="13" cm="1">
        <f t="array" ref="L8">IF(D8&gt;0,IF($D8&lt;=0,0,D8*H8),"")</f>
        <v>138167702.68799999</v>
      </c>
      <c r="M8" s="13" cm="1">
        <f t="array" ref="M8">IF(E8&gt;0,IF($D8&lt;=0,0,ROUND(E8*I8,2)),"")</f>
        <v>138160387.88</v>
      </c>
      <c r="N8" s="15" cm="1">
        <f t="array" ref="N8">IF(F8&gt;0,IF($D8&lt;=0,0,ROUND(F8*J8,2)),"")</f>
        <v>138160387.88</v>
      </c>
    </row>
    <row r="9" spans="1:14" ht="20.5" customHeight="1" x14ac:dyDescent="0.15">
      <c r="A9" s="10" t="s">
        <v>82</v>
      </c>
      <c r="B9" s="11" t="s">
        <v>35</v>
      </c>
      <c r="C9" s="16"/>
      <c r="D9" s="18">
        <v>2957.75</v>
      </c>
      <c r="E9" s="18" cm="1">
        <f t="array" ref="E9">D9</f>
        <v>2957.75</v>
      </c>
      <c r="F9" s="18" cm="1">
        <f t="array" ref="F9">D9</f>
        <v>2957.75</v>
      </c>
      <c r="G9" s="25" t="s">
        <v>36</v>
      </c>
      <c r="H9" s="18">
        <v>3408.4</v>
      </c>
      <c r="I9" s="30">
        <v>3405.16</v>
      </c>
      <c r="J9" s="30">
        <v>3405.16</v>
      </c>
      <c r="K9" s="18">
        <v>11</v>
      </c>
      <c r="L9" s="18" cm="1">
        <f t="array" ref="L9">IF(D9&gt;0,IF($D9&lt;=0,0,D9*H9),"")</f>
        <v>10081195.1</v>
      </c>
      <c r="M9" s="18" cm="1">
        <f t="array" ref="M9">IF(E9&gt;0,IF($D9&lt;=0,0,ROUND(E9*I9,2)),"")</f>
        <v>10071611.99</v>
      </c>
      <c r="N9" s="27" cm="1">
        <f t="array" ref="N9">IF(F9&gt;0,IF($D9&lt;=0,0,ROUND(F9*J9,2)),"")</f>
        <v>10071611.99</v>
      </c>
    </row>
    <row r="10" spans="1:14" ht="20.5" customHeight="1" x14ac:dyDescent="0.15">
      <c r="A10" s="28"/>
      <c r="B10" s="11" t="s">
        <v>37</v>
      </c>
      <c r="C10" s="12"/>
      <c r="D10" s="13"/>
      <c r="E10" s="13"/>
      <c r="F10" s="13"/>
      <c r="G10" s="20"/>
      <c r="H10" s="20"/>
      <c r="I10" s="20"/>
      <c r="J10" s="20"/>
      <c r="K10" s="13"/>
      <c r="L10" s="20" t="str" cm="1">
        <f t="array" ref="L10">IF(D10&gt;0,IF($D10&lt;=0,0,D10*H10),"")</f>
        <v/>
      </c>
      <c r="M10" s="13"/>
      <c r="N10" s="15"/>
    </row>
    <row r="11" spans="1:14" ht="20.5" customHeight="1" x14ac:dyDescent="0.15">
      <c r="A11" s="31">
        <v>1</v>
      </c>
      <c r="B11" s="32" t="s">
        <v>38</v>
      </c>
      <c r="C11" s="33"/>
      <c r="D11" s="34">
        <v>1</v>
      </c>
      <c r="E11" s="34" cm="1">
        <f t="array" ref="E11">D11</f>
        <v>1</v>
      </c>
      <c r="F11" s="34" cm="1">
        <f t="array" ref="F11">D11</f>
        <v>1</v>
      </c>
      <c r="G11" s="35" t="s">
        <v>13</v>
      </c>
      <c r="H11" s="34">
        <v>366037.28</v>
      </c>
      <c r="I11" s="34">
        <v>365469.06</v>
      </c>
      <c r="J11" s="34">
        <v>365469.06</v>
      </c>
      <c r="K11" s="34">
        <v>0</v>
      </c>
      <c r="L11" s="34" cm="1">
        <f t="array" ref="L11">IF(D11&gt;0,IF($D11&lt;=0,0,D11*H11),"")</f>
        <v>366037.28</v>
      </c>
      <c r="M11" s="34" cm="1">
        <f t="array" ref="M11">IF(E11&gt;0,IF($D11&lt;=0,0,ROUND(E11*I11,2)),"")</f>
        <v>365469.06</v>
      </c>
      <c r="N11" s="36" cm="1">
        <f t="array" ref="N11">IF(F11&gt;0,IF($D11&lt;=0,0,ROUND(F11*J11,2)),"")</f>
        <v>365469.06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166701435.06799999</v>
      </c>
      <c r="M28" s="57" cm="1">
        <f t="array" ref="M28">SUM(M1:M27)</f>
        <v>166401818.93000001</v>
      </c>
      <c r="N28" s="57" cm="1">
        <f t="array" ref="N28">SUM(N1:N27)</f>
        <v>166401818.93000001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366037.26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365469.06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365469.06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166335397.78799999</v>
      </c>
      <c r="M29" s="67" cm="1">
        <f t="array" ref="M29">SUMIF($K3:$K27,"&gt;0",M3:M27)</f>
        <v>166036349.87</v>
      </c>
      <c r="N29" s="67" cm="1">
        <f t="array" ref="N29">SUMIF($K3:$K27,"&gt;0",N3:N27)</f>
        <v>166036349.87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18296893.756680001</v>
      </c>
      <c r="M30" s="67" cm="1">
        <f t="array" ref="M30">M29*MAX($K3:$K27)%</f>
        <v>18263998.4857</v>
      </c>
      <c r="N30" s="67" cm="1">
        <f t="array" ref="N30">N29*MAX($K3:$K27)%</f>
        <v>18263998.4857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184998328.82468</v>
      </c>
      <c r="M31" s="67" cm="1">
        <f t="array" ref="M31">M28+M30</f>
        <v>184665817.41570002</v>
      </c>
      <c r="N31" s="67" cm="1">
        <f t="array" ref="N31">N28+N30</f>
        <v>184665817.41570002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184998328.81999999</v>
      </c>
      <c r="M32" s="66" cm="1">
        <f t="array" ref="M32">ROUNDDOWN(M31,2)</f>
        <v>184665817.41</v>
      </c>
      <c r="N32" s="66" cm="1">
        <f t="array" ref="N32">ROUNDDOWN(N31,-3)</f>
        <v>184665000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N23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8" customHeight="1" x14ac:dyDescent="0.15">
      <c r="A1" s="306" t="s">
        <v>364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</row>
    <row r="2" spans="1:14" ht="20.5" customHeight="1" x14ac:dyDescent="0.15">
      <c r="A2" s="303" t="s">
        <v>0</v>
      </c>
      <c r="B2" s="303" t="s">
        <v>1</v>
      </c>
      <c r="C2" s="304"/>
      <c r="D2" s="303" t="s">
        <v>2</v>
      </c>
      <c r="E2" s="304"/>
      <c r="F2" s="304"/>
      <c r="G2" s="303" t="s">
        <v>3</v>
      </c>
      <c r="H2" s="303" t="s">
        <v>4</v>
      </c>
      <c r="I2" s="304"/>
      <c r="J2" s="304"/>
      <c r="K2" s="303" t="s">
        <v>5</v>
      </c>
      <c r="L2" s="303" t="s">
        <v>6</v>
      </c>
      <c r="M2" s="304"/>
      <c r="N2" s="304"/>
    </row>
    <row r="3" spans="1:14" ht="20.75" customHeight="1" x14ac:dyDescent="0.15">
      <c r="A3" s="305"/>
      <c r="B3" s="305"/>
      <c r="C3" s="305"/>
      <c r="D3" s="2" t="s">
        <v>7</v>
      </c>
      <c r="E3" s="2" t="s">
        <v>8</v>
      </c>
      <c r="F3" s="2" t="s">
        <v>9</v>
      </c>
      <c r="G3" s="305"/>
      <c r="H3" s="2" t="s">
        <v>7</v>
      </c>
      <c r="I3" s="2" t="s">
        <v>8</v>
      </c>
      <c r="J3" s="2" t="s">
        <v>9</v>
      </c>
      <c r="K3" s="305"/>
      <c r="L3" s="2" t="s">
        <v>7</v>
      </c>
      <c r="M3" s="2" t="s">
        <v>8</v>
      </c>
      <c r="N3" s="2" t="s">
        <v>9</v>
      </c>
    </row>
    <row r="4" spans="1:14" ht="20.5" customHeight="1" x14ac:dyDescent="0.15">
      <c r="A4" s="3"/>
      <c r="B4" s="4" t="s">
        <v>10</v>
      </c>
      <c r="C4" s="5"/>
      <c r="D4" s="6"/>
      <c r="E4" s="6"/>
      <c r="F4" s="6"/>
      <c r="G4" s="7"/>
      <c r="H4" s="6"/>
      <c r="I4" s="7"/>
      <c r="J4" s="7"/>
      <c r="K4" s="6"/>
      <c r="L4" s="106"/>
      <c r="M4" s="106"/>
      <c r="N4" s="120"/>
    </row>
    <row r="5" spans="1:14" ht="20.5" customHeight="1" x14ac:dyDescent="0.15">
      <c r="A5" s="10" t="s">
        <v>14</v>
      </c>
      <c r="B5" s="11" t="s">
        <v>74</v>
      </c>
      <c r="C5" s="12"/>
      <c r="D5" s="13">
        <v>1</v>
      </c>
      <c r="E5" s="13" cm="1">
        <f t="array" ref="E5">D5</f>
        <v>1</v>
      </c>
      <c r="F5" s="13" cm="1">
        <f t="array" ref="F5">D5</f>
        <v>1</v>
      </c>
      <c r="G5" s="14" t="s">
        <v>13</v>
      </c>
      <c r="H5" s="13">
        <v>3681150</v>
      </c>
      <c r="I5" s="13">
        <v>3444250</v>
      </c>
      <c r="J5" s="13">
        <v>3444250</v>
      </c>
      <c r="K5" s="13">
        <v>11</v>
      </c>
      <c r="L5" s="13" cm="1">
        <f t="array" ref="L5">IF(D5&gt;0,IF($D5&lt;=0,0,D5*H5),"")</f>
        <v>3681150</v>
      </c>
      <c r="M5" s="13" cm="1">
        <f t="array" ref="M5">IF(E5&gt;0,IF($D5&lt;=0,0,ROUND(E5*I5,2)),"")</f>
        <v>3444250</v>
      </c>
      <c r="N5" s="15" cm="1">
        <f t="array" ref="N5">IF(F5&gt;0,IF($D5&lt;=0,0,ROUND(F5*J5,2)),"")</f>
        <v>3444250</v>
      </c>
    </row>
    <row r="6" spans="1:14" ht="20.5" customHeight="1" x14ac:dyDescent="0.15">
      <c r="A6" s="10" t="s">
        <v>75</v>
      </c>
      <c r="B6" s="11" t="s">
        <v>76</v>
      </c>
      <c r="C6" s="16"/>
      <c r="D6" s="24">
        <v>1</v>
      </c>
      <c r="E6" s="18" cm="1">
        <f t="array" ref="E6">D6</f>
        <v>1</v>
      </c>
      <c r="F6" s="18" cm="1">
        <f t="array" ref="F6">D6</f>
        <v>1</v>
      </c>
      <c r="G6" s="25" t="s">
        <v>13</v>
      </c>
      <c r="H6" s="18">
        <v>640000</v>
      </c>
      <c r="I6" s="18">
        <v>590000</v>
      </c>
      <c r="J6" s="18">
        <v>590000</v>
      </c>
      <c r="K6" s="18">
        <v>11</v>
      </c>
      <c r="L6" s="18" cm="1">
        <f t="array" ref="L6">IF(D6&gt;0,IF($D6&lt;=0,0,D6*H6),"")</f>
        <v>640000</v>
      </c>
      <c r="M6" s="18" cm="1">
        <f t="array" ref="M6">IF(E6&gt;0,IF($D6&lt;=0,0,ROUND(E6*I6,2)),"")</f>
        <v>590000</v>
      </c>
      <c r="N6" s="27" cm="1">
        <f t="array" ref="N6">IF(F6&gt;0,IF($D6&lt;=0,0,ROUND(F6*J6,2)),"")</f>
        <v>590000</v>
      </c>
    </row>
    <row r="7" spans="1:14" ht="20.5" customHeight="1" x14ac:dyDescent="0.15">
      <c r="A7" s="10" t="s">
        <v>77</v>
      </c>
      <c r="B7" s="11" t="s">
        <v>78</v>
      </c>
      <c r="C7" s="12"/>
      <c r="D7" s="22">
        <v>1</v>
      </c>
      <c r="E7" s="13" cm="1">
        <f t="array" ref="E7">D7</f>
        <v>1</v>
      </c>
      <c r="F7" s="13" cm="1">
        <f t="array" ref="F7">D7</f>
        <v>1</v>
      </c>
      <c r="G7" s="14" t="s">
        <v>13</v>
      </c>
      <c r="H7" s="13">
        <v>270000</v>
      </c>
      <c r="I7" s="13">
        <v>250000</v>
      </c>
      <c r="J7" s="13">
        <v>250000</v>
      </c>
      <c r="K7" s="13">
        <v>11</v>
      </c>
      <c r="L7" s="13" cm="1">
        <f t="array" ref="L7">IF(D7&gt;0,IF($D7&lt;=0,0,D7*H7),"")</f>
        <v>270000</v>
      </c>
      <c r="M7" s="13" cm="1">
        <f t="array" ref="M7">IF(E7&gt;0,IF($D7&lt;=0,0,ROUND(E7*I7,2)),"")</f>
        <v>250000</v>
      </c>
      <c r="N7" s="15" cm="1">
        <f t="array" ref="N7">IF(F7&gt;0,IF($D7&lt;=0,0,ROUND(F7*J7,2)),"")</f>
        <v>250000</v>
      </c>
    </row>
    <row r="8" spans="1:14" ht="20.5" customHeight="1" x14ac:dyDescent="0.15">
      <c r="A8" s="28"/>
      <c r="B8" s="11" t="s">
        <v>79</v>
      </c>
      <c r="C8" s="16"/>
      <c r="D8" s="18"/>
      <c r="E8" s="18"/>
      <c r="F8" s="18"/>
      <c r="G8" s="17"/>
      <c r="H8" s="17"/>
      <c r="I8" s="17"/>
      <c r="J8" s="17"/>
      <c r="K8" s="18"/>
      <c r="L8" s="25"/>
      <c r="M8" s="25"/>
      <c r="N8" s="121"/>
    </row>
    <row r="9" spans="1:14" ht="20.5" customHeight="1" x14ac:dyDescent="0.15">
      <c r="A9" s="10" t="s">
        <v>80</v>
      </c>
      <c r="B9" s="11" t="s">
        <v>81</v>
      </c>
      <c r="C9" s="12"/>
      <c r="D9" s="13">
        <v>7.5</v>
      </c>
      <c r="E9" s="13" cm="1">
        <f t="array" ref="E9">D9</f>
        <v>7.5</v>
      </c>
      <c r="F9" s="13" cm="1">
        <f t="array" ref="F9">D9</f>
        <v>7.5</v>
      </c>
      <c r="G9" s="14" t="s">
        <v>34</v>
      </c>
      <c r="H9" s="13">
        <v>173464.5</v>
      </c>
      <c r="I9" s="100">
        <v>173459.71</v>
      </c>
      <c r="J9" s="100">
        <v>173459.71</v>
      </c>
      <c r="K9" s="13">
        <v>11</v>
      </c>
      <c r="L9" s="13" cm="1">
        <f t="array" ref="L9">IF(D9&gt;0,IF($D9&lt;=0,0,D9*H9),"")</f>
        <v>1300983.75</v>
      </c>
      <c r="M9" s="13" cm="1">
        <f t="array" ref="M9">IF(E9&gt;0,IF($D9&lt;=0,0,ROUND(E9*I9,2)),"")</f>
        <v>1300947.83</v>
      </c>
      <c r="N9" s="15" cm="1">
        <f t="array" ref="N9">IF(F9&gt;0,IF($D9&lt;=0,0,ROUND(F9*J9,2)),"")</f>
        <v>1300947.83</v>
      </c>
    </row>
    <row r="10" spans="1:14" ht="20.5" customHeight="1" x14ac:dyDescent="0.15">
      <c r="A10" s="28"/>
      <c r="B10" s="11" t="s">
        <v>245</v>
      </c>
      <c r="C10" s="16"/>
      <c r="D10" s="17"/>
      <c r="E10" s="18"/>
      <c r="F10" s="18"/>
      <c r="G10" s="17"/>
      <c r="H10" s="17"/>
      <c r="I10" s="17"/>
      <c r="J10" s="17"/>
      <c r="K10" s="18"/>
      <c r="L10" s="25"/>
      <c r="M10" s="25"/>
      <c r="N10" s="121"/>
    </row>
    <row r="11" spans="1:14" ht="20.5" customHeight="1" x14ac:dyDescent="0.15">
      <c r="A11" s="10" t="s">
        <v>365</v>
      </c>
      <c r="B11" s="11" t="s">
        <v>366</v>
      </c>
      <c r="C11" s="12"/>
      <c r="D11" s="22">
        <v>20.09</v>
      </c>
      <c r="E11" s="13" cm="1">
        <f t="array" ref="E11">D11</f>
        <v>20.09</v>
      </c>
      <c r="F11" s="13" cm="1">
        <f t="array" ref="F11">D11</f>
        <v>20.09</v>
      </c>
      <c r="G11" s="14" t="s">
        <v>34</v>
      </c>
      <c r="H11" s="100">
        <v>1768378.49</v>
      </c>
      <c r="I11" s="100">
        <v>1767293.15</v>
      </c>
      <c r="J11" s="100">
        <v>1767293.15</v>
      </c>
      <c r="K11" s="13">
        <v>11</v>
      </c>
      <c r="L11" s="13" cm="1">
        <f t="array" ref="L11">IF(D11&gt;0,IF($D11&lt;=0,0,D11*H11),"")</f>
        <v>35526723.864100002</v>
      </c>
      <c r="M11" s="13" cm="1">
        <f t="array" ref="M11">IF(E11&gt;0,IF($D11&lt;=0,0,ROUND(E11*I11,2)),"")</f>
        <v>35504919.380000003</v>
      </c>
      <c r="N11" s="15" cm="1">
        <f t="array" ref="N11">IF(F11&gt;0,IF($D11&lt;=0,0,ROUND(F11*J11,2)),"")</f>
        <v>35504919.380000003</v>
      </c>
    </row>
    <row r="12" spans="1:14" ht="20.5" customHeight="1" x14ac:dyDescent="0.15">
      <c r="A12" s="10" t="s">
        <v>208</v>
      </c>
      <c r="B12" s="11" t="s">
        <v>209</v>
      </c>
      <c r="C12" s="16"/>
      <c r="D12" s="24">
        <v>1.5</v>
      </c>
      <c r="E12" s="18" cm="1">
        <f t="array" ref="E12">D12</f>
        <v>1.5</v>
      </c>
      <c r="F12" s="18" cm="1">
        <f t="array" ref="F12">D12</f>
        <v>1.5</v>
      </c>
      <c r="G12" s="25" t="s">
        <v>252</v>
      </c>
      <c r="H12" s="30">
        <v>578212.68000000005</v>
      </c>
      <c r="I12" s="30">
        <v>578212.68000000005</v>
      </c>
      <c r="J12" s="30">
        <v>578212.68000000005</v>
      </c>
      <c r="K12" s="18">
        <v>11</v>
      </c>
      <c r="L12" s="18" cm="1">
        <f t="array" ref="L12">IF(D12&gt;0,IF($D12&lt;=0,0,D12*H12),"")</f>
        <v>867319.02</v>
      </c>
      <c r="M12" s="18" cm="1">
        <f t="array" ref="M12">IF(E12&gt;0,IF($D12&lt;=0,0,ROUND(E12*I12,2)),"")</f>
        <v>867319.02</v>
      </c>
      <c r="N12" s="27" cm="1">
        <f t="array" ref="N12">IF(F12&gt;0,IF($D12&lt;=0,0,ROUND(F12*J12,2)),"")</f>
        <v>867319.02</v>
      </c>
    </row>
    <row r="13" spans="1:14" ht="20.5" customHeight="1" x14ac:dyDescent="0.15">
      <c r="A13" s="10" t="s">
        <v>210</v>
      </c>
      <c r="B13" s="11" t="s">
        <v>367</v>
      </c>
      <c r="C13" s="12"/>
      <c r="D13" s="100">
        <v>1639.15</v>
      </c>
      <c r="E13" s="13" cm="1">
        <f t="array" ref="E13">D13</f>
        <v>1639.15</v>
      </c>
      <c r="F13" s="13" cm="1">
        <f t="array" ref="F13">D13</f>
        <v>1639.15</v>
      </c>
      <c r="G13" s="14" t="s">
        <v>34</v>
      </c>
      <c r="H13" s="100">
        <v>14376.01</v>
      </c>
      <c r="I13" s="100">
        <v>14347.84</v>
      </c>
      <c r="J13" s="100">
        <v>14347.84</v>
      </c>
      <c r="K13" s="13">
        <v>11</v>
      </c>
      <c r="L13" s="13" cm="1">
        <f t="array" ref="L13">IF(D13&gt;0,IF($D13&lt;=0,0,D13*H13),"")</f>
        <v>23564436.791500002</v>
      </c>
      <c r="M13" s="13" cm="1">
        <f t="array" ref="M13">IF(E13&gt;0,IF($D13&lt;=0,0,ROUND(E13*I13,2)),"")</f>
        <v>23518261.940000001</v>
      </c>
      <c r="N13" s="15" cm="1">
        <f t="array" ref="N13">IF(F13&gt;0,IF($D13&lt;=0,0,ROUND(F13*J13,2)),"")</f>
        <v>23518261.940000001</v>
      </c>
    </row>
    <row r="14" spans="1:14" ht="32.5" customHeight="1" x14ac:dyDescent="0.15">
      <c r="A14" s="28"/>
      <c r="B14" s="11" t="s">
        <v>368</v>
      </c>
      <c r="C14" s="16"/>
      <c r="D14" s="17"/>
      <c r="E14" s="18"/>
      <c r="F14" s="18"/>
      <c r="G14" s="17"/>
      <c r="H14" s="17"/>
      <c r="I14" s="17"/>
      <c r="J14" s="17"/>
      <c r="K14" s="18"/>
      <c r="L14" s="25"/>
      <c r="M14" s="25"/>
      <c r="N14" s="121"/>
    </row>
    <row r="15" spans="1:14" ht="20.5" customHeight="1" x14ac:dyDescent="0.15">
      <c r="A15" s="10" t="s">
        <v>369</v>
      </c>
      <c r="B15" s="11" t="s">
        <v>240</v>
      </c>
      <c r="C15" s="12"/>
      <c r="D15" s="22">
        <v>5.55</v>
      </c>
      <c r="E15" s="13" cm="1">
        <f t="array" ref="E15">D15</f>
        <v>5.55</v>
      </c>
      <c r="F15" s="13" cm="1">
        <f t="array" ref="F15">D15</f>
        <v>5.55</v>
      </c>
      <c r="G15" s="14" t="s">
        <v>102</v>
      </c>
      <c r="H15" s="13">
        <v>104489</v>
      </c>
      <c r="I15" s="100">
        <v>103183.75</v>
      </c>
      <c r="J15" s="100">
        <v>103183.75</v>
      </c>
      <c r="K15" s="13">
        <v>11</v>
      </c>
      <c r="L15" s="13" cm="1">
        <f t="array" ref="L15">IF(D15&gt;0,IF($D15&lt;=0,0,D15*H15),"")</f>
        <v>579913.94999999995</v>
      </c>
      <c r="M15" s="13" cm="1">
        <f t="array" ref="M15">IF(E15&gt;0,IF($D15&lt;=0,0,ROUND(E15*I15,2)),"")</f>
        <v>572669.81000000006</v>
      </c>
      <c r="N15" s="15" cm="1">
        <f t="array" ref="N15">IF(F15&gt;0,IF($D15&lt;=0,0,ROUND(F15*J15,2)),"")</f>
        <v>572669.81000000006</v>
      </c>
    </row>
    <row r="16" spans="1:14" ht="20.5" customHeight="1" x14ac:dyDescent="0.15">
      <c r="A16" s="10" t="s">
        <v>226</v>
      </c>
      <c r="B16" s="11" t="s">
        <v>227</v>
      </c>
      <c r="C16" s="16"/>
      <c r="D16" s="24">
        <v>14</v>
      </c>
      <c r="E16" s="18" cm="1">
        <f t="array" ref="E16">D16</f>
        <v>14</v>
      </c>
      <c r="F16" s="18" cm="1">
        <f t="array" ref="F16">D16</f>
        <v>14</v>
      </c>
      <c r="G16" s="25" t="s">
        <v>228</v>
      </c>
      <c r="H16" s="18">
        <v>69712.899999999994</v>
      </c>
      <c r="I16" s="18">
        <v>69712.899999999994</v>
      </c>
      <c r="J16" s="18">
        <v>69712.899999999994</v>
      </c>
      <c r="K16" s="18">
        <v>11</v>
      </c>
      <c r="L16" s="18" cm="1">
        <f t="array" ref="L16">IF(D16&gt;0,IF($D16&lt;=0,0,D16*H16),"")</f>
        <v>975980.59999999986</v>
      </c>
      <c r="M16" s="18" cm="1">
        <f t="array" ref="M16">IF(E16&gt;0,IF($D16&lt;=0,0,ROUND(E16*I16,2)),"")</f>
        <v>975980.6</v>
      </c>
      <c r="N16" s="27" cm="1">
        <f t="array" ref="N16">IF(F16&gt;0,IF($D16&lt;=0,0,ROUND(F16*J16,2)),"")</f>
        <v>975980.6</v>
      </c>
    </row>
    <row r="17" spans="1:14" ht="20.5" customHeight="1" x14ac:dyDescent="0.15">
      <c r="A17" s="28"/>
      <c r="B17" s="11" t="s">
        <v>72</v>
      </c>
      <c r="C17" s="12"/>
      <c r="D17" s="13"/>
      <c r="E17" s="13"/>
      <c r="F17" s="13"/>
      <c r="G17" s="20"/>
      <c r="H17" s="20"/>
      <c r="I17" s="20"/>
      <c r="J17" s="20"/>
      <c r="K17" s="13"/>
      <c r="L17" s="14"/>
      <c r="M17" s="14"/>
      <c r="N17" s="122"/>
    </row>
    <row r="18" spans="1:14" ht="20.5" customHeight="1" x14ac:dyDescent="0.15">
      <c r="A18" s="31">
        <v>1</v>
      </c>
      <c r="B18" s="32" t="s">
        <v>370</v>
      </c>
      <c r="C18" s="33"/>
      <c r="D18" s="34">
        <v>1</v>
      </c>
      <c r="E18" s="34" cm="1">
        <f t="array" ref="E18">D18</f>
        <v>1</v>
      </c>
      <c r="F18" s="34" cm="1">
        <f t="array" ref="F18">D18</f>
        <v>1</v>
      </c>
      <c r="G18" s="35" t="s">
        <v>102</v>
      </c>
      <c r="H18" s="111">
        <v>178072.37</v>
      </c>
      <c r="I18" s="111">
        <v>160850.04999999999</v>
      </c>
      <c r="J18" s="111">
        <v>160850.04999999999</v>
      </c>
      <c r="K18" s="34">
        <v>0</v>
      </c>
      <c r="L18" s="34" cm="1">
        <f t="array" ref="L18">IF(D18&gt;0,IF($D18&lt;=0,0,D18*H18),"")</f>
        <v>178072.37</v>
      </c>
      <c r="M18" s="34" cm="1">
        <f t="array" ref="M18">IF(E18&gt;0,IF($D18&lt;=0,0,ROUND(E18*I18,2)),"")</f>
        <v>160850.04999999999</v>
      </c>
      <c r="N18" s="36" cm="1">
        <f t="array" ref="N18">IF(F18&gt;0,IF($D18&lt;=0,0,ROUND(F18*J18,2)),"")</f>
        <v>160850.04999999999</v>
      </c>
    </row>
    <row r="19" spans="1:14" ht="20.75" customHeight="1" x14ac:dyDescent="0.15">
      <c r="A19" s="51"/>
      <c r="B19" s="52"/>
      <c r="C19" s="52"/>
      <c r="D19" s="53"/>
      <c r="E19" s="53"/>
      <c r="F19" s="53"/>
      <c r="G19" s="54"/>
      <c r="H19" s="54"/>
      <c r="I19" s="52"/>
      <c r="J19" s="55"/>
      <c r="K19" s="56" t="s">
        <v>39</v>
      </c>
      <c r="L19" s="57" cm="1">
        <f t="array" ref="L19">SUM(L2:L18)</f>
        <v>67584580.345600009</v>
      </c>
      <c r="M19" s="57" cm="1">
        <f t="array" ref="M19">SUM(M2:M18)</f>
        <v>67185198.63000001</v>
      </c>
      <c r="N19" s="57" cm="1">
        <f t="array" ref="N19">SUM(N2:N18)</f>
        <v>67185198.63000001</v>
      </c>
    </row>
    <row r="20" spans="1:14" ht="21" customHeight="1" x14ac:dyDescent="0.15">
      <c r="A20" s="58"/>
      <c r="B20" s="59" t="s">
        <v>40</v>
      </c>
      <c r="C20" s="60"/>
      <c r="D20" s="123" cm="1">
        <f t="array" ref="D20">ROUND(IF(L20&lt;=100000000,L20*0.24%,IF(AND(L20&gt;100000000,L20&lt;=500000000),100000000*0.24%+(L20-100000000)*0.19%,IF(AND(L20&gt;500000000,L20&lt;=1000000000),100000000*0.24%+400000000*0.19%+(L20-500000000)*0.15%,IF(AND(L20&gt;1000000000,L20&lt;=5000000000),100000000*0.24%+400000000*0.19%+500000000*0.15%+(L20-1000000000)*0.12%,IF(L20&gt;5000000000,100000000*0.24%+400000000*0.19%+500000000*0.15%+4000000000*0.12%+(L20-5000000000)*0.1%,"Bingung komputer"))))),2)</f>
        <v>161775.62</v>
      </c>
      <c r="E20" s="124" cm="1">
        <f t="array" ref="E20">ROUND(IF(M20&lt;=100000000,M20*0.24%,IF(AND(M20&gt;100000000,M20&lt;=500000000),100000000*0.24%+(M20-100000000)*0.19%,IF(AND(M20&gt;500000000,M20&lt;=1000000000),100000000*0.24%+400000000*0.19%+(M20-500000000)*0.15%,IF(AND(M20&gt;1000000000,M20&lt;=5000000000),100000000*0.24%+400000000*0.19%+500000000*0.15%+(M20-1000000000)*0.12%,IF(M20&gt;5000000000,100000000*0.24%+400000000*0.19%+500000000*0.15%+4000000000*0.12%+(M20-5000000000)*0.1%,"Bingung komputer"))))),2)</f>
        <v>160858.44</v>
      </c>
      <c r="F20" s="124" cm="1">
        <f t="array" ref="F20">ROUND(IF(N20&lt;=100000000,N20*0.24%,IF(AND(N20&gt;100000000,N20&lt;=500000000),100000000*0.24%+(N20-100000000)*0.19%,IF(AND(N20&gt;500000000,N20&lt;=1000000000),100000000*0.24%+400000000*0.19%+(N20-500000000)*0.15%,IF(AND(N20&gt;1000000000,N20&lt;=5000000000),100000000*0.24%+400000000*0.19%+500000000*0.15%+(N20-1000000000)*0.12%,IF(N20&gt;5000000000,100000000*0.24%+400000000*0.19%+500000000*0.15%+4000000000*0.12%+(N20-5000000000)*0.1%,"Bingung komputer"))))),2)</f>
        <v>160858.44</v>
      </c>
      <c r="G20" s="125"/>
      <c r="H20" s="126"/>
      <c r="I20" s="127"/>
      <c r="J20" s="128"/>
      <c r="K20" s="128" t="str" cm="1">
        <f t="array" ref="K20">"Jumlah Terkena Pajak "&amp;MAX(K4:K18)&amp;"% (B)"</f>
        <v>Jumlah Terkena Pajak 11% (B)</v>
      </c>
      <c r="L20" s="67" cm="1">
        <f t="array" ref="L20">SUMIF($K4:$K18,"&gt;0",L4:L18)</f>
        <v>67406507.975600004</v>
      </c>
      <c r="M20" s="67" cm="1">
        <f t="array" ref="M20">SUMIF($K4:$K18,"&gt;0",M4:M18)</f>
        <v>67024348.580000006</v>
      </c>
      <c r="N20" s="67" cm="1">
        <f t="array" ref="N20">SUMIF($K4:$K18,"&gt;0",N4:N18)</f>
        <v>67024348.580000006</v>
      </c>
    </row>
    <row r="21" spans="1:14" ht="21" customHeight="1" x14ac:dyDescent="0.15">
      <c r="A21" s="68"/>
      <c r="B21" s="69"/>
      <c r="C21" s="69"/>
      <c r="D21" s="64"/>
      <c r="E21" s="64"/>
      <c r="F21" s="60"/>
      <c r="G21" s="64"/>
      <c r="H21" s="64"/>
      <c r="I21" s="60"/>
      <c r="J21" s="65"/>
      <c r="K21" s="65" t="str" cm="1">
        <f t="array" ref="K21">"PPN (C) = "&amp;MAX(K4:K18)&amp;"% x B"</f>
        <v>PPN (C) = 11% x B</v>
      </c>
      <c r="L21" s="66" cm="1">
        <f t="array" ref="L21">L20*MAX($K4:$K18)%</f>
        <v>7414715.8773160009</v>
      </c>
      <c r="M21" s="67" cm="1">
        <f t="array" ref="M21">M20*MAX($K4:$K18)%</f>
        <v>7372678.3438000008</v>
      </c>
      <c r="N21" s="67" cm="1">
        <f t="array" ref="N21">N20*MAX($K4:$K18)%</f>
        <v>7372678.3438000008</v>
      </c>
    </row>
    <row r="22" spans="1:14" ht="21" customHeight="1" x14ac:dyDescent="0.15">
      <c r="A22" s="68"/>
      <c r="B22" s="69"/>
      <c r="C22" s="69"/>
      <c r="D22" s="70"/>
      <c r="E22" s="70"/>
      <c r="F22" s="70"/>
      <c r="G22" s="70"/>
      <c r="H22" s="70"/>
      <c r="I22" s="69"/>
      <c r="J22" s="71"/>
      <c r="K22" s="73" t="s">
        <v>41</v>
      </c>
      <c r="L22" s="74" cm="1">
        <f t="array" ref="L22">L19+L21</f>
        <v>74999296.222916007</v>
      </c>
      <c r="M22" s="67" cm="1">
        <f t="array" ref="M22">M19+M21</f>
        <v>74557876.973800004</v>
      </c>
      <c r="N22" s="67" cm="1">
        <f t="array" ref="N22">N19+N21</f>
        <v>74557876.973800004</v>
      </c>
    </row>
    <row r="23" spans="1:14" ht="20.5" customHeight="1" x14ac:dyDescent="0.15">
      <c r="A23" s="68"/>
      <c r="B23" s="69"/>
      <c r="C23" s="69"/>
      <c r="D23" s="70"/>
      <c r="E23" s="70"/>
      <c r="F23" s="70"/>
      <c r="G23" s="70"/>
      <c r="H23" s="70"/>
      <c r="I23" s="69"/>
      <c r="J23" s="71"/>
      <c r="K23" s="73" t="s">
        <v>42</v>
      </c>
      <c r="L23" s="66" cm="1">
        <f t="array" ref="L23">ROUNDDOWN(L22,2)</f>
        <v>74999296.219999999</v>
      </c>
      <c r="M23" s="66" cm="1">
        <f t="array" ref="M23">ROUNDDOWN(M22,2)</f>
        <v>74557876.969999999</v>
      </c>
      <c r="N23" s="66" cm="1">
        <f t="array" ref="N23">ROUNDDOWN(N22,-3)</f>
        <v>74557000</v>
      </c>
    </row>
  </sheetData>
  <mergeCells count="8">
    <mergeCell ref="A1:N1"/>
    <mergeCell ref="D2:F2"/>
    <mergeCell ref="H2:J2"/>
    <mergeCell ref="L2:N2"/>
    <mergeCell ref="A2:A3"/>
    <mergeCell ref="B2:C3"/>
    <mergeCell ref="G2:G3"/>
    <mergeCell ref="K2:K3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12350000</v>
      </c>
      <c r="I4" s="13">
        <v>12260000</v>
      </c>
      <c r="J4" s="13">
        <v>12260000</v>
      </c>
      <c r="K4" s="13">
        <v>11</v>
      </c>
      <c r="L4" s="13" cm="1">
        <f t="array" ref="L4">IF(D4&gt;0,IF($D4&lt;=0,0,D4*H4),"")</f>
        <v>12350000</v>
      </c>
      <c r="M4" s="13" cm="1">
        <f t="array" ref="M4">IF(E4&gt;0,IF($D4&lt;=0,0,ROUND(E4*I4,2)),"")</f>
        <v>12260000</v>
      </c>
      <c r="N4" s="15" cm="1">
        <f t="array" ref="N4">IF(F4&gt;0,IF($D4&lt;=0,0,ROUND(F4*J4,2)),"")</f>
        <v>12260000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10895000</v>
      </c>
      <c r="I5" s="18">
        <v>10705000</v>
      </c>
      <c r="J5" s="18">
        <v>10705000</v>
      </c>
      <c r="K5" s="18">
        <v>11</v>
      </c>
      <c r="L5" s="18" cm="1">
        <f t="array" ref="L5">IF(D5&gt;0,IF($D5&lt;=0,0,D5*H5),"")</f>
        <v>10895000</v>
      </c>
      <c r="M5" s="18" cm="1">
        <f t="array" ref="M5">IF(E5&gt;0,IF($D5&lt;=0,0,ROUND(E5*I5,2)),"")</f>
        <v>10705000</v>
      </c>
      <c r="N5" s="27" cm="1">
        <f t="array" ref="N5">IF(F5&gt;0,IF($D5&lt;=0,0,ROUND(F5*J5,2)),"")</f>
        <v>10705000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628.07000000000005</v>
      </c>
      <c r="E7" s="18" cm="1">
        <f t="array" ref="E7">D7</f>
        <v>628.07000000000005</v>
      </c>
      <c r="F7" s="18" cm="1">
        <f t="array" ref="F7">D7</f>
        <v>628.07000000000005</v>
      </c>
      <c r="G7" s="25" t="s">
        <v>34</v>
      </c>
      <c r="H7" s="18">
        <v>37230.839999999997</v>
      </c>
      <c r="I7" s="18">
        <v>37212.61</v>
      </c>
      <c r="J7" s="18">
        <v>37212.61</v>
      </c>
      <c r="K7" s="18">
        <v>11</v>
      </c>
      <c r="L7" s="18" cm="1">
        <f t="array" ref="L7">IF(D7&gt;0,IF($D7&lt;=0,0,D7*H7),"")</f>
        <v>23383573.678799998</v>
      </c>
      <c r="M7" s="18" cm="1">
        <f t="array" ref="M7">IF(E7&gt;0,IF($D7&lt;=0,0,ROUND(E7*I7,2)),"")</f>
        <v>23372123.960000001</v>
      </c>
      <c r="N7" s="27" cm="1">
        <f t="array" ref="N7">IF(F7&gt;0,IF($D7&lt;=0,0,ROUND(F7*J7,2)),"")</f>
        <v>23372123.960000001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239</v>
      </c>
      <c r="B9" s="11" t="s">
        <v>240</v>
      </c>
      <c r="C9" s="16"/>
      <c r="D9" s="30">
        <v>3857.92</v>
      </c>
      <c r="E9" s="18" cm="1">
        <f t="array" ref="E9">D9</f>
        <v>3857.92</v>
      </c>
      <c r="F9" s="18" cm="1">
        <f t="array" ref="F9">D9</f>
        <v>3857.92</v>
      </c>
      <c r="G9" s="25" t="s">
        <v>34</v>
      </c>
      <c r="H9" s="18">
        <v>23552.54</v>
      </c>
      <c r="I9" s="18">
        <v>23540.12</v>
      </c>
      <c r="J9" s="18">
        <v>23540.12</v>
      </c>
      <c r="K9" s="18">
        <v>11</v>
      </c>
      <c r="L9" s="18" cm="1">
        <f t="array" ref="L9">IF(D9&gt;0,IF($D9&lt;=0,0,D9*H9),"")</f>
        <v>90863815.11680001</v>
      </c>
      <c r="M9" s="18" cm="1">
        <f t="array" ref="M9">IF(E9&gt;0,IF($D9&lt;=0,0,ROUND(E9*I9,2)),"")</f>
        <v>90815899.75</v>
      </c>
      <c r="N9" s="27" cm="1">
        <f t="array" ref="N9">IF(F9&gt;0,IF($D9&lt;=0,0,ROUND(F9*J9,2)),"")</f>
        <v>90815899.75</v>
      </c>
    </row>
    <row r="10" spans="1:14" ht="20.5" customHeight="1" x14ac:dyDescent="0.15">
      <c r="A10" s="10" t="s">
        <v>82</v>
      </c>
      <c r="B10" s="11" t="s">
        <v>35</v>
      </c>
      <c r="C10" s="12"/>
      <c r="D10" s="13">
        <v>3660.54</v>
      </c>
      <c r="E10" s="13" cm="1">
        <f t="array" ref="E10">D10</f>
        <v>3660.54</v>
      </c>
      <c r="F10" s="13" cm="1">
        <f t="array" ref="F10">D10</f>
        <v>3660.54</v>
      </c>
      <c r="G10" s="14" t="s">
        <v>36</v>
      </c>
      <c r="H10" s="13">
        <v>1974.77</v>
      </c>
      <c r="I10" s="100">
        <v>1973.42</v>
      </c>
      <c r="J10" s="100">
        <v>1973.42</v>
      </c>
      <c r="K10" s="13">
        <v>11</v>
      </c>
      <c r="L10" s="13" cm="1">
        <f t="array" ref="L10">IF(D10&gt;0,IF($D10&lt;=0,0,D10*H10),"")</f>
        <v>7228724.5757999998</v>
      </c>
      <c r="M10" s="13" cm="1">
        <f t="array" ref="M10">IF(E10&gt;0,IF($D10&lt;=0,0,ROUND(E10*I10,2)),"")</f>
        <v>7223782.8499999996</v>
      </c>
      <c r="N10" s="15" cm="1">
        <f t="array" ref="N10">IF(F10&gt;0,IF($D10&lt;=0,0,ROUND(F10*J10,2)),"")</f>
        <v>7223782.8499999996</v>
      </c>
    </row>
    <row r="11" spans="1:14" ht="20.5" customHeight="1" x14ac:dyDescent="0.15">
      <c r="A11" s="110" t="s">
        <v>241</v>
      </c>
      <c r="B11" s="32" t="s">
        <v>242</v>
      </c>
      <c r="C11" s="33"/>
      <c r="D11" s="34">
        <v>4880.72</v>
      </c>
      <c r="E11" s="34" cm="1">
        <f t="array" ref="E11">D11</f>
        <v>4880.72</v>
      </c>
      <c r="F11" s="34" cm="1">
        <f t="array" ref="F11">D11</f>
        <v>4880.72</v>
      </c>
      <c r="G11" s="35" t="s">
        <v>36</v>
      </c>
      <c r="H11" s="34">
        <v>3563.33</v>
      </c>
      <c r="I11" s="34">
        <v>3540</v>
      </c>
      <c r="J11" s="34">
        <v>3540</v>
      </c>
      <c r="K11" s="34">
        <v>11</v>
      </c>
      <c r="L11" s="34" cm="1">
        <f t="array" ref="L11">IF(D11&gt;0,IF($D11&lt;=0,0,D11*H11),"")</f>
        <v>17391615.9976</v>
      </c>
      <c r="M11" s="34" cm="1">
        <f t="array" ref="M11">IF(E11&gt;0,IF($D11&lt;=0,0,ROUND(E11*I11,2)),"")</f>
        <v>17277748.800000001</v>
      </c>
      <c r="N11" s="36" cm="1">
        <f t="array" ref="N11">IF(F11&gt;0,IF($D11&lt;=0,0,ROUND(F11*J11,2)),"")</f>
        <v>17277748.800000001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162112729.36899999</v>
      </c>
      <c r="M28" s="57" cm="1">
        <f t="array" ref="M28">SUM(M1:M27)</f>
        <v>161654555.36000001</v>
      </c>
      <c r="N28" s="57" cm="1">
        <f t="array" ref="N28">SUM(N1:N27)</f>
        <v>161654555.36000001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358014.19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357143.66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357143.66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162112729.36899999</v>
      </c>
      <c r="M29" s="67" cm="1">
        <f t="array" ref="M29">SUMIF($K3:$K27,"&gt;0",M3:M27)</f>
        <v>161654555.36000001</v>
      </c>
      <c r="N29" s="67" cm="1">
        <f t="array" ref="N29">SUMIF($K3:$K27,"&gt;0",N3:N27)</f>
        <v>161654555.36000001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17832400.230589997</v>
      </c>
      <c r="M30" s="67" cm="1">
        <f t="array" ref="M30">M29*MAX($K3:$K27)%</f>
        <v>17782001.089600001</v>
      </c>
      <c r="N30" s="67" cm="1">
        <f t="array" ref="N30">N29*MAX($K3:$K27)%</f>
        <v>17782001.089600001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179945129.59958997</v>
      </c>
      <c r="M31" s="67" cm="1">
        <f t="array" ref="M31">M28+M30</f>
        <v>179436556.44960001</v>
      </c>
      <c r="N31" s="67" cm="1">
        <f t="array" ref="N31">N28+N30</f>
        <v>179436556.44960001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179945129.59</v>
      </c>
      <c r="M32" s="66" cm="1">
        <f t="array" ref="M32">ROUNDDOWN(M31,2)</f>
        <v>179436556.44</v>
      </c>
      <c r="N32" s="66" cm="1">
        <f t="array" ref="N32">ROUNDDOWN(N31,-3)</f>
        <v>179436000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12350000</v>
      </c>
      <c r="I4" s="13">
        <v>11950000</v>
      </c>
      <c r="J4" s="13">
        <v>11950000</v>
      </c>
      <c r="K4" s="13">
        <v>11</v>
      </c>
      <c r="L4" s="13" cm="1">
        <f t="array" ref="L4">IF(D4&gt;0,IF($D4&lt;=0,0,D4*H4),"")</f>
        <v>12350000</v>
      </c>
      <c r="M4" s="13" cm="1">
        <f t="array" ref="M4">IF(E4&gt;0,IF($D4&lt;=0,0,ROUND(E4*I4,2)),"")</f>
        <v>11950000</v>
      </c>
      <c r="N4" s="15" cm="1">
        <f t="array" ref="N4">IF(F4&gt;0,IF($D4&lt;=0,0,ROUND(F4*J4,2)),"")</f>
        <v>11950000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10895000</v>
      </c>
      <c r="I5" s="18">
        <v>10625000</v>
      </c>
      <c r="J5" s="18">
        <v>10625000</v>
      </c>
      <c r="K5" s="18">
        <v>11</v>
      </c>
      <c r="L5" s="18" cm="1">
        <f t="array" ref="L5">IF(D5&gt;0,IF($D5&lt;=0,0,D5*H5),"")</f>
        <v>10895000</v>
      </c>
      <c r="M5" s="18" cm="1">
        <f t="array" ref="M5">IF(E5&gt;0,IF($D5&lt;=0,0,ROUND(E5*I5,2)),"")</f>
        <v>10625000</v>
      </c>
      <c r="N5" s="27" cm="1">
        <f t="array" ref="N5">IF(F5&gt;0,IF($D5&lt;=0,0,ROUND(F5*J5,2)),"")</f>
        <v>10625000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628.07000000000005</v>
      </c>
      <c r="E7" s="18" cm="1">
        <f t="array" ref="E7">D7</f>
        <v>628.07000000000005</v>
      </c>
      <c r="F7" s="18" cm="1">
        <f t="array" ref="F7">D7</f>
        <v>628.07000000000005</v>
      </c>
      <c r="G7" s="25" t="s">
        <v>34</v>
      </c>
      <c r="H7" s="18">
        <v>37230.839999999997</v>
      </c>
      <c r="I7" s="18">
        <v>37187.760000000002</v>
      </c>
      <c r="J7" s="18">
        <v>37187.760000000002</v>
      </c>
      <c r="K7" s="18">
        <v>11</v>
      </c>
      <c r="L7" s="18" cm="1">
        <f t="array" ref="L7">IF(D7&gt;0,IF($D7&lt;=0,0,D7*H7),"")</f>
        <v>23383573.678799998</v>
      </c>
      <c r="M7" s="18" cm="1">
        <f t="array" ref="M7">IF(E7&gt;0,IF($D7&lt;=0,0,ROUND(E7*I7,2)),"")</f>
        <v>23356516.420000002</v>
      </c>
      <c r="N7" s="27" cm="1">
        <f t="array" ref="N7">IF(F7&gt;0,IF($D7&lt;=0,0,ROUND(F7*J7,2)),"")</f>
        <v>23356516.420000002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239</v>
      </c>
      <c r="B9" s="11" t="s">
        <v>240</v>
      </c>
      <c r="C9" s="16"/>
      <c r="D9" s="30">
        <v>3857.92</v>
      </c>
      <c r="E9" s="18" cm="1">
        <f t="array" ref="E9">D9</f>
        <v>3857.92</v>
      </c>
      <c r="F9" s="18" cm="1">
        <f t="array" ref="F9">D9</f>
        <v>3857.92</v>
      </c>
      <c r="G9" s="25" t="s">
        <v>34</v>
      </c>
      <c r="H9" s="18">
        <v>23552.54</v>
      </c>
      <c r="I9" s="18">
        <v>23524.25</v>
      </c>
      <c r="J9" s="18">
        <v>23524.25</v>
      </c>
      <c r="K9" s="18">
        <v>11</v>
      </c>
      <c r="L9" s="18" cm="1">
        <f t="array" ref="L9">IF(D9&gt;0,IF($D9&lt;=0,0,D9*H9),"")</f>
        <v>90863815.11680001</v>
      </c>
      <c r="M9" s="18" cm="1">
        <f t="array" ref="M9">IF(E9&gt;0,IF($D9&lt;=0,0,ROUND(E9*I9,2)),"")</f>
        <v>90754674.560000002</v>
      </c>
      <c r="N9" s="27" cm="1">
        <f t="array" ref="N9">IF(F9&gt;0,IF($D9&lt;=0,0,ROUND(F9*J9,2)),"")</f>
        <v>90754674.560000002</v>
      </c>
    </row>
    <row r="10" spans="1:14" ht="20.5" customHeight="1" x14ac:dyDescent="0.15">
      <c r="A10" s="10" t="s">
        <v>82</v>
      </c>
      <c r="B10" s="11" t="s">
        <v>35</v>
      </c>
      <c r="C10" s="12"/>
      <c r="D10" s="13">
        <v>3660.54</v>
      </c>
      <c r="E10" s="13" cm="1">
        <f t="array" ref="E10">D10</f>
        <v>3660.54</v>
      </c>
      <c r="F10" s="13" cm="1">
        <f t="array" ref="F10">D10</f>
        <v>3660.54</v>
      </c>
      <c r="G10" s="14" t="s">
        <v>36</v>
      </c>
      <c r="H10" s="13">
        <v>1974.77</v>
      </c>
      <c r="I10" s="100">
        <v>1972.53</v>
      </c>
      <c r="J10" s="100">
        <v>1972.53</v>
      </c>
      <c r="K10" s="13">
        <v>11</v>
      </c>
      <c r="L10" s="13" cm="1">
        <f t="array" ref="L10">IF(D10&gt;0,IF($D10&lt;=0,0,D10*H10),"")</f>
        <v>7228724.5757999998</v>
      </c>
      <c r="M10" s="13" cm="1">
        <f t="array" ref="M10">IF(E10&gt;0,IF($D10&lt;=0,0,ROUND(E10*I10,2)),"")</f>
        <v>7220524.9699999997</v>
      </c>
      <c r="N10" s="15" cm="1">
        <f t="array" ref="N10">IF(F10&gt;0,IF($D10&lt;=0,0,ROUND(F10*J10,2)),"")</f>
        <v>7220524.9699999997</v>
      </c>
    </row>
    <row r="11" spans="1:14" ht="20.5" customHeight="1" x14ac:dyDescent="0.15">
      <c r="A11" s="110" t="s">
        <v>241</v>
      </c>
      <c r="B11" s="32" t="s">
        <v>242</v>
      </c>
      <c r="C11" s="33"/>
      <c r="D11" s="34">
        <v>4880.72</v>
      </c>
      <c r="E11" s="34" cm="1">
        <f t="array" ref="E11">D11</f>
        <v>4880.72</v>
      </c>
      <c r="F11" s="34" cm="1">
        <f t="array" ref="F11">D11</f>
        <v>4880.72</v>
      </c>
      <c r="G11" s="35" t="s">
        <v>36</v>
      </c>
      <c r="H11" s="34">
        <v>3563.33</v>
      </c>
      <c r="I11" s="111">
        <v>3545.24</v>
      </c>
      <c r="J11" s="111">
        <v>3545.24</v>
      </c>
      <c r="K11" s="34">
        <v>11</v>
      </c>
      <c r="L11" s="34" cm="1">
        <f t="array" ref="L11">IF(D11&gt;0,IF($D11&lt;=0,0,D11*H11),"")</f>
        <v>17391615.9976</v>
      </c>
      <c r="M11" s="34" cm="1">
        <f t="array" ref="M11">IF(E11&gt;0,IF($D11&lt;=0,0,ROUND(E11*I11,2)),"")</f>
        <v>17303323.77</v>
      </c>
      <c r="N11" s="36" cm="1">
        <f t="array" ref="N11">IF(F11&gt;0,IF($D11&lt;=0,0,ROUND(F11*J11,2)),"")</f>
        <v>17303323.77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162112729.36899999</v>
      </c>
      <c r="M28" s="57" cm="1">
        <f t="array" ref="M28">SUM(M1:M27)</f>
        <v>161210039.72000003</v>
      </c>
      <c r="N28" s="57" cm="1">
        <f t="array" ref="N28">SUM(N1:N27)</f>
        <v>161210039.72000003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358014.19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356299.08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356299.08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162112729.36899999</v>
      </c>
      <c r="M29" s="67" cm="1">
        <f t="array" ref="M29">SUMIF($K3:$K27,"&gt;0",M3:M27)</f>
        <v>161210039.72000003</v>
      </c>
      <c r="N29" s="67" cm="1">
        <f t="array" ref="N29">SUMIF($K3:$K27,"&gt;0",N3:N27)</f>
        <v>161210039.72000003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17832400.230589997</v>
      </c>
      <c r="M30" s="67" cm="1">
        <f t="array" ref="M30">M29*MAX($K3:$K27)%</f>
        <v>17733104.369200002</v>
      </c>
      <c r="N30" s="67" cm="1">
        <f t="array" ref="N30">N29*MAX($K3:$K27)%</f>
        <v>17733104.369200002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179945129.59958997</v>
      </c>
      <c r="M31" s="67" cm="1">
        <f t="array" ref="M31">M28+M30</f>
        <v>178943144.08920002</v>
      </c>
      <c r="N31" s="67" cm="1">
        <f t="array" ref="N31">N28+N30</f>
        <v>178943144.08920002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179945129.59</v>
      </c>
      <c r="M32" s="66" cm="1">
        <f t="array" ref="M32">ROUNDDOWN(M31,2)</f>
        <v>178943144.08000001</v>
      </c>
      <c r="N32" s="66" cm="1">
        <f t="array" ref="N32">ROUNDDOWN(N31,-3)</f>
        <v>178943000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12350000</v>
      </c>
      <c r="I4" s="13">
        <v>12130000</v>
      </c>
      <c r="J4" s="13">
        <v>12130000</v>
      </c>
      <c r="K4" s="13">
        <v>11</v>
      </c>
      <c r="L4" s="13" cm="1">
        <f t="array" ref="L4">IF(D4&gt;0,IF($D4&lt;=0,0,D4*H4),"")</f>
        <v>12350000</v>
      </c>
      <c r="M4" s="13" cm="1">
        <f t="array" ref="M4">IF(E4&gt;0,IF($D4&lt;=0,0,ROUND(E4*I4,2)),"")</f>
        <v>12130000</v>
      </c>
      <c r="N4" s="15" cm="1">
        <f t="array" ref="N4">IF(F4&gt;0,IF($D4&lt;=0,0,ROUND(F4*J4,2)),"")</f>
        <v>12130000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10895000</v>
      </c>
      <c r="I5" s="18">
        <v>10715000</v>
      </c>
      <c r="J5" s="18">
        <v>10715000</v>
      </c>
      <c r="K5" s="18">
        <v>11</v>
      </c>
      <c r="L5" s="18" cm="1">
        <f t="array" ref="L5">IF(D5&gt;0,IF($D5&lt;=0,0,D5*H5),"")</f>
        <v>10895000</v>
      </c>
      <c r="M5" s="18" cm="1">
        <f t="array" ref="M5">IF(E5&gt;0,IF($D5&lt;=0,0,ROUND(E5*I5,2)),"")</f>
        <v>10715000</v>
      </c>
      <c r="N5" s="27" cm="1">
        <f t="array" ref="N5">IF(F5&gt;0,IF($D5&lt;=0,0,ROUND(F5*J5,2)),"")</f>
        <v>10715000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628.07000000000005</v>
      </c>
      <c r="E7" s="18" cm="1">
        <f t="array" ref="E7">D7</f>
        <v>628.07000000000005</v>
      </c>
      <c r="F7" s="18" cm="1">
        <f t="array" ref="F7">D7</f>
        <v>628.07000000000005</v>
      </c>
      <c r="G7" s="25" t="s">
        <v>34</v>
      </c>
      <c r="H7" s="18">
        <v>37230.839999999997</v>
      </c>
      <c r="I7" s="18">
        <v>37202.33</v>
      </c>
      <c r="J7" s="18">
        <v>37202.33</v>
      </c>
      <c r="K7" s="18">
        <v>11</v>
      </c>
      <c r="L7" s="18" cm="1">
        <f t="array" ref="L7">IF(D7&gt;0,IF($D7&lt;=0,0,D7*H7),"")</f>
        <v>23383573.678799998</v>
      </c>
      <c r="M7" s="18" cm="1">
        <f t="array" ref="M7">IF(E7&gt;0,IF($D7&lt;=0,0,ROUND(E7*I7,2)),"")</f>
        <v>23365667.399999999</v>
      </c>
      <c r="N7" s="27" cm="1">
        <f t="array" ref="N7">IF(F7&gt;0,IF($D7&lt;=0,0,ROUND(F7*J7,2)),"")</f>
        <v>23365667.399999999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239</v>
      </c>
      <c r="B9" s="11" t="s">
        <v>240</v>
      </c>
      <c r="C9" s="16"/>
      <c r="D9" s="30">
        <v>3857.92</v>
      </c>
      <c r="E9" s="18" cm="1">
        <f t="array" ref="E9">D9</f>
        <v>3857.92</v>
      </c>
      <c r="F9" s="18" cm="1">
        <f t="array" ref="F9">D9</f>
        <v>3857.92</v>
      </c>
      <c r="G9" s="25" t="s">
        <v>34</v>
      </c>
      <c r="H9" s="18">
        <v>23552.54</v>
      </c>
      <c r="I9" s="18">
        <v>23519.47</v>
      </c>
      <c r="J9" s="18">
        <v>23519.47</v>
      </c>
      <c r="K9" s="18">
        <v>11</v>
      </c>
      <c r="L9" s="18" cm="1">
        <f t="array" ref="L9">IF(D9&gt;0,IF($D9&lt;=0,0,D9*H9),"")</f>
        <v>90863815.11680001</v>
      </c>
      <c r="M9" s="18" cm="1">
        <f t="array" ref="M9">IF(E9&gt;0,IF($D9&lt;=0,0,ROUND(E9*I9,2)),"")</f>
        <v>90736233.700000003</v>
      </c>
      <c r="N9" s="27" cm="1">
        <f t="array" ref="N9">IF(F9&gt;0,IF($D9&lt;=0,0,ROUND(F9*J9,2)),"")</f>
        <v>90736233.700000003</v>
      </c>
    </row>
    <row r="10" spans="1:14" ht="20.5" customHeight="1" x14ac:dyDescent="0.15">
      <c r="A10" s="10" t="s">
        <v>82</v>
      </c>
      <c r="B10" s="11" t="s">
        <v>35</v>
      </c>
      <c r="C10" s="12"/>
      <c r="D10" s="13">
        <v>3660.54</v>
      </c>
      <c r="E10" s="13" cm="1">
        <f t="array" ref="E10">D10</f>
        <v>3660.54</v>
      </c>
      <c r="F10" s="13" cm="1">
        <f t="array" ref="F10">D10</f>
        <v>3660.54</v>
      </c>
      <c r="G10" s="14" t="s">
        <v>36</v>
      </c>
      <c r="H10" s="13">
        <v>1974.77</v>
      </c>
      <c r="I10" s="100">
        <v>1972.26</v>
      </c>
      <c r="J10" s="100">
        <v>1972.26</v>
      </c>
      <c r="K10" s="13">
        <v>11</v>
      </c>
      <c r="L10" s="13" cm="1">
        <f t="array" ref="L10">IF(D10&gt;0,IF($D10&lt;=0,0,D10*H10),"")</f>
        <v>7228724.5757999998</v>
      </c>
      <c r="M10" s="13" cm="1">
        <f t="array" ref="M10">IF(E10&gt;0,IF($D10&lt;=0,0,ROUND(E10*I10,2)),"")</f>
        <v>7219536.6200000001</v>
      </c>
      <c r="N10" s="15" cm="1">
        <f t="array" ref="N10">IF(F10&gt;0,IF($D10&lt;=0,0,ROUND(F10*J10,2)),"")</f>
        <v>7219536.6200000001</v>
      </c>
    </row>
    <row r="11" spans="1:14" ht="20.5" customHeight="1" x14ac:dyDescent="0.15">
      <c r="A11" s="110" t="s">
        <v>241</v>
      </c>
      <c r="B11" s="32" t="s">
        <v>242</v>
      </c>
      <c r="C11" s="33"/>
      <c r="D11" s="34">
        <v>4880.72</v>
      </c>
      <c r="E11" s="34" cm="1">
        <f t="array" ref="E11">D11</f>
        <v>4880.72</v>
      </c>
      <c r="F11" s="34" cm="1">
        <f t="array" ref="F11">D11</f>
        <v>4880.72</v>
      </c>
      <c r="G11" s="35" t="s">
        <v>36</v>
      </c>
      <c r="H11" s="34">
        <v>3563.33</v>
      </c>
      <c r="I11" s="111">
        <v>3522.69</v>
      </c>
      <c r="J11" s="111">
        <v>3522.69</v>
      </c>
      <c r="K11" s="34">
        <v>11</v>
      </c>
      <c r="L11" s="34" cm="1">
        <f t="array" ref="L11">IF(D11&gt;0,IF($D11&lt;=0,0,D11*H11),"")</f>
        <v>17391615.9976</v>
      </c>
      <c r="M11" s="34" cm="1">
        <f t="array" ref="M11">IF(E11&gt;0,IF($D11&lt;=0,0,ROUND(E11*I11,2)),"")</f>
        <v>17193263.539999999</v>
      </c>
      <c r="N11" s="36" cm="1">
        <f t="array" ref="N11">IF(F11&gt;0,IF($D11&lt;=0,0,ROUND(F11*J11,2)),"")</f>
        <v>17193263.539999999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162112729.36899999</v>
      </c>
      <c r="M28" s="57" cm="1">
        <f t="array" ref="M28">SUM(M1:M27)</f>
        <v>161359701.25999999</v>
      </c>
      <c r="N28" s="57" cm="1">
        <f t="array" ref="N28">SUM(N1:N27)</f>
        <v>161359701.25999999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358014.19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356583.43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356583.43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162112729.36899999</v>
      </c>
      <c r="M29" s="67" cm="1">
        <f t="array" ref="M29">SUMIF($K3:$K27,"&gt;0",M3:M27)</f>
        <v>161359701.25999999</v>
      </c>
      <c r="N29" s="67" cm="1">
        <f t="array" ref="N29">SUMIF($K3:$K27,"&gt;0",N3:N27)</f>
        <v>161359701.25999999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17832400.230589997</v>
      </c>
      <c r="M30" s="67" cm="1">
        <f t="array" ref="M30">M29*MAX($K3:$K27)%</f>
        <v>17749567.138599999</v>
      </c>
      <c r="N30" s="67" cm="1">
        <f t="array" ref="N30">N29*MAX($K3:$K27)%</f>
        <v>17749567.138599999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179945129.59958997</v>
      </c>
      <c r="M31" s="67" cm="1">
        <f t="array" ref="M31">M28+M30</f>
        <v>179109268.39859998</v>
      </c>
      <c r="N31" s="67" cm="1">
        <f t="array" ref="N31">N28+N30</f>
        <v>179109268.39859998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179945129.59</v>
      </c>
      <c r="M32" s="66" cm="1">
        <f t="array" ref="M32">ROUNDDOWN(M31,2)</f>
        <v>179109268.38999999</v>
      </c>
      <c r="N32" s="66" cm="1">
        <f t="array" ref="N32">ROUNDDOWN(N31,-3)</f>
        <v>179109000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12350000</v>
      </c>
      <c r="I4" s="13">
        <v>12210000</v>
      </c>
      <c r="J4" s="13">
        <v>12210000</v>
      </c>
      <c r="K4" s="13">
        <v>11</v>
      </c>
      <c r="L4" s="13" cm="1">
        <f t="array" ref="L4">IF(D4&gt;0,IF($D4&lt;=0,0,D4*H4),"")</f>
        <v>12350000</v>
      </c>
      <c r="M4" s="13" cm="1">
        <f t="array" ref="M4">IF(E4&gt;0,IF($D4&lt;=0,0,ROUND(E4*I4,2)),"")</f>
        <v>12210000</v>
      </c>
      <c r="N4" s="15" cm="1">
        <f t="array" ref="N4">IF(F4&gt;0,IF($D4&lt;=0,0,ROUND(F4*J4,2)),"")</f>
        <v>12210000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10895000</v>
      </c>
      <c r="I5" s="18">
        <v>10765000</v>
      </c>
      <c r="J5" s="18">
        <v>10765000</v>
      </c>
      <c r="K5" s="18">
        <v>11</v>
      </c>
      <c r="L5" s="18" cm="1">
        <f t="array" ref="L5">IF(D5&gt;0,IF($D5&lt;=0,0,D5*H5),"")</f>
        <v>10895000</v>
      </c>
      <c r="M5" s="18" cm="1">
        <f t="array" ref="M5">IF(E5&gt;0,IF($D5&lt;=0,0,ROUND(E5*I5,2)),"")</f>
        <v>10765000</v>
      </c>
      <c r="N5" s="27" cm="1">
        <f t="array" ref="N5">IF(F5&gt;0,IF($D5&lt;=0,0,ROUND(F5*J5,2)),"")</f>
        <v>10765000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628.07000000000005</v>
      </c>
      <c r="E7" s="18" cm="1">
        <f t="array" ref="E7">D7</f>
        <v>628.07000000000005</v>
      </c>
      <c r="F7" s="18" cm="1">
        <f t="array" ref="F7">D7</f>
        <v>628.07000000000005</v>
      </c>
      <c r="G7" s="25" t="s">
        <v>34</v>
      </c>
      <c r="H7" s="18">
        <v>37230.839999999997</v>
      </c>
      <c r="I7" s="18">
        <v>37207.01</v>
      </c>
      <c r="J7" s="18">
        <v>37207.01</v>
      </c>
      <c r="K7" s="18">
        <v>11</v>
      </c>
      <c r="L7" s="18" cm="1">
        <f t="array" ref="L7">IF(D7&gt;0,IF($D7&lt;=0,0,D7*H7),"")</f>
        <v>23383573.678799998</v>
      </c>
      <c r="M7" s="18" cm="1">
        <f t="array" ref="M7">IF(E7&gt;0,IF($D7&lt;=0,0,ROUND(E7*I7,2)),"")</f>
        <v>23368606.77</v>
      </c>
      <c r="N7" s="27" cm="1">
        <f t="array" ref="N7">IF(F7&gt;0,IF($D7&lt;=0,0,ROUND(F7*J7,2)),"")</f>
        <v>23368606.77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239</v>
      </c>
      <c r="B9" s="11" t="s">
        <v>240</v>
      </c>
      <c r="C9" s="16"/>
      <c r="D9" s="30">
        <v>3857.92</v>
      </c>
      <c r="E9" s="18" cm="1">
        <f t="array" ref="E9">D9</f>
        <v>3857.92</v>
      </c>
      <c r="F9" s="18" cm="1">
        <f t="array" ref="F9">D9</f>
        <v>3857.92</v>
      </c>
      <c r="G9" s="25" t="s">
        <v>34</v>
      </c>
      <c r="H9" s="18">
        <v>23552.54</v>
      </c>
      <c r="I9" s="18">
        <v>23535.27</v>
      </c>
      <c r="J9" s="18">
        <v>23535.27</v>
      </c>
      <c r="K9" s="18">
        <v>11</v>
      </c>
      <c r="L9" s="18" cm="1">
        <f t="array" ref="L9">IF(D9&gt;0,IF($D9&lt;=0,0,D9*H9),"")</f>
        <v>90863815.11680001</v>
      </c>
      <c r="M9" s="18" cm="1">
        <f t="array" ref="M9">IF(E9&gt;0,IF($D9&lt;=0,0,ROUND(E9*I9,2)),"")</f>
        <v>90797188.840000004</v>
      </c>
      <c r="N9" s="27" cm="1">
        <f t="array" ref="N9">IF(F9&gt;0,IF($D9&lt;=0,0,ROUND(F9*J9,2)),"")</f>
        <v>90797188.840000004</v>
      </c>
    </row>
    <row r="10" spans="1:14" ht="20.5" customHeight="1" x14ac:dyDescent="0.15">
      <c r="A10" s="10" t="s">
        <v>82</v>
      </c>
      <c r="B10" s="11" t="s">
        <v>35</v>
      </c>
      <c r="C10" s="12"/>
      <c r="D10" s="13">
        <v>3660.54</v>
      </c>
      <c r="E10" s="13" cm="1">
        <f t="array" ref="E10">D10</f>
        <v>3660.54</v>
      </c>
      <c r="F10" s="13" cm="1">
        <f t="array" ref="F10">D10</f>
        <v>3660.54</v>
      </c>
      <c r="G10" s="14" t="s">
        <v>36</v>
      </c>
      <c r="H10" s="13">
        <v>1974.77</v>
      </c>
      <c r="I10" s="100">
        <v>1973.09</v>
      </c>
      <c r="J10" s="100">
        <v>1973.09</v>
      </c>
      <c r="K10" s="13">
        <v>11</v>
      </c>
      <c r="L10" s="13" cm="1">
        <f t="array" ref="L10">IF(D10&gt;0,IF($D10&lt;=0,0,D10*H10),"")</f>
        <v>7228724.5757999998</v>
      </c>
      <c r="M10" s="13" cm="1">
        <f t="array" ref="M10">IF(E10&gt;0,IF($D10&lt;=0,0,ROUND(E10*I10,2)),"")</f>
        <v>7222574.8700000001</v>
      </c>
      <c r="N10" s="15" cm="1">
        <f t="array" ref="N10">IF(F10&gt;0,IF($D10&lt;=0,0,ROUND(F10*J10,2)),"")</f>
        <v>7222574.8700000001</v>
      </c>
    </row>
    <row r="11" spans="1:14" ht="20.5" customHeight="1" x14ac:dyDescent="0.15">
      <c r="A11" s="110" t="s">
        <v>241</v>
      </c>
      <c r="B11" s="32" t="s">
        <v>242</v>
      </c>
      <c r="C11" s="33"/>
      <c r="D11" s="34">
        <v>4880.72</v>
      </c>
      <c r="E11" s="34" cm="1">
        <f t="array" ref="E11">D11</f>
        <v>4880.72</v>
      </c>
      <c r="F11" s="34" cm="1">
        <f t="array" ref="F11">D11</f>
        <v>4880.72</v>
      </c>
      <c r="G11" s="35" t="s">
        <v>36</v>
      </c>
      <c r="H11" s="34">
        <v>3563.33</v>
      </c>
      <c r="I11" s="111">
        <v>3537.44</v>
      </c>
      <c r="J11" s="111">
        <v>3537.44</v>
      </c>
      <c r="K11" s="34">
        <v>11</v>
      </c>
      <c r="L11" s="34" cm="1">
        <f t="array" ref="L11">IF(D11&gt;0,IF($D11&lt;=0,0,D11*H11),"")</f>
        <v>17391615.9976</v>
      </c>
      <c r="M11" s="34" cm="1">
        <f t="array" ref="M11">IF(E11&gt;0,IF($D11&lt;=0,0,ROUND(E11*I11,2)),"")</f>
        <v>17265254.16</v>
      </c>
      <c r="N11" s="36" cm="1">
        <f t="array" ref="N11">IF(F11&gt;0,IF($D11&lt;=0,0,ROUND(F11*J11,2)),"")</f>
        <v>17265254.16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162112729.36899999</v>
      </c>
      <c r="M28" s="57" cm="1">
        <f t="array" ref="M28">SUM(M1:M27)</f>
        <v>161628624.64000002</v>
      </c>
      <c r="N28" s="57" cm="1">
        <f t="array" ref="N28">SUM(N1:N27)</f>
        <v>161628624.64000002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358014.19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357094.39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357094.39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162112729.36899999</v>
      </c>
      <c r="M29" s="67" cm="1">
        <f t="array" ref="M29">SUMIF($K3:$K27,"&gt;0",M3:M27)</f>
        <v>161628624.64000002</v>
      </c>
      <c r="N29" s="67" cm="1">
        <f t="array" ref="N29">SUMIF($K3:$K27,"&gt;0",N3:N27)</f>
        <v>161628624.64000002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17832400.230589997</v>
      </c>
      <c r="M30" s="67" cm="1">
        <f t="array" ref="M30">M29*MAX($K3:$K27)%</f>
        <v>17779148.7104</v>
      </c>
      <c r="N30" s="67" cm="1">
        <f t="array" ref="N30">N29*MAX($K3:$K27)%</f>
        <v>17779148.7104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179945129.59958997</v>
      </c>
      <c r="M31" s="67" cm="1">
        <f t="array" ref="M31">M28+M30</f>
        <v>179407773.35040003</v>
      </c>
      <c r="N31" s="67" cm="1">
        <f t="array" ref="N31">N28+N30</f>
        <v>179407773.35040003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179945129.59</v>
      </c>
      <c r="M32" s="66" cm="1">
        <f t="array" ref="M32">ROUNDDOWN(M31,2)</f>
        <v>179407773.34999999</v>
      </c>
      <c r="N32" s="66" cm="1">
        <f t="array" ref="N32">ROUNDDOWN(N31,-3)</f>
        <v>179407000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12350000</v>
      </c>
      <c r="I4" s="13">
        <v>12210000</v>
      </c>
      <c r="J4" s="13">
        <v>12210000</v>
      </c>
      <c r="K4" s="13">
        <v>11</v>
      </c>
      <c r="L4" s="13" cm="1">
        <f t="array" ref="L4">IF(D4&gt;0,IF($D4&lt;=0,0,D4*H4),"")</f>
        <v>12350000</v>
      </c>
      <c r="M4" s="13" cm="1">
        <f t="array" ref="M4">IF(E4&gt;0,IF($D4&lt;=0,0,ROUND(E4*I4,2)),"")</f>
        <v>12210000</v>
      </c>
      <c r="N4" s="15" cm="1">
        <f t="array" ref="N4">IF(F4&gt;0,IF($D4&lt;=0,0,ROUND(F4*J4,2)),"")</f>
        <v>12210000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10895000</v>
      </c>
      <c r="I5" s="18">
        <v>10665000</v>
      </c>
      <c r="J5" s="18">
        <v>10665000</v>
      </c>
      <c r="K5" s="18">
        <v>11</v>
      </c>
      <c r="L5" s="18" cm="1">
        <f t="array" ref="L5">IF(D5&gt;0,IF($D5&lt;=0,0,D5*H5),"")</f>
        <v>10895000</v>
      </c>
      <c r="M5" s="18" cm="1">
        <f t="array" ref="M5">IF(E5&gt;0,IF($D5&lt;=0,0,ROUND(E5*I5,2)),"")</f>
        <v>10665000</v>
      </c>
      <c r="N5" s="27" cm="1">
        <f t="array" ref="N5">IF(F5&gt;0,IF($D5&lt;=0,0,ROUND(F5*J5,2)),"")</f>
        <v>10665000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628.07000000000005</v>
      </c>
      <c r="E7" s="18" cm="1">
        <f t="array" ref="E7">D7</f>
        <v>628.07000000000005</v>
      </c>
      <c r="F7" s="18" cm="1">
        <f t="array" ref="F7">D7</f>
        <v>628.07000000000005</v>
      </c>
      <c r="G7" s="25" t="s">
        <v>34</v>
      </c>
      <c r="H7" s="18">
        <v>37230.839999999997</v>
      </c>
      <c r="I7" s="18">
        <v>37207.01</v>
      </c>
      <c r="J7" s="18">
        <v>37207.01</v>
      </c>
      <c r="K7" s="18">
        <v>11</v>
      </c>
      <c r="L7" s="18" cm="1">
        <f t="array" ref="L7">IF(D7&gt;0,IF($D7&lt;=0,0,D7*H7),"")</f>
        <v>23383573.678799998</v>
      </c>
      <c r="M7" s="18" cm="1">
        <f t="array" ref="M7">IF(E7&gt;0,IF($D7&lt;=0,0,ROUND(E7*I7,2)),"")</f>
        <v>23368606.77</v>
      </c>
      <c r="N7" s="27" cm="1">
        <f t="array" ref="N7">IF(F7&gt;0,IF($D7&lt;=0,0,ROUND(F7*J7,2)),"")</f>
        <v>23368606.77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239</v>
      </c>
      <c r="B9" s="11" t="s">
        <v>240</v>
      </c>
      <c r="C9" s="16"/>
      <c r="D9" s="30">
        <v>3857.92</v>
      </c>
      <c r="E9" s="18" cm="1">
        <f t="array" ref="E9">D9</f>
        <v>3857.92</v>
      </c>
      <c r="F9" s="18" cm="1">
        <f t="array" ref="F9">D9</f>
        <v>3857.92</v>
      </c>
      <c r="G9" s="25" t="s">
        <v>34</v>
      </c>
      <c r="H9" s="18">
        <v>23552.54</v>
      </c>
      <c r="I9" s="18">
        <v>23535.27</v>
      </c>
      <c r="J9" s="18">
        <v>23535.27</v>
      </c>
      <c r="K9" s="18">
        <v>11</v>
      </c>
      <c r="L9" s="18" cm="1">
        <f t="array" ref="L9">IF(D9&gt;0,IF($D9&lt;=0,0,D9*H9),"")</f>
        <v>90863815.11680001</v>
      </c>
      <c r="M9" s="18" cm="1">
        <f t="array" ref="M9">IF(E9&gt;0,IF($D9&lt;=0,0,ROUND(E9*I9,2)),"")</f>
        <v>90797188.840000004</v>
      </c>
      <c r="N9" s="27" cm="1">
        <f t="array" ref="N9">IF(F9&gt;0,IF($D9&lt;=0,0,ROUND(F9*J9,2)),"")</f>
        <v>90797188.840000004</v>
      </c>
    </row>
    <row r="10" spans="1:14" ht="20.5" customHeight="1" x14ac:dyDescent="0.15">
      <c r="A10" s="10" t="s">
        <v>82</v>
      </c>
      <c r="B10" s="11" t="s">
        <v>35</v>
      </c>
      <c r="C10" s="12"/>
      <c r="D10" s="13">
        <v>3660.54</v>
      </c>
      <c r="E10" s="13" cm="1">
        <f t="array" ref="E10">D10</f>
        <v>3660.54</v>
      </c>
      <c r="F10" s="13" cm="1">
        <f t="array" ref="F10">D10</f>
        <v>3660.54</v>
      </c>
      <c r="G10" s="14" t="s">
        <v>36</v>
      </c>
      <c r="H10" s="13">
        <v>1974.77</v>
      </c>
      <c r="I10" s="100">
        <v>1973.09</v>
      </c>
      <c r="J10" s="100">
        <v>1973.09</v>
      </c>
      <c r="K10" s="13">
        <v>11</v>
      </c>
      <c r="L10" s="13" cm="1">
        <f t="array" ref="L10">IF(D10&gt;0,IF($D10&lt;=0,0,D10*H10),"")</f>
        <v>7228724.5757999998</v>
      </c>
      <c r="M10" s="13" cm="1">
        <f t="array" ref="M10">IF(E10&gt;0,IF($D10&lt;=0,0,ROUND(E10*I10,2)),"")</f>
        <v>7222574.8700000001</v>
      </c>
      <c r="N10" s="15" cm="1">
        <f t="array" ref="N10">IF(F10&gt;0,IF($D10&lt;=0,0,ROUND(F10*J10,2)),"")</f>
        <v>7222574.8700000001</v>
      </c>
    </row>
    <row r="11" spans="1:14" ht="20.5" customHeight="1" x14ac:dyDescent="0.15">
      <c r="A11" s="110" t="s">
        <v>241</v>
      </c>
      <c r="B11" s="32" t="s">
        <v>242</v>
      </c>
      <c r="C11" s="33"/>
      <c r="D11" s="34">
        <v>4880.72</v>
      </c>
      <c r="E11" s="34" cm="1">
        <f t="array" ref="E11">D11</f>
        <v>4880.72</v>
      </c>
      <c r="F11" s="34" cm="1">
        <f t="array" ref="F11">D11</f>
        <v>4880.72</v>
      </c>
      <c r="G11" s="35" t="s">
        <v>36</v>
      </c>
      <c r="H11" s="34">
        <v>3563.33</v>
      </c>
      <c r="I11" s="111">
        <v>3537.44</v>
      </c>
      <c r="J11" s="111">
        <v>3537.44</v>
      </c>
      <c r="K11" s="34">
        <v>11</v>
      </c>
      <c r="L11" s="34" cm="1">
        <f t="array" ref="L11">IF(D11&gt;0,IF($D11&lt;=0,0,D11*H11),"")</f>
        <v>17391615.9976</v>
      </c>
      <c r="M11" s="34" cm="1">
        <f t="array" ref="M11">IF(E11&gt;0,IF($D11&lt;=0,0,ROUND(E11*I11,2)),"")</f>
        <v>17265254.16</v>
      </c>
      <c r="N11" s="36" cm="1">
        <f t="array" ref="N11">IF(F11&gt;0,IF($D11&lt;=0,0,ROUND(F11*J11,2)),"")</f>
        <v>17265254.16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162112729.36899999</v>
      </c>
      <c r="M28" s="57" cm="1">
        <f t="array" ref="M28">SUM(M1:M27)</f>
        <v>161528624.64000002</v>
      </c>
      <c r="N28" s="57" cm="1">
        <f t="array" ref="N28">SUM(N1:N27)</f>
        <v>161528624.64000002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358014.19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356904.39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356904.39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162112729.36899999</v>
      </c>
      <c r="M29" s="67" cm="1">
        <f t="array" ref="M29">SUMIF($K3:$K27,"&gt;0",M3:M27)</f>
        <v>161528624.64000002</v>
      </c>
      <c r="N29" s="67" cm="1">
        <f t="array" ref="N29">SUMIF($K3:$K27,"&gt;0",N3:N27)</f>
        <v>161528624.64000002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17832400.230589997</v>
      </c>
      <c r="M30" s="67" cm="1">
        <f t="array" ref="M30">M29*MAX($K3:$K27)%</f>
        <v>17768148.7104</v>
      </c>
      <c r="N30" s="67" cm="1">
        <f t="array" ref="N30">N29*MAX($K3:$K27)%</f>
        <v>17768148.7104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179945129.59958997</v>
      </c>
      <c r="M31" s="67" cm="1">
        <f t="array" ref="M31">M28+M30</f>
        <v>179296773.35040003</v>
      </c>
      <c r="N31" s="67" cm="1">
        <f t="array" ref="N31">N28+N30</f>
        <v>179296773.35040003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179945129.59</v>
      </c>
      <c r="M32" s="66" cm="1">
        <f t="array" ref="M32">ROUNDDOWN(M31,2)</f>
        <v>179296773.34999999</v>
      </c>
      <c r="N32" s="66" cm="1">
        <f t="array" ref="N32">ROUNDDOWN(N31,-3)</f>
        <v>179296000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N36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17500000</v>
      </c>
      <c r="I4" s="13">
        <v>17440000</v>
      </c>
      <c r="J4" s="13">
        <v>17440000</v>
      </c>
      <c r="K4" s="13">
        <v>11</v>
      </c>
      <c r="L4" s="13" cm="1">
        <f t="array" ref="L4">IF(D4&gt;0,IF($D4&lt;=0,0,D4*H4),"")</f>
        <v>17500000</v>
      </c>
      <c r="M4" s="13" cm="1">
        <f t="array" ref="M4">IF(E4&gt;0,IF($D4&lt;=0,0,ROUND(E4*I4,2)),"")</f>
        <v>17440000</v>
      </c>
      <c r="N4" s="15" cm="1">
        <f t="array" ref="N4">IF(F4&gt;0,IF($D4&lt;=0,0,ROUND(F4*J4,2)),"")</f>
        <v>17440000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8"/>
      <c r="J5" s="18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8"/>
      <c r="J7" s="18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13">
        <v>39000</v>
      </c>
      <c r="J8" s="13">
        <v>39000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390000</v>
      </c>
      <c r="N8" s="15" cm="1">
        <f t="array" ref="N8">IF(F8&gt;0,IF($D8&lt;=0,0,ROUND(F8*J8,2)),"")</f>
        <v>390000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18">
        <v>4700</v>
      </c>
      <c r="J9" s="18">
        <v>4700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94000</v>
      </c>
      <c r="N9" s="27" cm="1">
        <f t="array" ref="N9">IF(F9&gt;0,IF($D9&lt;=0,0,ROUND(F9*J9,2)),"")</f>
        <v>94000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13">
        <v>14900</v>
      </c>
      <c r="J10" s="13">
        <v>14900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149000</v>
      </c>
      <c r="N10" s="15" cm="1">
        <f t="array" ref="N10">IF(F10&gt;0,IF($D10&lt;=0,0,ROUND(F10*J10,2)),"")</f>
        <v>149000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18">
        <v>84900</v>
      </c>
      <c r="J11" s="18">
        <v>84900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849000</v>
      </c>
      <c r="N11" s="27" cm="1">
        <f t="array" ref="N11">IF(F11&gt;0,IF($D11&lt;=0,0,ROUND(F11*J11,2)),"")</f>
        <v>849000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13">
        <v>34500</v>
      </c>
      <c r="J12" s="13">
        <v>34500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345000</v>
      </c>
      <c r="N12" s="15" cm="1">
        <f t="array" ref="N12">IF(F12&gt;0,IF($D12&lt;=0,0,ROUND(F12*J12,2)),"")</f>
        <v>345000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8"/>
      <c r="J13" s="18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106</v>
      </c>
      <c r="C14" s="12"/>
      <c r="D14" s="22">
        <v>573.29999999999995</v>
      </c>
      <c r="E14" s="13" cm="1">
        <f t="array" ref="E14">D14</f>
        <v>573.29999999999995</v>
      </c>
      <c r="F14" s="13" cm="1">
        <f t="array" ref="F14">D14</f>
        <v>573.29999999999995</v>
      </c>
      <c r="G14" s="14" t="s">
        <v>34</v>
      </c>
      <c r="H14" s="13">
        <v>226515.38</v>
      </c>
      <c r="I14" s="13">
        <v>226286.95</v>
      </c>
      <c r="J14" s="13">
        <v>226286.95</v>
      </c>
      <c r="K14" s="13">
        <v>11</v>
      </c>
      <c r="L14" s="13" cm="1">
        <f t="array" ref="L14">IF(D14&gt;0,IF($D14&lt;=0,0,D14*H14),"")</f>
        <v>129861267.35399999</v>
      </c>
      <c r="M14" s="13" cm="1">
        <f t="array" ref="M14">IF(E14&gt;0,IF($D14&lt;=0,0,ROUND(E14*I14,2)),"")</f>
        <v>129730308.44</v>
      </c>
      <c r="N14" s="15" cm="1">
        <f t="array" ref="N14">IF(F14&gt;0,IF($D14&lt;=0,0,ROUND(F14*J14,2)),"")</f>
        <v>129730308.44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3210</v>
      </c>
      <c r="E15" s="18" cm="1">
        <f t="array" ref="E15">D15</f>
        <v>3210</v>
      </c>
      <c r="F15" s="18" cm="1">
        <f t="array" ref="F15">D15</f>
        <v>3210</v>
      </c>
      <c r="G15" s="25" t="s">
        <v>36</v>
      </c>
      <c r="H15" s="18">
        <v>1109.8900000000001</v>
      </c>
      <c r="I15" s="18">
        <v>1106.6600000000001</v>
      </c>
      <c r="J15" s="18">
        <v>1106.6600000000001</v>
      </c>
      <c r="K15" s="18">
        <v>11</v>
      </c>
      <c r="L15" s="18" cm="1">
        <f t="array" ref="L15">IF(D15&gt;0,IF($D15&lt;=0,0,D15*H15),"")</f>
        <v>3562746.9000000004</v>
      </c>
      <c r="M15" s="18" cm="1">
        <f t="array" ref="M15">IF(E15&gt;0,IF($D15&lt;=0,0,ROUND(E15*I15,2)),"")</f>
        <v>3552378.6</v>
      </c>
      <c r="N15" s="27" cm="1">
        <f t="array" ref="N15">IF(F15&gt;0,IF($D15&lt;=0,0,ROUND(F15*J15,2)),"")</f>
        <v>3552378.6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13"/>
      <c r="J16" s="13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391674</v>
      </c>
      <c r="I17" s="34">
        <v>339844.41</v>
      </c>
      <c r="J17" s="34">
        <v>339844.41</v>
      </c>
      <c r="K17" s="34">
        <v>0</v>
      </c>
      <c r="L17" s="34" cm="1">
        <f t="array" ref="L17">IF(D17&gt;0,IF($D17&lt;=0,0,D17*H17),"")</f>
        <v>391674</v>
      </c>
      <c r="M17" s="34" cm="1">
        <f t="array" ref="M17">IF(E17&gt;0,IF($D17&lt;=0,0,ROUND(E17*I17,2)),"")</f>
        <v>339844.41</v>
      </c>
      <c r="N17" s="36" cm="1">
        <f t="array" ref="N17">IF(F17&gt;0,IF($D17&lt;=0,0,ROUND(F17*J17,2)),"")</f>
        <v>339844.41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1"/>
      <c r="I22" s="41"/>
      <c r="J22" s="41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8"/>
      <c r="I23" s="48"/>
      <c r="J23" s="48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1"/>
      <c r="I24" s="41"/>
      <c r="J24" s="41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49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49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5"/>
      <c r="M29" s="45"/>
      <c r="N29" s="50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5"/>
      <c r="M31" s="45"/>
      <c r="N31" s="50"/>
    </row>
    <row r="32" spans="1:14" ht="20.75" customHeight="1" x14ac:dyDescent="0.15">
      <c r="A32" s="51"/>
      <c r="B32" s="52"/>
      <c r="C32" s="52"/>
      <c r="D32" s="53"/>
      <c r="E32" s="53"/>
      <c r="F32" s="53"/>
      <c r="G32" s="54"/>
      <c r="H32" s="54"/>
      <c r="I32" s="52"/>
      <c r="J32" s="55"/>
      <c r="K32" s="56" t="s">
        <v>39</v>
      </c>
      <c r="L32" s="57" cm="1">
        <f t="array" ref="L32">SUM(L1:L31)</f>
        <v>153165688.25399998</v>
      </c>
      <c r="M32" s="57" cm="1">
        <f t="array" ref="M32">SUM(M1:M31)</f>
        <v>152889531.44999999</v>
      </c>
      <c r="N32" s="57" cm="1">
        <f t="array" ref="N32">SUM(N1:N31)</f>
        <v>152889531.44999999</v>
      </c>
    </row>
    <row r="33" spans="1:14" ht="21" customHeight="1" x14ac:dyDescent="0.15">
      <c r="A33" s="58"/>
      <c r="B33" s="59" t="s">
        <v>40</v>
      </c>
      <c r="C33" s="60"/>
      <c r="D33" s="61" cm="1">
        <f t="array" ref="D33">ROUND(IF(L33&lt;=100000000,L33*0.24%,IF(AND(L33&gt;100000000,L33&lt;=500000000),100000000*0.24%+(L33-100000000)*0.19%,IF(AND(L33&gt;500000000,L33&lt;=1000000000),100000000*0.24%+400000000*0.19%+(L33-500000000)*0.15%,IF(AND(L33&gt;1000000000,L33&lt;=5000000000),100000000*0.24%+400000000*0.19%+500000000*0.15%+(L33-1000000000)*0.12%,IF(L33&gt;5000000000,100000000*0.24%+400000000*0.19%+500000000*0.15%+4000000000*0.12%+(L33-5000000000)*0.1%,"Bingung komputer"))))),2)</f>
        <v>340270.63</v>
      </c>
      <c r="E33" s="62" cm="1">
        <f t="array" ref="E33">ROUND(IF(M33&lt;=100000000,M33*0.24%,IF(AND(M33&gt;100000000,M33&lt;=500000000),100000000*0.24%+(M33-100000000)*0.19%,IF(AND(M33&gt;500000000,M33&lt;=1000000000),100000000*0.24%+400000000*0.19%+(M33-500000000)*0.15%,IF(AND(M33&gt;1000000000,M33&lt;=5000000000),100000000*0.24%+400000000*0.19%+500000000*0.15%+(M33-1000000000)*0.12%,IF(M33&gt;5000000000,100000000*0.24%+400000000*0.19%+500000000*0.15%+4000000000*0.12%+(M33-5000000000)*0.1%,"Bingung komputer"))))),2)</f>
        <v>339844.41</v>
      </c>
      <c r="F33" s="62" cm="1">
        <f t="array" ref="F33">ROUND(IF(N33&lt;=100000000,N33*0.24%,IF(AND(N33&gt;100000000,N33&lt;=500000000),100000000*0.24%+(N33-100000000)*0.19%,IF(AND(N33&gt;500000000,N33&lt;=1000000000),100000000*0.24%+400000000*0.19%+(N33-500000000)*0.15%,IF(AND(N33&gt;1000000000,N33&lt;=5000000000),100000000*0.24%+400000000*0.19%+500000000*0.15%+(N33-1000000000)*0.12%,IF(N33&gt;5000000000,100000000*0.24%+400000000*0.19%+500000000*0.15%+4000000000*0.12%+(N33-5000000000)*0.1%,"Bingung komputer"))))),2)</f>
        <v>339844.41</v>
      </c>
      <c r="G33" s="63"/>
      <c r="H33" s="64"/>
      <c r="I33" s="60"/>
      <c r="J33" s="65"/>
      <c r="K33" s="65" t="str" cm="1">
        <f t="array" ref="K33">"Jumlah Terkena Pajak "&amp;MAX(K3:K31)&amp;"% (B)"</f>
        <v>Jumlah Terkena Pajak 11% (B)</v>
      </c>
      <c r="L33" s="66" cm="1">
        <f t="array" ref="L33">SUMIF($K3:$K31,"&gt;0",L3:L31)</f>
        <v>152774014.25399998</v>
      </c>
      <c r="M33" s="67" cm="1">
        <f t="array" ref="M33">SUMIF($K3:$K31,"&gt;0",M3:M31)</f>
        <v>152549687.03999999</v>
      </c>
      <c r="N33" s="67" cm="1">
        <f t="array" ref="N33">SUMIF($K3:$K31,"&gt;0",N3:N31)</f>
        <v>152549687.03999999</v>
      </c>
    </row>
    <row r="34" spans="1:14" ht="21" customHeight="1" x14ac:dyDescent="0.15">
      <c r="A34" s="68"/>
      <c r="B34" s="69"/>
      <c r="C34" s="69"/>
      <c r="D34" s="70"/>
      <c r="E34" s="70"/>
      <c r="F34" s="69"/>
      <c r="G34" s="70"/>
      <c r="H34" s="70"/>
      <c r="I34" s="69"/>
      <c r="J34" s="71"/>
      <c r="K34" s="71" t="str" cm="1">
        <f t="array" ref="K34">"PPN (C) = "&amp;MAX(K3:K31)&amp;"% x B"</f>
        <v>PPN (C) = 11% x B</v>
      </c>
      <c r="L34" s="72" cm="1">
        <f t="array" ref="L34">L33*MAX($K3:$K31)%</f>
        <v>16805141.567939997</v>
      </c>
      <c r="M34" s="67" cm="1">
        <f t="array" ref="M34">M33*MAX($K3:$K31)%</f>
        <v>16780465.5744</v>
      </c>
      <c r="N34" s="67" cm="1">
        <f t="array" ref="N34">N33*MAX($K3:$K31)%</f>
        <v>16780465.5744</v>
      </c>
    </row>
    <row r="35" spans="1:14" ht="21" customHeight="1" x14ac:dyDescent="0.15">
      <c r="A35" s="68"/>
      <c r="B35" s="69"/>
      <c r="C35" s="69"/>
      <c r="D35" s="70"/>
      <c r="E35" s="70"/>
      <c r="F35" s="70"/>
      <c r="G35" s="70"/>
      <c r="H35" s="70"/>
      <c r="I35" s="69"/>
      <c r="J35" s="71"/>
      <c r="K35" s="73" t="s">
        <v>41</v>
      </c>
      <c r="L35" s="74" cm="1">
        <f t="array" ref="L35">L32+L34</f>
        <v>169970829.82193998</v>
      </c>
      <c r="M35" s="67" cm="1">
        <f t="array" ref="M35">M32+M34</f>
        <v>169669997.0244</v>
      </c>
      <c r="N35" s="67" cm="1">
        <f t="array" ref="N35">N32+N34</f>
        <v>169669997.0244</v>
      </c>
    </row>
    <row r="36" spans="1:14" ht="20.5" customHeight="1" x14ac:dyDescent="0.15">
      <c r="A36" s="68"/>
      <c r="B36" s="69"/>
      <c r="C36" s="69"/>
      <c r="D36" s="70"/>
      <c r="E36" s="70"/>
      <c r="F36" s="70"/>
      <c r="G36" s="70"/>
      <c r="H36" s="70"/>
      <c r="I36" s="69"/>
      <c r="J36" s="71"/>
      <c r="K36" s="73" t="s">
        <v>42</v>
      </c>
      <c r="L36" s="66" cm="1">
        <f t="array" ref="L36">ROUNDDOWN(L35,2)</f>
        <v>169970829.81999999</v>
      </c>
      <c r="M36" s="66" cm="1">
        <f t="array" ref="M36">ROUNDDOWN(M35,2)</f>
        <v>169669997.02000001</v>
      </c>
      <c r="N36" s="66" cm="1">
        <f t="array" ref="N36">ROUNDDOWN(N35,-3)</f>
        <v>169669000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12350000</v>
      </c>
      <c r="I4" s="13">
        <v>12210000</v>
      </c>
      <c r="J4" s="13">
        <v>12210000</v>
      </c>
      <c r="K4" s="13">
        <v>11</v>
      </c>
      <c r="L4" s="13" cm="1">
        <f t="array" ref="L4">IF(D4&gt;0,IF($D4&lt;=0,0,D4*H4),"")</f>
        <v>12350000</v>
      </c>
      <c r="M4" s="13" cm="1">
        <f t="array" ref="M4">IF(E4&gt;0,IF($D4&lt;=0,0,ROUND(E4*I4,2)),"")</f>
        <v>12210000</v>
      </c>
      <c r="N4" s="15" cm="1">
        <f t="array" ref="N4">IF(F4&gt;0,IF($D4&lt;=0,0,ROUND(F4*J4,2)),"")</f>
        <v>12210000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10895000</v>
      </c>
      <c r="I5" s="18">
        <v>10675000</v>
      </c>
      <c r="J5" s="18">
        <v>10675000</v>
      </c>
      <c r="K5" s="18">
        <v>11</v>
      </c>
      <c r="L5" s="18" cm="1">
        <f t="array" ref="L5">IF(D5&gt;0,IF($D5&lt;=0,0,D5*H5),"")</f>
        <v>10895000</v>
      </c>
      <c r="M5" s="18" cm="1">
        <f t="array" ref="M5">IF(E5&gt;0,IF($D5&lt;=0,0,ROUND(E5*I5,2)),"")</f>
        <v>10675000</v>
      </c>
      <c r="N5" s="27" cm="1">
        <f t="array" ref="N5">IF(F5&gt;0,IF($D5&lt;=0,0,ROUND(F5*J5,2)),"")</f>
        <v>10675000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628.07000000000005</v>
      </c>
      <c r="E7" s="18" cm="1">
        <f t="array" ref="E7">D7</f>
        <v>628.07000000000005</v>
      </c>
      <c r="F7" s="18" cm="1">
        <f t="array" ref="F7">D7</f>
        <v>628.07000000000005</v>
      </c>
      <c r="G7" s="25" t="s">
        <v>34</v>
      </c>
      <c r="H7" s="18">
        <v>37230.839999999997</v>
      </c>
      <c r="I7" s="18">
        <v>37202.17</v>
      </c>
      <c r="J7" s="18">
        <v>37202.17</v>
      </c>
      <c r="K7" s="18">
        <v>11</v>
      </c>
      <c r="L7" s="18" cm="1">
        <f t="array" ref="L7">IF(D7&gt;0,IF($D7&lt;=0,0,D7*H7),"")</f>
        <v>23383573.678799998</v>
      </c>
      <c r="M7" s="18" cm="1">
        <f t="array" ref="M7">IF(E7&gt;0,IF($D7&lt;=0,0,ROUND(E7*I7,2)),"")</f>
        <v>23365566.91</v>
      </c>
      <c r="N7" s="27" cm="1">
        <f t="array" ref="N7">IF(F7&gt;0,IF($D7&lt;=0,0,ROUND(F7*J7,2)),"")</f>
        <v>23365566.91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239</v>
      </c>
      <c r="B9" s="11" t="s">
        <v>240</v>
      </c>
      <c r="C9" s="16"/>
      <c r="D9" s="30">
        <v>3857.92</v>
      </c>
      <c r="E9" s="18" cm="1">
        <f t="array" ref="E9">D9</f>
        <v>3857.92</v>
      </c>
      <c r="F9" s="18" cm="1">
        <f t="array" ref="F9">D9</f>
        <v>3857.92</v>
      </c>
      <c r="G9" s="25" t="s">
        <v>34</v>
      </c>
      <c r="H9" s="18">
        <v>23552.54</v>
      </c>
      <c r="I9" s="18">
        <v>23532.35</v>
      </c>
      <c r="J9" s="18">
        <v>23532.35</v>
      </c>
      <c r="K9" s="18">
        <v>11</v>
      </c>
      <c r="L9" s="18" cm="1">
        <f t="array" ref="L9">IF(D9&gt;0,IF($D9&lt;=0,0,D9*H9),"")</f>
        <v>90863815.11680001</v>
      </c>
      <c r="M9" s="18" cm="1">
        <f t="array" ref="M9">IF(E9&gt;0,IF($D9&lt;=0,0,ROUND(E9*I9,2)),"")</f>
        <v>90785923.709999993</v>
      </c>
      <c r="N9" s="27" cm="1">
        <f t="array" ref="N9">IF(F9&gt;0,IF($D9&lt;=0,0,ROUND(F9*J9,2)),"")</f>
        <v>90785923.709999993</v>
      </c>
    </row>
    <row r="10" spans="1:14" ht="20.5" customHeight="1" x14ac:dyDescent="0.15">
      <c r="A10" s="10" t="s">
        <v>82</v>
      </c>
      <c r="B10" s="11" t="s">
        <v>35</v>
      </c>
      <c r="C10" s="12"/>
      <c r="D10" s="13">
        <v>3660.54</v>
      </c>
      <c r="E10" s="13" cm="1">
        <f t="array" ref="E10">D10</f>
        <v>3660.54</v>
      </c>
      <c r="F10" s="13" cm="1">
        <f t="array" ref="F10">D10</f>
        <v>3660.54</v>
      </c>
      <c r="G10" s="14" t="s">
        <v>36</v>
      </c>
      <c r="H10" s="13">
        <v>1974.77</v>
      </c>
      <c r="I10" s="100">
        <v>1972.89</v>
      </c>
      <c r="J10" s="100">
        <v>1972.89</v>
      </c>
      <c r="K10" s="13">
        <v>11</v>
      </c>
      <c r="L10" s="13" cm="1">
        <f t="array" ref="L10">IF(D10&gt;0,IF($D10&lt;=0,0,D10*H10),"")</f>
        <v>7228724.5757999998</v>
      </c>
      <c r="M10" s="13" cm="1">
        <f t="array" ref="M10">IF(E10&gt;0,IF($D10&lt;=0,0,ROUND(E10*I10,2)),"")</f>
        <v>7221842.7599999998</v>
      </c>
      <c r="N10" s="15" cm="1">
        <f t="array" ref="N10">IF(F10&gt;0,IF($D10&lt;=0,0,ROUND(F10*J10,2)),"")</f>
        <v>7221842.7599999998</v>
      </c>
    </row>
    <row r="11" spans="1:14" ht="20.5" customHeight="1" x14ac:dyDescent="0.15">
      <c r="A11" s="110" t="s">
        <v>241</v>
      </c>
      <c r="B11" s="32" t="s">
        <v>242</v>
      </c>
      <c r="C11" s="33"/>
      <c r="D11" s="34">
        <v>4880.72</v>
      </c>
      <c r="E11" s="34" cm="1">
        <f t="array" ref="E11">D11</f>
        <v>4880.72</v>
      </c>
      <c r="F11" s="34" cm="1">
        <f t="array" ref="F11">D11</f>
        <v>4880.72</v>
      </c>
      <c r="G11" s="35" t="s">
        <v>36</v>
      </c>
      <c r="H11" s="34">
        <v>3563.33</v>
      </c>
      <c r="I11" s="111">
        <v>3537.16</v>
      </c>
      <c r="J11" s="111">
        <v>3537.16</v>
      </c>
      <c r="K11" s="34">
        <v>11</v>
      </c>
      <c r="L11" s="34" cm="1">
        <f t="array" ref="L11">IF(D11&gt;0,IF($D11&lt;=0,0,D11*H11),"")</f>
        <v>17391615.9976</v>
      </c>
      <c r="M11" s="34" cm="1">
        <f t="array" ref="M11">IF(E11&gt;0,IF($D11&lt;=0,0,ROUND(E11*I11,2)),"")</f>
        <v>17263887.559999999</v>
      </c>
      <c r="N11" s="36" cm="1">
        <f t="array" ref="N11">IF(F11&gt;0,IF($D11&lt;=0,0,ROUND(F11*J11,2)),"")</f>
        <v>17263887.559999999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162112729.36899999</v>
      </c>
      <c r="M28" s="57" cm="1">
        <f t="array" ref="M28">SUM(M1:M27)</f>
        <v>161522220.94</v>
      </c>
      <c r="N28" s="57" cm="1">
        <f t="array" ref="N28">SUM(N1:N27)</f>
        <v>161522220.94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358014.19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356892.22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356892.22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162112729.36899999</v>
      </c>
      <c r="M29" s="67" cm="1">
        <f t="array" ref="M29">SUMIF($K3:$K27,"&gt;0",M3:M27)</f>
        <v>161522220.94</v>
      </c>
      <c r="N29" s="67" cm="1">
        <f t="array" ref="N29">SUMIF($K3:$K27,"&gt;0",N3:N27)</f>
        <v>161522220.94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17832400.230589997</v>
      </c>
      <c r="M30" s="67" cm="1">
        <f t="array" ref="M30">M29*MAX($K3:$K27)%</f>
        <v>17767444.303399999</v>
      </c>
      <c r="N30" s="67" cm="1">
        <f t="array" ref="N30">N29*MAX($K3:$K27)%</f>
        <v>17767444.303399999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179945129.59958997</v>
      </c>
      <c r="M31" s="67" cm="1">
        <f t="array" ref="M31">M28+M30</f>
        <v>179289665.24340001</v>
      </c>
      <c r="N31" s="67" cm="1">
        <f t="array" ref="N31">N28+N30</f>
        <v>179289665.24340001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179945129.59</v>
      </c>
      <c r="M32" s="66" cm="1">
        <f t="array" ref="M32">ROUNDDOWN(M31,2)</f>
        <v>179289665.24000001</v>
      </c>
      <c r="N32" s="66" cm="1">
        <f t="array" ref="N32">ROUNDDOWN(N31,-3)</f>
        <v>179289000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12350000</v>
      </c>
      <c r="I4" s="13"/>
      <c r="J4" s="13"/>
      <c r="K4" s="13">
        <v>11</v>
      </c>
      <c r="L4" s="13" cm="1">
        <f t="array" ref="L4">IF(D4&gt;0,IF($D4&lt;=0,0,D4*H4),"")</f>
        <v>12350000</v>
      </c>
      <c r="M4" s="13" cm="1">
        <f t="array" ref="M4">IF(E4&gt;0,IF($D4&lt;=0,0,ROUND(E4*I4,2)),"")</f>
        <v>0</v>
      </c>
      <c r="N4" s="15" cm="1">
        <f t="array" ref="N4">IF(F4&gt;0,IF($D4&lt;=0,0,ROUND(F4*J4,2)),"")</f>
        <v>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10895000</v>
      </c>
      <c r="I5" s="18"/>
      <c r="J5" s="18"/>
      <c r="K5" s="18">
        <v>11</v>
      </c>
      <c r="L5" s="18" cm="1">
        <f t="array" ref="L5">IF(D5&gt;0,IF($D5&lt;=0,0,D5*H5),"")</f>
        <v>10895000</v>
      </c>
      <c r="M5" s="18" cm="1">
        <f t="array" ref="M5">IF(E5&gt;0,IF($D5&lt;=0,0,ROUND(E5*I5,2)),"")</f>
        <v>0</v>
      </c>
      <c r="N5" s="27" cm="1">
        <f t="array" ref="N5">IF(F5&gt;0,IF($D5&lt;=0,0,ROUND(F5*J5,2)),"")</f>
        <v>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628.07000000000005</v>
      </c>
      <c r="E7" s="18" cm="1">
        <f t="array" ref="E7">D7</f>
        <v>628.07000000000005</v>
      </c>
      <c r="F7" s="18" cm="1">
        <f t="array" ref="F7">D7</f>
        <v>628.07000000000005</v>
      </c>
      <c r="G7" s="25" t="s">
        <v>34</v>
      </c>
      <c r="H7" s="18">
        <v>37230.839999999997</v>
      </c>
      <c r="I7" s="18"/>
      <c r="J7" s="18"/>
      <c r="K7" s="18">
        <v>11</v>
      </c>
      <c r="L7" s="18" cm="1">
        <f t="array" ref="L7">IF(D7&gt;0,IF($D7&lt;=0,0,D7*H7),"")</f>
        <v>23383573.678799998</v>
      </c>
      <c r="M7" s="18" cm="1">
        <f t="array" ref="M7">IF(E7&gt;0,IF($D7&lt;=0,0,ROUND(E7*I7,2)),"")</f>
        <v>0</v>
      </c>
      <c r="N7" s="27" cm="1">
        <f t="array" ref="N7">IF(F7&gt;0,IF($D7&lt;=0,0,ROUND(F7*J7,2)),"")</f>
        <v>0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239</v>
      </c>
      <c r="B9" s="11" t="s">
        <v>240</v>
      </c>
      <c r="C9" s="16"/>
      <c r="D9" s="30">
        <v>3857.92</v>
      </c>
      <c r="E9" s="18" cm="1">
        <f t="array" ref="E9">D9</f>
        <v>3857.92</v>
      </c>
      <c r="F9" s="18" cm="1">
        <f t="array" ref="F9">D9</f>
        <v>3857.92</v>
      </c>
      <c r="G9" s="25" t="s">
        <v>34</v>
      </c>
      <c r="H9" s="18">
        <v>23552.54</v>
      </c>
      <c r="I9" s="18"/>
      <c r="J9" s="18"/>
      <c r="K9" s="18">
        <v>11</v>
      </c>
      <c r="L9" s="18" cm="1">
        <f t="array" ref="L9">IF(D9&gt;0,IF($D9&lt;=0,0,D9*H9),"")</f>
        <v>90863815.11680001</v>
      </c>
      <c r="M9" s="18" cm="1">
        <f t="array" ref="M9">IF(E9&gt;0,IF($D9&lt;=0,0,ROUND(E9*I9,2)),"")</f>
        <v>0</v>
      </c>
      <c r="N9" s="27" cm="1">
        <f t="array" ref="N9">IF(F9&gt;0,IF($D9&lt;=0,0,ROUND(F9*J9,2)),"")</f>
        <v>0</v>
      </c>
    </row>
    <row r="10" spans="1:14" ht="20.5" customHeight="1" x14ac:dyDescent="0.15">
      <c r="A10" s="10" t="s">
        <v>82</v>
      </c>
      <c r="B10" s="11" t="s">
        <v>35</v>
      </c>
      <c r="C10" s="12"/>
      <c r="D10" s="13">
        <v>3660.54</v>
      </c>
      <c r="E10" s="13" cm="1">
        <f t="array" ref="E10">D10</f>
        <v>3660.54</v>
      </c>
      <c r="F10" s="13" cm="1">
        <f t="array" ref="F10">D10</f>
        <v>3660.54</v>
      </c>
      <c r="G10" s="14" t="s">
        <v>36</v>
      </c>
      <c r="H10" s="13">
        <v>1974.77</v>
      </c>
      <c r="I10" s="20"/>
      <c r="J10" s="20"/>
      <c r="K10" s="13">
        <v>11</v>
      </c>
      <c r="L10" s="13" cm="1">
        <f t="array" ref="L10">IF(D10&gt;0,IF($D10&lt;=0,0,D10*H10),"")</f>
        <v>7228724.5757999998</v>
      </c>
      <c r="M10" s="13" cm="1">
        <f t="array" ref="M10">IF(E10&gt;0,IF($D10&lt;=0,0,ROUND(E10*I10,2)),"")</f>
        <v>0</v>
      </c>
      <c r="N10" s="15" cm="1">
        <f t="array" ref="N10">IF(F10&gt;0,IF($D10&lt;=0,0,ROUND(F10*J10,2)),"")</f>
        <v>0</v>
      </c>
    </row>
    <row r="11" spans="1:14" ht="20.5" customHeight="1" x14ac:dyDescent="0.15">
      <c r="A11" s="110" t="s">
        <v>241</v>
      </c>
      <c r="B11" s="32" t="s">
        <v>242</v>
      </c>
      <c r="C11" s="33"/>
      <c r="D11" s="34">
        <v>4880.72</v>
      </c>
      <c r="E11" s="34" cm="1">
        <f t="array" ref="E11">D11</f>
        <v>4880.72</v>
      </c>
      <c r="F11" s="34" cm="1">
        <f t="array" ref="F11">D11</f>
        <v>4880.72</v>
      </c>
      <c r="G11" s="35" t="s">
        <v>36</v>
      </c>
      <c r="H11" s="34">
        <v>3563.33</v>
      </c>
      <c r="I11" s="95"/>
      <c r="J11" s="95"/>
      <c r="K11" s="34">
        <v>11</v>
      </c>
      <c r="L11" s="34" cm="1">
        <f t="array" ref="L11">IF(D11&gt;0,IF($D11&lt;=0,0,D11*H11),"")</f>
        <v>17391615.9976</v>
      </c>
      <c r="M11" s="34" cm="1">
        <f t="array" ref="M11">IF(E11&gt;0,IF($D11&lt;=0,0,ROUND(E11*I11,2)),"")</f>
        <v>0</v>
      </c>
      <c r="N11" s="36" cm="1">
        <f t="array" ref="N11">IF(F11&gt;0,IF($D11&lt;=0,0,ROUND(F11*J11,2)),"")</f>
        <v>0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162112729.36899999</v>
      </c>
      <c r="M28" s="57" cm="1">
        <f t="array" ref="M28">SUM(M1:M27)</f>
        <v>0</v>
      </c>
      <c r="N28" s="57" cm="1">
        <f t="array" ref="N28">SUM(N1:N27)</f>
        <v>0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358014.19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0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0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162112729.36899999</v>
      </c>
      <c r="M29" s="67" cm="1">
        <f t="array" ref="M29">SUMIF($K3:$K27,"&gt;0",M3:M27)</f>
        <v>0</v>
      </c>
      <c r="N29" s="67" cm="1">
        <f t="array" ref="N29">SUMIF($K3:$K27,"&gt;0",N3:N27)</f>
        <v>0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17832400.230589997</v>
      </c>
      <c r="M30" s="67" cm="1">
        <f t="array" ref="M30">M29*MAX($K3:$K27)%</f>
        <v>0</v>
      </c>
      <c r="N30" s="67" cm="1">
        <f t="array" ref="N30">N29*MAX($K3:$K27)%</f>
        <v>0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179945129.59958997</v>
      </c>
      <c r="M31" s="67" cm="1">
        <f t="array" ref="M31">M28+M30</f>
        <v>0</v>
      </c>
      <c r="N31" s="67" cm="1">
        <f t="array" ref="N31">N28+N30</f>
        <v>0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179945129.59</v>
      </c>
      <c r="M32" s="66" cm="1">
        <f t="array" ref="M32">ROUNDDOWN(M31,2)</f>
        <v>0</v>
      </c>
      <c r="N32" s="66" cm="1">
        <f t="array" ref="N32">ROUNDDOWN(N31,-3)</f>
        <v>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7500000</v>
      </c>
      <c r="I4" s="13">
        <v>7219000</v>
      </c>
      <c r="J4" s="13">
        <v>7219000</v>
      </c>
      <c r="K4" s="13">
        <v>11</v>
      </c>
      <c r="L4" s="13" cm="1">
        <f t="array" ref="L4">IF(D4&gt;0,IF($D4&lt;=0,0,D4*H4),"")</f>
        <v>7500000</v>
      </c>
      <c r="M4" s="13" cm="1">
        <f t="array" ref="M4">IF(E4&gt;0,IF($D4&lt;=0,0,ROUND(E4*I4,2)),"")</f>
        <v>7219000</v>
      </c>
      <c r="N4" s="15" cm="1">
        <f t="array" ref="N4">IF(F4&gt;0,IF($D4&lt;=0,0,ROUND(F4*J4,2)),"")</f>
        <v>7219000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450000</v>
      </c>
      <c r="J5" s="18">
        <v>450000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450000</v>
      </c>
      <c r="N5" s="27" cm="1">
        <f t="array" ref="N5">IF(F5&gt;0,IF($D5&lt;=0,0,ROUND(F5*J5,2)),"")</f>
        <v>450000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15485.51</v>
      </c>
      <c r="J7" s="18">
        <v>15485.51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4181087.7</v>
      </c>
      <c r="N7" s="27" cm="1">
        <f t="array" ref="N7">IF(F7&gt;0,IF($D7&lt;=0,0,ROUND(F7*J7,2)),"")</f>
        <v>4181087.7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6064.11</v>
      </c>
      <c r="E9" s="34" cm="1">
        <f t="array" ref="E9">D9</f>
        <v>6064.11</v>
      </c>
      <c r="F9" s="34" cm="1">
        <f t="array" ref="F9">D9</f>
        <v>6064.11</v>
      </c>
      <c r="G9" s="35" t="s">
        <v>34</v>
      </c>
      <c r="H9" s="34">
        <v>24729.47</v>
      </c>
      <c r="I9" s="34">
        <v>24665.87</v>
      </c>
      <c r="J9" s="34">
        <v>24665.87</v>
      </c>
      <c r="K9" s="34">
        <v>11</v>
      </c>
      <c r="L9" s="34" cm="1">
        <f t="array" ref="L9">IF(D9&gt;0,IF($D9&lt;=0,0,D9*H9),"")</f>
        <v>149962226.32170001</v>
      </c>
      <c r="M9" s="34" cm="1">
        <f t="array" ref="M9">IF(E9&gt;0,IF($D9&lt;=0,0,ROUND(E9*I9,2)),"")</f>
        <v>149576548.93000001</v>
      </c>
      <c r="N9" s="36" cm="1">
        <f t="array" ref="N9">IF(F9&gt;0,IF($D9&lt;=0,0,ROUND(F9*J9,2)),"")</f>
        <v>149576548.93000001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162162605.9217</v>
      </c>
      <c r="M28" s="57" cm="1">
        <f t="array" ref="M28">SUM(M1:M27)</f>
        <v>161426636.63</v>
      </c>
      <c r="N28" s="57" cm="1">
        <f t="array" ref="N28">SUM(N1:N27)</f>
        <v>161426636.63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358108.95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356710.61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356710.61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162162605.9217</v>
      </c>
      <c r="M29" s="67" cm="1">
        <f t="array" ref="M29">SUMIF($K3:$K27,"&gt;0",M3:M27)</f>
        <v>161426636.63</v>
      </c>
      <c r="N29" s="67" cm="1">
        <f t="array" ref="N29">SUMIF($K3:$K27,"&gt;0",N3:N27)</f>
        <v>161426636.63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17837886.651386999</v>
      </c>
      <c r="M30" s="67" cm="1">
        <f t="array" ref="M30">M29*MAX($K3:$K27)%</f>
        <v>17756930.029300001</v>
      </c>
      <c r="N30" s="67" cm="1">
        <f t="array" ref="N30">N29*MAX($K3:$K27)%</f>
        <v>17756930.029300001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180000492.57308701</v>
      </c>
      <c r="M31" s="67" cm="1">
        <f t="array" ref="M31">M28+M30</f>
        <v>179183566.6593</v>
      </c>
      <c r="N31" s="67" cm="1">
        <f t="array" ref="N31">N28+N30</f>
        <v>179183566.6593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>
        <v>179945129.59</v>
      </c>
      <c r="H32" s="70">
        <v>179183683.63</v>
      </c>
      <c r="I32" s="72">
        <v>179183000</v>
      </c>
      <c r="J32" s="71"/>
      <c r="K32" s="73" t="s">
        <v>42</v>
      </c>
      <c r="L32" s="66" cm="1">
        <f t="array" ref="L32">ROUNDDOWN(L31,2)</f>
        <v>180000492.56999999</v>
      </c>
      <c r="M32" s="66" cm="1">
        <f t="array" ref="M32">ROUNDDOWN(M31,2)</f>
        <v>179183566.65000001</v>
      </c>
      <c r="N32" s="66" cm="1">
        <f t="array" ref="N32">ROUNDDOWN(N31,-3)</f>
        <v>179183000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7500000</v>
      </c>
      <c r="I4" s="13">
        <v>7329000</v>
      </c>
      <c r="J4" s="13">
        <v>7329000</v>
      </c>
      <c r="K4" s="13">
        <v>11</v>
      </c>
      <c r="L4" s="13" cm="1">
        <f t="array" ref="L4">IF(D4&gt;0,IF($D4&lt;=0,0,D4*H4),"")</f>
        <v>7500000</v>
      </c>
      <c r="M4" s="13" cm="1">
        <f t="array" ref="M4">IF(E4&gt;0,IF($D4&lt;=0,0,ROUND(E4*I4,2)),"")</f>
        <v>7329000</v>
      </c>
      <c r="N4" s="15" cm="1">
        <f t="array" ref="N4">IF(F4&gt;0,IF($D4&lt;=0,0,ROUND(F4*J4,2)),"")</f>
        <v>7329000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462900</v>
      </c>
      <c r="J5" s="18">
        <v>462900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462900</v>
      </c>
      <c r="N5" s="27" cm="1">
        <f t="array" ref="N5">IF(F5&gt;0,IF($D5&lt;=0,0,ROUND(F5*J5,2)),"")</f>
        <v>462900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15491.51</v>
      </c>
      <c r="J7" s="18">
        <v>15491.51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4182707.7</v>
      </c>
      <c r="N7" s="27" cm="1">
        <f t="array" ref="N7">IF(F7&gt;0,IF($D7&lt;=0,0,ROUND(F7*J7,2)),"")</f>
        <v>4182707.7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6064.11</v>
      </c>
      <c r="E9" s="34" cm="1">
        <f t="array" ref="E9">D9</f>
        <v>6064.11</v>
      </c>
      <c r="F9" s="34" cm="1">
        <f t="array" ref="F9">D9</f>
        <v>6064.11</v>
      </c>
      <c r="G9" s="35" t="s">
        <v>34</v>
      </c>
      <c r="H9" s="34">
        <v>24729.47</v>
      </c>
      <c r="I9" s="34">
        <v>24670.11</v>
      </c>
      <c r="J9" s="34">
        <v>24670.11</v>
      </c>
      <c r="K9" s="34">
        <v>11</v>
      </c>
      <c r="L9" s="34" cm="1">
        <f t="array" ref="L9">IF(D9&gt;0,IF($D9&lt;=0,0,D9*H9),"")</f>
        <v>149962226.32170001</v>
      </c>
      <c r="M9" s="34" cm="1">
        <f t="array" ref="M9">IF(E9&gt;0,IF($D9&lt;=0,0,ROUND(E9*I9,2)),"")</f>
        <v>149602260.75</v>
      </c>
      <c r="N9" s="36" cm="1">
        <f t="array" ref="N9">IF(F9&gt;0,IF($D9&lt;=0,0,ROUND(F9*J9,2)),"")</f>
        <v>149602260.75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162162605.9217</v>
      </c>
      <c r="M28" s="57" cm="1">
        <f t="array" ref="M28">SUM(M1:M27)</f>
        <v>161576868.44999999</v>
      </c>
      <c r="N28" s="57" cm="1">
        <f t="array" ref="N28">SUM(N1:N27)</f>
        <v>161576868.44999999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358108.95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356996.05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356996.05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162162605.9217</v>
      </c>
      <c r="M29" s="67" cm="1">
        <f t="array" ref="M29">SUMIF($K3:$K27,"&gt;0",M3:M27)</f>
        <v>161576868.44999999</v>
      </c>
      <c r="N29" s="67" cm="1">
        <f t="array" ref="N29">SUMIF($K3:$K27,"&gt;0",N3:N27)</f>
        <v>161576868.44999999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17837886.651386999</v>
      </c>
      <c r="M30" s="67" cm="1">
        <f t="array" ref="M30">M29*MAX($K3:$K27)%</f>
        <v>17773455.5295</v>
      </c>
      <c r="N30" s="67" cm="1">
        <f t="array" ref="N30">N29*MAX($K3:$K27)%</f>
        <v>17773455.5295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180000492.57308701</v>
      </c>
      <c r="M31" s="67" cm="1">
        <f t="array" ref="M31">M28+M30</f>
        <v>179350323.9795</v>
      </c>
      <c r="N31" s="67" cm="1">
        <f t="array" ref="N31">N28+N30</f>
        <v>179350323.9795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ROUNDDOWN(L31,2)</f>
        <v>180000492.56999999</v>
      </c>
      <c r="M32" s="66" cm="1">
        <f t="array" ref="M32">ROUNDDOWN(M31,2)</f>
        <v>179350323.97</v>
      </c>
      <c r="N32" s="66" cm="1">
        <f t="array" ref="N32">ROUNDDOWN(N31,-3)</f>
        <v>179350000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8800000</v>
      </c>
      <c r="I4" s="13">
        <v>8470000</v>
      </c>
      <c r="J4" s="13">
        <v>8470000</v>
      </c>
      <c r="K4" s="13">
        <v>11</v>
      </c>
      <c r="L4" s="13" cm="1">
        <f t="array" ref="L4">IF(D4&gt;0,IF($D4&lt;=0,0,D4*H4),"")</f>
        <v>8800000</v>
      </c>
      <c r="M4" s="13" cm="1">
        <f t="array" ref="M4">IF(E4&gt;0,IF($D4&lt;=0,0,ROUND(E4*I4,2)),"")</f>
        <v>8470000</v>
      </c>
      <c r="N4" s="15" cm="1">
        <f t="array" ref="N4">IF(F4&gt;0,IF($D4&lt;=0,0,ROUND(F4*J4,2)),"")</f>
        <v>8470000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448500</v>
      </c>
      <c r="J5" s="18">
        <v>448500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448500</v>
      </c>
      <c r="N5" s="27" cm="1">
        <f t="array" ref="N5">IF(F5&gt;0,IF($D5&lt;=0,0,ROUND(F5*J5,2)),"")</f>
        <v>448500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256</v>
      </c>
      <c r="B7" s="11" t="s">
        <v>371</v>
      </c>
      <c r="C7" s="16"/>
      <c r="D7" s="24">
        <v>488.05</v>
      </c>
      <c r="E7" s="18" cm="1">
        <f t="array" ref="E7">D7</f>
        <v>488.05</v>
      </c>
      <c r="F7" s="18" cm="1">
        <f t="array" ref="F7">D7</f>
        <v>488.05</v>
      </c>
      <c r="G7" s="25" t="s">
        <v>34</v>
      </c>
      <c r="H7" s="18">
        <v>303750.43</v>
      </c>
      <c r="I7" s="18">
        <v>303688.71999999997</v>
      </c>
      <c r="J7" s="18">
        <v>303688.71999999997</v>
      </c>
      <c r="K7" s="18">
        <v>11</v>
      </c>
      <c r="L7" s="18" cm="1">
        <f t="array" ref="L7">IF(D7&gt;0,IF($D7&lt;=0,0,D7*H7),"")</f>
        <v>148245397.36149999</v>
      </c>
      <c r="M7" s="18" cm="1">
        <f t="array" ref="M7">IF(E7&gt;0,IF($D7&lt;=0,0,ROUND(E7*I7,2)),"")</f>
        <v>148215279.80000001</v>
      </c>
      <c r="N7" s="27" cm="1">
        <f t="array" ref="N7">IF(F7&gt;0,IF($D7&lt;=0,0,ROUND(F7*J7,2)),"")</f>
        <v>148215279.80000001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2270</v>
      </c>
      <c r="E8" s="83" cm="1">
        <f t="array" ref="E8">D8</f>
        <v>2270</v>
      </c>
      <c r="F8" s="83" cm="1">
        <f t="array" ref="F8">D8</f>
        <v>2270</v>
      </c>
      <c r="G8" s="86" t="s">
        <v>36</v>
      </c>
      <c r="H8" s="83">
        <v>1926.42</v>
      </c>
      <c r="I8" s="94">
        <v>1922.39</v>
      </c>
      <c r="J8" s="94">
        <v>1922.39</v>
      </c>
      <c r="K8" s="83">
        <v>11</v>
      </c>
      <c r="L8" s="83" cm="1">
        <f t="array" ref="L8">IF(D8&gt;0,IF($D8&lt;=0,0,D8*H8),"")</f>
        <v>4372973.4000000004</v>
      </c>
      <c r="M8" s="83" cm="1">
        <f t="array" ref="M8">IF(E8&gt;0,IF($D8&lt;=0,0,ROUND(E8*I8,2)),"")</f>
        <v>4363825.3</v>
      </c>
      <c r="N8" s="87" cm="1">
        <f t="array" ref="N8">IF(F8&gt;0,IF($D8&lt;=0,0,ROUND(F8*J8,2)),"")</f>
        <v>4363825.3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5"/>
      <c r="I15" s="45"/>
      <c r="J15" s="45"/>
      <c r="K15" s="44"/>
      <c r="L15" s="45"/>
      <c r="M15" s="45"/>
      <c r="N15" s="50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88"/>
      <c r="I16" s="88"/>
      <c r="J16" s="88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49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20.75" customHeight="1" x14ac:dyDescent="0.15">
      <c r="A25" s="51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161913370.7615</v>
      </c>
      <c r="M25" s="57" cm="1">
        <f t="array" ref="M25">SUM(M1:M24)</f>
        <v>161497605.10000002</v>
      </c>
      <c r="N25" s="57" cm="1">
        <f t="array" ref="N25">SUM(N1:N24)</f>
        <v>161497605.10000002</v>
      </c>
    </row>
    <row r="26" spans="1:14" ht="21" customHeight="1" x14ac:dyDescent="0.15">
      <c r="A26" s="58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357635.4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356845.45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356845.45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6" cm="1">
        <f t="array" ref="L26">SUMIF($K3:$K24,"&gt;0",L3:L24)</f>
        <v>161913370.7615</v>
      </c>
      <c r="M26" s="67" cm="1">
        <f t="array" ref="M26">SUMIF($K3:$K24,"&gt;0",M3:M24)</f>
        <v>161497605.10000002</v>
      </c>
      <c r="N26" s="67" cm="1">
        <f t="array" ref="N26">SUMIF($K3:$K24,"&gt;0",N3:N24)</f>
        <v>161497605.10000002</v>
      </c>
    </row>
    <row r="27" spans="1:14" ht="21" customHeight="1" x14ac:dyDescent="0.15">
      <c r="A27" s="68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72" cm="1">
        <f t="array" ref="L27">L26*MAX($K3:$K24)%</f>
        <v>17810470.783764999</v>
      </c>
      <c r="M27" s="67" cm="1">
        <f t="array" ref="M27">M26*MAX($K3:$K24)%</f>
        <v>17764736.561000004</v>
      </c>
      <c r="N27" s="67" cm="1">
        <f t="array" ref="N27">N26*MAX($K3:$K24)%</f>
        <v>17764736.561000004</v>
      </c>
    </row>
    <row r="28" spans="1:14" ht="21" customHeight="1" x14ac:dyDescent="0.15">
      <c r="A28" s="68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179723841.54526499</v>
      </c>
      <c r="M28" s="67" cm="1">
        <f t="array" ref="M28">M25+M27</f>
        <v>179262341.66100001</v>
      </c>
      <c r="N28" s="67" cm="1">
        <f t="array" ref="N28">N25+N27</f>
        <v>179262341.66100001</v>
      </c>
    </row>
    <row r="29" spans="1:14" ht="20.5" customHeight="1" x14ac:dyDescent="0.15">
      <c r="A29" s="68"/>
      <c r="B29" s="69"/>
      <c r="C29" s="69"/>
      <c r="D29" s="70"/>
      <c r="E29" s="70"/>
      <c r="F29" s="70"/>
      <c r="G29" s="70">
        <v>179944000</v>
      </c>
      <c r="H29" s="70">
        <v>179262943.44999999</v>
      </c>
      <c r="I29" s="92">
        <v>179262000</v>
      </c>
      <c r="J29" s="71"/>
      <c r="K29" s="73" t="s">
        <v>42</v>
      </c>
      <c r="L29" s="66" cm="1">
        <f t="array" ref="L29">ROUNDDOWN(L28,2)</f>
        <v>179723841.53999999</v>
      </c>
      <c r="M29" s="66" cm="1">
        <f t="array" ref="M29">ROUNDDOWN(M28,2)</f>
        <v>179262341.66</v>
      </c>
      <c r="N29" s="66" cm="1">
        <f t="array" ref="N29">ROUNDDOWN(N28,-3)</f>
        <v>179262000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8800000</v>
      </c>
      <c r="I4" s="13">
        <v>8779000</v>
      </c>
      <c r="J4" s="13">
        <v>8779000</v>
      </c>
      <c r="K4" s="13">
        <v>11</v>
      </c>
      <c r="L4" s="13" cm="1">
        <f t="array" ref="L4">IF(D4&gt;0,IF($D4&lt;=0,0,D4*H4),"")</f>
        <v>8800000</v>
      </c>
      <c r="M4" s="13" cm="1">
        <f t="array" ref="M4">IF(E4&gt;0,IF($D4&lt;=0,0,ROUND(E4*I4,2)),"")</f>
        <v>8779000</v>
      </c>
      <c r="N4" s="15" cm="1">
        <f t="array" ref="N4">IF(F4&gt;0,IF($D4&lt;=0,0,ROUND(F4*J4,2)),"")</f>
        <v>8779000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465000</v>
      </c>
      <c r="J5" s="18">
        <v>465000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465000</v>
      </c>
      <c r="N5" s="27" cm="1">
        <f t="array" ref="N5">IF(F5&gt;0,IF($D5&lt;=0,0,ROUND(F5*J5,2)),"")</f>
        <v>465000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256</v>
      </c>
      <c r="B7" s="11" t="s">
        <v>371</v>
      </c>
      <c r="C7" s="16"/>
      <c r="D7" s="24">
        <v>486</v>
      </c>
      <c r="E7" s="18" cm="1">
        <f t="array" ref="E7">D7</f>
        <v>486</v>
      </c>
      <c r="F7" s="18" cm="1">
        <f t="array" ref="F7">D7</f>
        <v>486</v>
      </c>
      <c r="G7" s="25" t="s">
        <v>34</v>
      </c>
      <c r="H7" s="18">
        <v>303750.43</v>
      </c>
      <c r="I7" s="18">
        <v>303719.58</v>
      </c>
      <c r="J7" s="18">
        <v>303719.58</v>
      </c>
      <c r="K7" s="18">
        <v>11</v>
      </c>
      <c r="L7" s="18" cm="1">
        <f t="array" ref="L7">IF(D7&gt;0,IF($D7&lt;=0,0,D7*H7),"")</f>
        <v>147622708.97999999</v>
      </c>
      <c r="M7" s="18" cm="1">
        <f t="array" ref="M7">IF(E7&gt;0,IF($D7&lt;=0,0,ROUND(E7*I7,2)),"")</f>
        <v>147607715.88</v>
      </c>
      <c r="N7" s="27" cm="1">
        <f t="array" ref="N7">IF(F7&gt;0,IF($D7&lt;=0,0,ROUND(F7*J7,2)),"")</f>
        <v>147607715.88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2430</v>
      </c>
      <c r="E8" s="83" cm="1">
        <f t="array" ref="E8">D8</f>
        <v>2430</v>
      </c>
      <c r="F8" s="83" cm="1">
        <f t="array" ref="F8">D8</f>
        <v>2430</v>
      </c>
      <c r="G8" s="86" t="s">
        <v>36</v>
      </c>
      <c r="H8" s="83">
        <v>1926.42</v>
      </c>
      <c r="I8" s="94">
        <v>1924.41</v>
      </c>
      <c r="J8" s="94">
        <v>1924.41</v>
      </c>
      <c r="K8" s="83">
        <v>11</v>
      </c>
      <c r="L8" s="83" cm="1">
        <f t="array" ref="L8">IF(D8&gt;0,IF($D8&lt;=0,0,D8*H8),"")</f>
        <v>4681200.6000000006</v>
      </c>
      <c r="M8" s="83" cm="1">
        <f t="array" ref="M8">IF(E8&gt;0,IF($D8&lt;=0,0,ROUND(E8*I8,2)),"")</f>
        <v>4676316.3</v>
      </c>
      <c r="N8" s="87" cm="1">
        <f t="array" ref="N8">IF(F8&gt;0,IF($D8&lt;=0,0,ROUND(F8*J8,2)),"")</f>
        <v>4676316.3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5"/>
      <c r="I15" s="45"/>
      <c r="J15" s="45"/>
      <c r="K15" s="44"/>
      <c r="L15" s="45"/>
      <c r="M15" s="45"/>
      <c r="N15" s="50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88"/>
      <c r="I16" s="88"/>
      <c r="J16" s="88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49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20.75" customHeight="1" x14ac:dyDescent="0.15">
      <c r="A25" s="51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161598909.57999998</v>
      </c>
      <c r="M25" s="57" cm="1">
        <f t="array" ref="M25">SUM(M1:M24)</f>
        <v>161528032.18000001</v>
      </c>
      <c r="N25" s="57" cm="1">
        <f t="array" ref="N25">SUM(N1:N24)</f>
        <v>161528032.18000001</v>
      </c>
    </row>
    <row r="26" spans="1:14" ht="21" customHeight="1" x14ac:dyDescent="0.15">
      <c r="A26" s="58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357037.93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356903.26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356903.26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6" cm="1">
        <f t="array" ref="L26">SUMIF($K3:$K24,"&gt;0",L3:L24)</f>
        <v>161598909.57999998</v>
      </c>
      <c r="M26" s="67" cm="1">
        <f t="array" ref="M26">SUMIF($K3:$K24,"&gt;0",M3:M24)</f>
        <v>161528032.18000001</v>
      </c>
      <c r="N26" s="67" cm="1">
        <f t="array" ref="N26">SUMIF($K3:$K24,"&gt;0",N3:N24)</f>
        <v>161528032.18000001</v>
      </c>
    </row>
    <row r="27" spans="1:14" ht="21" customHeight="1" x14ac:dyDescent="0.15">
      <c r="A27" s="68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72" cm="1">
        <f t="array" ref="L27">L26*MAX($K3:$K24)%</f>
        <v>17775880.053799998</v>
      </c>
      <c r="M27" s="67" cm="1">
        <f t="array" ref="M27">M26*MAX($K3:$K24)%</f>
        <v>17768083.539799999</v>
      </c>
      <c r="N27" s="67" cm="1">
        <f t="array" ref="N27">N26*MAX($K3:$K24)%</f>
        <v>17768083.539799999</v>
      </c>
    </row>
    <row r="28" spans="1:14" ht="21" customHeight="1" x14ac:dyDescent="0.15">
      <c r="A28" s="68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179374789.63379997</v>
      </c>
      <c r="M28" s="67" cm="1">
        <f t="array" ref="M28">M25+M27</f>
        <v>179296115.7198</v>
      </c>
      <c r="N28" s="67" cm="1">
        <f t="array" ref="N28">N25+N27</f>
        <v>179296115.7198</v>
      </c>
    </row>
    <row r="29" spans="1:14" ht="20.5" customHeight="1" x14ac:dyDescent="0.15">
      <c r="A29" s="68"/>
      <c r="B29" s="69"/>
      <c r="C29" s="69"/>
      <c r="D29" s="70">
        <v>179944423.24000001</v>
      </c>
      <c r="E29" s="70">
        <v>179296243.44999999</v>
      </c>
      <c r="F29" s="70">
        <v>179296000</v>
      </c>
      <c r="G29" s="70"/>
      <c r="H29" s="70"/>
      <c r="I29" s="69"/>
      <c r="J29" s="71"/>
      <c r="K29" s="73" t="s">
        <v>42</v>
      </c>
      <c r="L29" s="66" cm="1">
        <f t="array" ref="L29">ROUNDDOWN(L28,2)</f>
        <v>179374789.63</v>
      </c>
      <c r="M29" s="66" cm="1">
        <f t="array" ref="M29">ROUNDDOWN(M28,2)</f>
        <v>179296115.71000001</v>
      </c>
      <c r="N29" s="66" cm="1">
        <f t="array" ref="N29">ROUNDDOWN(N28,-3)</f>
        <v>179296000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8800000</v>
      </c>
      <c r="I4" s="13">
        <v>8604000</v>
      </c>
      <c r="J4" s="13">
        <v>8604000</v>
      </c>
      <c r="K4" s="13">
        <v>11</v>
      </c>
      <c r="L4" s="13" cm="1">
        <f t="array" ref="L4">IF(D4&gt;0,IF($D4&lt;=0,0,D4*H4),"")</f>
        <v>8800000</v>
      </c>
      <c r="M4" s="13" cm="1">
        <f t="array" ref="M4">IF(E4&gt;0,IF($D4&lt;=0,0,ROUND(E4*I4,2)),"")</f>
        <v>8604000</v>
      </c>
      <c r="N4" s="15" cm="1">
        <f t="array" ref="N4">IF(F4&gt;0,IF($D4&lt;=0,0,ROUND(F4*J4,2)),"")</f>
        <v>8604000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465000</v>
      </c>
      <c r="J5" s="18">
        <v>465000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465000</v>
      </c>
      <c r="N5" s="27" cm="1">
        <f t="array" ref="N5">IF(F5&gt;0,IF($D5&lt;=0,0,ROUND(F5*J5,2)),"")</f>
        <v>465000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256</v>
      </c>
      <c r="B7" s="11" t="s">
        <v>371</v>
      </c>
      <c r="C7" s="16"/>
      <c r="D7" s="24">
        <v>488.05</v>
      </c>
      <c r="E7" s="18" cm="1">
        <f t="array" ref="E7">D7</f>
        <v>488.05</v>
      </c>
      <c r="F7" s="18" cm="1">
        <f t="array" ref="F7">D7</f>
        <v>488.05</v>
      </c>
      <c r="G7" s="25" t="s">
        <v>34</v>
      </c>
      <c r="H7" s="18">
        <v>303750.43</v>
      </c>
      <c r="I7" s="18">
        <v>303688.71999999997</v>
      </c>
      <c r="J7" s="18">
        <v>303688.71999999997</v>
      </c>
      <c r="K7" s="18">
        <v>11</v>
      </c>
      <c r="L7" s="18" cm="1">
        <f t="array" ref="L7">IF(D7&gt;0,IF($D7&lt;=0,0,D7*H7),"")</f>
        <v>148245397.36149999</v>
      </c>
      <c r="M7" s="18" cm="1">
        <f t="array" ref="M7">IF(E7&gt;0,IF($D7&lt;=0,0,ROUND(E7*I7,2)),"")</f>
        <v>148215279.80000001</v>
      </c>
      <c r="N7" s="27" cm="1">
        <f t="array" ref="N7">IF(F7&gt;0,IF($D7&lt;=0,0,ROUND(F7*J7,2)),"")</f>
        <v>148215279.80000001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2270</v>
      </c>
      <c r="E8" s="83" cm="1">
        <f t="array" ref="E8">D8</f>
        <v>2270</v>
      </c>
      <c r="F8" s="83" cm="1">
        <f t="array" ref="F8">D8</f>
        <v>2270</v>
      </c>
      <c r="G8" s="86" t="s">
        <v>36</v>
      </c>
      <c r="H8" s="83">
        <v>1926.42</v>
      </c>
      <c r="I8" s="94">
        <v>1922.39</v>
      </c>
      <c r="J8" s="94">
        <v>1922.39</v>
      </c>
      <c r="K8" s="83">
        <v>11</v>
      </c>
      <c r="L8" s="83" cm="1">
        <f t="array" ref="L8">IF(D8&gt;0,IF($D8&lt;=0,0,D8*H8),"")</f>
        <v>4372973.4000000004</v>
      </c>
      <c r="M8" s="83" cm="1">
        <f t="array" ref="M8">IF(E8&gt;0,IF($D8&lt;=0,0,ROUND(E8*I8,2)),"")</f>
        <v>4363825.3</v>
      </c>
      <c r="N8" s="87" cm="1">
        <f t="array" ref="N8">IF(F8&gt;0,IF($D8&lt;=0,0,ROUND(F8*J8,2)),"")</f>
        <v>4363825.3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5"/>
      <c r="I15" s="45"/>
      <c r="J15" s="45"/>
      <c r="K15" s="44"/>
      <c r="L15" s="45"/>
      <c r="M15" s="45"/>
      <c r="N15" s="50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88"/>
      <c r="I16" s="88"/>
      <c r="J16" s="88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49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20.75" customHeight="1" x14ac:dyDescent="0.15">
      <c r="A25" s="51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161913370.7615</v>
      </c>
      <c r="M25" s="57" cm="1">
        <f t="array" ref="M25">SUM(M1:M24)</f>
        <v>161648105.10000002</v>
      </c>
      <c r="N25" s="57" cm="1">
        <f t="array" ref="N25">SUM(N1:N24)</f>
        <v>161648105.10000002</v>
      </c>
    </row>
    <row r="26" spans="1:14" ht="21" customHeight="1" x14ac:dyDescent="0.15">
      <c r="A26" s="58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357635.4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357131.4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357131.4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6" cm="1">
        <f t="array" ref="L26">SUMIF($K3:$K24,"&gt;0",L3:L24)</f>
        <v>161913370.7615</v>
      </c>
      <c r="M26" s="67" cm="1">
        <f t="array" ref="M26">SUMIF($K3:$K24,"&gt;0",M3:M24)</f>
        <v>161648105.10000002</v>
      </c>
      <c r="N26" s="67" cm="1">
        <f t="array" ref="N26">SUMIF($K3:$K24,"&gt;0",N3:N24)</f>
        <v>161648105.10000002</v>
      </c>
    </row>
    <row r="27" spans="1:14" ht="21" customHeight="1" x14ac:dyDescent="0.15">
      <c r="A27" s="68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72" cm="1">
        <f t="array" ref="L27">L26*MAX($K3:$K24)%</f>
        <v>17810470.783764999</v>
      </c>
      <c r="M27" s="67" cm="1">
        <f t="array" ref="M27">M26*MAX($K3:$K24)%</f>
        <v>17781291.561000004</v>
      </c>
      <c r="N27" s="67" cm="1">
        <f t="array" ref="N27">N26*MAX($K3:$K24)%</f>
        <v>17781291.561000004</v>
      </c>
    </row>
    <row r="28" spans="1:14" ht="21" customHeight="1" x14ac:dyDescent="0.15">
      <c r="A28" s="68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179723841.54526499</v>
      </c>
      <c r="M28" s="67" cm="1">
        <f t="array" ref="M28">M25+M27</f>
        <v>179429396.66100001</v>
      </c>
      <c r="N28" s="67" cm="1">
        <f t="array" ref="N28">N25+N27</f>
        <v>179429396.66100001</v>
      </c>
    </row>
    <row r="29" spans="1:14" ht="20.5" customHeight="1" x14ac:dyDescent="0.15">
      <c r="A29" s="68"/>
      <c r="B29" s="69"/>
      <c r="C29" s="69"/>
      <c r="D29" s="70">
        <v>179944423.24000001</v>
      </c>
      <c r="E29" s="70">
        <v>179429660.06999999</v>
      </c>
      <c r="F29" s="70">
        <v>179429000</v>
      </c>
      <c r="G29" s="70"/>
      <c r="H29" s="70"/>
      <c r="I29" s="69"/>
      <c r="J29" s="71"/>
      <c r="K29" s="73" t="s">
        <v>42</v>
      </c>
      <c r="L29" s="66" cm="1">
        <f t="array" ref="L29">ROUNDDOWN(L28,2)</f>
        <v>179723841.53999999</v>
      </c>
      <c r="M29" s="66" cm="1">
        <f t="array" ref="M29">ROUNDDOWN(M28,2)</f>
        <v>179429396.66</v>
      </c>
      <c r="N29" s="66" cm="1">
        <f t="array" ref="N29">ROUNDDOWN(N28,-3)</f>
        <v>179429000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14750000</v>
      </c>
      <c r="I4" s="13">
        <v>14670000</v>
      </c>
      <c r="J4" s="13">
        <v>14670000</v>
      </c>
      <c r="K4" s="13">
        <v>11</v>
      </c>
      <c r="L4" s="13" cm="1">
        <f t="array" ref="L4">IF(D4&gt;0,IF($D4&lt;=0,0,D4*H4),"")</f>
        <v>14750000</v>
      </c>
      <c r="M4" s="13" cm="1">
        <f t="array" ref="M4">IF(E4&gt;0,IF($D4&lt;=0,0,ROUND(E4*I4,2)),"")</f>
        <v>14670000</v>
      </c>
      <c r="N4" s="15" cm="1">
        <f t="array" ref="N4">IF(F4&gt;0,IF($D4&lt;=0,0,ROUND(F4*J4,2)),"")</f>
        <v>14670000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9550000</v>
      </c>
      <c r="J5" s="18">
        <v>9550000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9550000</v>
      </c>
      <c r="N5" s="27" cm="1">
        <f t="array" ref="N5">IF(F5&gt;0,IF($D5&lt;=0,0,ROUND(F5*J5,2)),"")</f>
        <v>9550000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256</v>
      </c>
      <c r="B7" s="11" t="s">
        <v>257</v>
      </c>
      <c r="C7" s="16"/>
      <c r="D7" s="24">
        <v>467.12</v>
      </c>
      <c r="E7" s="18" cm="1">
        <f t="array" ref="E7">D7</f>
        <v>467.12</v>
      </c>
      <c r="F7" s="18" cm="1">
        <f t="array" ref="F7">D7</f>
        <v>467.12</v>
      </c>
      <c r="G7" s="25" t="s">
        <v>34</v>
      </c>
      <c r="H7" s="18">
        <v>286794.42</v>
      </c>
      <c r="I7" s="18">
        <v>286624.69</v>
      </c>
      <c r="J7" s="18">
        <v>286624.69</v>
      </c>
      <c r="K7" s="18">
        <v>11</v>
      </c>
      <c r="L7" s="18" cm="1">
        <f t="array" ref="L7">IF(D7&gt;0,IF($D7&lt;=0,0,D7*H7),"")</f>
        <v>133967409.47039999</v>
      </c>
      <c r="M7" s="18" cm="1">
        <f t="array" ref="M7">IF(E7&gt;0,IF($D7&lt;=0,0,ROUND(E7*I7,2)),"")</f>
        <v>133888125.19</v>
      </c>
      <c r="N7" s="27" cm="1">
        <f t="array" ref="N7">IF(F7&gt;0,IF($D7&lt;=0,0,ROUND(F7*J7,2)),"")</f>
        <v>133888125.19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1868.49</v>
      </c>
      <c r="E8" s="83" cm="1">
        <f t="array" ref="E8">D8</f>
        <v>1868.49</v>
      </c>
      <c r="F8" s="83" cm="1">
        <f t="array" ref="F8">D8</f>
        <v>1868.49</v>
      </c>
      <c r="G8" s="86" t="s">
        <v>36</v>
      </c>
      <c r="H8" s="83">
        <v>1974.77</v>
      </c>
      <c r="I8" s="94">
        <v>1974.08</v>
      </c>
      <c r="J8" s="94">
        <v>1974.08</v>
      </c>
      <c r="K8" s="83">
        <v>11</v>
      </c>
      <c r="L8" s="83" cm="1">
        <f t="array" ref="L8">IF(D8&gt;0,IF($D8&lt;=0,0,D8*H8),"")</f>
        <v>3689837.9972999999</v>
      </c>
      <c r="M8" s="83" cm="1">
        <f t="array" ref="M8">IF(E8&gt;0,IF($D8&lt;=0,0,ROUND(E8*I8,2)),"")</f>
        <v>3688548.74</v>
      </c>
      <c r="N8" s="87" cm="1">
        <f t="array" ref="N8">IF(F8&gt;0,IF($D8&lt;=0,0,ROUND(F8*J8,2)),"")</f>
        <v>3688548.74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5"/>
      <c r="I15" s="45"/>
      <c r="J15" s="45"/>
      <c r="K15" s="44"/>
      <c r="L15" s="45"/>
      <c r="M15" s="45"/>
      <c r="N15" s="50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88"/>
      <c r="I16" s="88"/>
      <c r="J16" s="88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49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20.75" customHeight="1" x14ac:dyDescent="0.15">
      <c r="A25" s="51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162112247.46769997</v>
      </c>
      <c r="M25" s="57" cm="1">
        <f t="array" ref="M25">SUM(M1:M24)</f>
        <v>161796673.93000001</v>
      </c>
      <c r="N25" s="57" cm="1">
        <f t="array" ref="N25">SUM(N1:N24)</f>
        <v>161796673.93000001</v>
      </c>
    </row>
    <row r="26" spans="1:14" ht="21" customHeight="1" x14ac:dyDescent="0.15">
      <c r="A26" s="58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358013.27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357413.68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357413.68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6" cm="1">
        <f t="array" ref="L26">SUMIF($K3:$K24,"&gt;0",L3:L24)</f>
        <v>162112247.46769997</v>
      </c>
      <c r="M26" s="67" cm="1">
        <f t="array" ref="M26">SUMIF($K3:$K24,"&gt;0",M3:M24)</f>
        <v>161796673.93000001</v>
      </c>
      <c r="N26" s="67" cm="1">
        <f t="array" ref="N26">SUMIF($K3:$K24,"&gt;0",N3:N24)</f>
        <v>161796673.93000001</v>
      </c>
    </row>
    <row r="27" spans="1:14" ht="21" customHeight="1" x14ac:dyDescent="0.15">
      <c r="A27" s="68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72" cm="1">
        <f t="array" ref="L27">L26*MAX($K3:$K24)%</f>
        <v>17832347.221446998</v>
      </c>
      <c r="M27" s="67" cm="1">
        <f t="array" ref="M27">M26*MAX($K3:$K24)%</f>
        <v>17797634.132300001</v>
      </c>
      <c r="N27" s="67" cm="1">
        <f t="array" ref="N27">N26*MAX($K3:$K24)%</f>
        <v>17797634.132300001</v>
      </c>
    </row>
    <row r="28" spans="1:14" ht="21" customHeight="1" x14ac:dyDescent="0.15">
      <c r="A28" s="68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179944594.68914697</v>
      </c>
      <c r="M28" s="67" cm="1">
        <f t="array" ref="M28">M25+M27</f>
        <v>179594308.0623</v>
      </c>
      <c r="N28" s="67" cm="1">
        <f t="array" ref="N28">N25+N27</f>
        <v>179594308.0623</v>
      </c>
    </row>
    <row r="29" spans="1:14" ht="20.5" customHeight="1" x14ac:dyDescent="0.15">
      <c r="A29" s="68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ROUNDDOWN(L28,2)</f>
        <v>179944594.68000001</v>
      </c>
      <c r="M29" s="66" cm="1">
        <f t="array" ref="M29">ROUNDDOWN(M28,2)</f>
        <v>179594308.06</v>
      </c>
      <c r="N29" s="66" cm="1">
        <f t="array" ref="N29">ROUNDDOWN(N28,-3)</f>
        <v>179594000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14750000</v>
      </c>
      <c r="I4" s="13">
        <v>14600000</v>
      </c>
      <c r="J4" s="13">
        <v>14600000</v>
      </c>
      <c r="K4" s="13">
        <v>11</v>
      </c>
      <c r="L4" s="13" cm="1">
        <f t="array" ref="L4">IF(D4&gt;0,IF($D4&lt;=0,0,D4*H4),"")</f>
        <v>14750000</v>
      </c>
      <c r="M4" s="13" cm="1">
        <f t="array" ref="M4">IF(E4&gt;0,IF($D4&lt;=0,0,ROUND(E4*I4,2)),"")</f>
        <v>14600000</v>
      </c>
      <c r="N4" s="15" cm="1">
        <f t="array" ref="N4">IF(F4&gt;0,IF($D4&lt;=0,0,ROUND(F4*J4,2)),"")</f>
        <v>14600000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9574000</v>
      </c>
      <c r="J5" s="18">
        <v>9574000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9574000</v>
      </c>
      <c r="N5" s="27" cm="1">
        <f t="array" ref="N5">IF(F5&gt;0,IF($D5&lt;=0,0,ROUND(F5*J5,2)),"")</f>
        <v>9574000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256</v>
      </c>
      <c r="B7" s="11" t="s">
        <v>257</v>
      </c>
      <c r="C7" s="16"/>
      <c r="D7" s="24">
        <v>596.9</v>
      </c>
      <c r="E7" s="18" cm="1">
        <f t="array" ref="E7">D7</f>
        <v>596.9</v>
      </c>
      <c r="F7" s="18" cm="1">
        <f t="array" ref="F7">D7</f>
        <v>596.9</v>
      </c>
      <c r="G7" s="25" t="s">
        <v>34</v>
      </c>
      <c r="H7" s="18">
        <v>222719.95</v>
      </c>
      <c r="I7" s="18">
        <v>222618.74</v>
      </c>
      <c r="J7" s="18">
        <v>222618.74</v>
      </c>
      <c r="K7" s="18">
        <v>11</v>
      </c>
      <c r="L7" s="18" cm="1">
        <f t="array" ref="L7">IF(D7&gt;0,IF($D7&lt;=0,0,D7*H7),"")</f>
        <v>132941538.155</v>
      </c>
      <c r="M7" s="18" cm="1">
        <f t="array" ref="M7">IF(E7&gt;0,IF($D7&lt;=0,0,ROUND(E7*I7,2)),"")</f>
        <v>132881125.91</v>
      </c>
      <c r="N7" s="27" cm="1">
        <f t="array" ref="N7">IF(F7&gt;0,IF($D7&lt;=0,0,ROUND(F7*J7,2)),"")</f>
        <v>132881125.91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2387.62</v>
      </c>
      <c r="E8" s="83" cm="1">
        <f t="array" ref="E8">D8</f>
        <v>2387.62</v>
      </c>
      <c r="F8" s="83" cm="1">
        <f t="array" ref="F8">D8</f>
        <v>2387.62</v>
      </c>
      <c r="G8" s="86" t="s">
        <v>36</v>
      </c>
      <c r="H8" s="83">
        <v>1974.77</v>
      </c>
      <c r="I8" s="94">
        <v>1973.64</v>
      </c>
      <c r="J8" s="94">
        <v>1973.64</v>
      </c>
      <c r="K8" s="83">
        <v>11</v>
      </c>
      <c r="L8" s="83" cm="1">
        <f t="array" ref="L8">IF(D8&gt;0,IF($D8&lt;=0,0,D8*H8),"")</f>
        <v>4715000.3473999994</v>
      </c>
      <c r="M8" s="83" cm="1">
        <f t="array" ref="M8">IF(E8&gt;0,IF($D8&lt;=0,0,ROUND(E8*I8,2)),"")</f>
        <v>4712302.34</v>
      </c>
      <c r="N8" s="87" cm="1">
        <f t="array" ref="N8">IF(F8&gt;0,IF($D8&lt;=0,0,ROUND(F8*J8,2)),"")</f>
        <v>4712302.34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5"/>
      <c r="I15" s="45"/>
      <c r="J15" s="45"/>
      <c r="K15" s="44"/>
      <c r="L15" s="45"/>
      <c r="M15" s="45"/>
      <c r="N15" s="50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88"/>
      <c r="I16" s="88"/>
      <c r="J16" s="88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49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20.75" customHeight="1" x14ac:dyDescent="0.15">
      <c r="A25" s="51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162111538.50240001</v>
      </c>
      <c r="M25" s="57" cm="1">
        <f t="array" ref="M25">SUM(M1:M24)</f>
        <v>161767428.25</v>
      </c>
      <c r="N25" s="57" cm="1">
        <f t="array" ref="N25">SUM(N1:N24)</f>
        <v>161767428.25</v>
      </c>
    </row>
    <row r="26" spans="1:14" ht="21" customHeight="1" x14ac:dyDescent="0.15">
      <c r="A26" s="58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358011.92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357358.11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357358.11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6" cm="1">
        <f t="array" ref="L26">SUMIF($K3:$K24,"&gt;0",L3:L24)</f>
        <v>162111538.50240001</v>
      </c>
      <c r="M26" s="67" cm="1">
        <f t="array" ref="M26">SUMIF($K3:$K24,"&gt;0",M3:M24)</f>
        <v>161767428.25</v>
      </c>
      <c r="N26" s="67" cm="1">
        <f t="array" ref="N26">SUMIF($K3:$K24,"&gt;0",N3:N24)</f>
        <v>161767428.25</v>
      </c>
    </row>
    <row r="27" spans="1:14" ht="21" customHeight="1" x14ac:dyDescent="0.15">
      <c r="A27" s="68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72" cm="1">
        <f t="array" ref="L27">L26*MAX($K3:$K24)%</f>
        <v>17832269.235264</v>
      </c>
      <c r="M27" s="67" cm="1">
        <f t="array" ref="M27">M26*MAX($K3:$K24)%</f>
        <v>17794417.107500002</v>
      </c>
      <c r="N27" s="67" cm="1">
        <f t="array" ref="N27">N26*MAX($K3:$K24)%</f>
        <v>17794417.107500002</v>
      </c>
    </row>
    <row r="28" spans="1:14" ht="21" customHeight="1" x14ac:dyDescent="0.15">
      <c r="A28" s="68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179943807.73766401</v>
      </c>
      <c r="M28" s="67" cm="1">
        <f t="array" ref="M28">M25+M27</f>
        <v>179561845.35750002</v>
      </c>
      <c r="N28" s="67" cm="1">
        <f t="array" ref="N28">N25+N27</f>
        <v>179561845.35750002</v>
      </c>
    </row>
    <row r="29" spans="1:14" ht="20.5" customHeight="1" x14ac:dyDescent="0.15">
      <c r="A29" s="68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ROUNDDOWN(L28,2)</f>
        <v>179943807.72999999</v>
      </c>
      <c r="M29" s="66" cm="1">
        <f t="array" ref="M29">ROUNDDOWN(M28,2)</f>
        <v>179561845.34999999</v>
      </c>
      <c r="N29" s="66" cm="1">
        <f t="array" ref="N29">ROUNDDOWN(N28,-3)</f>
        <v>179561000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14750000</v>
      </c>
      <c r="I4" s="13">
        <v>14600000</v>
      </c>
      <c r="J4" s="13">
        <v>14600000</v>
      </c>
      <c r="K4" s="13">
        <v>11</v>
      </c>
      <c r="L4" s="13" cm="1">
        <f t="array" ref="L4">IF(D4&gt;0,IF($D4&lt;=0,0,D4*H4),"")</f>
        <v>14750000</v>
      </c>
      <c r="M4" s="13" cm="1">
        <f t="array" ref="M4">IF(E4&gt;0,IF($D4&lt;=0,0,ROUND(E4*I4,2)),"")</f>
        <v>14600000</v>
      </c>
      <c r="N4" s="15" cm="1">
        <f t="array" ref="N4">IF(F4&gt;0,IF($D4&lt;=0,0,ROUND(F4*J4,2)),"")</f>
        <v>14600000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9624000</v>
      </c>
      <c r="J5" s="18">
        <v>9624000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9624000</v>
      </c>
      <c r="N5" s="27" cm="1">
        <f t="array" ref="N5">IF(F5&gt;0,IF($D5&lt;=0,0,ROUND(F5*J5,2)),"")</f>
        <v>9624000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256</v>
      </c>
      <c r="B7" s="11" t="s">
        <v>257</v>
      </c>
      <c r="C7" s="16"/>
      <c r="D7" s="24">
        <v>596.9</v>
      </c>
      <c r="E7" s="18" cm="1">
        <f t="array" ref="E7">D7</f>
        <v>596.9</v>
      </c>
      <c r="F7" s="18" cm="1">
        <f t="array" ref="F7">D7</f>
        <v>596.9</v>
      </c>
      <c r="G7" s="25" t="s">
        <v>34</v>
      </c>
      <c r="H7" s="18">
        <v>222719.95</v>
      </c>
      <c r="I7" s="18">
        <v>222618.74</v>
      </c>
      <c r="J7" s="18">
        <v>222618.74</v>
      </c>
      <c r="K7" s="18">
        <v>11</v>
      </c>
      <c r="L7" s="18" cm="1">
        <f t="array" ref="L7">IF(D7&gt;0,IF($D7&lt;=0,0,D7*H7),"")</f>
        <v>132941538.155</v>
      </c>
      <c r="M7" s="18" cm="1">
        <f t="array" ref="M7">IF(E7&gt;0,IF($D7&lt;=0,0,ROUND(E7*I7,2)),"")</f>
        <v>132881125.91</v>
      </c>
      <c r="N7" s="27" cm="1">
        <f t="array" ref="N7">IF(F7&gt;0,IF($D7&lt;=0,0,ROUND(F7*J7,2)),"")</f>
        <v>132881125.91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2387.62</v>
      </c>
      <c r="E8" s="83" cm="1">
        <f t="array" ref="E8">D8</f>
        <v>2387.62</v>
      </c>
      <c r="F8" s="83" cm="1">
        <f t="array" ref="F8">D8</f>
        <v>2387.62</v>
      </c>
      <c r="G8" s="86" t="s">
        <v>36</v>
      </c>
      <c r="H8" s="83">
        <v>1974.77</v>
      </c>
      <c r="I8" s="94">
        <v>1973.64</v>
      </c>
      <c r="J8" s="94">
        <v>1973.64</v>
      </c>
      <c r="K8" s="83">
        <v>11</v>
      </c>
      <c r="L8" s="83" cm="1">
        <f t="array" ref="L8">IF(D8&gt;0,IF($D8&lt;=0,0,D8*H8),"")</f>
        <v>4715000.3473999994</v>
      </c>
      <c r="M8" s="83" cm="1">
        <f t="array" ref="M8">IF(E8&gt;0,IF($D8&lt;=0,0,ROUND(E8*I8,2)),"")</f>
        <v>4712302.34</v>
      </c>
      <c r="N8" s="87" cm="1">
        <f t="array" ref="N8">IF(F8&gt;0,IF($D8&lt;=0,0,ROUND(F8*J8,2)),"")</f>
        <v>4712302.34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5"/>
      <c r="I15" s="45"/>
      <c r="J15" s="45"/>
      <c r="K15" s="44"/>
      <c r="L15" s="45"/>
      <c r="M15" s="45"/>
      <c r="N15" s="50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88"/>
      <c r="I16" s="88"/>
      <c r="J16" s="88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49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20.75" customHeight="1" x14ac:dyDescent="0.15">
      <c r="A25" s="51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162111538.50240001</v>
      </c>
      <c r="M25" s="57" cm="1">
        <f t="array" ref="M25">SUM(M1:M24)</f>
        <v>161817428.25</v>
      </c>
      <c r="N25" s="57" cm="1">
        <f t="array" ref="N25">SUM(N1:N24)</f>
        <v>161817428.25</v>
      </c>
    </row>
    <row r="26" spans="1:14" ht="21" customHeight="1" x14ac:dyDescent="0.15">
      <c r="A26" s="58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358011.92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357453.11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357453.11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6" cm="1">
        <f t="array" ref="L26">SUMIF($K3:$K24,"&gt;0",L3:L24)</f>
        <v>162111538.50240001</v>
      </c>
      <c r="M26" s="67" cm="1">
        <f t="array" ref="M26">SUMIF($K3:$K24,"&gt;0",M3:M24)</f>
        <v>161817428.25</v>
      </c>
      <c r="N26" s="67" cm="1">
        <f t="array" ref="N26">SUMIF($K3:$K24,"&gt;0",N3:N24)</f>
        <v>161817428.25</v>
      </c>
    </row>
    <row r="27" spans="1:14" ht="21" customHeight="1" x14ac:dyDescent="0.15">
      <c r="A27" s="68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72" cm="1">
        <f t="array" ref="L27">L26*MAX($K3:$K24)%</f>
        <v>17832269.235264</v>
      </c>
      <c r="M27" s="67" cm="1">
        <f t="array" ref="M27">M26*MAX($K3:$K24)%</f>
        <v>17799917.107500002</v>
      </c>
      <c r="N27" s="67" cm="1">
        <f t="array" ref="N27">N26*MAX($K3:$K24)%</f>
        <v>17799917.107500002</v>
      </c>
    </row>
    <row r="28" spans="1:14" ht="21" customHeight="1" x14ac:dyDescent="0.15">
      <c r="A28" s="68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179943807.73766401</v>
      </c>
      <c r="M28" s="67" cm="1">
        <f t="array" ref="M28">M25+M27</f>
        <v>179617345.35750002</v>
      </c>
      <c r="N28" s="67" cm="1">
        <f t="array" ref="N28">N25+N27</f>
        <v>179617345.35750002</v>
      </c>
    </row>
    <row r="29" spans="1:14" ht="20.5" customHeight="1" x14ac:dyDescent="0.15">
      <c r="A29" s="68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ROUNDDOWN(L28,2)</f>
        <v>179943807.72999999</v>
      </c>
      <c r="M29" s="66" cm="1">
        <f t="array" ref="M29">ROUNDDOWN(M28,2)</f>
        <v>179617345.34999999</v>
      </c>
      <c r="N29" s="66" cm="1">
        <f t="array" ref="N29">ROUNDDOWN(N28,-3)</f>
        <v>179617000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14750000</v>
      </c>
      <c r="I4" s="13">
        <v>14510000</v>
      </c>
      <c r="J4" s="13">
        <v>14510000</v>
      </c>
      <c r="K4" s="13">
        <v>11</v>
      </c>
      <c r="L4" s="13" cm="1">
        <f t="array" ref="L4">IF(D4&gt;0,IF($D4&lt;=0,0,D4*H4),"")</f>
        <v>14750000</v>
      </c>
      <c r="M4" s="13" cm="1">
        <f t="array" ref="M4">IF(E4&gt;0,IF($D4&lt;=0,0,ROUND(E4*I4,2)),"")</f>
        <v>14510000</v>
      </c>
      <c r="N4" s="15" cm="1">
        <f t="array" ref="N4">IF(F4&gt;0,IF($D4&lt;=0,0,ROUND(F4*J4,2)),"")</f>
        <v>14510000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9595000</v>
      </c>
      <c r="J5" s="18">
        <v>9595000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9595000</v>
      </c>
      <c r="N5" s="27" cm="1">
        <f t="array" ref="N5">IF(F5&gt;0,IF($D5&lt;=0,0,ROUND(F5*J5,2)),"")</f>
        <v>9595000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256</v>
      </c>
      <c r="B7" s="11" t="s">
        <v>257</v>
      </c>
      <c r="C7" s="16"/>
      <c r="D7" s="24">
        <v>321.27999999999997</v>
      </c>
      <c r="E7" s="18" cm="1">
        <f t="array" ref="E7">D7</f>
        <v>321.27999999999997</v>
      </c>
      <c r="F7" s="18" cm="1">
        <f t="array" ref="F7">D7</f>
        <v>321.27999999999997</v>
      </c>
      <c r="G7" s="25" t="s">
        <v>34</v>
      </c>
      <c r="H7" s="18">
        <v>259333.94</v>
      </c>
      <c r="I7" s="18">
        <v>259236.81</v>
      </c>
      <c r="J7" s="18">
        <v>259236.81</v>
      </c>
      <c r="K7" s="18">
        <v>11</v>
      </c>
      <c r="L7" s="18" cm="1">
        <f t="array" ref="L7">IF(D7&gt;0,IF($D7&lt;=0,0,D7*H7),"")</f>
        <v>83318808.243199989</v>
      </c>
      <c r="M7" s="18" cm="1">
        <f t="array" ref="M7">IF(E7&gt;0,IF($D7&lt;=0,0,ROUND(E7*I7,2)),"")</f>
        <v>83287602.319999993</v>
      </c>
      <c r="N7" s="27" cm="1">
        <f t="array" ref="N7">IF(F7&gt;0,IF($D7&lt;=0,0,ROUND(F7*J7,2)),"")</f>
        <v>83287602.319999993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1285.1099999999999</v>
      </c>
      <c r="E8" s="83" cm="1">
        <f t="array" ref="E8">D8</f>
        <v>1285.1099999999999</v>
      </c>
      <c r="F8" s="83" cm="1">
        <f t="array" ref="F8">D8</f>
        <v>1285.1099999999999</v>
      </c>
      <c r="G8" s="86" t="s">
        <v>36</v>
      </c>
      <c r="H8" s="83">
        <v>1974.77</v>
      </c>
      <c r="I8" s="94">
        <v>1974.33</v>
      </c>
      <c r="J8" s="94">
        <v>1974.33</v>
      </c>
      <c r="K8" s="83">
        <v>11</v>
      </c>
      <c r="L8" s="83" cm="1">
        <f t="array" ref="L8">IF(D8&gt;0,IF($D8&lt;=0,0,D8*H8),"")</f>
        <v>2537796.6746999999</v>
      </c>
      <c r="M8" s="83" cm="1">
        <f t="array" ref="M8">IF(E8&gt;0,IF($D8&lt;=0,0,ROUND(E8*I8,2)),"")</f>
        <v>2537231.23</v>
      </c>
      <c r="N8" s="87" cm="1">
        <f t="array" ref="N8">IF(F8&gt;0,IF($D8&lt;=0,0,ROUND(F8*J8,2)),"")</f>
        <v>2537231.23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5"/>
      <c r="I15" s="45"/>
      <c r="J15" s="45"/>
      <c r="K15" s="44"/>
      <c r="L15" s="45"/>
      <c r="M15" s="45"/>
      <c r="N15" s="50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88"/>
      <c r="I16" s="88"/>
      <c r="J16" s="88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49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20.75" customHeight="1" x14ac:dyDescent="0.15">
      <c r="A25" s="51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110311604.9179</v>
      </c>
      <c r="M25" s="57" cm="1">
        <f t="array" ref="M25">SUM(M1:M24)</f>
        <v>109929833.55</v>
      </c>
      <c r="N25" s="57" cm="1">
        <f t="array" ref="N25">SUM(N1:N24)</f>
        <v>109929833.55</v>
      </c>
    </row>
    <row r="26" spans="1:14" ht="21" customHeight="1" x14ac:dyDescent="0.15">
      <c r="A26" s="58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259592.05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258866.68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258866.68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6" cm="1">
        <f t="array" ref="L26">SUMIF($K3:$K24,"&gt;0",L3:L24)</f>
        <v>110311604.9179</v>
      </c>
      <c r="M26" s="67" cm="1">
        <f t="array" ref="M26">SUMIF($K3:$K24,"&gt;0",M3:M24)</f>
        <v>109929833.55</v>
      </c>
      <c r="N26" s="67" cm="1">
        <f t="array" ref="N26">SUMIF($K3:$K24,"&gt;0",N3:N24)</f>
        <v>109929833.55</v>
      </c>
    </row>
    <row r="27" spans="1:14" ht="21" customHeight="1" x14ac:dyDescent="0.15">
      <c r="A27" s="68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72" cm="1">
        <f t="array" ref="L27">L26*MAX($K3:$K24)%</f>
        <v>12134276.540968999</v>
      </c>
      <c r="M27" s="67" cm="1">
        <f t="array" ref="M27">M26*MAX($K3:$K24)%</f>
        <v>12092281.6905</v>
      </c>
      <c r="N27" s="67" cm="1">
        <f t="array" ref="N27">N26*MAX($K3:$K24)%</f>
        <v>12092281.6905</v>
      </c>
    </row>
    <row r="28" spans="1:14" ht="21" customHeight="1" x14ac:dyDescent="0.15">
      <c r="A28" s="68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122445881.458869</v>
      </c>
      <c r="M28" s="67" cm="1">
        <f t="array" ref="M28">M25+M27</f>
        <v>122022115.2405</v>
      </c>
      <c r="N28" s="67" cm="1">
        <f t="array" ref="N28">N25+N27</f>
        <v>122022115.2405</v>
      </c>
    </row>
    <row r="29" spans="1:14" ht="20.5" customHeight="1" x14ac:dyDescent="0.15">
      <c r="A29" s="68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ROUNDDOWN(L28,2)</f>
        <v>122445881.45</v>
      </c>
      <c r="M29" s="66" cm="1">
        <f t="array" ref="M29">ROUNDDOWN(M28,2)</f>
        <v>122022115.23999999</v>
      </c>
      <c r="N29" s="66" cm="1">
        <f t="array" ref="N29">ROUNDDOWN(N28,-3)</f>
        <v>122022000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14800000</v>
      </c>
      <c r="I4" s="13">
        <v>14730000</v>
      </c>
      <c r="J4" s="13">
        <v>14730000</v>
      </c>
      <c r="K4" s="13">
        <v>11</v>
      </c>
      <c r="L4" s="13" cm="1">
        <f t="array" ref="L4">IF(D4&gt;0,IF($D4&lt;=0,0,D4*H4),"")</f>
        <v>14800000</v>
      </c>
      <c r="M4" s="13" cm="1">
        <f t="array" ref="M4">IF(E4&gt;0,IF($D4&lt;=0,0,ROUND(E4*I4,2)),"")</f>
        <v>14730000</v>
      </c>
      <c r="N4" s="15" cm="1">
        <f t="array" ref="N4">IF(F4&gt;0,IF($D4&lt;=0,0,ROUND(F4*J4,2)),"")</f>
        <v>14730000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9655000</v>
      </c>
      <c r="J5" s="18">
        <v>9655000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9655000</v>
      </c>
      <c r="N5" s="27" cm="1">
        <f t="array" ref="N5">IF(F5&gt;0,IF($D5&lt;=0,0,ROUND(F5*J5,2)),"")</f>
        <v>9655000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256</v>
      </c>
      <c r="B7" s="11" t="s">
        <v>257</v>
      </c>
      <c r="C7" s="16"/>
      <c r="D7" s="24">
        <v>567.5</v>
      </c>
      <c r="E7" s="18" cm="1">
        <f t="array" ref="E7">D7</f>
        <v>567.5</v>
      </c>
      <c r="F7" s="18" cm="1">
        <f t="array" ref="F7">D7</f>
        <v>567.5</v>
      </c>
      <c r="G7" s="25" t="s">
        <v>34</v>
      </c>
      <c r="H7" s="18">
        <v>218143.21</v>
      </c>
      <c r="I7" s="18">
        <v>218027.18</v>
      </c>
      <c r="J7" s="18">
        <v>218027.18</v>
      </c>
      <c r="K7" s="18">
        <v>11</v>
      </c>
      <c r="L7" s="18" cm="1">
        <f t="array" ref="L7">IF(D7&gt;0,IF($D7&lt;=0,0,D7*H7),"")</f>
        <v>123796271.675</v>
      </c>
      <c r="M7" s="18" cm="1">
        <f t="array" ref="M7">IF(E7&gt;0,IF($D7&lt;=0,0,ROUND(E7*I7,2)),"")</f>
        <v>123730424.65000001</v>
      </c>
      <c r="N7" s="27" cm="1">
        <f t="array" ref="N7">IF(F7&gt;0,IF($D7&lt;=0,0,ROUND(F7*J7,2)),"")</f>
        <v>123730424.65000001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2270</v>
      </c>
      <c r="E8" s="83" cm="1">
        <f t="array" ref="E8">D8</f>
        <v>2270</v>
      </c>
      <c r="F8" s="83" cm="1">
        <f t="array" ref="F8">D8</f>
        <v>2270</v>
      </c>
      <c r="G8" s="86" t="s">
        <v>36</v>
      </c>
      <c r="H8" s="83">
        <v>1974.77</v>
      </c>
      <c r="I8" s="94">
        <v>1972.69</v>
      </c>
      <c r="J8" s="94">
        <v>1972.69</v>
      </c>
      <c r="K8" s="83">
        <v>11</v>
      </c>
      <c r="L8" s="83" cm="1">
        <f t="array" ref="L8">IF(D8&gt;0,IF($D8&lt;=0,0,D8*H8),"")</f>
        <v>4482727.9000000004</v>
      </c>
      <c r="M8" s="83" cm="1">
        <f t="array" ref="M8">IF(E8&gt;0,IF($D8&lt;=0,0,ROUND(E8*I8,2)),"")</f>
        <v>4478006.3</v>
      </c>
      <c r="N8" s="87" cm="1">
        <f t="array" ref="N8">IF(F8&gt;0,IF($D8&lt;=0,0,ROUND(F8*J8,2)),"")</f>
        <v>4478006.3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5"/>
      <c r="I15" s="45"/>
      <c r="J15" s="45"/>
      <c r="K15" s="44"/>
      <c r="L15" s="45"/>
      <c r="M15" s="45"/>
      <c r="N15" s="50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88"/>
      <c r="I16" s="88"/>
      <c r="J16" s="88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49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20.75" customHeight="1" x14ac:dyDescent="0.15">
      <c r="A25" s="51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152783999.57500002</v>
      </c>
      <c r="M25" s="57" cm="1">
        <f t="array" ref="M25">SUM(M1:M24)</f>
        <v>152593430.95000002</v>
      </c>
      <c r="N25" s="57" cm="1">
        <f t="array" ref="N25">SUM(N1:N24)</f>
        <v>152593430.95000002</v>
      </c>
    </row>
    <row r="26" spans="1:14" ht="21" customHeight="1" x14ac:dyDescent="0.15">
      <c r="A26" s="58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340289.6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339927.52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339927.52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6" cm="1">
        <f t="array" ref="L26">SUMIF($K3:$K24,"&gt;0",L3:L24)</f>
        <v>152783999.57500002</v>
      </c>
      <c r="M26" s="67" cm="1">
        <f t="array" ref="M26">SUMIF($K3:$K24,"&gt;0",M3:M24)</f>
        <v>152593430.95000002</v>
      </c>
      <c r="N26" s="67" cm="1">
        <f t="array" ref="N26">SUMIF($K3:$K24,"&gt;0",N3:N24)</f>
        <v>152593430.95000002</v>
      </c>
    </row>
    <row r="27" spans="1:14" ht="21" customHeight="1" x14ac:dyDescent="0.15">
      <c r="A27" s="68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72" cm="1">
        <f t="array" ref="L27">L26*MAX($K3:$K24)%</f>
        <v>16806239.953250002</v>
      </c>
      <c r="M27" s="67" cm="1">
        <f t="array" ref="M27">M26*MAX($K3:$K24)%</f>
        <v>16785277.404500004</v>
      </c>
      <c r="N27" s="67" cm="1">
        <f t="array" ref="N27">N26*MAX($K3:$K24)%</f>
        <v>16785277.404500004</v>
      </c>
    </row>
    <row r="28" spans="1:14" ht="21" customHeight="1" x14ac:dyDescent="0.15">
      <c r="A28" s="68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169590239.52825001</v>
      </c>
      <c r="M28" s="67" cm="1">
        <f t="array" ref="M28">M25+M27</f>
        <v>169378708.35450003</v>
      </c>
      <c r="N28" s="67" cm="1">
        <f t="array" ref="N28">N25+N27</f>
        <v>169378708.35450003</v>
      </c>
    </row>
    <row r="29" spans="1:14" ht="20.5" customHeight="1" x14ac:dyDescent="0.15">
      <c r="A29" s="68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ROUNDDOWN(L28,2)</f>
        <v>169590239.52000001</v>
      </c>
      <c r="M29" s="66" cm="1">
        <f t="array" ref="M29">ROUNDDOWN(M28,2)</f>
        <v>169378708.34999999</v>
      </c>
      <c r="N29" s="66" cm="1">
        <f t="array" ref="N29">ROUNDDOWN(N28,-3)</f>
        <v>169378000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14800000</v>
      </c>
      <c r="I4" s="13">
        <v>14590000</v>
      </c>
      <c r="J4" s="13">
        <v>14590000</v>
      </c>
      <c r="K4" s="13">
        <v>11</v>
      </c>
      <c r="L4" s="13" cm="1">
        <f t="array" ref="L4">IF(D4&gt;0,IF($D4&lt;=0,0,D4*H4),"")</f>
        <v>14800000</v>
      </c>
      <c r="M4" s="13" cm="1">
        <f t="array" ref="M4">IF(E4&gt;0,IF($D4&lt;=0,0,ROUND(E4*I4,2)),"")</f>
        <v>14590000</v>
      </c>
      <c r="N4" s="15" cm="1">
        <f t="array" ref="N4">IF(F4&gt;0,IF($D4&lt;=0,0,ROUND(F4*J4,2)),"")</f>
        <v>14590000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9605000</v>
      </c>
      <c r="J5" s="18">
        <v>9605000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9605000</v>
      </c>
      <c r="N5" s="27" cm="1">
        <f t="array" ref="N5">IF(F5&gt;0,IF($D5&lt;=0,0,ROUND(F5*J5,2)),"")</f>
        <v>9605000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256</v>
      </c>
      <c r="B7" s="11" t="s">
        <v>257</v>
      </c>
      <c r="C7" s="16"/>
      <c r="D7" s="24">
        <v>568.75</v>
      </c>
      <c r="E7" s="18" cm="1">
        <f t="array" ref="E7">D7</f>
        <v>568.75</v>
      </c>
      <c r="F7" s="18" cm="1">
        <f t="array" ref="F7">D7</f>
        <v>568.75</v>
      </c>
      <c r="G7" s="25" t="s">
        <v>34</v>
      </c>
      <c r="H7" s="18">
        <v>218143.21</v>
      </c>
      <c r="I7" s="18">
        <v>218030.05</v>
      </c>
      <c r="J7" s="18">
        <v>218030.05</v>
      </c>
      <c r="K7" s="18">
        <v>11</v>
      </c>
      <c r="L7" s="18" cm="1">
        <f t="array" ref="L7">IF(D7&gt;0,IF($D7&lt;=0,0,D7*H7),"")</f>
        <v>124068950.6875</v>
      </c>
      <c r="M7" s="18" cm="1">
        <f t="array" ref="M7">IF(E7&gt;0,IF($D7&lt;=0,0,ROUND(E7*I7,2)),"")</f>
        <v>124004590.94</v>
      </c>
      <c r="N7" s="27" cm="1">
        <f t="array" ref="N7">IF(F7&gt;0,IF($D7&lt;=0,0,ROUND(F7*J7,2)),"")</f>
        <v>124004590.94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2275</v>
      </c>
      <c r="E8" s="83" cm="1">
        <f t="array" ref="E8">D8</f>
        <v>2275</v>
      </c>
      <c r="F8" s="83" cm="1">
        <f t="array" ref="F8">D8</f>
        <v>2275</v>
      </c>
      <c r="G8" s="86" t="s">
        <v>36</v>
      </c>
      <c r="H8" s="83">
        <v>1974.77</v>
      </c>
      <c r="I8" s="94">
        <v>1972.77</v>
      </c>
      <c r="J8" s="94">
        <v>1972.77</v>
      </c>
      <c r="K8" s="83">
        <v>11</v>
      </c>
      <c r="L8" s="83" cm="1">
        <f t="array" ref="L8">IF(D8&gt;0,IF($D8&lt;=0,0,D8*H8),"")</f>
        <v>4492601.75</v>
      </c>
      <c r="M8" s="83" cm="1">
        <f t="array" ref="M8">IF(E8&gt;0,IF($D8&lt;=0,0,ROUND(E8*I8,2)),"")</f>
        <v>4488051.75</v>
      </c>
      <c r="N8" s="87" cm="1">
        <f t="array" ref="N8">IF(F8&gt;0,IF($D8&lt;=0,0,ROUND(F8*J8,2)),"")</f>
        <v>4488051.75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5"/>
      <c r="I15" s="45"/>
      <c r="J15" s="45"/>
      <c r="K15" s="44"/>
      <c r="L15" s="45"/>
      <c r="M15" s="45"/>
      <c r="N15" s="50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88"/>
      <c r="I16" s="88"/>
      <c r="J16" s="88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49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20.75" customHeight="1" x14ac:dyDescent="0.15">
      <c r="A25" s="51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153066552.4375</v>
      </c>
      <c r="M25" s="57" cm="1">
        <f t="array" ref="M25">SUM(M1:M24)</f>
        <v>152687642.69</v>
      </c>
      <c r="N25" s="57" cm="1">
        <f t="array" ref="N25">SUM(N1:N24)</f>
        <v>152687642.69</v>
      </c>
    </row>
    <row r="26" spans="1:14" ht="21" customHeight="1" x14ac:dyDescent="0.15">
      <c r="A26" s="58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340826.45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340106.52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340106.52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6" cm="1">
        <f t="array" ref="L26">SUMIF($K3:$K24,"&gt;0",L3:L24)</f>
        <v>153066552.4375</v>
      </c>
      <c r="M26" s="67" cm="1">
        <f t="array" ref="M26">SUMIF($K3:$K24,"&gt;0",M3:M24)</f>
        <v>152687642.69</v>
      </c>
      <c r="N26" s="67" cm="1">
        <f t="array" ref="N26">SUMIF($K3:$K24,"&gt;0",N3:N24)</f>
        <v>152687642.69</v>
      </c>
    </row>
    <row r="27" spans="1:14" ht="21" customHeight="1" x14ac:dyDescent="0.15">
      <c r="A27" s="68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72" cm="1">
        <f t="array" ref="L27">L26*MAX($K3:$K24)%</f>
        <v>16837320.768125001</v>
      </c>
      <c r="M27" s="67" cm="1">
        <f t="array" ref="M27">M26*MAX($K3:$K24)%</f>
        <v>16795640.695900001</v>
      </c>
      <c r="N27" s="67" cm="1">
        <f t="array" ref="N27">N26*MAX($K3:$K24)%</f>
        <v>16795640.695900001</v>
      </c>
    </row>
    <row r="28" spans="1:14" ht="21" customHeight="1" x14ac:dyDescent="0.15">
      <c r="A28" s="68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41</v>
      </c>
      <c r="L28" s="74" cm="1">
        <f t="array" ref="L28">L25+L27</f>
        <v>169903873.205625</v>
      </c>
      <c r="M28" s="67" cm="1">
        <f t="array" ref="M28">M25+M27</f>
        <v>169483283.38589999</v>
      </c>
      <c r="N28" s="67" cm="1">
        <f t="array" ref="N28">N25+N27</f>
        <v>169483283.38589999</v>
      </c>
    </row>
    <row r="29" spans="1:14" ht="20.5" customHeight="1" x14ac:dyDescent="0.15">
      <c r="A29" s="68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ROUNDDOWN(L28,2)</f>
        <v>169903873.19999999</v>
      </c>
      <c r="M29" s="66" cm="1">
        <f t="array" ref="M29">ROUNDDOWN(M28,2)</f>
        <v>169483283.38</v>
      </c>
      <c r="N29" s="66" cm="1">
        <f t="array" ref="N29">ROUNDDOWN(N28,-3)</f>
        <v>169483000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N30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10985000</v>
      </c>
      <c r="I4" s="13">
        <v>10855000</v>
      </c>
      <c r="J4" s="13">
        <v>10855000</v>
      </c>
      <c r="K4" s="13">
        <v>11</v>
      </c>
      <c r="L4" s="13" cm="1">
        <f t="array" ref="L4">IF(D4&gt;0,IF($D4&lt;=0,0,D4*H4),"")</f>
        <v>10985000</v>
      </c>
      <c r="M4" s="13" cm="1">
        <f t="array" ref="M4">IF(E4&gt;0,IF($D4&lt;=0,0,ROUND(E4*I4,2)),"")</f>
        <v>10855000</v>
      </c>
      <c r="N4" s="15" cm="1">
        <f t="array" ref="N4">IF(F4&gt;0,IF($D4&lt;=0,0,ROUND(F4*J4,2)),"")</f>
        <v>10855000</v>
      </c>
    </row>
    <row r="5" spans="1:14" ht="20.5" customHeight="1" x14ac:dyDescent="0.15">
      <c r="A5" s="29">
        <v>2</v>
      </c>
      <c r="B5" s="11" t="s">
        <v>311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287000</v>
      </c>
      <c r="I5" s="18">
        <v>285000</v>
      </c>
      <c r="J5" s="18">
        <v>285000</v>
      </c>
      <c r="K5" s="18">
        <v>11</v>
      </c>
      <c r="L5" s="18" cm="1">
        <f t="array" ref="L5">IF(D5&gt;0,IF($D5&lt;=0,0,D5*H5),"")</f>
        <v>287000</v>
      </c>
      <c r="M5" s="18" cm="1">
        <f t="array" ref="M5">IF(E5&gt;0,IF($D5&lt;=0,0,ROUND(E5*I5,2)),"")</f>
        <v>285000</v>
      </c>
      <c r="N5" s="27" cm="1">
        <f t="array" ref="N5">IF(F5&gt;0,IF($D5&lt;=0,0,ROUND(F5*J5,2)),"")</f>
        <v>285000</v>
      </c>
    </row>
    <row r="6" spans="1:14" ht="32.5" customHeight="1" x14ac:dyDescent="0.15">
      <c r="A6" s="29">
        <v>3</v>
      </c>
      <c r="B6" s="11" t="s">
        <v>372</v>
      </c>
      <c r="C6" s="12"/>
      <c r="D6" s="22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>
        <v>980000</v>
      </c>
      <c r="I6" s="13">
        <v>964000</v>
      </c>
      <c r="J6" s="13">
        <v>964000</v>
      </c>
      <c r="K6" s="13">
        <v>11</v>
      </c>
      <c r="L6" s="13" cm="1">
        <f t="array" ref="L6">IF(D6&gt;0,IF($D6&lt;=0,0,D6*H6),"")</f>
        <v>980000</v>
      </c>
      <c r="M6" s="13" cm="1">
        <f t="array" ref="M6">IF(E6&gt;0,IF($D6&lt;=0,0,ROUND(E6*I6,2)),"")</f>
        <v>964000</v>
      </c>
      <c r="N6" s="15" cm="1">
        <f t="array" ref="N6">IF(F6&gt;0,IF($D6&lt;=0,0,ROUND(F6*J6,2)),"")</f>
        <v>964000</v>
      </c>
    </row>
    <row r="7" spans="1:14" ht="20.5" customHeight="1" x14ac:dyDescent="0.15">
      <c r="A7" s="28"/>
      <c r="B7" s="11" t="s">
        <v>373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32.5" customHeight="1" x14ac:dyDescent="0.15">
      <c r="A8" s="29">
        <v>1</v>
      </c>
      <c r="B8" s="11" t="s">
        <v>374</v>
      </c>
      <c r="C8" s="12"/>
      <c r="D8" s="22">
        <v>55.95</v>
      </c>
      <c r="E8" s="13" cm="1">
        <f t="array" ref="E8">D8</f>
        <v>55.95</v>
      </c>
      <c r="F8" s="13" cm="1">
        <f t="array" ref="F8">D8</f>
        <v>55.95</v>
      </c>
      <c r="G8" s="14" t="s">
        <v>34</v>
      </c>
      <c r="H8" s="13">
        <v>518786.89</v>
      </c>
      <c r="I8" s="13">
        <v>512948</v>
      </c>
      <c r="J8" s="13">
        <v>512948</v>
      </c>
      <c r="K8" s="13">
        <v>11</v>
      </c>
      <c r="L8" s="13" cm="1">
        <f t="array" ref="L8">IF(D8&gt;0,IF($D8&lt;=0,0,D8*H8),"")</f>
        <v>29026126.495500002</v>
      </c>
      <c r="M8" s="13" cm="1">
        <f t="array" ref="M8">IF(E8&gt;0,IF($D8&lt;=0,0,ROUND(E8*I8,2)),"")</f>
        <v>28699440.600000001</v>
      </c>
      <c r="N8" s="15" cm="1">
        <f t="array" ref="N8">IF(F8&gt;0,IF($D8&lt;=0,0,ROUND(F8*J8,2)),"")</f>
        <v>28699440.600000001</v>
      </c>
    </row>
    <row r="9" spans="1:14" ht="20.5" customHeight="1" x14ac:dyDescent="0.15">
      <c r="A9" s="29">
        <v>2</v>
      </c>
      <c r="B9" s="11" t="s">
        <v>375</v>
      </c>
      <c r="C9" s="16"/>
      <c r="D9" s="18">
        <v>55.95</v>
      </c>
      <c r="E9" s="18" cm="1">
        <f t="array" ref="E9">D9</f>
        <v>55.95</v>
      </c>
      <c r="F9" s="18" cm="1">
        <f t="array" ref="F9">D9</f>
        <v>55.95</v>
      </c>
      <c r="G9" s="25" t="s">
        <v>34</v>
      </c>
      <c r="H9" s="18">
        <v>4121.12</v>
      </c>
      <c r="I9" s="30">
        <v>4109.24</v>
      </c>
      <c r="J9" s="30">
        <v>4109.24</v>
      </c>
      <c r="K9" s="18">
        <v>11</v>
      </c>
      <c r="L9" s="18" cm="1">
        <f t="array" ref="L9">IF(D9&gt;0,IF($D9&lt;=0,0,D9*H9),"")</f>
        <v>230576.66400000002</v>
      </c>
      <c r="M9" s="18" cm="1">
        <f t="array" ref="M9">IF(E9&gt;0,IF($D9&lt;=0,0,ROUND(E9*I9,2)),"")</f>
        <v>229911.98</v>
      </c>
      <c r="N9" s="27" cm="1">
        <f t="array" ref="N9">IF(F9&gt;0,IF($D9&lt;=0,0,ROUND(F9*J9,2)),"")</f>
        <v>229911.98</v>
      </c>
    </row>
    <row r="10" spans="1:14" ht="20.5" customHeight="1" x14ac:dyDescent="0.15">
      <c r="A10" s="28"/>
      <c r="B10" s="11" t="s">
        <v>376</v>
      </c>
      <c r="C10" s="12"/>
      <c r="D10" s="20"/>
      <c r="E10" s="13"/>
      <c r="F10" s="13"/>
      <c r="G10" s="20"/>
      <c r="H10" s="13"/>
      <c r="I10" s="20"/>
      <c r="J10" s="20"/>
      <c r="K10" s="13"/>
      <c r="L10" s="20" t="str" cm="1">
        <f t="array" ref="L10">IF(D10&gt;0,IF($D10&lt;=0,0,D10*H10),"")</f>
        <v/>
      </c>
      <c r="M10" s="20" t="str" cm="1">
        <f t="array" ref="M10">IF(E10&gt;0,IF($D10&lt;=0,0,ROUND(E10*I10,2)),"")</f>
        <v/>
      </c>
      <c r="N10" s="21" t="str" cm="1">
        <f t="array" ref="N10">IF(F10&gt;0,IF($D10&lt;=0,0,ROUND(F10*J10,2)),"")</f>
        <v/>
      </c>
    </row>
    <row r="11" spans="1:14" ht="20.5" customHeight="1" x14ac:dyDescent="0.15">
      <c r="A11" s="29">
        <v>1</v>
      </c>
      <c r="B11" s="11" t="s">
        <v>377</v>
      </c>
      <c r="C11" s="16"/>
      <c r="D11" s="24">
        <v>65</v>
      </c>
      <c r="E11" s="18" cm="1">
        <f t="array" ref="E11">D11</f>
        <v>65</v>
      </c>
      <c r="F11" s="18" cm="1">
        <f t="array" ref="F11">D11</f>
        <v>65</v>
      </c>
      <c r="G11" s="25" t="s">
        <v>378</v>
      </c>
      <c r="H11" s="18">
        <v>155169.29</v>
      </c>
      <c r="I11" s="18">
        <v>154024.35</v>
      </c>
      <c r="J11" s="18">
        <v>154024.35</v>
      </c>
      <c r="K11" s="18">
        <v>11</v>
      </c>
      <c r="L11" s="18" cm="1">
        <f t="array" ref="L11">IF(D11&gt;0,IF($D11&lt;=0,0,D11*H11),"")</f>
        <v>10086003.85</v>
      </c>
      <c r="M11" s="18" cm="1">
        <f t="array" ref="M11">IF(E11&gt;0,IF($D11&lt;=0,0,ROUND(E11*I11,2)),"")</f>
        <v>10011582.75</v>
      </c>
      <c r="N11" s="27" cm="1">
        <f t="array" ref="N11">IF(F11&gt;0,IF($D11&lt;=0,0,ROUND(F11*J11,2)),"")</f>
        <v>10011582.75</v>
      </c>
    </row>
    <row r="12" spans="1:14" ht="20.5" customHeight="1" x14ac:dyDescent="0.15">
      <c r="A12" s="29">
        <v>2</v>
      </c>
      <c r="B12" s="11" t="s">
        <v>379</v>
      </c>
      <c r="C12" s="12"/>
      <c r="D12" s="13">
        <v>1</v>
      </c>
      <c r="E12" s="13" cm="1">
        <f t="array" ref="E12">D12</f>
        <v>1</v>
      </c>
      <c r="F12" s="13" cm="1">
        <f t="array" ref="F12">D12</f>
        <v>1</v>
      </c>
      <c r="G12" s="14" t="s">
        <v>112</v>
      </c>
      <c r="H12" s="13">
        <v>7500000</v>
      </c>
      <c r="I12" s="13">
        <v>7497000</v>
      </c>
      <c r="J12" s="13">
        <v>7497000</v>
      </c>
      <c r="K12" s="13">
        <v>11</v>
      </c>
      <c r="L12" s="13" cm="1">
        <f t="array" ref="L12">IF(D12&gt;0,IF($D12&lt;=0,0,D12*H12),"")</f>
        <v>7500000</v>
      </c>
      <c r="M12" s="13" cm="1">
        <f t="array" ref="M12">IF(E12&gt;0,IF($D12&lt;=0,0,ROUND(E12*I12,2)),"")</f>
        <v>7497000</v>
      </c>
      <c r="N12" s="15" cm="1">
        <f t="array" ref="N12">IF(F12&gt;0,IF($D12&lt;=0,0,ROUND(F12*J12,2)),"")</f>
        <v>7497000</v>
      </c>
    </row>
    <row r="13" spans="1:14" ht="20.5" customHeight="1" x14ac:dyDescent="0.15">
      <c r="A13" s="31">
        <v>3</v>
      </c>
      <c r="B13" s="32" t="s">
        <v>380</v>
      </c>
      <c r="C13" s="33"/>
      <c r="D13" s="34">
        <v>3</v>
      </c>
      <c r="E13" s="34" cm="1">
        <f t="array" ref="E13">D13</f>
        <v>3</v>
      </c>
      <c r="F13" s="34" cm="1">
        <f t="array" ref="F13">D13</f>
        <v>3</v>
      </c>
      <c r="G13" s="35" t="s">
        <v>70</v>
      </c>
      <c r="H13" s="34">
        <v>1322700</v>
      </c>
      <c r="I13" s="34">
        <v>1310000</v>
      </c>
      <c r="J13" s="34">
        <v>1310000</v>
      </c>
      <c r="K13" s="34">
        <v>11</v>
      </c>
      <c r="L13" s="34" cm="1">
        <f t="array" ref="L13">IF(D13&gt;0,IF($D13&lt;=0,0,D13*H13),"")</f>
        <v>3968100</v>
      </c>
      <c r="M13" s="34" cm="1">
        <f t="array" ref="M13">IF(E13&gt;0,IF($D13&lt;=0,0,ROUND(E13*I13,2)),"")</f>
        <v>3930000</v>
      </c>
      <c r="N13" s="36" cm="1">
        <f t="array" ref="N13">IF(F13&gt;0,IF($D13&lt;=0,0,ROUND(F13*J13,2)),"")</f>
        <v>3930000</v>
      </c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1"/>
      <c r="I16" s="41"/>
      <c r="J16" s="41"/>
      <c r="K16" s="40"/>
      <c r="L16" s="41"/>
      <c r="M16" s="41"/>
      <c r="N16" s="47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8"/>
      <c r="I17" s="48"/>
      <c r="J17" s="48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5"/>
      <c r="M23" s="45"/>
      <c r="N23" s="50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20.75" customHeight="1" x14ac:dyDescent="0.15">
      <c r="A26" s="51"/>
      <c r="B26" s="52"/>
      <c r="C26" s="52"/>
      <c r="D26" s="53"/>
      <c r="E26" s="53"/>
      <c r="F26" s="53"/>
      <c r="G26" s="54"/>
      <c r="H26" s="54"/>
      <c r="I26" s="52"/>
      <c r="J26" s="55"/>
      <c r="K26" s="56" t="s">
        <v>39</v>
      </c>
      <c r="L26" s="57" cm="1">
        <f t="array" ref="L26">SUM(L1:L25)</f>
        <v>63062807.009499997</v>
      </c>
      <c r="M26" s="57" cm="1">
        <f t="array" ref="M26">SUM(M1:M25)</f>
        <v>62471935.329999998</v>
      </c>
      <c r="N26" s="57" cm="1">
        <f t="array" ref="N26">SUM(N1:N25)</f>
        <v>62471935.329999998</v>
      </c>
    </row>
    <row r="27" spans="1:14" ht="21" customHeight="1" x14ac:dyDescent="0.15">
      <c r="A27" s="58"/>
      <c r="B27" s="59" t="s">
        <v>40</v>
      </c>
      <c r="C27" s="60"/>
      <c r="D27" s="61" cm="1">
        <f t="array" ref="D27">ROUND(IF(L27&lt;=100000000,L27*0.24%,IF(AND(L27&gt;100000000,L27&lt;=500000000),100000000*0.24%+(L27-100000000)*0.19%,IF(AND(L27&gt;500000000,L27&lt;=1000000000),100000000*0.24%+400000000*0.19%+(L27-500000000)*0.15%,IF(AND(L27&gt;1000000000,L27&lt;=5000000000),100000000*0.24%+400000000*0.19%+500000000*0.15%+(L27-1000000000)*0.12%,IF(L27&gt;5000000000,100000000*0.24%+400000000*0.19%+500000000*0.15%+4000000000*0.12%+(L27-5000000000)*0.1%,"Bingung komputer"))))),2)</f>
        <v>151350.74</v>
      </c>
      <c r="E27" s="62" cm="1">
        <f t="array" ref="E27">ROUND(IF(M27&lt;=100000000,M27*0.24%,IF(AND(M27&gt;100000000,M27&lt;=500000000),100000000*0.24%+(M27-100000000)*0.19%,IF(AND(M27&gt;500000000,M27&lt;=1000000000),100000000*0.24%+400000000*0.19%+(M27-500000000)*0.15%,IF(AND(M27&gt;1000000000,M27&lt;=5000000000),100000000*0.24%+400000000*0.19%+500000000*0.15%+(M27-1000000000)*0.12%,IF(M27&gt;5000000000,100000000*0.24%+400000000*0.19%+500000000*0.15%+4000000000*0.12%+(M27-5000000000)*0.1%,"Bingung komputer"))))),2)</f>
        <v>149932.64000000001</v>
      </c>
      <c r="F27" s="62" cm="1">
        <f t="array" ref="F27">ROUND(IF(N27&lt;=100000000,N27*0.24%,IF(AND(N27&gt;100000000,N27&lt;=500000000),100000000*0.24%+(N27-100000000)*0.19%,IF(AND(N27&gt;500000000,N27&lt;=1000000000),100000000*0.24%+400000000*0.19%+(N27-500000000)*0.15%,IF(AND(N27&gt;1000000000,N27&lt;=5000000000),100000000*0.24%+400000000*0.19%+500000000*0.15%+(N27-1000000000)*0.12%,IF(N27&gt;5000000000,100000000*0.24%+400000000*0.19%+500000000*0.15%+4000000000*0.12%+(N27-5000000000)*0.1%,"Bingung komputer"))))),2)</f>
        <v>149932.64000000001</v>
      </c>
      <c r="G27" s="63"/>
      <c r="H27" s="64"/>
      <c r="I27" s="60"/>
      <c r="J27" s="65"/>
      <c r="K27" s="65" t="str" cm="1">
        <f t="array" ref="K27">"Jumlah Terkena Pajak "&amp;MAX(K3:K25)&amp;"% (B)"</f>
        <v>Jumlah Terkena Pajak 11% (B)</v>
      </c>
      <c r="L27" s="66" cm="1">
        <f t="array" ref="L27">SUMIF($K3:$K25,"&gt;0",L3:L25)</f>
        <v>63062807.009499997</v>
      </c>
      <c r="M27" s="67" cm="1">
        <f t="array" ref="M27">SUMIF($K3:$K25,"&gt;0",M3:M25)</f>
        <v>62471935.329999998</v>
      </c>
      <c r="N27" s="67" cm="1">
        <f t="array" ref="N27">SUMIF($K3:$K25,"&gt;0",N3:N25)</f>
        <v>62471935.329999998</v>
      </c>
    </row>
    <row r="28" spans="1:14" ht="21" customHeight="1" x14ac:dyDescent="0.15">
      <c r="A28" s="68"/>
      <c r="B28" s="69"/>
      <c r="C28" s="69"/>
      <c r="D28" s="70"/>
      <c r="E28" s="70"/>
      <c r="F28" s="69"/>
      <c r="G28" s="70"/>
      <c r="H28" s="70"/>
      <c r="I28" s="69"/>
      <c r="J28" s="71"/>
      <c r="K28" s="71" t="str" cm="1">
        <f t="array" ref="K28">"PPN (C) = "&amp;MAX(K3:K25)&amp;"% x B"</f>
        <v>PPN (C) = 11% x B</v>
      </c>
      <c r="L28" s="72" cm="1">
        <f t="array" ref="L28">L27*MAX($K3:$K25)%</f>
        <v>6936908.7710449994</v>
      </c>
      <c r="M28" s="67" cm="1">
        <f t="array" ref="M28">M27*MAX($K3:$K25)%</f>
        <v>6871912.8862999994</v>
      </c>
      <c r="N28" s="67" cm="1">
        <f t="array" ref="N28">N27*MAX($K3:$K25)%</f>
        <v>6871912.8862999994</v>
      </c>
    </row>
    <row r="29" spans="1:14" ht="21" customHeight="1" x14ac:dyDescent="0.15">
      <c r="A29" s="68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41</v>
      </c>
      <c r="L29" s="74" cm="1">
        <f t="array" ref="L29">L26+L28</f>
        <v>69999715.780544996</v>
      </c>
      <c r="M29" s="67" cm="1">
        <f t="array" ref="M29">M26+M28</f>
        <v>69343848.216299996</v>
      </c>
      <c r="N29" s="67" cm="1">
        <f t="array" ref="N29">N26+N28</f>
        <v>69343848.216299996</v>
      </c>
    </row>
    <row r="30" spans="1:14" ht="20.5" customHeight="1" x14ac:dyDescent="0.15">
      <c r="A30" s="68"/>
      <c r="B30" s="69"/>
      <c r="C30" s="69"/>
      <c r="D30" s="70"/>
      <c r="E30" s="70"/>
      <c r="F30" s="70"/>
      <c r="G30" s="70"/>
      <c r="H30" s="70"/>
      <c r="I30" s="69"/>
      <c r="J30" s="71"/>
      <c r="K30" s="73" t="s">
        <v>42</v>
      </c>
      <c r="L30" s="66" cm="1">
        <f t="array" ref="L30">ROUNDDOWN(L29,2)</f>
        <v>69999715.780000001</v>
      </c>
      <c r="M30" s="66" cm="1">
        <f t="array" ref="M30">ROUNDDOWN(M29,2)</f>
        <v>69343848.209999993</v>
      </c>
      <c r="N30" s="66" cm="1">
        <f t="array" ref="N30">ROUNDDOWN(N29,-3)</f>
        <v>69343000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N4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17450000</v>
      </c>
      <c r="I4" s="13">
        <v>17430000</v>
      </c>
      <c r="J4" s="13">
        <v>17430000</v>
      </c>
      <c r="K4" s="13">
        <v>11</v>
      </c>
      <c r="L4" s="13" cm="1">
        <f t="array" ref="L4">IF(D4&gt;0,IF($D4&lt;=0,0,D4*H4),"")</f>
        <v>17450000</v>
      </c>
      <c r="M4" s="13" cm="1">
        <f t="array" ref="M4">IF(E4&gt;0,IF($D4&lt;=0,0,ROUND(E4*I4,2)),"")</f>
        <v>17430000</v>
      </c>
      <c r="N4" s="15" cm="1">
        <f t="array" ref="N4">IF(F4&gt;0,IF($D4&lt;=0,0,ROUND(F4*J4,2)),"")</f>
        <v>17430000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8"/>
      <c r="J5" s="18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13">
        <v>40000</v>
      </c>
      <c r="J8" s="13">
        <v>40000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400000</v>
      </c>
      <c r="N8" s="15" cm="1">
        <f t="array" ref="N8">IF(F8&gt;0,IF($D8&lt;=0,0,ROUND(F8*J8,2)),"")</f>
        <v>400000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18">
        <v>4450</v>
      </c>
      <c r="J9" s="18">
        <v>4450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89000</v>
      </c>
      <c r="N9" s="27" cm="1">
        <f t="array" ref="N9">IF(F9&gt;0,IF($D9&lt;=0,0,ROUND(F9*J9,2)),"")</f>
        <v>89000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13">
        <v>10000</v>
      </c>
      <c r="J10" s="13">
        <v>10000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100000</v>
      </c>
      <c r="N10" s="15" cm="1">
        <f t="array" ref="N10">IF(F10&gt;0,IF($D10&lt;=0,0,ROUND(F10*J10,2)),"")</f>
        <v>100000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18">
        <v>80000</v>
      </c>
      <c r="J11" s="18">
        <v>80000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800000</v>
      </c>
      <c r="N11" s="27" cm="1">
        <f t="array" ref="N11">IF(F11&gt;0,IF($D11&lt;=0,0,ROUND(F11*J11,2)),"")</f>
        <v>800000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13">
        <v>35000</v>
      </c>
      <c r="J12" s="13">
        <v>35000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350000</v>
      </c>
      <c r="N12" s="15" cm="1">
        <f t="array" ref="N12">IF(F12&gt;0,IF($D12&lt;=0,0,ROUND(F12*J12,2)),"")</f>
        <v>350000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10" t="s">
        <v>239</v>
      </c>
      <c r="B14" s="11" t="s">
        <v>33</v>
      </c>
      <c r="C14" s="12"/>
      <c r="D14" s="22">
        <v>575.91</v>
      </c>
      <c r="E14" s="13" cm="1">
        <f t="array" ref="E14">D14</f>
        <v>575.91</v>
      </c>
      <c r="F14" s="13" cm="1">
        <f t="array" ref="F14">D14</f>
        <v>575.91</v>
      </c>
      <c r="G14" s="14" t="s">
        <v>34</v>
      </c>
      <c r="H14" s="13">
        <v>226515.38</v>
      </c>
      <c r="I14" s="13">
        <v>226484.77</v>
      </c>
      <c r="J14" s="13">
        <v>226484.77</v>
      </c>
      <c r="K14" s="13">
        <v>11</v>
      </c>
      <c r="L14" s="13" cm="1">
        <f t="array" ref="L14">IF(D14&gt;0,IF($D14&lt;=0,0,D14*H14),"")</f>
        <v>130452472.49579999</v>
      </c>
      <c r="M14" s="13" cm="1">
        <f t="array" ref="M14">IF(E14&gt;0,IF($D14&lt;=0,0,ROUND(E14*I14,2)),"")</f>
        <v>130434843.89</v>
      </c>
      <c r="N14" s="15" cm="1">
        <f t="array" ref="N14">IF(F14&gt;0,IF($D14&lt;=0,0,ROUND(F14*J14,2)),"")</f>
        <v>130434843.89</v>
      </c>
    </row>
    <row r="15" spans="1:14" ht="20.5" customHeight="1" x14ac:dyDescent="0.15">
      <c r="A15" s="10" t="s">
        <v>82</v>
      </c>
      <c r="B15" s="11" t="s">
        <v>35</v>
      </c>
      <c r="C15" s="16"/>
      <c r="D15" s="18">
        <v>2658</v>
      </c>
      <c r="E15" s="18" cm="1">
        <f t="array" ref="E15">D15</f>
        <v>2658</v>
      </c>
      <c r="F15" s="18" cm="1">
        <f t="array" ref="F15">D15</f>
        <v>2658</v>
      </c>
      <c r="G15" s="25" t="s">
        <v>36</v>
      </c>
      <c r="H15" s="18">
        <v>1109.8900000000001</v>
      </c>
      <c r="I15" s="30">
        <v>1109.4100000000001</v>
      </c>
      <c r="J15" s="30">
        <v>1109.4100000000001</v>
      </c>
      <c r="K15" s="18">
        <v>11</v>
      </c>
      <c r="L15" s="18" cm="1">
        <f t="array" ref="L15">IF(D15&gt;0,IF($D15&lt;=0,0,D15*H15),"")</f>
        <v>2950087.62</v>
      </c>
      <c r="M15" s="18" cm="1">
        <f t="array" ref="M15">IF(E15&gt;0,IF($D15&lt;=0,0,ROUND(E15*I15,2)),"")</f>
        <v>2948811.78</v>
      </c>
      <c r="N15" s="27" cm="1">
        <f t="array" ref="N15">IF(F15&gt;0,IF($D15&lt;=0,0,ROUND(F15*J15,2)),"")</f>
        <v>2948811.78</v>
      </c>
    </row>
    <row r="16" spans="1:14" ht="20.5" customHeight="1" x14ac:dyDescent="0.15">
      <c r="A16" s="28"/>
      <c r="B16" s="11" t="s">
        <v>72</v>
      </c>
      <c r="C16" s="12"/>
      <c r="D16" s="20"/>
      <c r="E16" s="13"/>
      <c r="F16" s="13"/>
      <c r="G16" s="20"/>
      <c r="H16" s="23"/>
      <c r="I16" s="23"/>
      <c r="J16" s="23"/>
      <c r="K16" s="13"/>
      <c r="L16" s="20" t="str" cm="1">
        <f t="array" ref="L16">IF(D16&gt;0,IF($D16&lt;=0,0,D16*H16),"")</f>
        <v/>
      </c>
      <c r="M16" s="20" t="str" cm="1">
        <f t="array" ref="M16">IF(E16&gt;0,IF($D16&lt;=0,0,ROUND(E16*I16,2)),"")</f>
        <v/>
      </c>
      <c r="N16" s="21" t="str" cm="1">
        <f t="array" ref="N16">IF(F16&gt;0,IF($D16&lt;=0,0,ROUND(F16*J16,2)),"")</f>
        <v/>
      </c>
    </row>
    <row r="17" spans="1:14" ht="20.5" customHeight="1" x14ac:dyDescent="0.15">
      <c r="A17" s="31">
        <v>1</v>
      </c>
      <c r="B17" s="32" t="s">
        <v>381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111">
        <v>340134.88</v>
      </c>
      <c r="I17" s="111">
        <v>339850.03</v>
      </c>
      <c r="J17" s="111">
        <v>339850.03</v>
      </c>
      <c r="K17" s="34">
        <v>0</v>
      </c>
      <c r="L17" s="34" cm="1">
        <f t="array" ref="L17">IF(D17&gt;0,IF($D17&lt;=0,0,D17*H17),"")</f>
        <v>340134.88</v>
      </c>
      <c r="M17" s="34" cm="1">
        <f t="array" ref="M17">IF(E17&gt;0,IF($D17&lt;=0,0,ROUND(E17*I17,2)),"")</f>
        <v>339850.03</v>
      </c>
      <c r="N17" s="36" cm="1">
        <f t="array" ref="N17">IF(F17&gt;0,IF($D17&lt;=0,0,ROUND(F17*J17,2)),"")</f>
        <v>339850.03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1"/>
      <c r="J18" s="41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5"/>
      <c r="I27" s="45"/>
      <c r="J27" s="45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88"/>
      <c r="I28" s="88"/>
      <c r="J28" s="88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5"/>
      <c r="I29" s="45"/>
      <c r="J29" s="45"/>
      <c r="K29" s="44"/>
      <c r="L29" s="45"/>
      <c r="M29" s="45"/>
      <c r="N29" s="50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49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49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1"/>
      <c r="M34" s="41"/>
      <c r="N34" s="47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6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1"/>
      <c r="M36" s="41"/>
      <c r="N36" s="47"/>
    </row>
    <row r="37" spans="1:14" ht="20.75" customHeight="1" x14ac:dyDescent="0.15">
      <c r="A37" s="51"/>
      <c r="B37" s="52"/>
      <c r="C37" s="52"/>
      <c r="D37" s="53"/>
      <c r="E37" s="53"/>
      <c r="F37" s="53"/>
      <c r="G37" s="54"/>
      <c r="H37" s="54"/>
      <c r="I37" s="52"/>
      <c r="J37" s="55"/>
      <c r="K37" s="56" t="s">
        <v>39</v>
      </c>
      <c r="L37" s="57" cm="1">
        <f t="array" ref="L37">SUM(L1:L36)</f>
        <v>153042694.99579999</v>
      </c>
      <c r="M37" s="57" cm="1">
        <f t="array" ref="M37">SUM(M1:M36)</f>
        <v>152892505.69999999</v>
      </c>
      <c r="N37" s="57" cm="1">
        <f t="array" ref="N37">SUM(N1:N36)</f>
        <v>152892505.69999999</v>
      </c>
    </row>
    <row r="38" spans="1:14" ht="21" customHeight="1" x14ac:dyDescent="0.15">
      <c r="A38" s="58"/>
      <c r="B38" s="59" t="s">
        <v>40</v>
      </c>
      <c r="C38" s="60"/>
      <c r="D38" s="61" cm="1">
        <f t="array" ref="D38">ROUND(IF(L38&lt;=100000000,L38*0.24%,IF(AND(L38&gt;100000000,L38&lt;=500000000),100000000*0.24%+(L38-100000000)*0.19%,IF(AND(L38&gt;500000000,L38&lt;=1000000000),100000000*0.24%+400000000*0.19%+(L38-500000000)*0.15%,IF(AND(L38&gt;1000000000,L38&lt;=5000000000),100000000*0.24%+400000000*0.19%+500000000*0.15%+(L38-1000000000)*0.12%,IF(L38&gt;5000000000,100000000*0.24%+400000000*0.19%+500000000*0.15%+4000000000*0.12%+(L38-5000000000)*0.1%,"Bingung komputer"))))),2)</f>
        <v>340134.86</v>
      </c>
      <c r="E38" s="62" cm="1">
        <f t="array" ref="E38">ROUND(IF(M38&lt;=100000000,M38*0.24%,IF(AND(M38&gt;100000000,M38&lt;=500000000),100000000*0.24%+(M38-100000000)*0.19%,IF(AND(M38&gt;500000000,M38&lt;=1000000000),100000000*0.24%+400000000*0.19%+(M38-500000000)*0.15%,IF(AND(M38&gt;1000000000,M38&lt;=5000000000),100000000*0.24%+400000000*0.19%+500000000*0.15%+(M38-1000000000)*0.12%,IF(M38&gt;5000000000,100000000*0.24%+400000000*0.19%+500000000*0.15%+4000000000*0.12%+(M38-5000000000)*0.1%,"Bingung komputer"))))),2)</f>
        <v>339850.05</v>
      </c>
      <c r="F38" s="62" cm="1">
        <f t="array" ref="F38">ROUND(IF(N38&lt;=100000000,N38*0.24%,IF(AND(N38&gt;100000000,N38&lt;=500000000),100000000*0.24%+(N38-100000000)*0.19%,IF(AND(N38&gt;500000000,N38&lt;=1000000000),100000000*0.24%+400000000*0.19%+(N38-500000000)*0.15%,IF(AND(N38&gt;1000000000,N38&lt;=5000000000),100000000*0.24%+400000000*0.19%+500000000*0.15%+(N38-1000000000)*0.12%,IF(N38&gt;5000000000,100000000*0.24%+400000000*0.19%+500000000*0.15%+4000000000*0.12%+(N38-5000000000)*0.1%,"Bingung komputer"))))),2)</f>
        <v>339850.05</v>
      </c>
      <c r="G38" s="63"/>
      <c r="H38" s="64"/>
      <c r="I38" s="60"/>
      <c r="J38" s="65"/>
      <c r="K38" s="65" t="str" cm="1">
        <f t="array" ref="K38">"Jumlah Terkena Pajak "&amp;MAX(K3:K36)&amp;"% (B)"</f>
        <v>Jumlah Terkena Pajak 11% (B)</v>
      </c>
      <c r="L38" s="66" cm="1">
        <f t="array" ref="L38">SUMIF($K3:$K36,"&gt;0",L3:L36)</f>
        <v>152702560.11579999</v>
      </c>
      <c r="M38" s="67" cm="1">
        <f t="array" ref="M38">SUMIF($K3:$K36,"&gt;0",M3:M36)</f>
        <v>152552655.66999999</v>
      </c>
      <c r="N38" s="67" cm="1">
        <f t="array" ref="N38">SUMIF($K3:$K36,"&gt;0",N3:N36)</f>
        <v>152552655.66999999</v>
      </c>
    </row>
    <row r="39" spans="1:14" ht="21" customHeight="1" x14ac:dyDescent="0.15">
      <c r="A39" s="68"/>
      <c r="B39" s="69"/>
      <c r="C39" s="69"/>
      <c r="D39" s="70"/>
      <c r="E39" s="70"/>
      <c r="F39" s="69"/>
      <c r="G39" s="70"/>
      <c r="H39" s="70"/>
      <c r="I39" s="69"/>
      <c r="J39" s="71"/>
      <c r="K39" s="71" t="str" cm="1">
        <f t="array" ref="K39">"PPN (C) = "&amp;MAX(K3:K36)&amp;"% x B"</f>
        <v>PPN (C) = 11% x B</v>
      </c>
      <c r="L39" s="72" cm="1">
        <f t="array" ref="L39">L38*MAX($K3:$K36)%</f>
        <v>16797281.612737998</v>
      </c>
      <c r="M39" s="67" cm="1">
        <f t="array" ref="M39">M38*MAX($K3:$K36)%</f>
        <v>16780792.1237</v>
      </c>
      <c r="N39" s="67" cm="1">
        <f t="array" ref="N39">N38*MAX($K3:$K36)%</f>
        <v>16780792.1237</v>
      </c>
    </row>
    <row r="40" spans="1:14" ht="21" customHeight="1" x14ac:dyDescent="0.15">
      <c r="A40" s="68"/>
      <c r="B40" s="69"/>
      <c r="C40" s="69"/>
      <c r="D40" s="70"/>
      <c r="E40" s="70"/>
      <c r="F40" s="70"/>
      <c r="G40" s="70"/>
      <c r="H40" s="70"/>
      <c r="I40" s="69"/>
      <c r="J40" s="71"/>
      <c r="K40" s="73" t="s">
        <v>41</v>
      </c>
      <c r="L40" s="74" cm="1">
        <f t="array" ref="L40">L37+L39</f>
        <v>169839976.60853797</v>
      </c>
      <c r="M40" s="67" cm="1">
        <f t="array" ref="M40">M37+M39</f>
        <v>169673297.82369998</v>
      </c>
      <c r="N40" s="67" cm="1">
        <f t="array" ref="N40">N37+N39</f>
        <v>169673297.82369998</v>
      </c>
    </row>
    <row r="41" spans="1:14" ht="20.5" customHeight="1" x14ac:dyDescent="0.15">
      <c r="A41" s="68"/>
      <c r="B41" s="69"/>
      <c r="C41" s="69"/>
      <c r="D41" s="70"/>
      <c r="E41" s="70"/>
      <c r="F41" s="70"/>
      <c r="G41" s="70"/>
      <c r="H41" s="70"/>
      <c r="I41" s="92">
        <v>199102000</v>
      </c>
      <c r="J41" s="71"/>
      <c r="K41" s="73" t="s">
        <v>42</v>
      </c>
      <c r="L41" s="66" cm="1">
        <f t="array" ref="L41">ROUNDDOWN(L40,2)</f>
        <v>169839976.59999999</v>
      </c>
      <c r="M41" s="66" cm="1">
        <f t="array" ref="M41">ROUNDDOWN(M40,2)</f>
        <v>169673297.81999999</v>
      </c>
      <c r="N41" s="66" cm="1">
        <f t="array" ref="N41">ROUNDDOWN(N40,-3)</f>
        <v>169673000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17750000</v>
      </c>
      <c r="I4" s="13">
        <v>17700000</v>
      </c>
      <c r="J4" s="13">
        <v>17700000</v>
      </c>
      <c r="K4" s="13">
        <v>11</v>
      </c>
      <c r="L4" s="13" cm="1">
        <f t="array" ref="L4">IF(D4&gt;0,IF($D4&lt;=0,0,D4*H4),"")</f>
        <v>17750000</v>
      </c>
      <c r="M4" s="13" cm="1">
        <f t="array" ref="M4">IF(E4&gt;0,IF($D4&lt;=0,0,ROUND(E4*I4,2)),"")</f>
        <v>17700000</v>
      </c>
      <c r="N4" s="15" cm="1">
        <f t="array" ref="N4">IF(F4&gt;0,IF($D4&lt;=0,0,ROUND(F4*J4,2)),"")</f>
        <v>17700000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8"/>
      <c r="J5" s="18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13">
        <v>40000</v>
      </c>
      <c r="J8" s="13">
        <v>40000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400000</v>
      </c>
      <c r="N8" s="15" cm="1">
        <f t="array" ref="N8">IF(F8&gt;0,IF($D8&lt;=0,0,ROUND(F8*J8,2)),"")</f>
        <v>400000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18">
        <v>4600</v>
      </c>
      <c r="J9" s="18">
        <v>4600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92000</v>
      </c>
      <c r="N9" s="27" cm="1">
        <f t="array" ref="N9">IF(F9&gt;0,IF($D9&lt;=0,0,ROUND(F9*J9,2)),"")</f>
        <v>92000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13">
        <v>10000</v>
      </c>
      <c r="J10" s="13">
        <v>10000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100000</v>
      </c>
      <c r="N10" s="15" cm="1">
        <f t="array" ref="N10">IF(F10&gt;0,IF($D10&lt;=0,0,ROUND(F10*J10,2)),"")</f>
        <v>100000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18">
        <v>80000</v>
      </c>
      <c r="J11" s="18">
        <v>80000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800000</v>
      </c>
      <c r="N11" s="27" cm="1">
        <f t="array" ref="N11">IF(F11&gt;0,IF($D11&lt;=0,0,ROUND(F11*J11,2)),"")</f>
        <v>800000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13">
        <v>35000</v>
      </c>
      <c r="J12" s="13">
        <v>35000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350000</v>
      </c>
      <c r="N12" s="15" cm="1">
        <f t="array" ref="N12">IF(F12&gt;0,IF($D12&lt;=0,0,ROUND(F12*J12,2)),"")</f>
        <v>350000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10" t="s">
        <v>239</v>
      </c>
      <c r="B14" s="11" t="s">
        <v>33</v>
      </c>
      <c r="C14" s="12"/>
      <c r="D14" s="22">
        <v>574.66999999999996</v>
      </c>
      <c r="E14" s="13" cm="1">
        <f t="array" ref="E14">D14</f>
        <v>574.66999999999996</v>
      </c>
      <c r="F14" s="13" cm="1">
        <f t="array" ref="F14">D14</f>
        <v>574.66999999999996</v>
      </c>
      <c r="G14" s="14" t="s">
        <v>34</v>
      </c>
      <c r="H14" s="13">
        <v>226573.81</v>
      </c>
      <c r="I14" s="13">
        <v>226546</v>
      </c>
      <c r="J14" s="13">
        <v>226546</v>
      </c>
      <c r="K14" s="13">
        <v>11</v>
      </c>
      <c r="L14" s="13" cm="1">
        <f t="array" ref="L14">IF(D14&gt;0,IF($D14&lt;=0,0,D14*H14),"")</f>
        <v>130205171.39269999</v>
      </c>
      <c r="M14" s="13" cm="1">
        <f t="array" ref="M14">IF(E14&gt;0,IF($D14&lt;=0,0,ROUND(E14*I14,2)),"")</f>
        <v>130189189.81999999</v>
      </c>
      <c r="N14" s="15" cm="1">
        <f t="array" ref="N14">IF(F14&gt;0,IF($D14&lt;=0,0,ROUND(F14*J14,2)),"")</f>
        <v>130189189.81999999</v>
      </c>
    </row>
    <row r="15" spans="1:14" ht="20.5" customHeight="1" x14ac:dyDescent="0.15">
      <c r="A15" s="10" t="s">
        <v>82</v>
      </c>
      <c r="B15" s="11" t="s">
        <v>35</v>
      </c>
      <c r="C15" s="16"/>
      <c r="D15" s="18">
        <v>2652</v>
      </c>
      <c r="E15" s="18" cm="1">
        <f t="array" ref="E15">D15</f>
        <v>2652</v>
      </c>
      <c r="F15" s="18" cm="1">
        <f t="array" ref="F15">D15</f>
        <v>2652</v>
      </c>
      <c r="G15" s="25" t="s">
        <v>36</v>
      </c>
      <c r="H15" s="18">
        <v>1112.47</v>
      </c>
      <c r="I15" s="30">
        <v>1110.3800000000001</v>
      </c>
      <c r="J15" s="30">
        <v>1110.3800000000001</v>
      </c>
      <c r="K15" s="18">
        <v>11</v>
      </c>
      <c r="L15" s="18" cm="1">
        <f t="array" ref="L15">IF(D15&gt;0,IF($D15&lt;=0,0,D15*H15),"")</f>
        <v>2950270.44</v>
      </c>
      <c r="M15" s="18" cm="1">
        <f t="array" ref="M15">IF(E15&gt;0,IF($D15&lt;=0,0,ROUND(E15*I15,2)),"")</f>
        <v>2944727.76</v>
      </c>
      <c r="N15" s="27" cm="1">
        <f t="array" ref="N15">IF(F15&gt;0,IF($D15&lt;=0,0,ROUND(F15*J15,2)),"")</f>
        <v>2944727.76</v>
      </c>
    </row>
    <row r="16" spans="1:14" ht="20.5" customHeight="1" x14ac:dyDescent="0.15">
      <c r="A16" s="28"/>
      <c r="B16" s="11" t="s">
        <v>72</v>
      </c>
      <c r="C16" s="12"/>
      <c r="D16" s="20"/>
      <c r="E16" s="13"/>
      <c r="F16" s="13"/>
      <c r="G16" s="20"/>
      <c r="H16" s="23"/>
      <c r="I16" s="23"/>
      <c r="J16" s="23"/>
      <c r="K16" s="13"/>
      <c r="L16" s="20" t="str" cm="1">
        <f t="array" ref="L16">IF(D16&gt;0,IF($D16&lt;=0,0,D16*H16),"")</f>
        <v/>
      </c>
      <c r="M16" s="20" t="str" cm="1">
        <f t="array" ref="M16">IF(E16&gt;0,IF($D16&lt;=0,0,ROUND(E16*I16,2)),"")</f>
        <v/>
      </c>
      <c r="N16" s="21" t="str" cm="1">
        <f t="array" ref="N16">IF(F16&gt;0,IF($D16&lt;=0,0,ROUND(F16*J16,2)),"")</f>
        <v/>
      </c>
    </row>
    <row r="17" spans="1:14" ht="20.5" customHeight="1" x14ac:dyDescent="0.15">
      <c r="A17" s="31">
        <v>1</v>
      </c>
      <c r="B17" s="32" t="s">
        <v>381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130">
        <v>340233.2</v>
      </c>
      <c r="I17" s="111">
        <v>339894.23</v>
      </c>
      <c r="J17" s="111">
        <v>339894.23</v>
      </c>
      <c r="K17" s="34">
        <v>0</v>
      </c>
      <c r="L17" s="34" cm="1">
        <f t="array" ref="L17">IF(D17&gt;0,IF($D17&lt;=0,0,D17*H17),"")</f>
        <v>340233.2</v>
      </c>
      <c r="M17" s="34" cm="1">
        <f t="array" ref="M17">IF(E17&gt;0,IF($D17&lt;=0,0,ROUND(E17*I17,2)),"")</f>
        <v>339894.23</v>
      </c>
      <c r="N17" s="36" cm="1">
        <f t="array" ref="N17">IF(F17&gt;0,IF($D17&lt;=0,0,ROUND(F17*J17,2)),"")</f>
        <v>339894.23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153095675.03269997</v>
      </c>
      <c r="M28" s="57" cm="1">
        <f t="array" ref="M28">SUM(M1:M27)</f>
        <v>152915811.80999997</v>
      </c>
      <c r="N28" s="57" cm="1">
        <f t="array" ref="N28">SUM(N1:N27)</f>
        <v>152915811.80999997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340235.34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339894.24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339894.24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152755441.83269998</v>
      </c>
      <c r="M29" s="67" cm="1">
        <f t="array" ref="M29">SUMIF($K3:$K27,"&gt;0",M3:M27)</f>
        <v>152575917.57999998</v>
      </c>
      <c r="N29" s="67" cm="1">
        <f t="array" ref="N29">SUMIF($K3:$K27,"&gt;0",N3:N27)</f>
        <v>152575917.57999998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16803098.601597</v>
      </c>
      <c r="M30" s="67" cm="1">
        <f t="array" ref="M30">M29*MAX($K3:$K27)%</f>
        <v>16783350.933799997</v>
      </c>
      <c r="N30" s="67" cm="1">
        <f t="array" ref="N30">N29*MAX($K3:$K27)%</f>
        <v>16783350.933799997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169898773.63429698</v>
      </c>
      <c r="M31" s="67" cm="1">
        <f t="array" ref="M31">M28+M30</f>
        <v>169699162.74379998</v>
      </c>
      <c r="N31" s="67" cm="1">
        <f t="array" ref="N31">N28+N30</f>
        <v>169699162.74379998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92">
        <v>199102000</v>
      </c>
      <c r="J32" s="71"/>
      <c r="K32" s="73" t="s">
        <v>42</v>
      </c>
      <c r="L32" s="66" cm="1">
        <f t="array" ref="L32">ROUNDDOWN(L31,2)</f>
        <v>169898773.63</v>
      </c>
      <c r="M32" s="66" cm="1">
        <f t="array" ref="M32">ROUNDDOWN(M31,2)</f>
        <v>169699162.74000001</v>
      </c>
      <c r="N32" s="66" cm="1">
        <f t="array" ref="N32">ROUNDDOWN(N31,-3)</f>
        <v>169699000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45811.043055555558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14800000</v>
      </c>
      <c r="I4" s="13">
        <v>14720000</v>
      </c>
      <c r="J4" s="13">
        <v>14720000</v>
      </c>
      <c r="K4" s="13">
        <v>11</v>
      </c>
      <c r="L4" s="13" cm="1">
        <f t="array" ref="L4">IF(D4&gt;0,IF($D4&lt;=0,0,D4*H4),"")</f>
        <v>14800000</v>
      </c>
      <c r="M4" s="13" cm="1">
        <f t="array" ref="M4">IF(E4&gt;0,IF($D4&lt;=0,0,ROUND(E4*I4,2)),"")</f>
        <v>14720000</v>
      </c>
      <c r="N4" s="15" cm="1">
        <f t="array" ref="N4">IF(F4&gt;0,IF($D4&lt;=0,0,ROUND(F4*J4,2)),"")</f>
        <v>14720000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9609000</v>
      </c>
      <c r="J5" s="18">
        <v>9609000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9609000</v>
      </c>
      <c r="N5" s="27" cm="1">
        <f t="array" ref="N5">IF(F5&gt;0,IF($D5&lt;=0,0,ROUND(F5*J5,2)),"")</f>
        <v>9609000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239</v>
      </c>
      <c r="B7" s="11" t="s">
        <v>257</v>
      </c>
      <c r="C7" s="16"/>
      <c r="D7" s="24">
        <v>562.5</v>
      </c>
      <c r="E7" s="18" cm="1">
        <f t="array" ref="E7">D7</f>
        <v>562.5</v>
      </c>
      <c r="F7" s="18" cm="1">
        <f t="array" ref="F7">D7</f>
        <v>562.5</v>
      </c>
      <c r="G7" s="25" t="s">
        <v>34</v>
      </c>
      <c r="H7" s="18">
        <v>218143.21</v>
      </c>
      <c r="I7" s="18">
        <v>218089.18</v>
      </c>
      <c r="J7" s="18">
        <v>218089.18</v>
      </c>
      <c r="K7" s="18">
        <v>11</v>
      </c>
      <c r="L7" s="18" cm="1">
        <f t="array" ref="L7">IF(D7&gt;0,IF($D7&lt;=0,0,D7*H7),"")</f>
        <v>122705555.625</v>
      </c>
      <c r="M7" s="18" cm="1">
        <f t="array" ref="M7">IF(E7&gt;0,IF($D7&lt;=0,0,ROUND(E7*I7,2)),"")</f>
        <v>122675163.75</v>
      </c>
      <c r="N7" s="27" cm="1">
        <f t="array" ref="N7">IF(F7&gt;0,IF($D7&lt;=0,0,ROUND(F7*J7,2)),"")</f>
        <v>122675163.75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3000</v>
      </c>
      <c r="E8" s="83" cm="1">
        <f t="array" ref="E8">D8</f>
        <v>3000</v>
      </c>
      <c r="F8" s="83" cm="1">
        <f t="array" ref="F8">D8</f>
        <v>3000</v>
      </c>
      <c r="G8" s="86" t="s">
        <v>36</v>
      </c>
      <c r="H8" s="83">
        <v>1974.77</v>
      </c>
      <c r="I8" s="94">
        <v>1974.03</v>
      </c>
      <c r="J8" s="94">
        <v>1974.03</v>
      </c>
      <c r="K8" s="83">
        <v>11</v>
      </c>
      <c r="L8" s="83" cm="1">
        <f t="array" ref="L8">IF(D8&gt;0,IF($D8&lt;=0,0,D8*H8),"")</f>
        <v>5924310</v>
      </c>
      <c r="M8" s="83" cm="1">
        <f t="array" ref="M8">IF(E8&gt;0,IF($D8&lt;=0,0,ROUND(E8*I8,2)),"")</f>
        <v>5922090</v>
      </c>
      <c r="N8" s="87" cm="1">
        <f t="array" ref="N8">IF(F8&gt;0,IF($D8&lt;=0,0,ROUND(F8*J8,2)),"")</f>
        <v>5922090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5"/>
      <c r="J9" s="45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1"/>
      <c r="I10" s="41"/>
      <c r="J10" s="41"/>
      <c r="K10" s="40"/>
      <c r="L10" s="41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153134865.625</v>
      </c>
      <c r="M28" s="57" cm="1">
        <f t="array" ref="M28">SUM(M1:M27)</f>
        <v>152926253.75</v>
      </c>
      <c r="N28" s="57" cm="1">
        <f t="array" ref="N28">SUM(N1:N27)</f>
        <v>152926253.75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340956.24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340559.88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340559.88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153134865.625</v>
      </c>
      <c r="M29" s="67" cm="1">
        <f t="array" ref="M29">SUMIF($K3:$K27,"&gt;0",M3:M27)</f>
        <v>152926253.75</v>
      </c>
      <c r="N29" s="67" cm="1">
        <f t="array" ref="N29">SUMIF($K3:$K27,"&gt;0",N3:N27)</f>
        <v>152926253.75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16844835.21875</v>
      </c>
      <c r="M30" s="67" cm="1">
        <f t="array" ref="M30">M29*MAX($K3:$K27)%</f>
        <v>16821887.912500001</v>
      </c>
      <c r="N30" s="67" cm="1">
        <f t="array" ref="N30">N29*MAX($K3:$K27)%</f>
        <v>16821887.912500001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169979700.84375</v>
      </c>
      <c r="M31" s="67" cm="1">
        <f t="array" ref="M31">M28+M30</f>
        <v>169748141.66249999</v>
      </c>
      <c r="N31" s="67" cm="1">
        <f t="array" ref="N31">N28+N30</f>
        <v>169748141.66249999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92">
        <v>199102000</v>
      </c>
      <c r="J32" s="71"/>
      <c r="K32" s="73" t="s">
        <v>42</v>
      </c>
      <c r="L32" s="66" cm="1">
        <f t="array" ref="L32">ROUNDDOWN(L31,2)</f>
        <v>169979700.84</v>
      </c>
      <c r="M32" s="66" cm="1">
        <f t="array" ref="M32">ROUNDDOWN(M31,2)</f>
        <v>169748141.66</v>
      </c>
      <c r="N32" s="66" cm="1">
        <f t="array" ref="N32">ROUNDDOWN(N31,-3)</f>
        <v>169748000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N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17050000</v>
      </c>
      <c r="I4" s="13">
        <v>16929000</v>
      </c>
      <c r="J4" s="13">
        <v>16929000</v>
      </c>
      <c r="K4" s="13">
        <v>11</v>
      </c>
      <c r="L4" s="13" cm="1">
        <f t="array" ref="L4">IF(D4&gt;0,IF($D4&lt;=0,0,D4*H4),"")</f>
        <v>17050000</v>
      </c>
      <c r="M4" s="13" cm="1">
        <f t="array" ref="M4">IF(E4&gt;0,IF($D4&lt;=0,0,ROUND(E4*I4,2)),"")</f>
        <v>16929000</v>
      </c>
      <c r="N4" s="15" cm="1">
        <f t="array" ref="N4">IF(F4&gt;0,IF($D4&lt;=0,0,ROUND(F4*J4,2)),"")</f>
        <v>16929000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8"/>
      <c r="J5" s="18"/>
      <c r="K5" s="18"/>
      <c r="L5" s="17"/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39000</v>
      </c>
      <c r="J8" s="23">
        <v>39000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390000</v>
      </c>
      <c r="N8" s="15" cm="1">
        <f t="array" ref="N8">IF(F8&gt;0,IF($D8&lt;=0,0,ROUND(F8*J8,2)),"")</f>
        <v>390000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4900</v>
      </c>
      <c r="J9" s="26">
        <v>4900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98000</v>
      </c>
      <c r="N9" s="27" cm="1">
        <f t="array" ref="N9">IF(F9&gt;0,IF($D9&lt;=0,0,ROUND(F9*J9,2)),"")</f>
        <v>98000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14850</v>
      </c>
      <c r="J10" s="23">
        <v>14850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148500</v>
      </c>
      <c r="N10" s="15" cm="1">
        <f t="array" ref="N10">IF(F10&gt;0,IF($D10&lt;=0,0,ROUND(F10*J10,2)),"")</f>
        <v>148500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84150</v>
      </c>
      <c r="J11" s="26">
        <v>84150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841500</v>
      </c>
      <c r="N11" s="27" cm="1">
        <f t="array" ref="N11">IF(F11&gt;0,IF($D11&lt;=0,0,ROUND(F11*J11,2)),"")</f>
        <v>841500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34650</v>
      </c>
      <c r="J12" s="23">
        <v>34650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346500</v>
      </c>
      <c r="N12" s="15" cm="1">
        <f t="array" ref="N12">IF(F12&gt;0,IF($D12&lt;=0,0,ROUND(F12*J12,2)),"")</f>
        <v>346500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106</v>
      </c>
      <c r="C14" s="12"/>
      <c r="D14" s="22">
        <v>575.79</v>
      </c>
      <c r="E14" s="13" cm="1">
        <f t="array" ref="E14">D14</f>
        <v>575.79</v>
      </c>
      <c r="F14" s="13" cm="1">
        <f t="array" ref="F14">D14</f>
        <v>575.79</v>
      </c>
      <c r="G14" s="14" t="s">
        <v>34</v>
      </c>
      <c r="H14" s="13">
        <v>226515.38</v>
      </c>
      <c r="I14" s="13">
        <v>226484.77</v>
      </c>
      <c r="J14" s="13">
        <v>226484.77</v>
      </c>
      <c r="K14" s="13">
        <v>11</v>
      </c>
      <c r="L14" s="13" cm="1">
        <f t="array" ref="L14">IF(D14&gt;0,IF($D14&lt;=0,0,D14*H14),"")</f>
        <v>130425290.65019999</v>
      </c>
      <c r="M14" s="13" cm="1">
        <f t="array" ref="M14">IF(E14&gt;0,IF($D14&lt;=0,0,ROUND(E14*I14,2)),"")</f>
        <v>130407665.72</v>
      </c>
      <c r="N14" s="15" cm="1">
        <f t="array" ref="N14">IF(F14&gt;0,IF($D14&lt;=0,0,ROUND(F14*J14,2)),"")</f>
        <v>130407665.72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3090</v>
      </c>
      <c r="E15" s="18" cm="1">
        <f t="array" ref="E15">D15</f>
        <v>3090</v>
      </c>
      <c r="F15" s="18" cm="1">
        <f t="array" ref="F15">D15</f>
        <v>3090</v>
      </c>
      <c r="G15" s="25" t="s">
        <v>36</v>
      </c>
      <c r="H15" s="18">
        <v>1109.8900000000001</v>
      </c>
      <c r="I15" s="30">
        <v>1108.44</v>
      </c>
      <c r="J15" s="30">
        <v>1108.44</v>
      </c>
      <c r="K15" s="18">
        <v>11</v>
      </c>
      <c r="L15" s="18" cm="1">
        <f t="array" ref="L15">IF(D15&gt;0,IF($D15&lt;=0,0,D15*H15),"")</f>
        <v>3429560.1</v>
      </c>
      <c r="M15" s="18" cm="1">
        <f t="array" ref="M15">IF(E15&gt;0,IF($D15&lt;=0,0,ROUND(E15*I15,2)),"")</f>
        <v>3425079.6</v>
      </c>
      <c r="N15" s="27" cm="1">
        <f t="array" ref="N15">IF(F15&gt;0,IF($D15&lt;=0,0,ROUND(F15*J15,2)),"")</f>
        <v>3425079.6</v>
      </c>
    </row>
    <row r="16" spans="1:14" ht="20.5" customHeight="1" x14ac:dyDescent="0.15">
      <c r="A16" s="28"/>
      <c r="B16" s="11" t="s">
        <v>72</v>
      </c>
      <c r="C16" s="12"/>
      <c r="D16" s="13"/>
      <c r="E16" s="13"/>
      <c r="F16" s="13"/>
      <c r="G16" s="20"/>
      <c r="H16" s="13"/>
      <c r="I16" s="20"/>
      <c r="J16" s="20"/>
      <c r="K16" s="13"/>
      <c r="L16" s="13"/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111">
        <v>340044.23</v>
      </c>
      <c r="I17" s="111">
        <v>339913.86</v>
      </c>
      <c r="J17" s="111">
        <v>339913.86</v>
      </c>
      <c r="K17" s="34">
        <v>0</v>
      </c>
      <c r="L17" s="34" cm="1">
        <f t="array" ref="L17">IF(D17&gt;0,IF($D17&lt;=0,0,D17*H17),"")</f>
        <v>340044.23</v>
      </c>
      <c r="M17" s="34" cm="1">
        <f t="array" ref="M17">IF(E17&gt;0,IF($D17&lt;=0,0,ROUND(E17*I17,2)),"")</f>
        <v>339913.86</v>
      </c>
      <c r="N17" s="36" cm="1">
        <f t="array" ref="N17">IF(F17&gt;0,IF($D17&lt;=0,0,ROUND(F17*J17,2)),"")</f>
        <v>339913.86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5"/>
      <c r="I25" s="45"/>
      <c r="J25" s="45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88"/>
      <c r="I26" s="88"/>
      <c r="J26" s="88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5"/>
      <c r="I27" s="45"/>
      <c r="J27" s="45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49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1"/>
      <c r="M32" s="41"/>
      <c r="N32" s="47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1"/>
      <c r="M34" s="41"/>
      <c r="N34" s="47"/>
    </row>
    <row r="35" spans="1:14" ht="20.75" customHeight="1" x14ac:dyDescent="0.15">
      <c r="A35" s="51"/>
      <c r="B35" s="52"/>
      <c r="C35" s="52"/>
      <c r="D35" s="53"/>
      <c r="E35" s="53"/>
      <c r="F35" s="53"/>
      <c r="G35" s="54"/>
      <c r="H35" s="54"/>
      <c r="I35" s="52"/>
      <c r="J35" s="55"/>
      <c r="K35" s="56" t="s">
        <v>39</v>
      </c>
      <c r="L35" s="57" cm="1">
        <f t="array" ref="L35">SUM(L1:L34)</f>
        <v>153094894.98019999</v>
      </c>
      <c r="M35" s="57" cm="1">
        <f t="array" ref="M35">SUM(M1:M34)</f>
        <v>152926159.18000001</v>
      </c>
      <c r="N35" s="57" cm="1">
        <f t="array" ref="N35">SUM(N1:N34)</f>
        <v>152926159.18000001</v>
      </c>
    </row>
    <row r="36" spans="1:14" ht="21" customHeight="1" x14ac:dyDescent="0.15">
      <c r="A36" s="58"/>
      <c r="B36" s="59" t="s">
        <v>40</v>
      </c>
      <c r="C36" s="60"/>
      <c r="D36" s="61" cm="1">
        <f t="array" ref="D36">ROUND(IF(L36&lt;=100000000,L36*0.24%,IF(AND(L36&gt;100000000,L36&lt;=500000000),100000000*0.24%+(L36-100000000)*0.19%,IF(AND(L36&gt;500000000,L36&lt;=1000000000),100000000*0.24%+400000000*0.19%+(L36-500000000)*0.15%,IF(AND(L36&gt;1000000000,L36&lt;=5000000000),100000000*0.24%+400000000*0.19%+500000000*0.15%+(L36-1000000000)*0.12%,IF(L36&gt;5000000000,100000000*0.24%+400000000*0.19%+500000000*0.15%+4000000000*0.12%+(L36-5000000000)*0.1%,"Bingung komputer"))))),2)</f>
        <v>340234.22</v>
      </c>
      <c r="E36" s="62" cm="1">
        <f t="array" ref="E36">ROUND(IF(M36&lt;=100000000,M36*0.24%,IF(AND(M36&gt;100000000,M36&lt;=500000000),100000000*0.24%+(M36-100000000)*0.19%,IF(AND(M36&gt;500000000,M36&lt;=1000000000),100000000*0.24%+400000000*0.19%+(M36-500000000)*0.15%,IF(AND(M36&gt;1000000000,M36&lt;=5000000000),100000000*0.24%+400000000*0.19%+500000000*0.15%+(M36-1000000000)*0.12%,IF(M36&gt;5000000000,100000000*0.24%+400000000*0.19%+500000000*0.15%+4000000000*0.12%+(M36-5000000000)*0.1%,"Bingung komputer"))))),2)</f>
        <v>339913.87</v>
      </c>
      <c r="F36" s="62" cm="1">
        <f t="array" ref="F36">ROUND(IF(N36&lt;=100000000,N36*0.24%,IF(AND(N36&gt;100000000,N36&lt;=500000000),100000000*0.24%+(N36-100000000)*0.19%,IF(AND(N36&gt;500000000,N36&lt;=1000000000),100000000*0.24%+400000000*0.19%+(N36-500000000)*0.15%,IF(AND(N36&gt;1000000000,N36&lt;=5000000000),100000000*0.24%+400000000*0.19%+500000000*0.15%+(N36-1000000000)*0.12%,IF(N36&gt;5000000000,100000000*0.24%+400000000*0.19%+500000000*0.15%+4000000000*0.12%+(N36-5000000000)*0.1%,"Bingung komputer"))))),2)</f>
        <v>339913.87</v>
      </c>
      <c r="G36" s="63"/>
      <c r="H36" s="64"/>
      <c r="I36" s="60"/>
      <c r="J36" s="65"/>
      <c r="K36" s="65" t="str" cm="1">
        <f t="array" ref="K36">"Jumlah Terkena Pajak "&amp;MAX(K3:K34)&amp;"% (B)"</f>
        <v>Jumlah Terkena Pajak 11% (B)</v>
      </c>
      <c r="L36" s="66" cm="1">
        <f t="array" ref="L36">SUMIF($K3:$K34,"&gt;0",L3:L34)</f>
        <v>152754850.7502</v>
      </c>
      <c r="M36" s="67" cm="1">
        <f t="array" ref="M36">SUMIF($K3:$K34,"&gt;0",M3:M34)</f>
        <v>152586245.31999999</v>
      </c>
      <c r="N36" s="67" cm="1">
        <f t="array" ref="N36">SUMIF($K3:$K34,"&gt;0",N3:N34)</f>
        <v>152586245.31999999</v>
      </c>
    </row>
    <row r="37" spans="1:14" ht="21" customHeight="1" x14ac:dyDescent="0.15">
      <c r="A37" s="68"/>
      <c r="B37" s="69"/>
      <c r="C37" s="69"/>
      <c r="D37" s="70"/>
      <c r="E37" s="70"/>
      <c r="F37" s="69"/>
      <c r="G37" s="70"/>
      <c r="H37" s="70"/>
      <c r="I37" s="69"/>
      <c r="J37" s="71"/>
      <c r="K37" s="71" t="str" cm="1">
        <f t="array" ref="K37">"PPN (C) = "&amp;MAX(K3:K34)&amp;"% x B"</f>
        <v>PPN (C) = 11% x B</v>
      </c>
      <c r="L37" s="72" cm="1">
        <f t="array" ref="L37">L36*MAX($K3:$K34)%</f>
        <v>16803033.582522001</v>
      </c>
      <c r="M37" s="67" cm="1">
        <f t="array" ref="M37">M36*MAX($K3:$K34)%</f>
        <v>16784486.985199999</v>
      </c>
      <c r="N37" s="67" cm="1">
        <f t="array" ref="N37">N36*MAX($K3:$K34)%</f>
        <v>16784486.985199999</v>
      </c>
    </row>
    <row r="38" spans="1:14" ht="21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41</v>
      </c>
      <c r="L38" s="74" cm="1">
        <f t="array" ref="L38">L35+L37</f>
        <v>169897928.562722</v>
      </c>
      <c r="M38" s="67" cm="1">
        <f t="array" ref="M38">M35+M37</f>
        <v>169710646.1652</v>
      </c>
      <c r="N38" s="67" cm="1">
        <f t="array" ref="N38">N35+N37</f>
        <v>169710646.1652</v>
      </c>
    </row>
    <row r="39" spans="1:14" ht="20.5" customHeight="1" x14ac:dyDescent="0.15">
      <c r="A39" s="68"/>
      <c r="B39" s="69"/>
      <c r="C39" s="69"/>
      <c r="D39" s="70"/>
      <c r="E39" s="70"/>
      <c r="F39" s="70"/>
      <c r="G39" s="70"/>
      <c r="H39" s="70"/>
      <c r="I39" s="92">
        <v>199102000</v>
      </c>
      <c r="J39" s="71"/>
      <c r="K39" s="73" t="s">
        <v>42</v>
      </c>
      <c r="L39" s="66" cm="1">
        <f t="array" ref="L39">ROUNDDOWN(L38,2)</f>
        <v>169897928.56</v>
      </c>
      <c r="M39" s="66" cm="1">
        <f t="array" ref="M39">ROUNDDOWN(M38,2)</f>
        <v>169710646.16</v>
      </c>
      <c r="N39" s="66" cm="1">
        <f t="array" ref="N39">ROUNDDOWN(N38,-3)</f>
        <v>169710000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9190000</v>
      </c>
      <c r="I4" s="13">
        <v>9175700</v>
      </c>
      <c r="J4" s="13">
        <v>9175700</v>
      </c>
      <c r="K4" s="13">
        <v>11</v>
      </c>
      <c r="L4" s="13" cm="1">
        <f t="array" ref="L4">IF(D4&gt;0,IF($D4&lt;=0,0,D4*H4),"")</f>
        <v>9190000</v>
      </c>
      <c r="M4" s="13" cm="1">
        <f t="array" ref="M4">IF(E4&gt;0,IF($D4&lt;=0,0,ROUND(E4*I4,2)),"")</f>
        <v>9175700</v>
      </c>
      <c r="N4" s="15" cm="1">
        <f t="array" ref="N4">IF(F4&gt;0,IF($D4&lt;=0,0,ROUND(F4*J4,2)),"")</f>
        <v>9175700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480000</v>
      </c>
      <c r="J5" s="18">
        <v>480000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480000</v>
      </c>
      <c r="N5" s="27" cm="1">
        <f t="array" ref="N5">IF(F5&gt;0,IF($D5&lt;=0,0,ROUND(F5*J5,2)),"")</f>
        <v>480000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256</v>
      </c>
      <c r="B7" s="11" t="s">
        <v>371</v>
      </c>
      <c r="C7" s="16"/>
      <c r="D7" s="24">
        <v>393.75</v>
      </c>
      <c r="E7" s="18" cm="1">
        <f t="array" ref="E7">D7</f>
        <v>393.75</v>
      </c>
      <c r="F7" s="18" cm="1">
        <f t="array" ref="F7">D7</f>
        <v>393.75</v>
      </c>
      <c r="G7" s="25" t="s">
        <v>34</v>
      </c>
      <c r="H7" s="18">
        <v>358300.26</v>
      </c>
      <c r="I7" s="18">
        <v>358298.91</v>
      </c>
      <c r="J7" s="18">
        <v>358298.91</v>
      </c>
      <c r="K7" s="18">
        <v>11</v>
      </c>
      <c r="L7" s="18" cm="1">
        <f t="array" ref="L7">IF(D7&gt;0,IF($D7&lt;=0,0,D7*H7),"")</f>
        <v>141080727.375</v>
      </c>
      <c r="M7" s="18" cm="1">
        <f t="array" ref="M7">IF(E7&gt;0,IF($D7&lt;=0,0,ROUND(E7*I7,2)),"")</f>
        <v>141080195.81</v>
      </c>
      <c r="N7" s="27" cm="1">
        <f t="array" ref="N7">IF(F7&gt;0,IF($D7&lt;=0,0,ROUND(F7*J7,2)),"")</f>
        <v>141080195.81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1721.37</v>
      </c>
      <c r="E8" s="83" cm="1">
        <f t="array" ref="E8">D8</f>
        <v>1721.37</v>
      </c>
      <c r="F8" s="83" cm="1">
        <f t="array" ref="F8">D8</f>
        <v>1721.37</v>
      </c>
      <c r="G8" s="86" t="s">
        <v>36</v>
      </c>
      <c r="H8" s="83">
        <v>1284.28</v>
      </c>
      <c r="I8" s="94">
        <v>1283.3900000000001</v>
      </c>
      <c r="J8" s="94">
        <v>1283.3900000000001</v>
      </c>
      <c r="K8" s="83">
        <v>11</v>
      </c>
      <c r="L8" s="83" cm="1">
        <f t="array" ref="L8">IF(D8&gt;0,IF($D8&lt;=0,0,D8*H8),"")</f>
        <v>2210721.0636</v>
      </c>
      <c r="M8" s="83" cm="1">
        <f t="array" ref="M8">IF(E8&gt;0,IF($D8&lt;=0,0,ROUND(E8*I8,2)),"")</f>
        <v>2209189.04</v>
      </c>
      <c r="N8" s="87" cm="1">
        <f t="array" ref="N8">IF(F8&gt;0,IF($D8&lt;=0,0,ROUND(F8*J8,2)),"")</f>
        <v>2209189.04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5"/>
      <c r="J9" s="45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1"/>
      <c r="I10" s="41"/>
      <c r="J10" s="41"/>
      <c r="K10" s="40"/>
      <c r="L10" s="41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152976448.4386</v>
      </c>
      <c r="M28" s="57" cm="1">
        <f t="array" ref="M28">SUM(M1:M27)</f>
        <v>152945084.84999999</v>
      </c>
      <c r="N28" s="57" cm="1">
        <f t="array" ref="N28">SUM(N1:N27)</f>
        <v>152945084.84999999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340655.25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340595.66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340595.66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152976448.4386</v>
      </c>
      <c r="M29" s="67" cm="1">
        <f t="array" ref="M29">SUMIF($K3:$K27,"&gt;0",M3:M27)</f>
        <v>152945084.84999999</v>
      </c>
      <c r="N29" s="67" cm="1">
        <f t="array" ref="N29">SUMIF($K3:$K27,"&gt;0",N3:N27)</f>
        <v>152945084.84999999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16827409.328246001</v>
      </c>
      <c r="M30" s="67" cm="1">
        <f t="array" ref="M30">M29*MAX($K3:$K27)%</f>
        <v>16823959.333499998</v>
      </c>
      <c r="N30" s="67" cm="1">
        <f t="array" ref="N30">N29*MAX($K3:$K27)%</f>
        <v>16823959.333499998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169803857.766846</v>
      </c>
      <c r="M31" s="67" cm="1">
        <f t="array" ref="M31">M28+M30</f>
        <v>169769044.18349999</v>
      </c>
      <c r="N31" s="67" cm="1">
        <f t="array" ref="N31">N28+N30</f>
        <v>169769044.18349999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>
        <v>169971000</v>
      </c>
      <c r="H32" s="70">
        <v>169769536.27000001</v>
      </c>
      <c r="I32" s="92">
        <v>169769000</v>
      </c>
      <c r="J32" s="71"/>
      <c r="K32" s="73" t="s">
        <v>42</v>
      </c>
      <c r="L32" s="66" cm="1">
        <f t="array" ref="L32">ROUNDDOWN(L31,2)</f>
        <v>169803857.75999999</v>
      </c>
      <c r="M32" s="66" cm="1">
        <f t="array" ref="M32">ROUNDDOWN(M31,2)</f>
        <v>169769044.18000001</v>
      </c>
      <c r="N32" s="66" cm="1">
        <f t="array" ref="N32">ROUNDDOWN(N31,-3)</f>
        <v>169769000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45811.043055555558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14800000</v>
      </c>
      <c r="I4" s="13">
        <v>14700000</v>
      </c>
      <c r="J4" s="13">
        <v>14700000</v>
      </c>
      <c r="K4" s="13">
        <v>11</v>
      </c>
      <c r="L4" s="13" cm="1">
        <f t="array" ref="L4">IF(D4&gt;0,IF($D4&lt;=0,0,D4*H4),"")</f>
        <v>14800000</v>
      </c>
      <c r="M4" s="13" cm="1">
        <f t="array" ref="M4">IF(E4&gt;0,IF($D4&lt;=0,0,ROUND(E4*I4,2)),"")</f>
        <v>14700000</v>
      </c>
      <c r="N4" s="15" cm="1">
        <f t="array" ref="N4">IF(F4&gt;0,IF($D4&lt;=0,0,ROUND(F4*J4,2)),"")</f>
        <v>14700000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9645000</v>
      </c>
      <c r="J5" s="18">
        <v>9645000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9645000</v>
      </c>
      <c r="N5" s="27" cm="1">
        <f t="array" ref="N5">IF(F5&gt;0,IF($D5&lt;=0,0,ROUND(F5*J5,2)),"")</f>
        <v>9645000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239</v>
      </c>
      <c r="B7" s="11" t="s">
        <v>257</v>
      </c>
      <c r="C7" s="16"/>
      <c r="D7" s="24">
        <v>561.75</v>
      </c>
      <c r="E7" s="18" cm="1">
        <f t="array" ref="E7">D7</f>
        <v>561.75</v>
      </c>
      <c r="F7" s="18" cm="1">
        <f t="array" ref="F7">D7</f>
        <v>561.75</v>
      </c>
      <c r="G7" s="25" t="s">
        <v>34</v>
      </c>
      <c r="H7" s="18">
        <v>218143.21</v>
      </c>
      <c r="I7" s="18">
        <v>218089.18</v>
      </c>
      <c r="J7" s="18">
        <v>218089.18</v>
      </c>
      <c r="K7" s="18">
        <v>11</v>
      </c>
      <c r="L7" s="18" cm="1">
        <f t="array" ref="L7">IF(D7&gt;0,IF($D7&lt;=0,0,D7*H7),"")</f>
        <v>122541948.2175</v>
      </c>
      <c r="M7" s="18" cm="1">
        <f t="array" ref="M7">IF(E7&gt;0,IF($D7&lt;=0,0,ROUND(E7*I7,2)),"")</f>
        <v>122511596.87</v>
      </c>
      <c r="N7" s="27" cm="1">
        <f t="array" ref="N7">IF(F7&gt;0,IF($D7&lt;=0,0,ROUND(F7*J7,2)),"")</f>
        <v>122511596.87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2942.5</v>
      </c>
      <c r="E8" s="83" cm="1">
        <f t="array" ref="E8">D8</f>
        <v>2942.5</v>
      </c>
      <c r="F8" s="83" cm="1">
        <f t="array" ref="F8">D8</f>
        <v>2942.5</v>
      </c>
      <c r="G8" s="86" t="s">
        <v>36</v>
      </c>
      <c r="H8" s="83">
        <v>1974.77</v>
      </c>
      <c r="I8" s="94">
        <v>1974.03</v>
      </c>
      <c r="J8" s="94">
        <v>1974.03</v>
      </c>
      <c r="K8" s="83">
        <v>11</v>
      </c>
      <c r="L8" s="83" cm="1">
        <f t="array" ref="L8">IF(D8&gt;0,IF($D8&lt;=0,0,D8*H8),"")</f>
        <v>5810760.7249999996</v>
      </c>
      <c r="M8" s="83" cm="1">
        <f t="array" ref="M8">IF(E8&gt;0,IF($D8&lt;=0,0,ROUND(E8*I8,2)),"")</f>
        <v>5808583.2800000003</v>
      </c>
      <c r="N8" s="87" cm="1">
        <f t="array" ref="N8">IF(F8&gt;0,IF($D8&lt;=0,0,ROUND(F8*J8,2)),"")</f>
        <v>5808583.2800000003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5"/>
      <c r="J9" s="45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1"/>
      <c r="I10" s="41"/>
      <c r="J10" s="41"/>
      <c r="K10" s="40"/>
      <c r="L10" s="41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152857708.9425</v>
      </c>
      <c r="M28" s="57" cm="1">
        <f t="array" ref="M28">SUM(M1:M27)</f>
        <v>152665180.15000001</v>
      </c>
      <c r="N28" s="57" cm="1">
        <f t="array" ref="N28">SUM(N1:N27)</f>
        <v>152665180.15000001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340429.65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340063.84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340063.84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152857708.9425</v>
      </c>
      <c r="M29" s="67" cm="1">
        <f t="array" ref="M29">SUMIF($K3:$K27,"&gt;0",M3:M27)</f>
        <v>152665180.15000001</v>
      </c>
      <c r="N29" s="67" cm="1">
        <f t="array" ref="N29">SUMIF($K3:$K27,"&gt;0",N3:N27)</f>
        <v>152665180.15000001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16814347.983674999</v>
      </c>
      <c r="M30" s="67" cm="1">
        <f t="array" ref="M30">M29*MAX($K3:$K27)%</f>
        <v>16793169.816500001</v>
      </c>
      <c r="N30" s="67" cm="1">
        <f t="array" ref="N30">N29*MAX($K3:$K27)%</f>
        <v>16793169.816500001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169672056.926175</v>
      </c>
      <c r="M31" s="67" cm="1">
        <f t="array" ref="M31">M28+M30</f>
        <v>169458349.96650001</v>
      </c>
      <c r="N31" s="67" cm="1">
        <f t="array" ref="N31">N28+N30</f>
        <v>169458349.96650001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92">
        <v>199102000</v>
      </c>
      <c r="J32" s="71"/>
      <c r="K32" s="73" t="s">
        <v>42</v>
      </c>
      <c r="L32" s="66" cm="1">
        <f t="array" ref="L32">ROUNDDOWN(L31,2)</f>
        <v>169672056.91999999</v>
      </c>
      <c r="M32" s="66" cm="1">
        <f t="array" ref="M32">ROUNDDOWN(M31,2)</f>
        <v>169458349.96000001</v>
      </c>
      <c r="N32" s="66" cm="1">
        <f t="array" ref="N32">ROUNDDOWN(N31,-3)</f>
        <v>169458000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45811.043055555558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14800000</v>
      </c>
      <c r="I4" s="13">
        <v>14700000</v>
      </c>
      <c r="J4" s="13">
        <v>14700000</v>
      </c>
      <c r="K4" s="13">
        <v>11</v>
      </c>
      <c r="L4" s="13" cm="1">
        <f t="array" ref="L4">IF(D4&gt;0,IF($D4&lt;=0,0,D4*H4),"")</f>
        <v>14800000</v>
      </c>
      <c r="M4" s="13" cm="1">
        <f t="array" ref="M4">IF(E4&gt;0,IF($D4&lt;=0,0,ROUND(E4*I4,2)),"")</f>
        <v>14700000</v>
      </c>
      <c r="N4" s="15" cm="1">
        <f t="array" ref="N4">IF(F4&gt;0,IF($D4&lt;=0,0,ROUND(F4*J4,2)),"")</f>
        <v>14700000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9645000</v>
      </c>
      <c r="J5" s="18">
        <v>9645000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9645000</v>
      </c>
      <c r="N5" s="27" cm="1">
        <f t="array" ref="N5">IF(F5&gt;0,IF($D5&lt;=0,0,ROUND(F5*J5,2)),"")</f>
        <v>9645000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239</v>
      </c>
      <c r="B7" s="11" t="s">
        <v>257</v>
      </c>
      <c r="C7" s="16"/>
      <c r="D7" s="24">
        <v>376.25</v>
      </c>
      <c r="E7" s="18" cm="1">
        <f t="array" ref="E7">D7</f>
        <v>376.25</v>
      </c>
      <c r="F7" s="18" cm="1">
        <f t="array" ref="F7">D7</f>
        <v>376.25</v>
      </c>
      <c r="G7" s="25" t="s">
        <v>34</v>
      </c>
      <c r="H7" s="18">
        <v>218143.21</v>
      </c>
      <c r="I7" s="18">
        <v>218089.18</v>
      </c>
      <c r="J7" s="18">
        <v>218089.18</v>
      </c>
      <c r="K7" s="18">
        <v>11</v>
      </c>
      <c r="L7" s="18" cm="1">
        <f t="array" ref="L7">IF(D7&gt;0,IF($D7&lt;=0,0,D7*H7),"")</f>
        <v>82076382.762500003</v>
      </c>
      <c r="M7" s="18" cm="1">
        <f t="array" ref="M7">IF(E7&gt;0,IF($D7&lt;=0,0,ROUND(E7*I7,2)),"")</f>
        <v>82056053.980000004</v>
      </c>
      <c r="N7" s="27" cm="1">
        <f t="array" ref="N7">IF(F7&gt;0,IF($D7&lt;=0,0,ROUND(F7*J7,2)),"")</f>
        <v>82056053.980000004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1960</v>
      </c>
      <c r="E8" s="83" cm="1">
        <f t="array" ref="E8">D8</f>
        <v>1960</v>
      </c>
      <c r="F8" s="83" cm="1">
        <f t="array" ref="F8">D8</f>
        <v>1960</v>
      </c>
      <c r="G8" s="86" t="s">
        <v>36</v>
      </c>
      <c r="H8" s="83">
        <v>1974.77</v>
      </c>
      <c r="I8" s="94">
        <v>1974.03</v>
      </c>
      <c r="J8" s="94">
        <v>1974.03</v>
      </c>
      <c r="K8" s="83">
        <v>11</v>
      </c>
      <c r="L8" s="83" cm="1">
        <f t="array" ref="L8">IF(D8&gt;0,IF($D8&lt;=0,0,D8*H8),"")</f>
        <v>3870549.2</v>
      </c>
      <c r="M8" s="83" cm="1">
        <f t="array" ref="M8">IF(E8&gt;0,IF($D8&lt;=0,0,ROUND(E8*I8,2)),"")</f>
        <v>3869098.8</v>
      </c>
      <c r="N8" s="87" cm="1">
        <f t="array" ref="N8">IF(F8&gt;0,IF($D8&lt;=0,0,ROUND(F8*J8,2)),"")</f>
        <v>3869098.8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5"/>
      <c r="J9" s="45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1"/>
      <c r="I10" s="41"/>
      <c r="J10" s="41"/>
      <c r="K10" s="40"/>
      <c r="L10" s="41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110451931.96250001</v>
      </c>
      <c r="M28" s="57" cm="1">
        <f t="array" ref="M28">SUM(M1:M27)</f>
        <v>110270152.78</v>
      </c>
      <c r="N28" s="57" cm="1">
        <f t="array" ref="N28">SUM(N1:N27)</f>
        <v>110270152.78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259858.67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259513.29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259513.29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110451931.96250001</v>
      </c>
      <c r="M29" s="67" cm="1">
        <f t="array" ref="M29">SUMIF($K3:$K27,"&gt;0",M3:M27)</f>
        <v>110270152.78</v>
      </c>
      <c r="N29" s="67" cm="1">
        <f t="array" ref="N29">SUMIF($K3:$K27,"&gt;0",N3:N27)</f>
        <v>110270152.78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12149712.515875001</v>
      </c>
      <c r="M30" s="67" cm="1">
        <f t="array" ref="M30">M29*MAX($K3:$K27)%</f>
        <v>12129716.8058</v>
      </c>
      <c r="N30" s="67" cm="1">
        <f t="array" ref="N30">N29*MAX($K3:$K27)%</f>
        <v>12129716.8058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122601644.478375</v>
      </c>
      <c r="M31" s="67" cm="1">
        <f t="array" ref="M31">M28+M30</f>
        <v>122399869.58580001</v>
      </c>
      <c r="N31" s="67" cm="1">
        <f t="array" ref="N31">N28+N30</f>
        <v>122399869.58580001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92">
        <v>199102000</v>
      </c>
      <c r="J32" s="71"/>
      <c r="K32" s="73" t="s">
        <v>42</v>
      </c>
      <c r="L32" s="66" cm="1">
        <f t="array" ref="L32">ROUNDDOWN(L31,2)</f>
        <v>122601644.47</v>
      </c>
      <c r="M32" s="66" cm="1">
        <f t="array" ref="M32">ROUNDDOWN(M31,2)</f>
        <v>122399869.58</v>
      </c>
      <c r="N32" s="66" cm="1">
        <f t="array" ref="N32">ROUNDDOWN(N31,-3)</f>
        <v>122399000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9100000</v>
      </c>
      <c r="J4" s="13">
        <v>9100000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9100000</v>
      </c>
      <c r="N4" s="15" cm="1">
        <f t="array" ref="N4">IF(F4&gt;0,IF($D4&lt;=0,0,ROUND(F4*J4,2)),"")</f>
        <v>9100000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17800000</v>
      </c>
      <c r="J5" s="18">
        <v>17800000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17800000</v>
      </c>
      <c r="N5" s="27" cm="1">
        <f t="array" ref="N5">IF(F5&gt;0,IF($D5&lt;=0,0,ROUND(F5*J5,2)),"")</f>
        <v>17800000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22450000</v>
      </c>
      <c r="J6" s="13">
        <v>22450000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22450000</v>
      </c>
      <c r="N6" s="15" cm="1">
        <f t="array" ref="N6">IF(F6&gt;0,IF($D6&lt;=0,0,ROUND(F6*J6,2)),"")</f>
        <v>22450000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22450000</v>
      </c>
      <c r="J7" s="18">
        <v>22450000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22450000</v>
      </c>
      <c r="N7" s="27" cm="1">
        <f t="array" ref="N7">IF(F7&gt;0,IF($D7&lt;=0,0,ROUND(F7*J7,2)),"")</f>
        <v>22450000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4300000</v>
      </c>
      <c r="J8" s="13">
        <v>4300000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4300000</v>
      </c>
      <c r="N8" s="15" cm="1">
        <f t="array" ref="N8">IF(F8&gt;0,IF($D8&lt;=0,0,ROUND(F8*J8,2)),"")</f>
        <v>4300000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13400000</v>
      </c>
      <c r="J9" s="18">
        <v>13400000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13400000</v>
      </c>
      <c r="N9" s="27" cm="1">
        <f t="array" ref="N9">IF(F9&gt;0,IF($D9&lt;=0,0,ROUND(F9*J9,2)),"")</f>
        <v>13400000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215739.36</v>
      </c>
      <c r="I10" s="83">
        <v>214800</v>
      </c>
      <c r="J10" s="83">
        <v>214800</v>
      </c>
      <c r="K10" s="83">
        <v>0</v>
      </c>
      <c r="L10" s="83" cm="1">
        <f t="array" ref="L10">IF(D10&gt;0,IF($D10&lt;=0,0,D10*H10),"")</f>
        <v>215739.36</v>
      </c>
      <c r="M10" s="83" cm="1">
        <f t="array" ref="M10">IF(E10&gt;0,IF($D10&lt;=0,0,ROUND(E10*I10,2)),"")</f>
        <v>214800</v>
      </c>
      <c r="N10" s="87" cm="1">
        <f t="array" ref="N10">IF(F10&gt;0,IF($D10&lt;=0,0,ROUND(F10*J10,2)),"")</f>
        <v>214800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90107139.359999999</v>
      </c>
      <c r="M27" s="57" cm="1">
        <f t="array" ref="M27">SUM(M1:M26)</f>
        <v>89714800</v>
      </c>
      <c r="N27" s="57" cm="1">
        <f t="array" ref="N27">SUM(N1:N26)</f>
        <v>89714800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214800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214800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89500000</v>
      </c>
      <c r="N28" s="67" cm="1">
        <f t="array" ref="N28">SUMIF($K3:$K26,"&gt;0",N3:N26)</f>
        <v>89500000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9845000</v>
      </c>
      <c r="N29" s="67" cm="1">
        <f t="array" ref="N29">N28*MAX($K3:$K26)%</f>
        <v>9845000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99995193.359999999</v>
      </c>
      <c r="M30" s="67" cm="1">
        <f t="array" ref="M30">M27+M29</f>
        <v>99559800</v>
      </c>
      <c r="N30" s="67" cm="1">
        <f t="array" ref="N30">N27+N29</f>
        <v>99559800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4806.640000000596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99995193.359999999</v>
      </c>
      <c r="M31" s="66" cm="1">
        <f t="array" ref="M31">ROUNDDOWN(M30,2)</f>
        <v>99559800</v>
      </c>
      <c r="N31" s="66" cm="1">
        <f t="array" ref="N31">ROUNDDOWN(N30,-3)</f>
        <v>99559000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9100000</v>
      </c>
      <c r="J4" s="13">
        <v>9100000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9100000</v>
      </c>
      <c r="N4" s="15" cm="1">
        <f t="array" ref="N4">IF(F4&gt;0,IF($D4&lt;=0,0,ROUND(F4*J4,2)),"")</f>
        <v>9100000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17900000</v>
      </c>
      <c r="J5" s="18">
        <v>17900000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17900000</v>
      </c>
      <c r="N5" s="27" cm="1">
        <f t="array" ref="N5">IF(F5&gt;0,IF($D5&lt;=0,0,ROUND(F5*J5,2)),"")</f>
        <v>17900000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22450000</v>
      </c>
      <c r="J6" s="13">
        <v>22450000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22450000</v>
      </c>
      <c r="N6" s="15" cm="1">
        <f t="array" ref="N6">IF(F6&gt;0,IF($D6&lt;=0,0,ROUND(F6*J6,2)),"")</f>
        <v>22450000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22550000</v>
      </c>
      <c r="J7" s="18">
        <v>22550000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22550000</v>
      </c>
      <c r="N7" s="27" cm="1">
        <f t="array" ref="N7">IF(F7&gt;0,IF($D7&lt;=0,0,ROUND(F7*J7,2)),"")</f>
        <v>22550000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4300000</v>
      </c>
      <c r="J8" s="13">
        <v>4300000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4300000</v>
      </c>
      <c r="N8" s="15" cm="1">
        <f t="array" ref="N8">IF(F8&gt;0,IF($D8&lt;=0,0,ROUND(F8*J8,2)),"")</f>
        <v>4300000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13500000</v>
      </c>
      <c r="J9" s="18">
        <v>13500000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13500000</v>
      </c>
      <c r="N9" s="27" cm="1">
        <f t="array" ref="N9">IF(F9&gt;0,IF($D9&lt;=0,0,ROUND(F9*J9,2)),"")</f>
        <v>13500000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215739.36</v>
      </c>
      <c r="I10" s="83">
        <v>215520</v>
      </c>
      <c r="J10" s="83">
        <v>215520</v>
      </c>
      <c r="K10" s="83">
        <v>0</v>
      </c>
      <c r="L10" s="83" cm="1">
        <f t="array" ref="L10">IF(D10&gt;0,IF($D10&lt;=0,0,D10*H10),"")</f>
        <v>215739.36</v>
      </c>
      <c r="M10" s="83" cm="1">
        <f t="array" ref="M10">IF(E10&gt;0,IF($D10&lt;=0,0,ROUND(E10*I10,2)),"")</f>
        <v>215520</v>
      </c>
      <c r="N10" s="87" cm="1">
        <f t="array" ref="N10">IF(F10&gt;0,IF($D10&lt;=0,0,ROUND(F10*J10,2)),"")</f>
        <v>215520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90107139.359999999</v>
      </c>
      <c r="M27" s="57" cm="1">
        <f t="array" ref="M27">SUM(M1:M26)</f>
        <v>90015520</v>
      </c>
      <c r="N27" s="57" cm="1">
        <f t="array" ref="N27">SUM(N1:N26)</f>
        <v>90015520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215520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215520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89800000</v>
      </c>
      <c r="N28" s="67" cm="1">
        <f t="array" ref="N28">SUMIF($K3:$K26,"&gt;0",N3:N26)</f>
        <v>89800000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9878000</v>
      </c>
      <c r="N29" s="67" cm="1">
        <f t="array" ref="N29">N28*MAX($K3:$K26)%</f>
        <v>9878000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99995193.359999999</v>
      </c>
      <c r="M30" s="67" cm="1">
        <f t="array" ref="M30">M27+M29</f>
        <v>99893520</v>
      </c>
      <c r="N30" s="67" cm="1">
        <f t="array" ref="N30">N27+N29</f>
        <v>99893520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4806.640000000596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99995193.359999999</v>
      </c>
      <c r="M31" s="66" cm="1">
        <f t="array" ref="M31">ROUNDDOWN(M30,2)</f>
        <v>99893520</v>
      </c>
      <c r="N31" s="66" cm="1">
        <f t="array" ref="N31">ROUNDDOWN(N30,-3)</f>
        <v>99893000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8989100</v>
      </c>
      <c r="I4" s="13">
        <v>9200000</v>
      </c>
      <c r="J4" s="13">
        <v>9200000</v>
      </c>
      <c r="K4" s="13">
        <v>11</v>
      </c>
      <c r="L4" s="13" cm="1">
        <f t="array" ref="L4">IF(D4&gt;0,IF($D4&lt;=0,0,D4*H4),"")</f>
        <v>8989100</v>
      </c>
      <c r="M4" s="13" cm="1">
        <f t="array" ref="M4">IF(E4&gt;0,IF($D4&lt;=0,0,ROUND(E4*I4,2)),"")</f>
        <v>9200000</v>
      </c>
      <c r="N4" s="15" cm="1">
        <f t="array" ref="N4">IF(F4&gt;0,IF($D4&lt;=0,0,ROUND(F4*J4,2)),"")</f>
        <v>9200000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17978300</v>
      </c>
      <c r="I5" s="18">
        <v>17870000</v>
      </c>
      <c r="J5" s="18">
        <v>17870000</v>
      </c>
      <c r="K5" s="18">
        <v>11</v>
      </c>
      <c r="L5" s="18" cm="1">
        <f t="array" ref="L5">IF(D5&gt;0,IF($D5&lt;=0,0,D5*H5),"")</f>
        <v>17978300</v>
      </c>
      <c r="M5" s="18" cm="1">
        <f t="array" ref="M5">IF(E5&gt;0,IF($D5&lt;=0,0,ROUND(E5*I5,2)),"")</f>
        <v>17870000</v>
      </c>
      <c r="N5" s="27" cm="1">
        <f t="array" ref="N5">IF(F5&gt;0,IF($D5&lt;=0,0,ROUND(F5*J5,2)),"")</f>
        <v>17870000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22472900</v>
      </c>
      <c r="I6" s="13">
        <v>22550000</v>
      </c>
      <c r="J6" s="13">
        <v>22550000</v>
      </c>
      <c r="K6" s="13">
        <v>11</v>
      </c>
      <c r="L6" s="13" cm="1">
        <f t="array" ref="L6">IF(D6&gt;0,IF($D6&lt;=0,0,D6*H6),"")</f>
        <v>22472900</v>
      </c>
      <c r="M6" s="13" cm="1">
        <f t="array" ref="M6">IF(E6&gt;0,IF($D6&lt;=0,0,ROUND(E6*I6,2)),"")</f>
        <v>22550000</v>
      </c>
      <c r="N6" s="15" cm="1">
        <f t="array" ref="N6">IF(F6&gt;0,IF($D6&lt;=0,0,ROUND(F6*J6,2)),"")</f>
        <v>22550000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22472900</v>
      </c>
      <c r="I7" s="18">
        <v>22400000</v>
      </c>
      <c r="J7" s="18">
        <v>22400000</v>
      </c>
      <c r="K7" s="18">
        <v>11</v>
      </c>
      <c r="L7" s="18" cm="1">
        <f t="array" ref="L7">IF(D7&gt;0,IF($D7&lt;=0,0,D7*H7),"")</f>
        <v>22472900</v>
      </c>
      <c r="M7" s="18" cm="1">
        <f t="array" ref="M7">IF(E7&gt;0,IF($D7&lt;=0,0,ROUND(E7*I7,2)),"")</f>
        <v>22400000</v>
      </c>
      <c r="N7" s="27" cm="1">
        <f t="array" ref="N7">IF(F7&gt;0,IF($D7&lt;=0,0,ROUND(F7*J7,2)),"")</f>
        <v>22400000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4494500</v>
      </c>
      <c r="I8" s="13">
        <v>4350000</v>
      </c>
      <c r="J8" s="13">
        <v>4350000</v>
      </c>
      <c r="K8" s="13">
        <v>11</v>
      </c>
      <c r="L8" s="13" cm="1">
        <f t="array" ref="L8">IF(D8&gt;0,IF($D8&lt;=0,0,D8*H8),"")</f>
        <v>4494500</v>
      </c>
      <c r="M8" s="13" cm="1">
        <f t="array" ref="M8">IF(E8&gt;0,IF($D8&lt;=0,0,ROUND(E8*I8,2)),"")</f>
        <v>4350000</v>
      </c>
      <c r="N8" s="15" cm="1">
        <f t="array" ref="N8">IF(F8&gt;0,IF($D8&lt;=0,0,ROUND(F8*J8,2)),"")</f>
        <v>4350000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13483700</v>
      </c>
      <c r="I9" s="18">
        <v>13420000</v>
      </c>
      <c r="J9" s="18">
        <v>13420000</v>
      </c>
      <c r="K9" s="18">
        <v>11</v>
      </c>
      <c r="L9" s="18" cm="1">
        <f t="array" ref="L9">IF(D9&gt;0,IF($D9&lt;=0,0,D9*H9),"")</f>
        <v>13483700</v>
      </c>
      <c r="M9" s="18" cm="1">
        <f t="array" ref="M9">IF(E9&gt;0,IF($D9&lt;=0,0,ROUND(E9*I9,2)),"")</f>
        <v>13420000</v>
      </c>
      <c r="N9" s="27" cm="1">
        <f t="array" ref="N9">IF(F9&gt;0,IF($D9&lt;=0,0,ROUND(F9*J9,2)),"")</f>
        <v>13420000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215739.36</v>
      </c>
      <c r="I10" s="83">
        <v>215496</v>
      </c>
      <c r="J10" s="83">
        <v>215496</v>
      </c>
      <c r="K10" s="83">
        <v>0</v>
      </c>
      <c r="L10" s="83" cm="1">
        <f t="array" ref="L10">IF(D10&gt;0,IF($D10&lt;=0,0,D10*H10),"")</f>
        <v>215739.36</v>
      </c>
      <c r="M10" s="83" cm="1">
        <f t="array" ref="M10">IF(E10&gt;0,IF($D10&lt;=0,0,ROUND(E10*I10,2)),"")</f>
        <v>215496</v>
      </c>
      <c r="N10" s="87" cm="1">
        <f t="array" ref="N10">IF(F10&gt;0,IF($D10&lt;=0,0,ROUND(F10*J10,2)),"")</f>
        <v>215496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90107139.359999999</v>
      </c>
      <c r="M27" s="57" cm="1">
        <f t="array" ref="M27">SUM(M1:M26)</f>
        <v>90005496</v>
      </c>
      <c r="N27" s="57" cm="1">
        <f t="array" ref="N27">SUM(N1:N26)</f>
        <v>90005496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215739.36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215496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215496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89891400</v>
      </c>
      <c r="M28" s="67" cm="1">
        <f t="array" ref="M28">SUMIF($K3:$K26,"&gt;0",M3:M26)</f>
        <v>89790000</v>
      </c>
      <c r="N28" s="67" cm="1">
        <f t="array" ref="N28">SUMIF($K3:$K26,"&gt;0",N3:N26)</f>
        <v>89790000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9888054</v>
      </c>
      <c r="M29" s="67" cm="1">
        <f t="array" ref="M29">M28*MAX($K3:$K26)%</f>
        <v>9876900</v>
      </c>
      <c r="N29" s="67" cm="1">
        <f t="array" ref="N29">N28*MAX($K3:$K26)%</f>
        <v>9876900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99780000</v>
      </c>
      <c r="G30" s="70"/>
      <c r="H30" s="70"/>
      <c r="I30" s="69"/>
      <c r="J30" s="71"/>
      <c r="K30" s="73" t="s">
        <v>41</v>
      </c>
      <c r="L30" s="74" cm="1">
        <f t="array" ref="L30">L27+L29</f>
        <v>99995193.359999999</v>
      </c>
      <c r="M30" s="67" cm="1">
        <f t="array" ref="M30">M27+M29</f>
        <v>99882396</v>
      </c>
      <c r="N30" s="67" cm="1">
        <f t="array" ref="N30">N27+N29</f>
        <v>99882396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4806.640000000596</v>
      </c>
      <c r="F31" s="93" cm="1">
        <f t="array" ref="F31">ROUNDDOWN(E$30-D$28,2)</f>
        <v>99784260.640000001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99995193.359999999</v>
      </c>
      <c r="M31" s="66" cm="1">
        <f t="array" ref="M31">ROUNDDOWN(M30,2)</f>
        <v>99882396</v>
      </c>
      <c r="N31" s="66" cm="1">
        <f t="array" ref="N31">ROUNDDOWN(N30,-3)</f>
        <v>99882000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3370900</v>
      </c>
      <c r="I4" s="13">
        <v>3500000</v>
      </c>
      <c r="J4" s="13">
        <v>3500000</v>
      </c>
      <c r="K4" s="13">
        <v>11</v>
      </c>
      <c r="L4" s="13" cm="1">
        <f t="array" ref="L4">IF(D4&gt;0,IF($D4&lt;=0,0,D4*H4),"")</f>
        <v>3370900</v>
      </c>
      <c r="M4" s="13" cm="1">
        <f t="array" ref="M4">IF(E4&gt;0,IF($D4&lt;=0,0,ROUND(E4*I4,2)),"")</f>
        <v>3500000</v>
      </c>
      <c r="N4" s="15" cm="1">
        <f t="array" ref="N4">IF(F4&gt;0,IF($D4&lt;=0,0,ROUND(F4*J4,2)),"")</f>
        <v>3500000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6741900</v>
      </c>
      <c r="I5" s="18">
        <v>6500000</v>
      </c>
      <c r="J5" s="18">
        <v>6500000</v>
      </c>
      <c r="K5" s="18">
        <v>11</v>
      </c>
      <c r="L5" s="18" cm="1">
        <f t="array" ref="L5">IF(D5&gt;0,IF($D5&lt;=0,0,D5*H5),"")</f>
        <v>6741900</v>
      </c>
      <c r="M5" s="18" cm="1">
        <f t="array" ref="M5">IF(E5&gt;0,IF($D5&lt;=0,0,ROUND(E5*I5,2)),"")</f>
        <v>6500000</v>
      </c>
      <c r="N5" s="27" cm="1">
        <f t="array" ref="N5">IF(F5&gt;0,IF($D5&lt;=0,0,ROUND(F5*J5,2)),"")</f>
        <v>6500000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8427400</v>
      </c>
      <c r="I6" s="13">
        <v>8500000</v>
      </c>
      <c r="J6" s="13">
        <v>8500000</v>
      </c>
      <c r="K6" s="13">
        <v>11</v>
      </c>
      <c r="L6" s="13" cm="1">
        <f t="array" ref="L6">IF(D6&gt;0,IF($D6&lt;=0,0,D6*H6),"")</f>
        <v>8427400</v>
      </c>
      <c r="M6" s="13" cm="1">
        <f t="array" ref="M6">IF(E6&gt;0,IF($D6&lt;=0,0,ROUND(E6*I6,2)),"")</f>
        <v>8500000</v>
      </c>
      <c r="N6" s="15" cm="1">
        <f t="array" ref="N6">IF(F6&gt;0,IF($D6&lt;=0,0,ROUND(F6*J6,2)),"")</f>
        <v>8500000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8427400</v>
      </c>
      <c r="I7" s="18">
        <v>8500000</v>
      </c>
      <c r="J7" s="18">
        <v>8500000</v>
      </c>
      <c r="K7" s="18">
        <v>11</v>
      </c>
      <c r="L7" s="18" cm="1">
        <f t="array" ref="L7">IF(D7&gt;0,IF($D7&lt;=0,0,D7*H7),"")</f>
        <v>8427400</v>
      </c>
      <c r="M7" s="18" cm="1">
        <f t="array" ref="M7">IF(E7&gt;0,IF($D7&lt;=0,0,ROUND(E7*I7,2)),"")</f>
        <v>8500000</v>
      </c>
      <c r="N7" s="27" cm="1">
        <f t="array" ref="N7">IF(F7&gt;0,IF($D7&lt;=0,0,ROUND(F7*J7,2)),"")</f>
        <v>8500000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1685400</v>
      </c>
      <c r="I8" s="13">
        <v>1600000</v>
      </c>
      <c r="J8" s="13">
        <v>1600000</v>
      </c>
      <c r="K8" s="13">
        <v>11</v>
      </c>
      <c r="L8" s="13" cm="1">
        <f t="array" ref="L8">IF(D8&gt;0,IF($D8&lt;=0,0,D8*H8),"")</f>
        <v>1685400</v>
      </c>
      <c r="M8" s="13" cm="1">
        <f t="array" ref="M8">IF(E8&gt;0,IF($D8&lt;=0,0,ROUND(E8*I8,2)),"")</f>
        <v>1600000</v>
      </c>
      <c r="N8" s="15" cm="1">
        <f t="array" ref="N8">IF(F8&gt;0,IF($D8&lt;=0,0,ROUND(F8*J8,2)),"")</f>
        <v>1600000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5056400</v>
      </c>
      <c r="I9" s="18">
        <v>5000000</v>
      </c>
      <c r="J9" s="18">
        <v>5000000</v>
      </c>
      <c r="K9" s="18">
        <v>11</v>
      </c>
      <c r="L9" s="18" cm="1">
        <f t="array" ref="L9">IF(D9&gt;0,IF($D9&lt;=0,0,D9*H9),"")</f>
        <v>5056400</v>
      </c>
      <c r="M9" s="18" cm="1">
        <f t="array" ref="M9">IF(E9&gt;0,IF($D9&lt;=0,0,ROUND(E9*I9,2)),"")</f>
        <v>5000000</v>
      </c>
      <c r="N9" s="27" cm="1">
        <f t="array" ref="N9">IF(F9&gt;0,IF($D9&lt;=0,0,ROUND(F9*J9,2)),"")</f>
        <v>5000000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80902.559999999998</v>
      </c>
      <c r="I10" s="83">
        <v>80640</v>
      </c>
      <c r="J10" s="83">
        <v>80640</v>
      </c>
      <c r="K10" s="83">
        <v>0</v>
      </c>
      <c r="L10" s="83" cm="1">
        <f t="array" ref="L10">IF(D10&gt;0,IF($D10&lt;=0,0,D10*H10),"")</f>
        <v>80902.559999999998</v>
      </c>
      <c r="M10" s="83" cm="1">
        <f t="array" ref="M10">IF(E10&gt;0,IF($D10&lt;=0,0,ROUND(E10*I10,2)),"")</f>
        <v>80640</v>
      </c>
      <c r="N10" s="87" cm="1">
        <f t="array" ref="N10">IF(F10&gt;0,IF($D10&lt;=0,0,ROUND(F10*J10,2)),"")</f>
        <v>80640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33790302.560000002</v>
      </c>
      <c r="M27" s="57" cm="1">
        <f t="array" ref="M27">SUM(M1:M26)</f>
        <v>33680640</v>
      </c>
      <c r="N27" s="57" cm="1">
        <f t="array" ref="N27">SUM(N1:N26)</f>
        <v>33680640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80902.559999999998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80640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80640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33709400</v>
      </c>
      <c r="M28" s="67" cm="1">
        <f t="array" ref="M28">SUMIF($K3:$K26,"&gt;0",M3:M26)</f>
        <v>33600000</v>
      </c>
      <c r="N28" s="67" cm="1">
        <f t="array" ref="N28">SUMIF($K3:$K26,"&gt;0",N3:N26)</f>
        <v>33600000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3708034</v>
      </c>
      <c r="M29" s="67" cm="1">
        <f t="array" ref="M29">M28*MAX($K3:$K26)%</f>
        <v>3696000</v>
      </c>
      <c r="N29" s="67" cm="1">
        <f t="array" ref="N29">N28*MAX($K3:$K26)%</f>
        <v>3696000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37500000</v>
      </c>
      <c r="F30" s="92">
        <v>37418000</v>
      </c>
      <c r="G30" s="70"/>
      <c r="H30" s="70"/>
      <c r="I30" s="69"/>
      <c r="J30" s="71"/>
      <c r="K30" s="73" t="s">
        <v>41</v>
      </c>
      <c r="L30" s="74" cm="1">
        <f t="array" ref="L30">L27+L29</f>
        <v>37498336.560000002</v>
      </c>
      <c r="M30" s="67" cm="1">
        <f t="array" ref="M30">M27+M29</f>
        <v>37376640</v>
      </c>
      <c r="N30" s="67" cm="1">
        <f t="array" ref="N30">N27+N29</f>
        <v>37376640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1663.4399999976158</v>
      </c>
      <c r="F31" s="93" cm="1">
        <f t="array" ref="F31">ROUNDDOWN(E$30-D$28,2)</f>
        <v>37419097.439999998</v>
      </c>
      <c r="G31" s="70"/>
      <c r="H31" s="70"/>
      <c r="I31" s="69"/>
      <c r="J31" s="71"/>
      <c r="K31" s="73" t="s">
        <v>42</v>
      </c>
      <c r="L31" s="66" cm="1">
        <f t="array" ref="L31">ROUNDDOWN(L30,2)</f>
        <v>37498336.560000002</v>
      </c>
      <c r="M31" s="66" cm="1">
        <f t="array" ref="M31">ROUNDDOWN(M30,2)</f>
        <v>37376640</v>
      </c>
      <c r="N31" s="66" cm="1">
        <f t="array" ref="N31">ROUNDDOWN(N30,-3)</f>
        <v>37376000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N5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131" t="s">
        <v>382</v>
      </c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32">
        <v>1</v>
      </c>
      <c r="B4" s="11" t="s">
        <v>383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102</v>
      </c>
      <c r="H4" s="13">
        <v>300000</v>
      </c>
      <c r="I4" s="13">
        <v>250000</v>
      </c>
      <c r="J4" s="13">
        <v>250000</v>
      </c>
      <c r="K4" s="13">
        <v>11</v>
      </c>
      <c r="L4" s="13" cm="1">
        <f t="array" ref="L4">IF(D4&gt;0,IF($D4&lt;=0,0,D4*H4),"")</f>
        <v>300000</v>
      </c>
      <c r="M4" s="13" cm="1">
        <f t="array" ref="M4">IF(E4&gt;0,IF($D4&lt;=0,0,ROUND(E4*I4,2)),"")</f>
        <v>250000</v>
      </c>
      <c r="N4" s="15" cm="1">
        <f t="array" ref="N4">IF(F4&gt;0,IF($D4&lt;=0,0,ROUND(F4*J4,2)),"")</f>
        <v>250000</v>
      </c>
    </row>
    <row r="5" spans="1:14" ht="20.5" customHeight="1" x14ac:dyDescent="0.15">
      <c r="A5" s="132">
        <v>2</v>
      </c>
      <c r="B5" s="11" t="s">
        <v>234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102</v>
      </c>
      <c r="H5" s="18">
        <v>2000000</v>
      </c>
      <c r="I5" s="18">
        <v>1950000</v>
      </c>
      <c r="J5" s="18">
        <v>1950000</v>
      </c>
      <c r="K5" s="18">
        <v>11</v>
      </c>
      <c r="L5" s="18" cm="1">
        <f t="array" ref="L5">IF(D5&gt;0,IF($D5&lt;=0,0,D5*H5),"")</f>
        <v>2000000</v>
      </c>
      <c r="M5" s="18" cm="1">
        <f t="array" ref="M5">IF(E5&gt;0,IF($D5&lt;=0,0,ROUND(E5*I5,2)),"")</f>
        <v>1950000</v>
      </c>
      <c r="N5" s="27" cm="1">
        <f t="array" ref="N5">IF(F5&gt;0,IF($D5&lt;=0,0,ROUND(F5*J5,2)),"")</f>
        <v>1950000</v>
      </c>
    </row>
    <row r="6" spans="1:14" ht="20.5" customHeight="1" x14ac:dyDescent="0.15">
      <c r="A6" s="132">
        <v>3</v>
      </c>
      <c r="B6" s="11" t="s">
        <v>384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102</v>
      </c>
      <c r="H6" s="13">
        <v>400000</v>
      </c>
      <c r="I6" s="13">
        <v>390000</v>
      </c>
      <c r="J6" s="13">
        <v>390000</v>
      </c>
      <c r="K6" s="13">
        <v>11</v>
      </c>
      <c r="L6" s="13" cm="1">
        <f t="array" ref="L6">IF(D6&gt;0,IF($D6&lt;=0,0,D6*H6),"")</f>
        <v>400000</v>
      </c>
      <c r="M6" s="13" cm="1">
        <f t="array" ref="M6">IF(E6&gt;0,IF($D6&lt;=0,0,ROUND(E6*I6,2)),"")</f>
        <v>390000</v>
      </c>
      <c r="N6" s="15" cm="1">
        <f t="array" ref="N6">IF(F6&gt;0,IF($D6&lt;=0,0,ROUND(F6*J6,2)),"")</f>
        <v>390000</v>
      </c>
    </row>
    <row r="7" spans="1:14" ht="20.5" customHeight="1" x14ac:dyDescent="0.15">
      <c r="A7" s="132">
        <v>4</v>
      </c>
      <c r="B7" s="11" t="s">
        <v>385</v>
      </c>
      <c r="C7" s="16"/>
      <c r="D7" s="18">
        <v>4</v>
      </c>
      <c r="E7" s="18" cm="1">
        <f t="array" ref="E7">D7</f>
        <v>4</v>
      </c>
      <c r="F7" s="18" cm="1">
        <f t="array" ref="F7">D7</f>
        <v>4</v>
      </c>
      <c r="G7" s="25" t="s">
        <v>22</v>
      </c>
      <c r="H7" s="18">
        <v>85000</v>
      </c>
      <c r="I7" s="18">
        <v>84000</v>
      </c>
      <c r="J7" s="18">
        <v>84000</v>
      </c>
      <c r="K7" s="18">
        <v>11</v>
      </c>
      <c r="L7" s="18" cm="1">
        <f t="array" ref="L7">IF(D7&gt;0,IF($D7&lt;=0,0,D7*H7),"")</f>
        <v>340000</v>
      </c>
      <c r="M7" s="18" cm="1">
        <f t="array" ref="M7">IF(E7&gt;0,IF($D7&lt;=0,0,ROUND(E7*I7,2)),"")</f>
        <v>336000</v>
      </c>
      <c r="N7" s="27" cm="1">
        <f t="array" ref="N7">IF(F7&gt;0,IF($D7&lt;=0,0,ROUND(F7*J7,2)),"")</f>
        <v>336000</v>
      </c>
    </row>
    <row r="8" spans="1:14" ht="20.5" customHeight="1" x14ac:dyDescent="0.15">
      <c r="A8" s="132">
        <v>5</v>
      </c>
      <c r="B8" s="11" t="s">
        <v>386</v>
      </c>
      <c r="C8" s="12"/>
      <c r="D8" s="13">
        <v>4</v>
      </c>
      <c r="E8" s="13" cm="1">
        <f t="array" ref="E8">D8</f>
        <v>4</v>
      </c>
      <c r="F8" s="13" cm="1">
        <f t="array" ref="F8">D8</f>
        <v>4</v>
      </c>
      <c r="G8" s="14" t="s">
        <v>27</v>
      </c>
      <c r="H8" s="13">
        <v>15000</v>
      </c>
      <c r="I8" s="13">
        <v>15000</v>
      </c>
      <c r="J8" s="13">
        <v>15000</v>
      </c>
      <c r="K8" s="13">
        <v>11</v>
      </c>
      <c r="L8" s="13" cm="1">
        <f t="array" ref="L8">IF(D8&gt;0,IF($D8&lt;=0,0,D8*H8),"")</f>
        <v>60000</v>
      </c>
      <c r="M8" s="13" cm="1">
        <f t="array" ref="M8">IF(E8&gt;0,IF($D8&lt;=0,0,ROUND(E8*I8,2)),"")</f>
        <v>60000</v>
      </c>
      <c r="N8" s="15" cm="1">
        <f t="array" ref="N8">IF(F8&gt;0,IF($D8&lt;=0,0,ROUND(F8*J8,2)),"")</f>
        <v>60000</v>
      </c>
    </row>
    <row r="9" spans="1:14" ht="20.5" customHeight="1" x14ac:dyDescent="0.15">
      <c r="A9" s="132">
        <v>6</v>
      </c>
      <c r="B9" s="11" t="s">
        <v>387</v>
      </c>
      <c r="C9" s="16"/>
      <c r="D9" s="18">
        <v>4</v>
      </c>
      <c r="E9" s="18" cm="1">
        <f t="array" ref="E9">D9</f>
        <v>4</v>
      </c>
      <c r="F9" s="18" cm="1">
        <f t="array" ref="F9">D9</f>
        <v>4</v>
      </c>
      <c r="G9" s="25" t="s">
        <v>27</v>
      </c>
      <c r="H9" s="18">
        <v>150000</v>
      </c>
      <c r="I9" s="18">
        <v>150000</v>
      </c>
      <c r="J9" s="18">
        <v>150000</v>
      </c>
      <c r="K9" s="18">
        <v>11</v>
      </c>
      <c r="L9" s="18" cm="1">
        <f t="array" ref="L9">IF(D9&gt;0,IF($D9&lt;=0,0,D9*H9),"")</f>
        <v>600000</v>
      </c>
      <c r="M9" s="18" cm="1">
        <f t="array" ref="M9">IF(E9&gt;0,IF($D9&lt;=0,0,ROUND(E9*I9,2)),"")</f>
        <v>600000</v>
      </c>
      <c r="N9" s="27" cm="1">
        <f t="array" ref="N9">IF(F9&gt;0,IF($D9&lt;=0,0,ROUND(F9*J9,2)),"")</f>
        <v>600000</v>
      </c>
    </row>
    <row r="10" spans="1:14" ht="20.5" customHeight="1" x14ac:dyDescent="0.15">
      <c r="A10" s="132">
        <v>7</v>
      </c>
      <c r="B10" s="11" t="s">
        <v>388</v>
      </c>
      <c r="C10" s="12"/>
      <c r="D10" s="13">
        <v>4</v>
      </c>
      <c r="E10" s="13" cm="1">
        <f t="array" ref="E10">D10</f>
        <v>4</v>
      </c>
      <c r="F10" s="13" cm="1">
        <f t="array" ref="F10">D10</f>
        <v>4</v>
      </c>
      <c r="G10" s="14" t="s">
        <v>27</v>
      </c>
      <c r="H10" s="13">
        <v>75000</v>
      </c>
      <c r="I10" s="13">
        <v>75000</v>
      </c>
      <c r="J10" s="13">
        <v>75000</v>
      </c>
      <c r="K10" s="13">
        <v>11</v>
      </c>
      <c r="L10" s="13" cm="1">
        <f t="array" ref="L10">IF(D10&gt;0,IF($D10&lt;=0,0,D10*H10),"")</f>
        <v>300000</v>
      </c>
      <c r="M10" s="13" cm="1">
        <f t="array" ref="M10">IF(E10&gt;0,IF($D10&lt;=0,0,ROUND(E10*I10,2)),"")</f>
        <v>300000</v>
      </c>
      <c r="N10" s="15" cm="1">
        <f t="array" ref="N10">IF(F10&gt;0,IF($D10&lt;=0,0,ROUND(F10*J10,2)),"")</f>
        <v>300000</v>
      </c>
    </row>
    <row r="11" spans="1:14" ht="20.5" customHeight="1" x14ac:dyDescent="0.15">
      <c r="A11" s="118" t="s">
        <v>389</v>
      </c>
      <c r="B11" s="11" t="s">
        <v>390</v>
      </c>
      <c r="C11" s="16"/>
      <c r="D11" s="18"/>
      <c r="E11" s="18" cm="1">
        <f t="array" ref="E11">D11</f>
        <v>0</v>
      </c>
      <c r="F11" s="18" cm="1">
        <f t="array" ref="F11">D11</f>
        <v>0</v>
      </c>
      <c r="G11" s="17"/>
      <c r="H11" s="18"/>
      <c r="I11" s="18"/>
      <c r="J11" s="18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132">
        <v>1</v>
      </c>
      <c r="B12" s="11" t="s">
        <v>391</v>
      </c>
      <c r="C12" s="12"/>
      <c r="D12" s="13">
        <v>6.06</v>
      </c>
      <c r="E12" s="13" cm="1">
        <f t="array" ref="E12">D12</f>
        <v>6.06</v>
      </c>
      <c r="F12" s="13" cm="1">
        <f t="array" ref="F12">D12</f>
        <v>6.06</v>
      </c>
      <c r="G12" s="14" t="s">
        <v>321</v>
      </c>
      <c r="H12" s="13">
        <v>91137.5</v>
      </c>
      <c r="I12" s="13">
        <v>90950.63</v>
      </c>
      <c r="J12" s="13">
        <v>90950.63</v>
      </c>
      <c r="K12" s="13">
        <v>11</v>
      </c>
      <c r="L12" s="13" cm="1">
        <f t="array" ref="L12">IF(D12&gt;0,IF($D12&lt;=0,0,D12*H12),"")</f>
        <v>552293.25</v>
      </c>
      <c r="M12" s="13" cm="1">
        <f t="array" ref="M12">IF(E12&gt;0,IF($D12&lt;=0,0,ROUND(E12*I12,2)),"")</f>
        <v>551160.81999999995</v>
      </c>
      <c r="N12" s="15" cm="1">
        <f t="array" ref="N12">IF(F12&gt;0,IF($D12&lt;=0,0,ROUND(F12*J12,2)),"")</f>
        <v>551160.81999999995</v>
      </c>
    </row>
    <row r="13" spans="1:14" ht="20.5" customHeight="1" x14ac:dyDescent="0.15">
      <c r="A13" s="132">
        <v>2</v>
      </c>
      <c r="B13" s="11" t="s">
        <v>392</v>
      </c>
      <c r="C13" s="16"/>
      <c r="D13" s="18">
        <v>2.02</v>
      </c>
      <c r="E13" s="18" cm="1">
        <f t="array" ref="E13">D13</f>
        <v>2.02</v>
      </c>
      <c r="F13" s="18" cm="1">
        <f t="array" ref="F13">D13</f>
        <v>2.02</v>
      </c>
      <c r="G13" s="25" t="s">
        <v>321</v>
      </c>
      <c r="H13" s="18">
        <v>67275</v>
      </c>
      <c r="I13" s="18">
        <v>67073.75</v>
      </c>
      <c r="J13" s="18">
        <v>67073.75</v>
      </c>
      <c r="K13" s="18">
        <v>11</v>
      </c>
      <c r="L13" s="18" cm="1">
        <f t="array" ref="L13">IF(D13&gt;0,IF($D13&lt;=0,0,D13*H13),"")</f>
        <v>135895.5</v>
      </c>
      <c r="M13" s="18" cm="1">
        <f t="array" ref="M13">IF(E13&gt;0,IF($D13&lt;=0,0,ROUND(E13*I13,2)),"")</f>
        <v>135488.98000000001</v>
      </c>
      <c r="N13" s="27" cm="1">
        <f t="array" ref="N13">IF(F13&gt;0,IF($D13&lt;=0,0,ROUND(F13*J13,2)),"")</f>
        <v>135488.98000000001</v>
      </c>
    </row>
    <row r="14" spans="1:14" ht="20.5" customHeight="1" x14ac:dyDescent="0.15">
      <c r="A14" s="132">
        <v>3</v>
      </c>
      <c r="B14" s="11" t="s">
        <v>393</v>
      </c>
      <c r="C14" s="12"/>
      <c r="D14" s="13">
        <v>1.89</v>
      </c>
      <c r="E14" s="13" cm="1">
        <f t="array" ref="E14">D14</f>
        <v>1.89</v>
      </c>
      <c r="F14" s="13" cm="1">
        <f t="array" ref="F14">D14</f>
        <v>1.89</v>
      </c>
      <c r="G14" s="14" t="s">
        <v>321</v>
      </c>
      <c r="H14" s="13">
        <v>550413</v>
      </c>
      <c r="I14" s="13">
        <v>548584.5</v>
      </c>
      <c r="J14" s="13">
        <v>548584.5</v>
      </c>
      <c r="K14" s="13">
        <v>11</v>
      </c>
      <c r="L14" s="13" cm="1">
        <f t="array" ref="L14">IF(D14&gt;0,IF($D14&lt;=0,0,D14*H14),"")</f>
        <v>1040280.57</v>
      </c>
      <c r="M14" s="13" cm="1">
        <f t="array" ref="M14">IF(E14&gt;0,IF($D14&lt;=0,0,ROUND(E14*I14,2)),"")</f>
        <v>1036824.71</v>
      </c>
      <c r="N14" s="15" cm="1">
        <f t="array" ref="N14">IF(F14&gt;0,IF($D14&lt;=0,0,ROUND(F14*J14,2)),"")</f>
        <v>1036824.71</v>
      </c>
    </row>
    <row r="15" spans="1:14" ht="20.5" customHeight="1" x14ac:dyDescent="0.15">
      <c r="A15" s="132">
        <v>4</v>
      </c>
      <c r="B15" s="11" t="s">
        <v>394</v>
      </c>
      <c r="C15" s="16"/>
      <c r="D15" s="18">
        <v>4.8600000000000003</v>
      </c>
      <c r="E15" s="18" cm="1">
        <f t="array" ref="E15">D15</f>
        <v>4.8600000000000003</v>
      </c>
      <c r="F15" s="18" cm="1">
        <f t="array" ref="F15">D15</f>
        <v>4.8600000000000003</v>
      </c>
      <c r="G15" s="25" t="s">
        <v>321</v>
      </c>
      <c r="H15" s="18">
        <v>1017405</v>
      </c>
      <c r="I15" s="18">
        <v>1015162.5</v>
      </c>
      <c r="J15" s="18">
        <v>1015162.5</v>
      </c>
      <c r="K15" s="18">
        <v>11</v>
      </c>
      <c r="L15" s="18" cm="1">
        <f t="array" ref="L15">IF(D15&gt;0,IF($D15&lt;=0,0,D15*H15),"")</f>
        <v>4944588.3000000007</v>
      </c>
      <c r="M15" s="18" cm="1">
        <f t="array" ref="M15">IF(E15&gt;0,IF($D15&lt;=0,0,ROUND(E15*I15,2)),"")</f>
        <v>4933689.75</v>
      </c>
      <c r="N15" s="27" cm="1">
        <f t="array" ref="N15">IF(F15&gt;0,IF($D15&lt;=0,0,ROUND(F15*J15,2)),"")</f>
        <v>4933689.75</v>
      </c>
    </row>
    <row r="16" spans="1:14" ht="20.5" customHeight="1" x14ac:dyDescent="0.15">
      <c r="A16" s="132">
        <v>5</v>
      </c>
      <c r="B16" s="11" t="s">
        <v>395</v>
      </c>
      <c r="C16" s="12"/>
      <c r="D16" s="13">
        <v>7.47</v>
      </c>
      <c r="E16" s="13" cm="1">
        <f t="array" ref="E16">D16</f>
        <v>7.47</v>
      </c>
      <c r="F16" s="13" cm="1">
        <f t="array" ref="F16">D16</f>
        <v>7.47</v>
      </c>
      <c r="G16" s="14" t="s">
        <v>321</v>
      </c>
      <c r="H16" s="13">
        <v>240637.5</v>
      </c>
      <c r="I16" s="13">
        <v>240536.88</v>
      </c>
      <c r="J16" s="13">
        <v>240536.88</v>
      </c>
      <c r="K16" s="13">
        <v>11</v>
      </c>
      <c r="L16" s="13" cm="1">
        <f t="array" ref="L16">IF(D16&gt;0,IF($D16&lt;=0,0,D16*H16),"")</f>
        <v>1797562.125</v>
      </c>
      <c r="M16" s="13" cm="1">
        <f t="array" ref="M16">IF(E16&gt;0,IF($D16&lt;=0,0,ROUND(E16*I16,2)),"")</f>
        <v>1796810.49</v>
      </c>
      <c r="N16" s="15" cm="1">
        <f t="array" ref="N16">IF(F16&gt;0,IF($D16&lt;=0,0,ROUND(F16*J16,2)),"")</f>
        <v>1796810.49</v>
      </c>
    </row>
    <row r="17" spans="1:14" ht="20.5" customHeight="1" x14ac:dyDescent="0.15">
      <c r="A17" s="132">
        <v>6</v>
      </c>
      <c r="B17" s="11" t="s">
        <v>396</v>
      </c>
      <c r="C17" s="16"/>
      <c r="D17" s="18">
        <v>3.85</v>
      </c>
      <c r="E17" s="18" cm="1">
        <f t="array" ref="E17">D17</f>
        <v>3.85</v>
      </c>
      <c r="F17" s="18" cm="1">
        <f t="array" ref="F17">D17</f>
        <v>3.85</v>
      </c>
      <c r="G17" s="25" t="s">
        <v>321</v>
      </c>
      <c r="H17" s="18">
        <v>309637.5</v>
      </c>
      <c r="I17" s="30">
        <v>309536.88</v>
      </c>
      <c r="J17" s="30">
        <v>309536.88</v>
      </c>
      <c r="K17" s="18">
        <v>11</v>
      </c>
      <c r="L17" s="18" cm="1">
        <f t="array" ref="L17">IF(D17&gt;0,IF($D17&lt;=0,0,D17*H17),"")</f>
        <v>1192104.375</v>
      </c>
      <c r="M17" s="18" cm="1">
        <f t="array" ref="M17">IF(E17&gt;0,IF($D17&lt;=0,0,ROUND(E17*I17,2)),"")</f>
        <v>1191716.99</v>
      </c>
      <c r="N17" s="27" cm="1">
        <f t="array" ref="N17">IF(F17&gt;0,IF($D17&lt;=0,0,ROUND(F17*J17,2)),"")</f>
        <v>1191716.99</v>
      </c>
    </row>
    <row r="18" spans="1:14" ht="20.5" customHeight="1" x14ac:dyDescent="0.15">
      <c r="A18" s="132">
        <v>7</v>
      </c>
      <c r="B18" s="11" t="s">
        <v>397</v>
      </c>
      <c r="C18" s="12"/>
      <c r="D18" s="13">
        <v>0.63</v>
      </c>
      <c r="E18" s="13" cm="1">
        <f t="array" ref="E18">D18</f>
        <v>0.63</v>
      </c>
      <c r="F18" s="13" cm="1">
        <f t="array" ref="F18">D18</f>
        <v>0.63</v>
      </c>
      <c r="G18" s="14" t="s">
        <v>321</v>
      </c>
      <c r="H18" s="23">
        <v>243455</v>
      </c>
      <c r="I18" s="100">
        <v>243380.25</v>
      </c>
      <c r="J18" s="100">
        <v>243380.25</v>
      </c>
      <c r="K18" s="13">
        <v>11</v>
      </c>
      <c r="L18" s="13" cm="1">
        <f t="array" ref="L18">IF(D18&gt;0,IF($D18&lt;=0,0,D18*H18),"")</f>
        <v>153376.65</v>
      </c>
      <c r="M18" s="13" cm="1">
        <f t="array" ref="M18">IF(E18&gt;0,IF($D18&lt;=0,0,ROUND(E18*I18,2)),"")</f>
        <v>153329.56</v>
      </c>
      <c r="N18" s="15" cm="1">
        <f t="array" ref="N18">IF(F18&gt;0,IF($D18&lt;=0,0,ROUND(F18*J18,2)),"")</f>
        <v>153329.56</v>
      </c>
    </row>
    <row r="19" spans="1:14" ht="20.5" customHeight="1" x14ac:dyDescent="0.15">
      <c r="A19" s="118" t="s">
        <v>398</v>
      </c>
      <c r="B19" s="11" t="s">
        <v>399</v>
      </c>
      <c r="C19" s="16"/>
      <c r="D19" s="18"/>
      <c r="E19" s="18" cm="1">
        <f t="array" ref="E19">D19</f>
        <v>0</v>
      </c>
      <c r="F19" s="18" cm="1">
        <f t="array" ref="F19">D19</f>
        <v>0</v>
      </c>
      <c r="G19" s="17"/>
      <c r="H19" s="17"/>
      <c r="I19" s="17"/>
      <c r="J19" s="17"/>
      <c r="K19" s="18"/>
      <c r="L19" s="17" t="str" cm="1">
        <f t="array" ref="L19">IF(D19&gt;0,IF($D19&lt;=0,0,D19*H19),"")</f>
        <v/>
      </c>
      <c r="M19" s="17" t="str" cm="1">
        <f t="array" ref="M19">IF(E19&gt;0,IF($D19&lt;=0,0,ROUND(E19*I19,2)),"")</f>
        <v/>
      </c>
      <c r="N19" s="19" t="str" cm="1">
        <f t="array" ref="N19">IF(F19&gt;0,IF($D19&lt;=0,0,ROUND(F19*J19,2)),"")</f>
        <v/>
      </c>
    </row>
    <row r="20" spans="1:14" ht="20.5" customHeight="1" x14ac:dyDescent="0.15">
      <c r="A20" s="132">
        <v>1</v>
      </c>
      <c r="B20" s="11" t="s">
        <v>400</v>
      </c>
      <c r="C20" s="12"/>
      <c r="D20" s="13">
        <v>0.72</v>
      </c>
      <c r="E20" s="13" cm="1">
        <f t="array" ref="E20">D20</f>
        <v>0.72</v>
      </c>
      <c r="F20" s="13" cm="1">
        <f t="array" ref="F20">D20</f>
        <v>0.72</v>
      </c>
      <c r="G20" s="14" t="s">
        <v>321</v>
      </c>
      <c r="H20" s="13">
        <v>1261183.19</v>
      </c>
      <c r="I20" s="13">
        <v>1260549.54</v>
      </c>
      <c r="J20" s="13">
        <v>1260549.54</v>
      </c>
      <c r="K20" s="13">
        <v>11</v>
      </c>
      <c r="L20" s="13" cm="1">
        <f t="array" ref="L20">IF(D20&gt;0,IF($D20&lt;=0,0,D20*H20),"")</f>
        <v>908051.89679999987</v>
      </c>
      <c r="M20" s="13" cm="1">
        <f t="array" ref="M20">IF(E20&gt;0,IF($D20&lt;=0,0,ROUND(E20*I20,2)),"")</f>
        <v>907595.67</v>
      </c>
      <c r="N20" s="15" cm="1">
        <f t="array" ref="N20">IF(F20&gt;0,IF($D20&lt;=0,0,ROUND(F20*J20,2)),"")</f>
        <v>907595.67</v>
      </c>
    </row>
    <row r="21" spans="1:14" ht="20.5" customHeight="1" x14ac:dyDescent="0.15">
      <c r="A21" s="132">
        <v>2</v>
      </c>
      <c r="B21" s="11" t="s">
        <v>401</v>
      </c>
      <c r="C21" s="16"/>
      <c r="D21" s="18">
        <v>98.48</v>
      </c>
      <c r="E21" s="18" cm="1">
        <f t="array" ref="E21">D21</f>
        <v>98.48</v>
      </c>
      <c r="F21" s="18" cm="1">
        <f t="array" ref="F21">D21</f>
        <v>98.48</v>
      </c>
      <c r="G21" s="25" t="s">
        <v>212</v>
      </c>
      <c r="H21" s="18">
        <v>18782.95</v>
      </c>
      <c r="I21" s="18">
        <v>18776.8</v>
      </c>
      <c r="J21" s="18">
        <v>18776.8</v>
      </c>
      <c r="K21" s="18">
        <v>11</v>
      </c>
      <c r="L21" s="18" cm="1">
        <f t="array" ref="L21">IF(D21&gt;0,IF($D21&lt;=0,0,D21*H21),"")</f>
        <v>1849744.9160000002</v>
      </c>
      <c r="M21" s="18" cm="1">
        <f t="array" ref="M21">IF(E21&gt;0,IF($D21&lt;=0,0,ROUND(E21*I21,2)),"")</f>
        <v>1849139.26</v>
      </c>
      <c r="N21" s="27" cm="1">
        <f t="array" ref="N21">IF(F21&gt;0,IF($D21&lt;=0,0,ROUND(F21*J21,2)),"")</f>
        <v>1849139.26</v>
      </c>
    </row>
    <row r="22" spans="1:14" ht="20.5" customHeight="1" x14ac:dyDescent="0.15">
      <c r="A22" s="132">
        <v>3</v>
      </c>
      <c r="B22" s="11" t="s">
        <v>402</v>
      </c>
      <c r="C22" s="12"/>
      <c r="D22" s="13">
        <v>7.2</v>
      </c>
      <c r="E22" s="13" cm="1">
        <f t="array" ref="E22">D22</f>
        <v>7.2</v>
      </c>
      <c r="F22" s="13" cm="1">
        <f t="array" ref="F22">D22</f>
        <v>7.2</v>
      </c>
      <c r="G22" s="14" t="s">
        <v>317</v>
      </c>
      <c r="H22" s="13">
        <v>247388</v>
      </c>
      <c r="I22" s="13">
        <v>247089</v>
      </c>
      <c r="J22" s="13">
        <v>247089</v>
      </c>
      <c r="K22" s="13">
        <v>11</v>
      </c>
      <c r="L22" s="13" cm="1">
        <f t="array" ref="L22">IF(D22&gt;0,IF($D22&lt;=0,0,D22*H22),"")</f>
        <v>1781193.6</v>
      </c>
      <c r="M22" s="13" cm="1">
        <f t="array" ref="M22">IF(E22&gt;0,IF($D22&lt;=0,0,ROUND(E22*I22,2)),"")</f>
        <v>1779040.8</v>
      </c>
      <c r="N22" s="15" cm="1">
        <f t="array" ref="N22">IF(F22&gt;0,IF($D22&lt;=0,0,ROUND(F22*J22,2)),"")</f>
        <v>1779040.8</v>
      </c>
    </row>
    <row r="23" spans="1:14" ht="20.5" customHeight="1" x14ac:dyDescent="0.15">
      <c r="A23" s="132">
        <v>4</v>
      </c>
      <c r="B23" s="11" t="s">
        <v>403</v>
      </c>
      <c r="C23" s="16"/>
      <c r="D23" s="18">
        <v>9.4499999999999993</v>
      </c>
      <c r="E23" s="18" cm="1">
        <f t="array" ref="E23">D23</f>
        <v>9.4499999999999993</v>
      </c>
      <c r="F23" s="18" cm="1">
        <f t="array" ref="F23">D23</f>
        <v>9.4499999999999993</v>
      </c>
      <c r="G23" s="25" t="s">
        <v>321</v>
      </c>
      <c r="H23" s="18">
        <v>1261183.19</v>
      </c>
      <c r="I23" s="18">
        <v>1260549.54</v>
      </c>
      <c r="J23" s="18">
        <v>1260549.54</v>
      </c>
      <c r="K23" s="18">
        <v>11</v>
      </c>
      <c r="L23" s="18" cm="1">
        <f t="array" ref="L23">IF(D23&gt;0,IF($D23&lt;=0,0,D23*H23),"")</f>
        <v>11918181.145499999</v>
      </c>
      <c r="M23" s="18" cm="1">
        <f t="array" ref="M23">IF(E23&gt;0,IF($D23&lt;=0,0,ROUND(E23*I23,2)),"")</f>
        <v>11912193.15</v>
      </c>
      <c r="N23" s="27" cm="1">
        <f t="array" ref="N23">IF(F23&gt;0,IF($D23&lt;=0,0,ROUND(F23*J23,2)),"")</f>
        <v>11912193.15</v>
      </c>
    </row>
    <row r="24" spans="1:14" ht="20.5" customHeight="1" x14ac:dyDescent="0.15">
      <c r="A24" s="132">
        <v>5</v>
      </c>
      <c r="B24" s="11" t="s">
        <v>404</v>
      </c>
      <c r="C24" s="12"/>
      <c r="D24" s="13">
        <v>1273.05</v>
      </c>
      <c r="E24" s="13" cm="1">
        <f t="array" ref="E24">D24</f>
        <v>1273.05</v>
      </c>
      <c r="F24" s="13" cm="1">
        <f t="array" ref="F24">D24</f>
        <v>1273.05</v>
      </c>
      <c r="G24" s="14" t="s">
        <v>212</v>
      </c>
      <c r="H24" s="13">
        <v>18782.95</v>
      </c>
      <c r="I24" s="13">
        <v>18776.8</v>
      </c>
      <c r="J24" s="13">
        <v>18776.8</v>
      </c>
      <c r="K24" s="13">
        <v>11</v>
      </c>
      <c r="L24" s="13" cm="1">
        <f t="array" ref="L24">IF(D24&gt;0,IF($D24&lt;=0,0,D24*H24),"")</f>
        <v>23911634.497499999</v>
      </c>
      <c r="M24" s="13" cm="1">
        <f t="array" ref="M24">IF(E24&gt;0,IF($D24&lt;=0,0,ROUND(E24*I24,2)),"")</f>
        <v>23903805.239999998</v>
      </c>
      <c r="N24" s="15" cm="1">
        <f t="array" ref="N24">IF(F24&gt;0,IF($D24&lt;=0,0,ROUND(F24*J24,2)),"")</f>
        <v>23903805.239999998</v>
      </c>
    </row>
    <row r="25" spans="1:14" ht="20.5" customHeight="1" x14ac:dyDescent="0.15">
      <c r="A25" s="132">
        <v>6</v>
      </c>
      <c r="B25" s="11" t="s">
        <v>405</v>
      </c>
      <c r="C25" s="16"/>
      <c r="D25" s="18">
        <v>64.2</v>
      </c>
      <c r="E25" s="18" cm="1">
        <f t="array" ref="E25">D25</f>
        <v>64.2</v>
      </c>
      <c r="F25" s="18" cm="1">
        <f t="array" ref="F25">D25</f>
        <v>64.2</v>
      </c>
      <c r="G25" s="25" t="s">
        <v>317</v>
      </c>
      <c r="H25" s="18">
        <v>545629</v>
      </c>
      <c r="I25" s="18">
        <v>545249.5</v>
      </c>
      <c r="J25" s="18">
        <v>545249.5</v>
      </c>
      <c r="K25" s="18">
        <v>11</v>
      </c>
      <c r="L25" s="18" cm="1">
        <f t="array" ref="L25">IF(D25&gt;0,IF($D25&lt;=0,0,D25*H25),"")</f>
        <v>35029381.800000004</v>
      </c>
      <c r="M25" s="18" cm="1">
        <f t="array" ref="M25">IF(E25&gt;0,IF($D25&lt;=0,0,ROUND(E25*I25,2)),"")</f>
        <v>35005017.899999999</v>
      </c>
      <c r="N25" s="27" cm="1">
        <f t="array" ref="N25">IF(F25&gt;0,IF($D25&lt;=0,0,ROUND(F25*J25,2)),"")</f>
        <v>35005017.899999999</v>
      </c>
    </row>
    <row r="26" spans="1:14" ht="20.5" customHeight="1" x14ac:dyDescent="0.15">
      <c r="A26" s="132">
        <v>7</v>
      </c>
      <c r="B26" s="11" t="s">
        <v>406</v>
      </c>
      <c r="C26" s="12"/>
      <c r="D26" s="13">
        <v>3</v>
      </c>
      <c r="E26" s="13" cm="1">
        <f t="array" ref="E26">D26</f>
        <v>3</v>
      </c>
      <c r="F26" s="13" cm="1">
        <f t="array" ref="F26">D26</f>
        <v>3</v>
      </c>
      <c r="G26" s="14" t="s">
        <v>321</v>
      </c>
      <c r="H26" s="13">
        <v>1261183.19</v>
      </c>
      <c r="I26" s="13">
        <v>1260549.54</v>
      </c>
      <c r="J26" s="13">
        <v>1260549.54</v>
      </c>
      <c r="K26" s="13">
        <v>11</v>
      </c>
      <c r="L26" s="13" cm="1">
        <f t="array" ref="L26">IF(D26&gt;0,IF($D26&lt;=0,0,D26*H26),"")</f>
        <v>3783549.57</v>
      </c>
      <c r="M26" s="13" cm="1">
        <f t="array" ref="M26">IF(E26&gt;0,IF($D26&lt;=0,0,ROUND(E26*I26,2)),"")</f>
        <v>3781648.62</v>
      </c>
      <c r="N26" s="15" cm="1">
        <f t="array" ref="N26">IF(F26&gt;0,IF($D26&lt;=0,0,ROUND(F26*J26,2)),"")</f>
        <v>3781648.62</v>
      </c>
    </row>
    <row r="27" spans="1:14" ht="20.5" customHeight="1" x14ac:dyDescent="0.15">
      <c r="A27" s="132">
        <v>8</v>
      </c>
      <c r="B27" s="11" t="s">
        <v>407</v>
      </c>
      <c r="C27" s="16"/>
      <c r="D27" s="18">
        <v>473.47</v>
      </c>
      <c r="E27" s="18" cm="1">
        <f t="array" ref="E27">D27</f>
        <v>473.47</v>
      </c>
      <c r="F27" s="18" cm="1">
        <f t="array" ref="F27">D27</f>
        <v>473.47</v>
      </c>
      <c r="G27" s="25" t="s">
        <v>212</v>
      </c>
      <c r="H27" s="18">
        <v>18782.95</v>
      </c>
      <c r="I27" s="18">
        <v>18776.8</v>
      </c>
      <c r="J27" s="18">
        <v>18776.8</v>
      </c>
      <c r="K27" s="18">
        <v>11</v>
      </c>
      <c r="L27" s="18" cm="1">
        <f t="array" ref="L27">IF(D27&gt;0,IF($D27&lt;=0,0,D27*H27),"")</f>
        <v>8893163.3365000002</v>
      </c>
      <c r="M27" s="18" cm="1">
        <f t="array" ref="M27">IF(E27&gt;0,IF($D27&lt;=0,0,ROUND(E27*I27,2)),"")</f>
        <v>8890251.5</v>
      </c>
      <c r="N27" s="27" cm="1">
        <f t="array" ref="N27">IF(F27&gt;0,IF($D27&lt;=0,0,ROUND(F27*J27,2)),"")</f>
        <v>8890251.5</v>
      </c>
    </row>
    <row r="28" spans="1:14" ht="20.5" customHeight="1" x14ac:dyDescent="0.15">
      <c r="A28" s="132">
        <v>9</v>
      </c>
      <c r="B28" s="11" t="s">
        <v>408</v>
      </c>
      <c r="C28" s="12"/>
      <c r="D28" s="13">
        <v>0</v>
      </c>
      <c r="E28" s="13" cm="1">
        <f t="array" ref="E28">D28</f>
        <v>0</v>
      </c>
      <c r="F28" s="13" cm="1">
        <f t="array" ref="F28">D28</f>
        <v>0</v>
      </c>
      <c r="G28" s="14" t="s">
        <v>317</v>
      </c>
      <c r="H28" s="13">
        <v>247388</v>
      </c>
      <c r="I28" s="13">
        <v>247089</v>
      </c>
      <c r="J28" s="13">
        <v>247089</v>
      </c>
      <c r="K28" s="13">
        <v>11</v>
      </c>
      <c r="L28" s="20" t="str" cm="1">
        <f t="array" ref="L28">IF(D28&gt;0,IF($D28&lt;=0,0,D28*H28),"")</f>
        <v/>
      </c>
      <c r="M28" s="20" t="str" cm="1">
        <f t="array" ref="M28">IF(E28&gt;0,IF($D28&lt;=0,0,ROUND(E28*I28,2)),"")</f>
        <v/>
      </c>
      <c r="N28" s="21" t="str" cm="1">
        <f t="array" ref="N28">IF(F28&gt;0,IF($D28&lt;=0,0,ROUND(F28*J28,2)),"")</f>
        <v/>
      </c>
    </row>
    <row r="29" spans="1:14" ht="20.5" customHeight="1" x14ac:dyDescent="0.15">
      <c r="A29" s="132">
        <v>10</v>
      </c>
      <c r="B29" s="11" t="s">
        <v>409</v>
      </c>
      <c r="C29" s="16"/>
      <c r="D29" s="18">
        <v>3</v>
      </c>
      <c r="E29" s="18" cm="1">
        <f t="array" ref="E29">D29</f>
        <v>3</v>
      </c>
      <c r="F29" s="18" cm="1">
        <f t="array" ref="F29">D29</f>
        <v>3</v>
      </c>
      <c r="G29" s="25" t="s">
        <v>321</v>
      </c>
      <c r="H29" s="18">
        <v>1261183.19</v>
      </c>
      <c r="I29" s="18">
        <v>1260549.54</v>
      </c>
      <c r="J29" s="18">
        <v>1260549.54</v>
      </c>
      <c r="K29" s="18">
        <v>11</v>
      </c>
      <c r="L29" s="18" cm="1">
        <f t="array" ref="L29">IF(D29&gt;0,IF($D29&lt;=0,0,D29*H29),"")</f>
        <v>3783549.57</v>
      </c>
      <c r="M29" s="18" cm="1">
        <f t="array" ref="M29">IF(E29&gt;0,IF($D29&lt;=0,0,ROUND(E29*I29,2)),"")</f>
        <v>3781648.62</v>
      </c>
      <c r="N29" s="27" cm="1">
        <f t="array" ref="N29">IF(F29&gt;0,IF($D29&lt;=0,0,ROUND(F29*J29,2)),"")</f>
        <v>3781648.62</v>
      </c>
    </row>
    <row r="30" spans="1:14" ht="20.5" customHeight="1" x14ac:dyDescent="0.15">
      <c r="A30" s="132">
        <v>11</v>
      </c>
      <c r="B30" s="11" t="s">
        <v>410</v>
      </c>
      <c r="C30" s="12"/>
      <c r="D30" s="13">
        <v>473.47</v>
      </c>
      <c r="E30" s="13" cm="1">
        <f t="array" ref="E30">D30</f>
        <v>473.47</v>
      </c>
      <c r="F30" s="13" cm="1">
        <f t="array" ref="F30">D30</f>
        <v>473.47</v>
      </c>
      <c r="G30" s="14" t="s">
        <v>212</v>
      </c>
      <c r="H30" s="13">
        <v>18782.95</v>
      </c>
      <c r="I30" s="13">
        <v>18776.8</v>
      </c>
      <c r="J30" s="13">
        <v>18776.8</v>
      </c>
      <c r="K30" s="13">
        <v>11</v>
      </c>
      <c r="L30" s="13" cm="1">
        <f t="array" ref="L30">IF(D30&gt;0,IF($D30&lt;=0,0,D30*H30),"")</f>
        <v>8893163.3365000002</v>
      </c>
      <c r="M30" s="13" cm="1">
        <f t="array" ref="M30">IF(E30&gt;0,IF($D30&lt;=0,0,ROUND(E30*I30,2)),"")</f>
        <v>8890251.5</v>
      </c>
      <c r="N30" s="15" cm="1">
        <f t="array" ref="N30">IF(F30&gt;0,IF($D30&lt;=0,0,ROUND(F30*J30,2)),"")</f>
        <v>8890251.5</v>
      </c>
    </row>
    <row r="31" spans="1:14" ht="20.5" customHeight="1" x14ac:dyDescent="0.15">
      <c r="A31" s="132">
        <v>12</v>
      </c>
      <c r="B31" s="11" t="s">
        <v>411</v>
      </c>
      <c r="C31" s="16"/>
      <c r="D31" s="18">
        <v>20</v>
      </c>
      <c r="E31" s="18" cm="1">
        <f t="array" ref="E31">D31</f>
        <v>20</v>
      </c>
      <c r="F31" s="18" cm="1">
        <f t="array" ref="F31">D31</f>
        <v>20</v>
      </c>
      <c r="G31" s="25" t="s">
        <v>317</v>
      </c>
      <c r="H31" s="18">
        <v>552529</v>
      </c>
      <c r="I31" s="18">
        <v>552149.5</v>
      </c>
      <c r="J31" s="18">
        <v>552149.5</v>
      </c>
      <c r="K31" s="18">
        <v>11</v>
      </c>
      <c r="L31" s="18" cm="1">
        <f t="array" ref="L31">IF(D31&gt;0,IF($D31&lt;=0,0,D31*H31),"")</f>
        <v>11050580</v>
      </c>
      <c r="M31" s="18" cm="1">
        <f t="array" ref="M31">IF(E31&gt;0,IF($D31&lt;=0,0,ROUND(E31*I31,2)),"")</f>
        <v>11042990</v>
      </c>
      <c r="N31" s="27" cm="1">
        <f t="array" ref="N31">IF(F31&gt;0,IF($D31&lt;=0,0,ROUND(F31*J31,2)),"")</f>
        <v>11042990</v>
      </c>
    </row>
    <row r="32" spans="1:14" ht="20.5" customHeight="1" x14ac:dyDescent="0.15">
      <c r="A32" s="132">
        <v>13</v>
      </c>
      <c r="B32" s="11" t="s">
        <v>412</v>
      </c>
      <c r="C32" s="12"/>
      <c r="D32" s="13">
        <v>146.19999999999999</v>
      </c>
      <c r="E32" s="13" cm="1">
        <f t="array" ref="E32">D32</f>
        <v>146.19999999999999</v>
      </c>
      <c r="F32" s="13" cm="1">
        <f t="array" ref="F32">D32</f>
        <v>146.19999999999999</v>
      </c>
      <c r="G32" s="14" t="s">
        <v>317</v>
      </c>
      <c r="H32" s="13">
        <v>78618.600000000006</v>
      </c>
      <c r="I32" s="13">
        <v>78446.100000000006</v>
      </c>
      <c r="J32" s="13">
        <v>78446.100000000006</v>
      </c>
      <c r="K32" s="13">
        <v>11</v>
      </c>
      <c r="L32" s="13" cm="1">
        <f t="array" ref="L32">IF(D32&gt;0,IF($D32&lt;=0,0,D32*H32),"")</f>
        <v>11494039.32</v>
      </c>
      <c r="M32" s="13" cm="1">
        <f t="array" ref="M32">IF(E32&gt;0,IF($D32&lt;=0,0,ROUND(E32*I32,2)),"")</f>
        <v>11468819.82</v>
      </c>
      <c r="N32" s="15" cm="1">
        <f t="array" ref="N32">IF(F32&gt;0,IF($D32&lt;=0,0,ROUND(F32*J32,2)),"")</f>
        <v>11468819.82</v>
      </c>
    </row>
    <row r="33" spans="1:14" ht="20.5" customHeight="1" x14ac:dyDescent="0.15">
      <c r="A33" s="132">
        <v>14</v>
      </c>
      <c r="B33" s="11" t="s">
        <v>413</v>
      </c>
      <c r="C33" s="16"/>
      <c r="D33" s="18">
        <v>146.19999999999999</v>
      </c>
      <c r="E33" s="18" cm="1">
        <f t="array" ref="E33">D33</f>
        <v>146.19999999999999</v>
      </c>
      <c r="F33" s="18" cm="1">
        <f t="array" ref="F33">D33</f>
        <v>146.19999999999999</v>
      </c>
      <c r="G33" s="25" t="s">
        <v>317</v>
      </c>
      <c r="H33" s="18">
        <v>47610</v>
      </c>
      <c r="I33" s="18">
        <v>47495</v>
      </c>
      <c r="J33" s="18">
        <v>47495</v>
      </c>
      <c r="K33" s="18">
        <v>11</v>
      </c>
      <c r="L33" s="18" cm="1">
        <f t="array" ref="L33">IF(D33&gt;0,IF($D33&lt;=0,0,D33*H33),"")</f>
        <v>6960581.9999999991</v>
      </c>
      <c r="M33" s="18" cm="1">
        <f t="array" ref="M33">IF(E33&gt;0,IF($D33&lt;=0,0,ROUND(E33*I33,2)),"")</f>
        <v>6943769</v>
      </c>
      <c r="N33" s="27" cm="1">
        <f t="array" ref="N33">IF(F33&gt;0,IF($D33&lt;=0,0,ROUND(F33*J33,2)),"")</f>
        <v>6943769</v>
      </c>
    </row>
    <row r="34" spans="1:14" ht="20.5" customHeight="1" x14ac:dyDescent="0.15">
      <c r="A34" s="132">
        <v>15</v>
      </c>
      <c r="B34" s="11" t="s">
        <v>414</v>
      </c>
      <c r="C34" s="12"/>
      <c r="D34" s="13">
        <v>1.87</v>
      </c>
      <c r="E34" s="13" cm="1">
        <f t="array" ref="E34">D34</f>
        <v>1.87</v>
      </c>
      <c r="F34" s="13" cm="1">
        <f t="array" ref="F34">D34</f>
        <v>1.87</v>
      </c>
      <c r="G34" s="14" t="s">
        <v>321</v>
      </c>
      <c r="H34" s="13">
        <v>955444.03</v>
      </c>
      <c r="I34" s="13">
        <v>954984.03</v>
      </c>
      <c r="J34" s="13">
        <v>954984.03</v>
      </c>
      <c r="K34" s="13">
        <v>11</v>
      </c>
      <c r="L34" s="13" cm="1">
        <f t="array" ref="L34">IF(D34&gt;0,IF($D34&lt;=0,0,D34*H34),"")</f>
        <v>1786680.3361000002</v>
      </c>
      <c r="M34" s="13" cm="1">
        <f t="array" ref="M34">IF(E34&gt;0,IF($D34&lt;=0,0,ROUND(E34*I34,2)),"")</f>
        <v>1785820.14</v>
      </c>
      <c r="N34" s="15" cm="1">
        <f t="array" ref="N34">IF(F34&gt;0,IF($D34&lt;=0,0,ROUND(F34*J34,2)),"")</f>
        <v>1785820.14</v>
      </c>
    </row>
    <row r="35" spans="1:14" ht="20.5" customHeight="1" x14ac:dyDescent="0.15">
      <c r="A35" s="132">
        <v>16</v>
      </c>
      <c r="B35" s="11" t="s">
        <v>415</v>
      </c>
      <c r="C35" s="16"/>
      <c r="D35" s="18">
        <v>2.2000000000000002</v>
      </c>
      <c r="E35" s="18" cm="1">
        <f t="array" ref="E35">D35</f>
        <v>2.2000000000000002</v>
      </c>
      <c r="F35" s="18" cm="1">
        <f t="array" ref="F35">D35</f>
        <v>2.2000000000000002</v>
      </c>
      <c r="G35" s="25" t="s">
        <v>321</v>
      </c>
      <c r="H35" s="18">
        <v>955444.03</v>
      </c>
      <c r="I35" s="18">
        <v>954984.03</v>
      </c>
      <c r="J35" s="18">
        <v>954984.03</v>
      </c>
      <c r="K35" s="18">
        <v>11</v>
      </c>
      <c r="L35" s="18" cm="1">
        <f t="array" ref="L35">IF(D35&gt;0,IF($D35&lt;=0,0,D35*H35),"")</f>
        <v>2101976.8660000004</v>
      </c>
      <c r="M35" s="18" cm="1">
        <f t="array" ref="M35">IF(E35&gt;0,IF($D35&lt;=0,0,ROUND(E35*I35,2)),"")</f>
        <v>2100964.87</v>
      </c>
      <c r="N35" s="27" cm="1">
        <f t="array" ref="N35">IF(F35&gt;0,IF($D35&lt;=0,0,ROUND(F35*J35,2)),"")</f>
        <v>2100964.87</v>
      </c>
    </row>
    <row r="36" spans="1:14" ht="20.5" customHeight="1" x14ac:dyDescent="0.15">
      <c r="A36" s="132">
        <v>17</v>
      </c>
      <c r="B36" s="11" t="s">
        <v>416</v>
      </c>
      <c r="C36" s="12"/>
      <c r="D36" s="13">
        <v>1.02</v>
      </c>
      <c r="E36" s="13" cm="1">
        <f t="array" ref="E36">D36</f>
        <v>1.02</v>
      </c>
      <c r="F36" s="13" cm="1">
        <f t="array" ref="F36">D36</f>
        <v>1.02</v>
      </c>
      <c r="G36" s="14" t="s">
        <v>321</v>
      </c>
      <c r="H36" s="13">
        <v>955444.03</v>
      </c>
      <c r="I36" s="13">
        <v>954984.03</v>
      </c>
      <c r="J36" s="13">
        <v>954984.03</v>
      </c>
      <c r="K36" s="13">
        <v>11</v>
      </c>
      <c r="L36" s="13" cm="1">
        <f t="array" ref="L36">IF(D36&gt;0,IF($D36&lt;=0,0,D36*H36),"")</f>
        <v>974552.91060000006</v>
      </c>
      <c r="M36" s="13" cm="1">
        <f t="array" ref="M36">IF(E36&gt;0,IF($D36&lt;=0,0,ROUND(E36*I36,2)),"")</f>
        <v>974083.71</v>
      </c>
      <c r="N36" s="15" cm="1">
        <f t="array" ref="N36">IF(F36&gt;0,IF($D36&lt;=0,0,ROUND(F36*J36,2)),"")</f>
        <v>974083.71</v>
      </c>
    </row>
    <row r="37" spans="1:14" ht="20.5" customHeight="1" x14ac:dyDescent="0.15">
      <c r="A37" s="78" t="s">
        <v>417</v>
      </c>
      <c r="B37" s="11" t="s">
        <v>418</v>
      </c>
      <c r="C37" s="16"/>
      <c r="D37" s="18"/>
      <c r="E37" s="18"/>
      <c r="F37" s="18"/>
      <c r="G37" s="17"/>
      <c r="H37" s="18"/>
      <c r="I37" s="18"/>
      <c r="J37" s="18"/>
      <c r="K37" s="18"/>
      <c r="L37" s="17" t="str" cm="1">
        <f t="array" ref="L37">IF(D37&gt;0,IF($D37&lt;=0,0,D37*H37),"")</f>
        <v/>
      </c>
      <c r="M37" s="17" t="str" cm="1">
        <f t="array" ref="M37">IF(E37&gt;0,IF($D37&lt;=0,0,ROUND(E37*I37,2)),"")</f>
        <v/>
      </c>
      <c r="N37" s="19" t="str" cm="1">
        <f t="array" ref="N37">IF(F37&gt;0,IF($D37&lt;=0,0,ROUND(F37*J37,2)),"")</f>
        <v/>
      </c>
    </row>
    <row r="38" spans="1:14" ht="20.5" customHeight="1" x14ac:dyDescent="0.15">
      <c r="A38" s="77">
        <v>1</v>
      </c>
      <c r="B38" s="11" t="s">
        <v>419</v>
      </c>
      <c r="C38" s="12"/>
      <c r="D38" s="13">
        <v>146.19999999999999</v>
      </c>
      <c r="E38" s="13" cm="1">
        <f t="array" ref="E38">D38</f>
        <v>146.19999999999999</v>
      </c>
      <c r="F38" s="13" cm="1">
        <f t="array" ref="F38">D38</f>
        <v>146.19999999999999</v>
      </c>
      <c r="G38" s="14" t="s">
        <v>317</v>
      </c>
      <c r="H38" s="13">
        <v>35471.75</v>
      </c>
      <c r="I38" s="13">
        <v>35425.18</v>
      </c>
      <c r="J38" s="13">
        <v>35425.18</v>
      </c>
      <c r="K38" s="13">
        <v>11</v>
      </c>
      <c r="L38" s="13" cm="1">
        <f t="array" ref="L38">IF(D38&gt;0,IF($D38&lt;=0,0,D38*H38),"")</f>
        <v>5185969.8499999996</v>
      </c>
      <c r="M38" s="13" cm="1">
        <f t="array" ref="M38">IF(E38&gt;0,IF($D38&lt;=0,0,ROUND(E38*I38,2)),"")</f>
        <v>5179161.32</v>
      </c>
      <c r="N38" s="15" cm="1">
        <f t="array" ref="N38">IF(F38&gt;0,IF($D38&lt;=0,0,ROUND(F38*J38,2)),"")</f>
        <v>5179161.32</v>
      </c>
    </row>
    <row r="39" spans="1:14" ht="20.5" customHeight="1" x14ac:dyDescent="0.15">
      <c r="A39" s="77">
        <v>2</v>
      </c>
      <c r="B39" s="11" t="s">
        <v>420</v>
      </c>
      <c r="C39" s="16"/>
      <c r="D39" s="18">
        <v>9.2799999999999994</v>
      </c>
      <c r="E39" s="18" cm="1">
        <f t="array" ref="E39">D39</f>
        <v>9.2799999999999994</v>
      </c>
      <c r="F39" s="18" cm="1">
        <f t="array" ref="F39">D39</f>
        <v>9.2799999999999994</v>
      </c>
      <c r="G39" s="25" t="s">
        <v>317</v>
      </c>
      <c r="H39" s="18">
        <v>53785.5</v>
      </c>
      <c r="I39" s="18">
        <v>53761.35</v>
      </c>
      <c r="J39" s="18">
        <v>53761.35</v>
      </c>
      <c r="K39" s="18">
        <v>11</v>
      </c>
      <c r="L39" s="18" cm="1">
        <f t="array" ref="L39">IF(D39&gt;0,IF($D39&lt;=0,0,D39*H39),"")</f>
        <v>499129.43999999994</v>
      </c>
      <c r="M39" s="18" cm="1">
        <f t="array" ref="M39">IF(E39&gt;0,IF($D39&lt;=0,0,ROUND(E39*I39,2)),"")</f>
        <v>498905.33</v>
      </c>
      <c r="N39" s="27" cm="1">
        <f t="array" ref="N39">IF(F39&gt;0,IF($D39&lt;=0,0,ROUND(F39*J39,2)),"")</f>
        <v>498905.33</v>
      </c>
    </row>
    <row r="40" spans="1:14" ht="20.5" customHeight="1" x14ac:dyDescent="0.15">
      <c r="A40" s="118" t="s">
        <v>421</v>
      </c>
      <c r="B40" s="11" t="s">
        <v>422</v>
      </c>
      <c r="C40" s="12"/>
      <c r="D40" s="13"/>
      <c r="E40" s="13"/>
      <c r="F40" s="13"/>
      <c r="G40" s="20"/>
      <c r="H40" s="13"/>
      <c r="I40" s="13"/>
      <c r="J40" s="13"/>
      <c r="K40" s="13"/>
      <c r="L40" s="20" t="str" cm="1">
        <f t="array" ref="L40">IF(D40&gt;0,IF($D40&lt;=0,0,D40*H40),"")</f>
        <v/>
      </c>
      <c r="M40" s="20" t="str" cm="1">
        <f t="array" ref="M40">IF(E40&gt;0,IF($D40&lt;=0,0,ROUND(E40*I40,2)),"")</f>
        <v/>
      </c>
      <c r="N40" s="21" t="str" cm="1">
        <f t="array" ref="N40">IF(F40&gt;0,IF($D40&lt;=0,0,ROUND(F40*J40,2)),"")</f>
        <v/>
      </c>
    </row>
    <row r="41" spans="1:14" ht="20.5" customHeight="1" x14ac:dyDescent="0.15">
      <c r="A41" s="77">
        <v>1</v>
      </c>
      <c r="B41" s="11" t="s">
        <v>423</v>
      </c>
      <c r="C41" s="16"/>
      <c r="D41" s="18">
        <v>5.4</v>
      </c>
      <c r="E41" s="18" cm="1">
        <f t="array" ref="E41">D41</f>
        <v>5.4</v>
      </c>
      <c r="F41" s="18" cm="1">
        <f t="array" ref="F41">D41</f>
        <v>5.4</v>
      </c>
      <c r="G41" s="25" t="s">
        <v>321</v>
      </c>
      <c r="H41" s="18">
        <v>150000</v>
      </c>
      <c r="I41" s="18">
        <v>150000</v>
      </c>
      <c r="J41" s="18">
        <v>150000</v>
      </c>
      <c r="K41" s="18">
        <v>11</v>
      </c>
      <c r="L41" s="18" cm="1">
        <f t="array" ref="L41">IF(D41&gt;0,IF($D41&lt;=0,0,D41*H41),"")</f>
        <v>810000</v>
      </c>
      <c r="M41" s="18" cm="1">
        <f t="array" ref="M41">IF(E41&gt;0,IF($D41&lt;=0,0,ROUND(E41*I41,2)),"")</f>
        <v>810000</v>
      </c>
      <c r="N41" s="27" cm="1">
        <f t="array" ref="N41">IF(F41&gt;0,IF($D41&lt;=0,0,ROUND(F41*J41,2)),"")</f>
        <v>810000</v>
      </c>
    </row>
    <row r="42" spans="1:14" ht="20.5" customHeight="1" x14ac:dyDescent="0.15">
      <c r="A42" s="77">
        <v>2</v>
      </c>
      <c r="B42" s="11" t="s">
        <v>424</v>
      </c>
      <c r="C42" s="12"/>
      <c r="D42" s="13">
        <v>3.36</v>
      </c>
      <c r="E42" s="13" cm="1">
        <f t="array" ref="E42">D42</f>
        <v>3.36</v>
      </c>
      <c r="F42" s="13" cm="1">
        <f t="array" ref="F42">D42</f>
        <v>3.36</v>
      </c>
      <c r="G42" s="14" t="s">
        <v>321</v>
      </c>
      <c r="H42" s="13">
        <v>250000</v>
      </c>
      <c r="I42" s="13">
        <v>250000</v>
      </c>
      <c r="J42" s="13">
        <v>250000</v>
      </c>
      <c r="K42" s="13">
        <v>11</v>
      </c>
      <c r="L42" s="13" cm="1">
        <f t="array" ref="L42">IF(D42&gt;0,IF($D42&lt;=0,0,D42*H42),"")</f>
        <v>840000</v>
      </c>
      <c r="M42" s="13" cm="1">
        <f t="array" ref="M42">IF(E42&gt;0,IF($D42&lt;=0,0,ROUND(E42*I42,2)),"")</f>
        <v>840000</v>
      </c>
      <c r="N42" s="15" cm="1">
        <f t="array" ref="N42">IF(F42&gt;0,IF($D42&lt;=0,0,ROUND(F42*J42,2)),"")</f>
        <v>840000</v>
      </c>
    </row>
    <row r="43" spans="1:14" ht="20.5" customHeight="1" x14ac:dyDescent="0.15">
      <c r="A43" s="77">
        <v>3</v>
      </c>
      <c r="B43" s="11" t="s">
        <v>425</v>
      </c>
      <c r="C43" s="16"/>
      <c r="D43" s="18">
        <v>3</v>
      </c>
      <c r="E43" s="18" cm="1">
        <f t="array" ref="E43">D43</f>
        <v>3</v>
      </c>
      <c r="F43" s="18" cm="1">
        <f t="array" ref="F43">D43</f>
        <v>3</v>
      </c>
      <c r="G43" s="25" t="s">
        <v>136</v>
      </c>
      <c r="H43" s="18">
        <v>2000000</v>
      </c>
      <c r="I43" s="18">
        <v>2000000</v>
      </c>
      <c r="J43" s="18">
        <v>2000000</v>
      </c>
      <c r="K43" s="18">
        <v>11</v>
      </c>
      <c r="L43" s="18" cm="1">
        <f t="array" ref="L43">IF(D43&gt;0,IF($D43&lt;=0,0,D43*H43),"")</f>
        <v>6000000</v>
      </c>
      <c r="M43" s="18" cm="1">
        <f t="array" ref="M43">IF(E43&gt;0,IF($D43&lt;=0,0,ROUND(E43*I43,2)),"")</f>
        <v>6000000</v>
      </c>
      <c r="N43" s="27" cm="1">
        <f t="array" ref="N43">IF(F43&gt;0,IF($D43&lt;=0,0,ROUND(F43*J43,2)),"")</f>
        <v>6000000</v>
      </c>
    </row>
    <row r="44" spans="1:14" ht="20.5" customHeight="1" x14ac:dyDescent="0.15">
      <c r="A44" s="77">
        <v>4</v>
      </c>
      <c r="B44" s="11" t="s">
        <v>426</v>
      </c>
      <c r="C44" s="12"/>
      <c r="D44" s="13">
        <v>24</v>
      </c>
      <c r="E44" s="13" cm="1">
        <f t="array" ref="E44">D44</f>
        <v>24</v>
      </c>
      <c r="F44" s="13" cm="1">
        <f t="array" ref="F44">D44</f>
        <v>24</v>
      </c>
      <c r="G44" s="14" t="s">
        <v>427</v>
      </c>
      <c r="H44" s="13">
        <v>520248.5</v>
      </c>
      <c r="I44" s="13">
        <v>520079.74</v>
      </c>
      <c r="J44" s="13">
        <v>520079.74</v>
      </c>
      <c r="K44" s="13">
        <v>11</v>
      </c>
      <c r="L44" s="13" cm="1">
        <f t="array" ref="L44">IF(D44&gt;0,IF($D44&lt;=0,0,D44*H44),"")</f>
        <v>12485964</v>
      </c>
      <c r="M44" s="13" cm="1">
        <f t="array" ref="M44">IF(E44&gt;0,IF($D44&lt;=0,0,ROUND(E44*I44,2)),"")</f>
        <v>12481913.76</v>
      </c>
      <c r="N44" s="15" cm="1">
        <f t="array" ref="N44">IF(F44&gt;0,IF($D44&lt;=0,0,ROUND(F44*J44,2)),"")</f>
        <v>12481913.76</v>
      </c>
    </row>
    <row r="45" spans="1:14" ht="20.5" customHeight="1" x14ac:dyDescent="0.15">
      <c r="A45" s="77">
        <v>5</v>
      </c>
      <c r="B45" s="11" t="s">
        <v>428</v>
      </c>
      <c r="C45" s="16"/>
      <c r="D45" s="18">
        <v>2</v>
      </c>
      <c r="E45" s="18" cm="1">
        <f t="array" ref="E45">D45</f>
        <v>2</v>
      </c>
      <c r="F45" s="18" cm="1">
        <f t="array" ref="F45">D45</f>
        <v>2</v>
      </c>
      <c r="G45" s="25" t="s">
        <v>429</v>
      </c>
      <c r="H45" s="18">
        <v>1000000</v>
      </c>
      <c r="I45" s="18">
        <v>990000</v>
      </c>
      <c r="J45" s="18">
        <v>990000</v>
      </c>
      <c r="K45" s="18">
        <v>11</v>
      </c>
      <c r="L45" s="18" cm="1">
        <f t="array" ref="L45">IF(D45&gt;0,IF($D45&lt;=0,0,D45*H45),"")</f>
        <v>2000000</v>
      </c>
      <c r="M45" s="18" cm="1">
        <f t="array" ref="M45">IF(E45&gt;0,IF($D45&lt;=0,0,ROUND(E45*I45,2)),"")</f>
        <v>1980000</v>
      </c>
      <c r="N45" s="27" cm="1">
        <f t="array" ref="N45">IF(F45&gt;0,IF($D45&lt;=0,0,ROUND(F45*J45,2)),"")</f>
        <v>1980000</v>
      </c>
    </row>
    <row r="46" spans="1:14" ht="20.5" customHeight="1" x14ac:dyDescent="0.15">
      <c r="A46" s="77">
        <v>6</v>
      </c>
      <c r="B46" s="11" t="s">
        <v>430</v>
      </c>
      <c r="C46" s="12"/>
      <c r="D46" s="13">
        <v>2</v>
      </c>
      <c r="E46" s="13" cm="1">
        <f t="array" ref="E46">D46</f>
        <v>2</v>
      </c>
      <c r="F46" s="13" cm="1">
        <f t="array" ref="F46">D46</f>
        <v>2</v>
      </c>
      <c r="G46" s="14" t="s">
        <v>102</v>
      </c>
      <c r="H46" s="13">
        <v>1700000</v>
      </c>
      <c r="I46" s="13">
        <v>1690000</v>
      </c>
      <c r="J46" s="13">
        <v>1690000</v>
      </c>
      <c r="K46" s="13">
        <v>11</v>
      </c>
      <c r="L46" s="13" cm="1">
        <f t="array" ref="L46">IF(D46&gt;0,IF($D46&lt;=0,0,D46*H46),"")</f>
        <v>3400000</v>
      </c>
      <c r="M46" s="13" cm="1">
        <f t="array" ref="M46">IF(E46&gt;0,IF($D46&lt;=0,0,ROUND(E46*I46,2)),"")</f>
        <v>3380000</v>
      </c>
      <c r="N46" s="15" cm="1">
        <f t="array" ref="N46">IF(F46&gt;0,IF($D46&lt;=0,0,ROUND(F46*J46,2)),"")</f>
        <v>3380000</v>
      </c>
    </row>
    <row r="47" spans="1:14" ht="20.5" customHeight="1" x14ac:dyDescent="0.15">
      <c r="A47" s="108"/>
      <c r="B47" s="81"/>
      <c r="C47" s="33"/>
      <c r="D47" s="34"/>
      <c r="E47" s="34"/>
      <c r="F47" s="34"/>
      <c r="G47" s="95"/>
      <c r="H47" s="34"/>
      <c r="I47" s="34"/>
      <c r="J47" s="34"/>
      <c r="K47" s="34"/>
      <c r="L47" s="95"/>
      <c r="M47" s="95"/>
      <c r="N47" s="96"/>
    </row>
    <row r="48" spans="1:14" ht="20.75" customHeight="1" x14ac:dyDescent="0.15">
      <c r="A48" s="89"/>
      <c r="B48" s="52"/>
      <c r="C48" s="52"/>
      <c r="D48" s="53"/>
      <c r="E48" s="53"/>
      <c r="F48" s="53"/>
      <c r="G48" s="54"/>
      <c r="H48" s="54"/>
      <c r="I48" s="52"/>
      <c r="J48" s="55"/>
      <c r="K48" s="56" t="s">
        <v>39</v>
      </c>
      <c r="L48" s="57" cm="1">
        <f t="array" ref="L48">SUM(L1:L47)</f>
        <v>180157189.16150001</v>
      </c>
      <c r="M48" s="57" cm="1">
        <f t="array" ref="M48">SUM(M1:M47)</f>
        <v>179872041.50999999</v>
      </c>
      <c r="N48" s="57" cm="1">
        <f t="array" ref="N48">SUM(N1:N47)</f>
        <v>179872041.50999999</v>
      </c>
    </row>
    <row r="49" spans="1:14" ht="21" customHeight="1" x14ac:dyDescent="0.15">
      <c r="A49" s="61" cm="1">
        <f t="array" ref="A49">ROUND(IF(I49&lt;=100000000,I49*0.24%,IF(AND(I49&gt;100000000,I49&lt;=500000000),100000000*0.24%+(I49-100000000)*0.19%,IF(AND(I49&gt;500000000,I49&lt;=1000000000),100000000*0.24%+400000000*0.19%+(I49-500000000)*0.15%,IF(AND(I49&gt;1000000000,I49&lt;=5000000000),100000000*0.24%+400000000*0.19%+500000000*0.15%+(I49-1000000000)*0.12%,IF(I49&gt;5000000000,100000000*0.24%+400000000*0.19%+500000000*0.15%+4000000000*0.12%+(I49-5000000000)*0.1%,"Bingung komputer"))))),2)</f>
        <v>0</v>
      </c>
      <c r="B49" s="90" t="s">
        <v>40</v>
      </c>
      <c r="C49" s="60"/>
      <c r="D49" s="61" cm="1">
        <f t="array" ref="D49">ROUND(IF(L49&lt;=100000000,L49*0.24%,IF(AND(L49&gt;100000000,L49&lt;=500000000),100000000*0.24%+(L49-100000000)*0.19%,IF(AND(L49&gt;500000000,L49&lt;=1000000000),100000000*0.24%+400000000*0.19%+(L49-500000000)*0.15%,IF(AND(L49&gt;1000000000,L49&lt;=5000000000),100000000*0.24%+400000000*0.19%+500000000*0.15%+(L49-1000000000)*0.12%,IF(L49&gt;5000000000,100000000*0.24%+400000000*0.19%+500000000*0.15%+4000000000*0.12%+(L49-5000000000)*0.1%,"Bingung komputer"))))),2)</f>
        <v>392298.66</v>
      </c>
      <c r="E49" s="62" cm="1">
        <f t="array" ref="E49">ROUND(IF(M49&lt;=100000000,M49*0.24%,IF(AND(M49&gt;100000000,M49&lt;=500000000),100000000*0.24%+(M49-100000000)*0.19%,IF(AND(M49&gt;500000000,M49&lt;=1000000000),100000000*0.24%+400000000*0.19%+(M49-500000000)*0.15%,IF(AND(M49&gt;1000000000,M49&lt;=5000000000),100000000*0.24%+400000000*0.19%+500000000*0.15%+(M49-1000000000)*0.12%,IF(M49&gt;5000000000,100000000*0.24%+400000000*0.19%+500000000*0.15%+4000000000*0.12%+(M49-5000000000)*0.1%,"Bingung komputer"))))),2)</f>
        <v>391756.88</v>
      </c>
      <c r="F49" s="62" cm="1">
        <f t="array" ref="F49">ROUND(IF(N49&lt;=100000000,N49*0.24%,IF(AND(N49&gt;100000000,N49&lt;=500000000),100000000*0.24%+(N49-100000000)*0.19%,IF(AND(N49&gt;500000000,N49&lt;=1000000000),100000000*0.24%+400000000*0.19%+(N49-500000000)*0.15%,IF(AND(N49&gt;1000000000,N49&lt;=5000000000),100000000*0.24%+400000000*0.19%+500000000*0.15%+(N49-1000000000)*0.12%,IF(N49&gt;5000000000,100000000*0.24%+400000000*0.19%+500000000*0.15%+4000000000*0.12%+(N49-5000000000)*0.1%,"Bingung komputer"))))),2)</f>
        <v>391756.88</v>
      </c>
      <c r="G49" s="63"/>
      <c r="H49" s="64"/>
      <c r="I49" s="66"/>
      <c r="J49" s="65"/>
      <c r="K49" s="65" t="str" cm="1">
        <f t="array" ref="K49">"Jumlah Terkena Pajak "&amp;MAX(K3:K47)&amp;"% (B)"</f>
        <v>Jumlah Terkena Pajak 11% (B)</v>
      </c>
      <c r="L49" s="66" cm="1">
        <f t="array" ref="L49">SUMIF($K3:$K47,"&gt;0",L3:L47)</f>
        <v>180157189.16150001</v>
      </c>
      <c r="M49" s="67" cm="1">
        <f t="array" ref="M49">SUMIF($K3:$K47,"&gt;0",M3:M47)</f>
        <v>179872041.50999999</v>
      </c>
      <c r="N49" s="67" cm="1">
        <f t="array" ref="N49">SUMIF($K3:$K47,"&gt;0",N3:N47)</f>
        <v>179872041.50999999</v>
      </c>
    </row>
    <row r="50" spans="1:14" ht="21" customHeight="1" x14ac:dyDescent="0.15">
      <c r="A50" s="68"/>
      <c r="B50" s="69"/>
      <c r="C50" s="69"/>
      <c r="D50" s="70"/>
      <c r="E50" s="70"/>
      <c r="F50" s="69"/>
      <c r="G50" s="70"/>
      <c r="H50" s="70"/>
      <c r="I50" s="72"/>
      <c r="J50" s="71"/>
      <c r="K50" s="71" t="str" cm="1">
        <f t="array" ref="K50">"PPN (C) = "&amp;MAX(K3:K47)&amp;"% x B"</f>
        <v>PPN (C) = 11% x B</v>
      </c>
      <c r="L50" s="72" cm="1">
        <f t="array" ref="L50">L49*MAX($K3:$K47)%</f>
        <v>19817290.807765</v>
      </c>
      <c r="M50" s="67" cm="1">
        <f t="array" ref="M50">M49*MAX($K3:$K47)%</f>
        <v>19785924.566099998</v>
      </c>
      <c r="N50" s="67" cm="1">
        <f t="array" ref="N50">N49*MAX($K3:$K47)%</f>
        <v>19785924.566099998</v>
      </c>
    </row>
    <row r="51" spans="1:14" ht="21" customHeight="1" x14ac:dyDescent="0.15">
      <c r="A51" s="68"/>
      <c r="B51" s="69"/>
      <c r="C51" s="69"/>
      <c r="D51" s="91" t="s">
        <v>90</v>
      </c>
      <c r="E51" s="92">
        <v>100000000</v>
      </c>
      <c r="F51" s="92">
        <v>99780000</v>
      </c>
      <c r="G51" s="70"/>
      <c r="H51" s="70"/>
      <c r="I51" s="69"/>
      <c r="J51" s="71"/>
      <c r="K51" s="73" t="s">
        <v>41</v>
      </c>
      <c r="L51" s="74" cm="1">
        <f t="array" ref="L51">L48+L50</f>
        <v>199974479.96926501</v>
      </c>
      <c r="M51" s="67" cm="1">
        <f t="array" ref="M51">M48+M50</f>
        <v>199657966.07609999</v>
      </c>
      <c r="N51" s="67" cm="1">
        <f t="array" ref="N51">N48+N50</f>
        <v>199657966.07609999</v>
      </c>
    </row>
    <row r="52" spans="1:14" ht="20.5" customHeight="1" x14ac:dyDescent="0.15">
      <c r="A52" s="68"/>
      <c r="B52" s="69"/>
      <c r="C52" s="69"/>
      <c r="D52" s="70"/>
      <c r="E52" s="70" cm="1">
        <f t="array" ref="E52">E$51-L$52</f>
        <v>-99974479.960000008</v>
      </c>
      <c r="F52" s="93" cm="1">
        <f t="array" ref="F52">ROUNDDOWN(E$51-D$49,2)</f>
        <v>99607701.340000004</v>
      </c>
      <c r="G52" s="70"/>
      <c r="H52" s="70"/>
      <c r="I52" s="69"/>
      <c r="J52" s="71"/>
      <c r="K52" s="73" t="s">
        <v>42</v>
      </c>
      <c r="L52" s="66" cm="1">
        <f t="array" ref="L52">ROUNDDOWN(L51,2)</f>
        <v>199974479.96000001</v>
      </c>
      <c r="M52" s="66" cm="1">
        <f t="array" ref="M52">ROUNDDOWN(M51,2)</f>
        <v>199657966.06999999</v>
      </c>
      <c r="N52" s="66" cm="1">
        <f t="array" ref="N52">ROUNDDOWN(N51,-3)</f>
        <v>199657000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12350000</v>
      </c>
      <c r="I4" s="13">
        <v>11960000</v>
      </c>
      <c r="J4" s="13">
        <v>11960000</v>
      </c>
      <c r="K4" s="13">
        <v>11</v>
      </c>
      <c r="L4" s="13" cm="1">
        <f t="array" ref="L4">IF(D4&gt;0,IF($D4&lt;=0,0,D4*H4),"")</f>
        <v>12350000</v>
      </c>
      <c r="M4" s="13" cm="1">
        <f t="array" ref="M4">IF(E4&gt;0,IF($D4&lt;=0,0,ROUND(E4*I4,2)),"")</f>
        <v>11960000</v>
      </c>
      <c r="N4" s="15" cm="1">
        <f t="array" ref="N4">IF(F4&gt;0,IF($D4&lt;=0,0,ROUND(F4*J4,2)),"")</f>
        <v>11960000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10895000</v>
      </c>
      <c r="I5" s="18">
        <v>10845000</v>
      </c>
      <c r="J5" s="18">
        <v>10845000</v>
      </c>
      <c r="K5" s="18">
        <v>11</v>
      </c>
      <c r="L5" s="18" cm="1">
        <f t="array" ref="L5">IF(D5&gt;0,IF($D5&lt;=0,0,D5*H5),"")</f>
        <v>10895000</v>
      </c>
      <c r="M5" s="18" cm="1">
        <f t="array" ref="M5">IF(E5&gt;0,IF($D5&lt;=0,0,ROUND(E5*I5,2)),"")</f>
        <v>10845000</v>
      </c>
      <c r="N5" s="27" cm="1">
        <f t="array" ref="N5">IF(F5&gt;0,IF($D5&lt;=0,0,ROUND(F5*J5,2)),"")</f>
        <v>10845000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18">
        <v>1120</v>
      </c>
      <c r="E7" s="18" cm="1">
        <f t="array" ref="E7">D7</f>
        <v>1120</v>
      </c>
      <c r="F7" s="18" cm="1">
        <f t="array" ref="F7">D7</f>
        <v>1120</v>
      </c>
      <c r="G7" s="25" t="s">
        <v>34</v>
      </c>
      <c r="H7" s="18">
        <v>37230.839999999997</v>
      </c>
      <c r="I7" s="18">
        <v>37204.71</v>
      </c>
      <c r="J7" s="18">
        <v>37204.71</v>
      </c>
      <c r="K7" s="18">
        <v>11</v>
      </c>
      <c r="L7" s="18" cm="1">
        <f t="array" ref="L7">IF(D7&gt;0,IF($D7&lt;=0,0,D7*H7),"")</f>
        <v>41698540.799999997</v>
      </c>
      <c r="M7" s="18" cm="1">
        <f t="array" ref="M7">IF(E7&gt;0,IF($D7&lt;=0,0,ROUND(E7*I7,2)),"")</f>
        <v>41669275.200000003</v>
      </c>
      <c r="N7" s="27" cm="1">
        <f t="array" ref="N7">IF(F7&gt;0,IF($D7&lt;=0,0,ROUND(F7*J7,2)),"")</f>
        <v>41669275.200000003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239</v>
      </c>
      <c r="B9" s="11" t="s">
        <v>240</v>
      </c>
      <c r="C9" s="16"/>
      <c r="D9" s="18">
        <v>2199.5</v>
      </c>
      <c r="E9" s="18" cm="1">
        <f t="array" ref="E9">D9</f>
        <v>2199.5</v>
      </c>
      <c r="F9" s="18" cm="1">
        <f t="array" ref="F9">D9</f>
        <v>2199.5</v>
      </c>
      <c r="G9" s="25" t="s">
        <v>34</v>
      </c>
      <c r="H9" s="18">
        <v>23552.54</v>
      </c>
      <c r="I9" s="18">
        <v>23533.119999999999</v>
      </c>
      <c r="J9" s="18">
        <v>23533.119999999999</v>
      </c>
      <c r="K9" s="18">
        <v>11</v>
      </c>
      <c r="L9" s="18" cm="1">
        <f t="array" ref="L9">IF(D9&gt;0,IF($D9&lt;=0,0,D9*H9),"")</f>
        <v>51803811.730000004</v>
      </c>
      <c r="M9" s="18" cm="1">
        <f t="array" ref="M9">IF(E9&gt;0,IF($D9&lt;=0,0,ROUND(E9*I9,2)),"")</f>
        <v>51761097.439999998</v>
      </c>
      <c r="N9" s="27" cm="1">
        <f t="array" ref="N9">IF(F9&gt;0,IF($D9&lt;=0,0,ROUND(F9*J9,2)),"")</f>
        <v>51761097.439999998</v>
      </c>
    </row>
    <row r="10" spans="1:14" ht="20.5" customHeight="1" x14ac:dyDescent="0.15">
      <c r="A10" s="10" t="s">
        <v>82</v>
      </c>
      <c r="B10" s="11" t="s">
        <v>35</v>
      </c>
      <c r="C10" s="12"/>
      <c r="D10" s="13">
        <v>5400</v>
      </c>
      <c r="E10" s="13" cm="1">
        <f t="array" ref="E10">D10</f>
        <v>5400</v>
      </c>
      <c r="F10" s="13" cm="1">
        <f t="array" ref="F10">D10</f>
        <v>5400</v>
      </c>
      <c r="G10" s="14" t="s">
        <v>36</v>
      </c>
      <c r="H10" s="13">
        <v>1974.77</v>
      </c>
      <c r="I10" s="100">
        <v>1973.21</v>
      </c>
      <c r="J10" s="100">
        <v>1973.21</v>
      </c>
      <c r="K10" s="13">
        <v>11</v>
      </c>
      <c r="L10" s="13" cm="1">
        <f t="array" ref="L10">IF(D10&gt;0,IF($D10&lt;=0,0,D10*H10),"")</f>
        <v>10663758</v>
      </c>
      <c r="M10" s="13" cm="1">
        <f t="array" ref="M10">IF(E10&gt;0,IF($D10&lt;=0,0,ROUND(E10*I10,2)),"")</f>
        <v>10655334</v>
      </c>
      <c r="N10" s="15" cm="1">
        <f t="array" ref="N10">IF(F10&gt;0,IF($D10&lt;=0,0,ROUND(F10*J10,2)),"")</f>
        <v>10655334</v>
      </c>
    </row>
    <row r="11" spans="1:14" ht="20.5" customHeight="1" x14ac:dyDescent="0.15">
      <c r="A11" s="110" t="s">
        <v>241</v>
      </c>
      <c r="B11" s="32" t="s">
        <v>242</v>
      </c>
      <c r="C11" s="33"/>
      <c r="D11" s="34">
        <v>7200</v>
      </c>
      <c r="E11" s="34" cm="1">
        <f t="array" ref="E11">D11</f>
        <v>7200</v>
      </c>
      <c r="F11" s="34" cm="1">
        <f t="array" ref="F11">D11</f>
        <v>7200</v>
      </c>
      <c r="G11" s="35" t="s">
        <v>36</v>
      </c>
      <c r="H11" s="34">
        <v>3563.33</v>
      </c>
      <c r="I11" s="111">
        <v>3546.22</v>
      </c>
      <c r="J11" s="111">
        <v>3546.22</v>
      </c>
      <c r="K11" s="34">
        <v>11</v>
      </c>
      <c r="L11" s="34" cm="1">
        <f t="array" ref="L11">IF(D11&gt;0,IF($D11&lt;=0,0,D11*H11),"")</f>
        <v>25655976</v>
      </c>
      <c r="M11" s="34" cm="1">
        <f t="array" ref="M11">IF(E11&gt;0,IF($D11&lt;=0,0,ROUND(E11*I11,2)),"")</f>
        <v>25532784</v>
      </c>
      <c r="N11" s="36" cm="1">
        <f t="array" ref="N11">IF(F11&gt;0,IF($D11&lt;=0,0,ROUND(F11*J11,2)),"")</f>
        <v>25532784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153067086.53</v>
      </c>
      <c r="M28" s="57" cm="1">
        <f t="array" ref="M28">SUM(M1:M27)</f>
        <v>152423490.63999999</v>
      </c>
      <c r="N28" s="57" cm="1">
        <f t="array" ref="N28">SUM(N1:N27)</f>
        <v>152423490.63999999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340827.46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339604.63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339604.63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153067086.53</v>
      </c>
      <c r="M29" s="67" cm="1">
        <f t="array" ref="M29">SUMIF($K3:$K27,"&gt;0",M3:M27)</f>
        <v>152423490.63999999</v>
      </c>
      <c r="N29" s="67" cm="1">
        <f t="array" ref="N29">SUMIF($K3:$K27,"&gt;0",N3:N27)</f>
        <v>152423490.63999999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16837379.518300001</v>
      </c>
      <c r="M30" s="67" cm="1">
        <f t="array" ref="M30">M29*MAX($K3:$K27)%</f>
        <v>16766583.970399998</v>
      </c>
      <c r="N30" s="67" cm="1">
        <f t="array" ref="N30">N29*MAX($K3:$K27)%</f>
        <v>16766583.970399998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169904466.0483</v>
      </c>
      <c r="M31" s="67" cm="1">
        <f t="array" ref="M31">M28+M30</f>
        <v>169190074.61039999</v>
      </c>
      <c r="N31" s="67" cm="1">
        <f t="array" ref="N31">N28+N30</f>
        <v>169190074.61039999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42</v>
      </c>
      <c r="L32" s="66" cm="1">
        <f t="array" ref="L32">ROUNDDOWN(L31,2)</f>
        <v>169904466.03999999</v>
      </c>
      <c r="M32" s="66" cm="1">
        <f t="array" ref="M32">ROUNDDOWN(M31,2)</f>
        <v>169190074.61000001</v>
      </c>
      <c r="N32" s="66" cm="1">
        <f t="array" ref="N32">ROUNDDOWN(N31,-3)</f>
        <v>169190000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N30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7890000</v>
      </c>
      <c r="I4" s="13">
        <v>7743150</v>
      </c>
      <c r="J4" s="13">
        <v>7743150</v>
      </c>
      <c r="K4" s="13">
        <v>11</v>
      </c>
      <c r="L4" s="13" cm="1">
        <f t="array" ref="L4">IF(D4&gt;0,IF($D4&lt;=0,0,D4*H4),"")</f>
        <v>7890000</v>
      </c>
      <c r="M4" s="13" cm="1">
        <f t="array" ref="M4">IF(E4&gt;0,IF($D4&lt;=0,0,ROUND(E4*I4,2)),"")</f>
        <v>7743150</v>
      </c>
      <c r="N4" s="15" cm="1">
        <f t="array" ref="N4">IF(F4&gt;0,IF($D4&lt;=0,0,ROUND(F4*J4,2)),"")</f>
        <v>7743150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420000</v>
      </c>
      <c r="J5" s="18">
        <v>420000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420000</v>
      </c>
      <c r="N5" s="27" cm="1">
        <f t="array" ref="N5">IF(F5&gt;0,IF($D5&lt;=0,0,ROUND(F5*J5,2)),"")</f>
        <v>420000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239</v>
      </c>
      <c r="B7" s="11" t="s">
        <v>263</v>
      </c>
      <c r="C7" s="16"/>
      <c r="D7" s="30">
        <v>5838.75</v>
      </c>
      <c r="E7" s="18" cm="1">
        <f t="array" ref="E7">D7</f>
        <v>5838.75</v>
      </c>
      <c r="F7" s="18" cm="1">
        <f t="array" ref="F7">D7</f>
        <v>5838.75</v>
      </c>
      <c r="G7" s="25" t="s">
        <v>34</v>
      </c>
      <c r="H7" s="18">
        <v>24729.47</v>
      </c>
      <c r="I7" s="18">
        <v>24707.42</v>
      </c>
      <c r="J7" s="18">
        <v>24707.42</v>
      </c>
      <c r="K7" s="18">
        <v>11</v>
      </c>
      <c r="L7" s="18" cm="1">
        <f t="array" ref="L7">IF(D7&gt;0,IF($D7&lt;=0,0,D7*H7),"")</f>
        <v>144389192.96250001</v>
      </c>
      <c r="M7" s="18" cm="1">
        <f t="array" ref="M7">IF(E7&gt;0,IF($D7&lt;=0,0,ROUND(E7*I7,2)),"")</f>
        <v>144260448.53</v>
      </c>
      <c r="N7" s="27" cm="1">
        <f t="array" ref="N7">IF(F7&gt;0,IF($D7&lt;=0,0,ROUND(F7*J7,2)),"")</f>
        <v>144260448.53</v>
      </c>
    </row>
    <row r="8" spans="1:14" ht="20.5" customHeight="1" x14ac:dyDescent="0.15">
      <c r="A8" s="28"/>
      <c r="B8" s="102"/>
      <c r="C8" s="12"/>
      <c r="D8" s="13"/>
      <c r="E8" s="13"/>
      <c r="F8" s="13"/>
      <c r="G8" s="20"/>
      <c r="H8" s="13"/>
      <c r="I8" s="20"/>
      <c r="J8" s="20"/>
      <c r="K8" s="13"/>
      <c r="L8" s="13"/>
      <c r="M8" s="13"/>
      <c r="N8" s="15"/>
    </row>
    <row r="9" spans="1:14" ht="20.5" customHeight="1" x14ac:dyDescent="0.15">
      <c r="A9" s="80"/>
      <c r="B9" s="81"/>
      <c r="C9" s="33"/>
      <c r="D9" s="34"/>
      <c r="E9" s="34"/>
      <c r="F9" s="34"/>
      <c r="G9" s="95"/>
      <c r="H9" s="34"/>
      <c r="I9" s="95"/>
      <c r="J9" s="95"/>
      <c r="K9" s="34"/>
      <c r="L9" s="34"/>
      <c r="M9" s="34"/>
      <c r="N9" s="3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1"/>
      <c r="I16" s="41"/>
      <c r="J16" s="41"/>
      <c r="K16" s="40"/>
      <c r="L16" s="41"/>
      <c r="M16" s="41"/>
      <c r="N16" s="47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8"/>
      <c r="I17" s="48"/>
      <c r="J17" s="48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49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5"/>
      <c r="M23" s="45"/>
      <c r="N23" s="50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20.75" customHeight="1" x14ac:dyDescent="0.15">
      <c r="A26" s="51"/>
      <c r="B26" s="52"/>
      <c r="C26" s="52"/>
      <c r="D26" s="53"/>
      <c r="E26" s="53"/>
      <c r="F26" s="53"/>
      <c r="G26" s="54"/>
      <c r="H26" s="54"/>
      <c r="I26" s="52"/>
      <c r="J26" s="55"/>
      <c r="K26" s="56" t="s">
        <v>39</v>
      </c>
      <c r="L26" s="57" cm="1">
        <f t="array" ref="L26">SUM(L1:L25)</f>
        <v>152774192.96250001</v>
      </c>
      <c r="M26" s="57" cm="1">
        <f t="array" ref="M26">SUM(M1:M25)</f>
        <v>152423598.53</v>
      </c>
      <c r="N26" s="57" cm="1">
        <f t="array" ref="N26">SUM(N1:N25)</f>
        <v>152423598.53</v>
      </c>
    </row>
    <row r="27" spans="1:14" ht="21" customHeight="1" x14ac:dyDescent="0.15">
      <c r="A27" s="58"/>
      <c r="B27" s="59" t="s">
        <v>40</v>
      </c>
      <c r="C27" s="60"/>
      <c r="D27" s="61" cm="1">
        <f t="array" ref="D27">ROUND(IF(L27&lt;=100000000,L27*0.24%,IF(AND(L27&gt;100000000,L27&lt;=500000000),100000000*0.24%+(L27-100000000)*0.19%,IF(AND(L27&gt;500000000,L27&lt;=1000000000),100000000*0.24%+400000000*0.19%+(L27-500000000)*0.15%,IF(AND(L27&gt;1000000000,L27&lt;=5000000000),100000000*0.24%+400000000*0.19%+500000000*0.15%+(L27-1000000000)*0.12%,IF(L27&gt;5000000000,100000000*0.24%+400000000*0.19%+500000000*0.15%+4000000000*0.12%+(L27-5000000000)*0.1%,"Bingung komputer"))))),2)</f>
        <v>340270.97</v>
      </c>
      <c r="E27" s="62" cm="1">
        <f t="array" ref="E27">ROUND(IF(M27&lt;=100000000,M27*0.24%,IF(AND(M27&gt;100000000,M27&lt;=500000000),100000000*0.24%+(M27-100000000)*0.19%,IF(AND(M27&gt;500000000,M27&lt;=1000000000),100000000*0.24%+400000000*0.19%+(M27-500000000)*0.15%,IF(AND(M27&gt;1000000000,M27&lt;=5000000000),100000000*0.24%+400000000*0.19%+500000000*0.15%+(M27-1000000000)*0.12%,IF(M27&gt;5000000000,100000000*0.24%+400000000*0.19%+500000000*0.15%+4000000000*0.12%+(M27-5000000000)*0.1%,"Bingung komputer"))))),2)</f>
        <v>339604.84</v>
      </c>
      <c r="F27" s="62" cm="1">
        <f t="array" ref="F27">ROUND(IF(N27&lt;=100000000,N27*0.24%,IF(AND(N27&gt;100000000,N27&lt;=500000000),100000000*0.24%+(N27-100000000)*0.19%,IF(AND(N27&gt;500000000,N27&lt;=1000000000),100000000*0.24%+400000000*0.19%+(N27-500000000)*0.15%,IF(AND(N27&gt;1000000000,N27&lt;=5000000000),100000000*0.24%+400000000*0.19%+500000000*0.15%+(N27-1000000000)*0.12%,IF(N27&gt;5000000000,100000000*0.24%+400000000*0.19%+500000000*0.15%+4000000000*0.12%+(N27-5000000000)*0.1%,"Bingung komputer"))))),2)</f>
        <v>339604.84</v>
      </c>
      <c r="G27" s="63"/>
      <c r="H27" s="64"/>
      <c r="I27" s="60"/>
      <c r="J27" s="65"/>
      <c r="K27" s="65" t="str" cm="1">
        <f t="array" ref="K27">"Jumlah Terkena Pajak "&amp;MAX(K3:K25)&amp;"% (B)"</f>
        <v>Jumlah Terkena Pajak 11% (B)</v>
      </c>
      <c r="L27" s="66" cm="1">
        <f t="array" ref="L27">SUMIF($K3:$K25,"&gt;0",L3:L25)</f>
        <v>152774192.96250001</v>
      </c>
      <c r="M27" s="67" cm="1">
        <f t="array" ref="M27">SUMIF($K3:$K25,"&gt;0",M3:M25)</f>
        <v>152423598.53</v>
      </c>
      <c r="N27" s="67" cm="1">
        <f t="array" ref="N27">SUMIF($K3:$K25,"&gt;0",N3:N25)</f>
        <v>152423598.53</v>
      </c>
    </row>
    <row r="28" spans="1:14" ht="21" customHeight="1" x14ac:dyDescent="0.15">
      <c r="A28" s="68"/>
      <c r="B28" s="69"/>
      <c r="C28" s="69"/>
      <c r="D28" s="70"/>
      <c r="E28" s="70"/>
      <c r="F28" s="69"/>
      <c r="G28" s="70"/>
      <c r="H28" s="70"/>
      <c r="I28" s="69"/>
      <c r="J28" s="71"/>
      <c r="K28" s="71" t="str" cm="1">
        <f t="array" ref="K28">"PPN (C) = "&amp;MAX(K3:K25)&amp;"% x B"</f>
        <v>PPN (C) = 11% x B</v>
      </c>
      <c r="L28" s="72" cm="1">
        <f t="array" ref="L28">L27*MAX($K3:$K25)%</f>
        <v>16805161.225875001</v>
      </c>
      <c r="M28" s="67" cm="1">
        <f t="array" ref="M28">M27*MAX($K3:$K25)%</f>
        <v>16766595.838300001</v>
      </c>
      <c r="N28" s="67" cm="1">
        <f t="array" ref="N28">N27*MAX($K3:$K25)%</f>
        <v>16766595.838300001</v>
      </c>
    </row>
    <row r="29" spans="1:14" ht="21" customHeight="1" x14ac:dyDescent="0.15">
      <c r="A29" s="68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41</v>
      </c>
      <c r="L29" s="74" cm="1">
        <f t="array" ref="L29">L26+L28</f>
        <v>169579354.188375</v>
      </c>
      <c r="M29" s="67" cm="1">
        <f t="array" ref="M29">M26+M28</f>
        <v>169190194.36829999</v>
      </c>
      <c r="N29" s="67" cm="1">
        <f t="array" ref="N29">N26+N28</f>
        <v>169190194.36829999</v>
      </c>
    </row>
    <row r="30" spans="1:14" ht="20.5" customHeight="1" x14ac:dyDescent="0.15">
      <c r="A30" s="68"/>
      <c r="B30" s="69"/>
      <c r="C30" s="69"/>
      <c r="D30" s="70"/>
      <c r="E30" s="70"/>
      <c r="F30" s="70">
        <v>169904466.03999999</v>
      </c>
      <c r="G30" s="70">
        <v>169190074.61000001</v>
      </c>
      <c r="H30" s="70">
        <v>169190000</v>
      </c>
      <c r="I30" s="69"/>
      <c r="J30" s="71"/>
      <c r="K30" s="73" t="s">
        <v>42</v>
      </c>
      <c r="L30" s="66" cm="1">
        <f t="array" ref="L30">ROUNDDOWN(L29,2)</f>
        <v>169579354.18000001</v>
      </c>
      <c r="M30" s="66" cm="1">
        <f t="array" ref="M30">ROUNDDOWN(M29,2)</f>
        <v>169190194.36000001</v>
      </c>
      <c r="N30" s="66" cm="1">
        <f t="array" ref="N30">ROUNDDOWN(N29,-3)</f>
        <v>169190000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45811.043055555558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14800000</v>
      </c>
      <c r="I4" s="13">
        <v>14720000</v>
      </c>
      <c r="J4" s="13">
        <v>14720000</v>
      </c>
      <c r="K4" s="13">
        <v>11</v>
      </c>
      <c r="L4" s="13" cm="1">
        <f t="array" ref="L4">IF(D4&gt;0,IF($D4&lt;=0,0,D4*H4),"")</f>
        <v>14800000</v>
      </c>
      <c r="M4" s="13" cm="1">
        <f t="array" ref="M4">IF(E4&gt;0,IF($D4&lt;=0,0,ROUND(E4*I4,2)),"")</f>
        <v>14720000</v>
      </c>
      <c r="N4" s="15" cm="1">
        <f t="array" ref="N4">IF(F4&gt;0,IF($D4&lt;=0,0,ROUND(F4*J4,2)),"")</f>
        <v>14720000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9620000</v>
      </c>
      <c r="J5" s="18">
        <v>9620000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9620000</v>
      </c>
      <c r="N5" s="27" cm="1">
        <f t="array" ref="N5">IF(F5&gt;0,IF($D5&lt;=0,0,ROUND(F5*J5,2)),"")</f>
        <v>9620000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239</v>
      </c>
      <c r="B7" s="11" t="s">
        <v>257</v>
      </c>
      <c r="C7" s="16"/>
      <c r="D7" s="24">
        <v>360.12</v>
      </c>
      <c r="E7" s="18" cm="1">
        <f t="array" ref="E7">D7</f>
        <v>360.12</v>
      </c>
      <c r="F7" s="18" cm="1">
        <f t="array" ref="F7">D7</f>
        <v>360.12</v>
      </c>
      <c r="G7" s="25" t="s">
        <v>34</v>
      </c>
      <c r="H7" s="18">
        <v>346292.14</v>
      </c>
      <c r="I7" s="18">
        <v>345746.44</v>
      </c>
      <c r="J7" s="18">
        <v>345746.44</v>
      </c>
      <c r="K7" s="18">
        <v>11</v>
      </c>
      <c r="L7" s="18" cm="1">
        <f t="array" ref="L7">IF(D7&gt;0,IF($D7&lt;=0,0,D7*H7),"")</f>
        <v>124706725.45680001</v>
      </c>
      <c r="M7" s="18" cm="1">
        <f t="array" ref="M7">IF(E7&gt;0,IF($D7&lt;=0,0,ROUND(E7*I7,2)),"")</f>
        <v>124510207.97</v>
      </c>
      <c r="N7" s="27" cm="1">
        <f t="array" ref="N7">IF(F7&gt;0,IF($D7&lt;=0,0,ROUND(F7*J7,2)),"")</f>
        <v>124510207.97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1842.5</v>
      </c>
      <c r="E8" s="83" cm="1">
        <f t="array" ref="E8">D8</f>
        <v>1842.5</v>
      </c>
      <c r="F8" s="83" cm="1">
        <f t="array" ref="F8">D8</f>
        <v>1842.5</v>
      </c>
      <c r="G8" s="86" t="s">
        <v>36</v>
      </c>
      <c r="H8" s="83">
        <v>1974.77</v>
      </c>
      <c r="I8" s="94">
        <v>1973.02</v>
      </c>
      <c r="J8" s="94">
        <v>1973.02</v>
      </c>
      <c r="K8" s="83">
        <v>11</v>
      </c>
      <c r="L8" s="83" cm="1">
        <f t="array" ref="L8">IF(D8&gt;0,IF($D8&lt;=0,0,D8*H8),"")</f>
        <v>3638513.7250000001</v>
      </c>
      <c r="M8" s="83" cm="1">
        <f t="array" ref="M8">IF(E8&gt;0,IF($D8&lt;=0,0,ROUND(E8*I8,2)),"")</f>
        <v>3635289.35</v>
      </c>
      <c r="N8" s="87" cm="1">
        <f t="array" ref="N8">IF(F8&gt;0,IF($D8&lt;=0,0,ROUND(F8*J8,2)),"")</f>
        <v>3635289.35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5"/>
      <c r="J9" s="45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1"/>
      <c r="I10" s="41"/>
      <c r="J10" s="41"/>
      <c r="K10" s="40"/>
      <c r="L10" s="41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152850239.18180001</v>
      </c>
      <c r="M28" s="57" cm="1">
        <f t="array" ref="M28">SUM(M1:M27)</f>
        <v>152485497.31999999</v>
      </c>
      <c r="N28" s="57" cm="1">
        <f t="array" ref="N28">SUM(N1:N27)</f>
        <v>152485497.31999999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340415.45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339722.44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339722.44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152850239.18180001</v>
      </c>
      <c r="M29" s="67" cm="1">
        <f t="array" ref="M29">SUMIF($K3:$K27,"&gt;0",M3:M27)</f>
        <v>152485497.31999999</v>
      </c>
      <c r="N29" s="67" cm="1">
        <f t="array" ref="N29">SUMIF($K3:$K27,"&gt;0",N3:N27)</f>
        <v>152485497.31999999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16813526.309998002</v>
      </c>
      <c r="M30" s="67" cm="1">
        <f t="array" ref="M30">M29*MAX($K3:$K27)%</f>
        <v>16773404.7052</v>
      </c>
      <c r="N30" s="67" cm="1">
        <f t="array" ref="N30">N29*MAX($K3:$K27)%</f>
        <v>16773404.7052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169663765.49179801</v>
      </c>
      <c r="M31" s="67" cm="1">
        <f t="array" ref="M31">M28+M30</f>
        <v>169258902.02519998</v>
      </c>
      <c r="N31" s="67" cm="1">
        <f t="array" ref="N31">N28+N30</f>
        <v>169258902.02519998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92">
        <v>199102000</v>
      </c>
      <c r="J32" s="71"/>
      <c r="K32" s="73" t="s">
        <v>42</v>
      </c>
      <c r="L32" s="66" cm="1">
        <f t="array" ref="L32">ROUNDDOWN(L31,2)</f>
        <v>169663765.49000001</v>
      </c>
      <c r="M32" s="66" cm="1">
        <f t="array" ref="M32">ROUNDDOWN(M31,2)</f>
        <v>169258902.02000001</v>
      </c>
      <c r="N32" s="66" cm="1">
        <f t="array" ref="N32">ROUNDDOWN(N31,-3)</f>
        <v>169258000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N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16600000</v>
      </c>
      <c r="I4" s="13">
        <v>16464600</v>
      </c>
      <c r="J4" s="13">
        <v>16464600</v>
      </c>
      <c r="K4" s="13">
        <v>11</v>
      </c>
      <c r="L4" s="13" cm="1">
        <f t="array" ref="L4">IF(D4&gt;0,IF($D4&lt;=0,0,D4*H4),"")</f>
        <v>16600000</v>
      </c>
      <c r="M4" s="13" cm="1">
        <f t="array" ref="M4">IF(E4&gt;0,IF($D4&lt;=0,0,ROUND(E4*I4,2)),"")</f>
        <v>16464600</v>
      </c>
      <c r="N4" s="15" cm="1">
        <f t="array" ref="N4">IF(F4&gt;0,IF($D4&lt;=0,0,ROUND(F4*J4,2)),"")</f>
        <v>16464600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8"/>
      <c r="J5" s="18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8"/>
      <c r="J7" s="18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13">
        <v>39000</v>
      </c>
      <c r="J8" s="13">
        <v>39000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390000</v>
      </c>
      <c r="N8" s="15" cm="1">
        <f t="array" ref="N8">IF(F8&gt;0,IF($D8&lt;=0,0,ROUND(F8*J8,2)),"")</f>
        <v>390000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18">
        <v>4000</v>
      </c>
      <c r="J9" s="18">
        <v>4000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80000</v>
      </c>
      <c r="N9" s="27" cm="1">
        <f t="array" ref="N9">IF(F9&gt;0,IF($D9&lt;=0,0,ROUND(F9*J9,2)),"")</f>
        <v>80000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13">
        <v>14000</v>
      </c>
      <c r="J10" s="13">
        <v>14000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140000</v>
      </c>
      <c r="N10" s="15" cm="1">
        <f t="array" ref="N10">IF(F10&gt;0,IF($D10&lt;=0,0,ROUND(F10*J10,2)),"")</f>
        <v>140000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18">
        <v>84000</v>
      </c>
      <c r="J11" s="18">
        <v>84000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840000</v>
      </c>
      <c r="N11" s="27" cm="1">
        <f t="array" ref="N11">IF(F11&gt;0,IF($D11&lt;=0,0,ROUND(F11*J11,2)),"")</f>
        <v>840000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13">
        <v>34000</v>
      </c>
      <c r="J12" s="13">
        <v>34000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340000</v>
      </c>
      <c r="N12" s="15" cm="1">
        <f t="array" ref="N12">IF(F12&gt;0,IF($D12&lt;=0,0,ROUND(F12*J12,2)),"")</f>
        <v>340000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106</v>
      </c>
      <c r="C14" s="12"/>
      <c r="D14" s="22">
        <v>577.04</v>
      </c>
      <c r="E14" s="13" cm="1">
        <f t="array" ref="E14">D14</f>
        <v>577.04</v>
      </c>
      <c r="F14" s="13" cm="1">
        <f t="array" ref="F14">D14</f>
        <v>577.04</v>
      </c>
      <c r="G14" s="14" t="s">
        <v>34</v>
      </c>
      <c r="H14" s="13">
        <v>226515.38</v>
      </c>
      <c r="I14" s="13">
        <v>226484.77</v>
      </c>
      <c r="J14" s="13">
        <v>226484.77</v>
      </c>
      <c r="K14" s="13">
        <v>11</v>
      </c>
      <c r="L14" s="13" cm="1">
        <f t="array" ref="L14">IF(D14&gt;0,IF($D14&lt;=0,0,D14*H14),"")</f>
        <v>130708434.87519999</v>
      </c>
      <c r="M14" s="13" cm="1">
        <f t="array" ref="M14">IF(E14&gt;0,IF($D14&lt;=0,0,ROUND(E14*I14,2)),"")</f>
        <v>130690771.68000001</v>
      </c>
      <c r="N14" s="15" cm="1">
        <f t="array" ref="N14">IF(F14&gt;0,IF($D14&lt;=0,0,ROUND(F14*J14,2)),"")</f>
        <v>130690771.68000001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3078</v>
      </c>
      <c r="E15" s="18" cm="1">
        <f t="array" ref="E15">D15</f>
        <v>3078</v>
      </c>
      <c r="F15" s="18" cm="1">
        <f t="array" ref="F15">D15</f>
        <v>3078</v>
      </c>
      <c r="G15" s="25" t="s">
        <v>36</v>
      </c>
      <c r="H15" s="18">
        <v>1109.8900000000001</v>
      </c>
      <c r="I15" s="30">
        <v>1107.47</v>
      </c>
      <c r="J15" s="30">
        <v>1107.47</v>
      </c>
      <c r="K15" s="18">
        <v>11</v>
      </c>
      <c r="L15" s="18" cm="1">
        <f t="array" ref="L15">IF(D15&gt;0,IF($D15&lt;=0,0,D15*H15),"")</f>
        <v>3416241.4200000004</v>
      </c>
      <c r="M15" s="18" cm="1">
        <f t="array" ref="M15">IF(E15&gt;0,IF($D15&lt;=0,0,ROUND(E15*I15,2)),"")</f>
        <v>3408792.66</v>
      </c>
      <c r="N15" s="27" cm="1">
        <f t="array" ref="N15">IF(F15&gt;0,IF($D15&lt;=0,0,ROUND(F15*J15,2)),"")</f>
        <v>3408792.66</v>
      </c>
    </row>
    <row r="16" spans="1:14" ht="20.5" customHeight="1" x14ac:dyDescent="0.15">
      <c r="A16" s="28"/>
      <c r="B16" s="11" t="s">
        <v>72</v>
      </c>
      <c r="C16" s="12"/>
      <c r="D16" s="13"/>
      <c r="E16" s="13"/>
      <c r="F16" s="13"/>
      <c r="G16" s="20"/>
      <c r="H16" s="13"/>
      <c r="I16" s="20"/>
      <c r="J16" s="20"/>
      <c r="K16" s="13"/>
      <c r="L16" s="13"/>
      <c r="M16" s="13"/>
      <c r="N16" s="15"/>
    </row>
    <row r="17" spans="1:14" ht="20.5" customHeight="1" x14ac:dyDescent="0.15">
      <c r="A17" s="31">
        <v>1</v>
      </c>
      <c r="B17" s="32" t="s">
        <v>431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339511.9</v>
      </c>
      <c r="I17" s="111">
        <v>339472.91</v>
      </c>
      <c r="J17" s="111">
        <v>339472.91</v>
      </c>
      <c r="K17" s="34">
        <v>0</v>
      </c>
      <c r="L17" s="34" cm="1">
        <f t="array" ref="L17">IF(D17&gt;0,IF($D17&lt;=0,0,D17*H17),"")</f>
        <v>339511.9</v>
      </c>
      <c r="M17" s="34" cm="1">
        <f t="array" ref="M17">IF(E17&gt;0,IF($D17&lt;=0,0,ROUND(E17*I17,2)),"")</f>
        <v>339472.91</v>
      </c>
      <c r="N17" s="36" cm="1">
        <f t="array" ref="N17">IF(F17&gt;0,IF($D17&lt;=0,0,ROUND(F17*J17,2)),"")</f>
        <v>339472.91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5"/>
      <c r="I25" s="45"/>
      <c r="J25" s="45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88"/>
      <c r="I26" s="88"/>
      <c r="J26" s="88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5"/>
      <c r="I27" s="45"/>
      <c r="J27" s="45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49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1"/>
      <c r="M32" s="41"/>
      <c r="N32" s="47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1"/>
      <c r="M34" s="41"/>
      <c r="N34" s="47"/>
    </row>
    <row r="35" spans="1:14" ht="20.75" customHeight="1" x14ac:dyDescent="0.15">
      <c r="A35" s="51"/>
      <c r="B35" s="52"/>
      <c r="C35" s="52"/>
      <c r="D35" s="53"/>
      <c r="E35" s="53"/>
      <c r="F35" s="53"/>
      <c r="G35" s="54"/>
      <c r="H35" s="54"/>
      <c r="I35" s="52"/>
      <c r="J35" s="55"/>
      <c r="K35" s="56" t="s">
        <v>39</v>
      </c>
      <c r="L35" s="57" cm="1">
        <f t="array" ref="L35">SUM(L1:L34)</f>
        <v>152914188.19519997</v>
      </c>
      <c r="M35" s="57" cm="1">
        <f t="array" ref="M35">SUM(M1:M34)</f>
        <v>152693637.25</v>
      </c>
      <c r="N35" s="57" cm="1">
        <f t="array" ref="N35">SUM(N1:N34)</f>
        <v>152693637.25</v>
      </c>
    </row>
    <row r="36" spans="1:14" ht="21" customHeight="1" x14ac:dyDescent="0.15">
      <c r="A36" s="58"/>
      <c r="B36" s="59" t="s">
        <v>40</v>
      </c>
      <c r="C36" s="60"/>
      <c r="D36" s="61" cm="1">
        <f t="array" ref="D36">ROUND(IF(L36&lt;=100000000,L36*0.24%,IF(AND(L36&gt;100000000,L36&lt;=500000000),100000000*0.24%+(L36-100000000)*0.19%,IF(AND(L36&gt;500000000,L36&lt;=1000000000),100000000*0.24%+400000000*0.19%+(L36-500000000)*0.15%,IF(AND(L36&gt;1000000000,L36&lt;=5000000000),100000000*0.24%+400000000*0.19%+500000000*0.15%+(L36-1000000000)*0.12%,IF(L36&gt;5000000000,100000000*0.24%+400000000*0.19%+500000000*0.15%+4000000000*0.12%+(L36-5000000000)*0.1%,"Bingung komputer"))))),2)</f>
        <v>339891.88</v>
      </c>
      <c r="E36" s="62" cm="1">
        <f t="array" ref="E36">ROUND(IF(M36&lt;=100000000,M36*0.24%,IF(AND(M36&gt;100000000,M36&lt;=500000000),100000000*0.24%+(M36-100000000)*0.19%,IF(AND(M36&gt;500000000,M36&lt;=1000000000),100000000*0.24%+400000000*0.19%+(M36-500000000)*0.15%,IF(AND(M36&gt;1000000000,M36&lt;=5000000000),100000000*0.24%+400000000*0.19%+500000000*0.15%+(M36-1000000000)*0.12%,IF(M36&gt;5000000000,100000000*0.24%+400000000*0.19%+500000000*0.15%+4000000000*0.12%+(M36-5000000000)*0.1%,"Bingung komputer"))))),2)</f>
        <v>339472.91</v>
      </c>
      <c r="F36" s="62" cm="1">
        <f t="array" ref="F36">ROUND(IF(N36&lt;=100000000,N36*0.24%,IF(AND(N36&gt;100000000,N36&lt;=500000000),100000000*0.24%+(N36-100000000)*0.19%,IF(AND(N36&gt;500000000,N36&lt;=1000000000),100000000*0.24%+400000000*0.19%+(N36-500000000)*0.15%,IF(AND(N36&gt;1000000000,N36&lt;=5000000000),100000000*0.24%+400000000*0.19%+500000000*0.15%+(N36-1000000000)*0.12%,IF(N36&gt;5000000000,100000000*0.24%+400000000*0.19%+500000000*0.15%+4000000000*0.12%+(N36-5000000000)*0.1%,"Bingung komputer"))))),2)</f>
        <v>339472.91</v>
      </c>
      <c r="G36" s="63"/>
      <c r="H36" s="64"/>
      <c r="I36" s="60"/>
      <c r="J36" s="65"/>
      <c r="K36" s="65" t="str" cm="1">
        <f t="array" ref="K36">"Jumlah Terkena Pajak "&amp;MAX(K3:K34)&amp;"% (B)"</f>
        <v>Jumlah Terkena Pajak 11% (B)</v>
      </c>
      <c r="L36" s="66" cm="1">
        <f t="array" ref="L36">SUMIF($K3:$K34,"&gt;0",L3:L34)</f>
        <v>152574676.29519996</v>
      </c>
      <c r="M36" s="67" cm="1">
        <f t="array" ref="M36">SUMIF($K3:$K34,"&gt;0",M3:M34)</f>
        <v>152354164.34</v>
      </c>
      <c r="N36" s="67" cm="1">
        <f t="array" ref="N36">SUMIF($K3:$K34,"&gt;0",N3:N34)</f>
        <v>152354164.34</v>
      </c>
    </row>
    <row r="37" spans="1:14" ht="21" customHeight="1" x14ac:dyDescent="0.15">
      <c r="A37" s="68"/>
      <c r="B37" s="69"/>
      <c r="C37" s="69"/>
      <c r="D37" s="70"/>
      <c r="E37" s="70"/>
      <c r="F37" s="69"/>
      <c r="G37" s="70"/>
      <c r="H37" s="70"/>
      <c r="I37" s="69"/>
      <c r="J37" s="71"/>
      <c r="K37" s="71" t="str" cm="1">
        <f t="array" ref="K37">"PPN (C) = "&amp;MAX(K3:K34)&amp;"% x B"</f>
        <v>PPN (C) = 11% x B</v>
      </c>
      <c r="L37" s="72" cm="1">
        <f t="array" ref="L37">L36*MAX($K3:$K34)%</f>
        <v>16783214.392471995</v>
      </c>
      <c r="M37" s="67" cm="1">
        <f t="array" ref="M37">M36*MAX($K3:$K34)%</f>
        <v>16758958.077400001</v>
      </c>
      <c r="N37" s="67" cm="1">
        <f t="array" ref="N37">N36*MAX($K3:$K34)%</f>
        <v>16758958.077400001</v>
      </c>
    </row>
    <row r="38" spans="1:14" ht="21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41</v>
      </c>
      <c r="L38" s="74" cm="1">
        <f t="array" ref="L38">L35+L37</f>
        <v>169697402.58767197</v>
      </c>
      <c r="M38" s="67" cm="1">
        <f t="array" ref="M38">M35+M37</f>
        <v>169452595.3274</v>
      </c>
      <c r="N38" s="67" cm="1">
        <f t="array" ref="N38">N35+N37</f>
        <v>169452595.3274</v>
      </c>
    </row>
    <row r="39" spans="1:14" ht="20.5" customHeight="1" x14ac:dyDescent="0.15">
      <c r="A39" s="68"/>
      <c r="B39" s="69"/>
      <c r="C39" s="69"/>
      <c r="D39" s="70"/>
      <c r="E39" s="70"/>
      <c r="F39" s="70"/>
      <c r="G39" s="70"/>
      <c r="H39" s="70"/>
      <c r="I39" s="92">
        <v>199102000</v>
      </c>
      <c r="J39" s="71"/>
      <c r="K39" s="73" t="s">
        <v>42</v>
      </c>
      <c r="L39" s="66" cm="1">
        <f t="array" ref="L39">ROUNDDOWN(L38,2)</f>
        <v>169697402.58000001</v>
      </c>
      <c r="M39" s="66" cm="1">
        <f t="array" ref="M39">ROUNDDOWN(M38,2)</f>
        <v>169452595.31999999</v>
      </c>
      <c r="N39" s="66" cm="1">
        <f t="array" ref="N39">ROUNDDOWN(N38,-3)</f>
        <v>169452000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N3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45811.043055555558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12350000</v>
      </c>
      <c r="I4" s="13">
        <v>12100000</v>
      </c>
      <c r="J4" s="13">
        <v>12100000</v>
      </c>
      <c r="K4" s="13">
        <v>11</v>
      </c>
      <c r="L4" s="13" cm="1">
        <f t="array" ref="L4">IF(D4&gt;0,IF($D4&lt;=0,0,D4*H4),"")</f>
        <v>12350000</v>
      </c>
      <c r="M4" s="13" cm="1">
        <f t="array" ref="M4">IF(E4&gt;0,IF($D4&lt;=0,0,ROUND(E4*I4,2)),"")</f>
        <v>12100000</v>
      </c>
      <c r="N4" s="15" cm="1">
        <f t="array" ref="N4">IF(F4&gt;0,IF($D4&lt;=0,0,ROUND(F4*J4,2)),"")</f>
        <v>12100000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10895000</v>
      </c>
      <c r="I5" s="18">
        <v>10790000</v>
      </c>
      <c r="J5" s="18">
        <v>10790000</v>
      </c>
      <c r="K5" s="18">
        <v>11</v>
      </c>
      <c r="L5" s="18" cm="1">
        <f t="array" ref="L5">IF(D5&gt;0,IF($D5&lt;=0,0,D5*H5),"")</f>
        <v>10895000</v>
      </c>
      <c r="M5" s="18" cm="1">
        <f t="array" ref="M5">IF(E5&gt;0,IF($D5&lt;=0,0,ROUND(E5*I5,2)),"")</f>
        <v>10790000</v>
      </c>
      <c r="N5" s="27" cm="1">
        <f t="array" ref="N5">IF(F5&gt;0,IF($D5&lt;=0,0,ROUND(F5*J5,2)),"")</f>
        <v>10790000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940</v>
      </c>
      <c r="E7" s="18" cm="1">
        <f t="array" ref="E7">D7</f>
        <v>940</v>
      </c>
      <c r="F7" s="18" cm="1">
        <f t="array" ref="F7">D7</f>
        <v>940</v>
      </c>
      <c r="G7" s="25" t="s">
        <v>34</v>
      </c>
      <c r="H7" s="18">
        <v>37230.839999999997</v>
      </c>
      <c r="I7" s="18">
        <v>37216.839999999997</v>
      </c>
      <c r="J7" s="18">
        <v>37216.839999999997</v>
      </c>
      <c r="K7" s="18">
        <v>11</v>
      </c>
      <c r="L7" s="18" cm="1">
        <f t="array" ref="L7">IF(D7&gt;0,IF($D7&lt;=0,0,D7*H7),"")</f>
        <v>34996989.599999994</v>
      </c>
      <c r="M7" s="18" cm="1">
        <f t="array" ref="M7">IF(E7&gt;0,IF($D7&lt;=0,0,ROUND(E7*I7,2)),"")</f>
        <v>34983829.600000001</v>
      </c>
      <c r="N7" s="27" cm="1">
        <f t="array" ref="N7">IF(F7&gt;0,IF($D7&lt;=0,0,ROUND(F7*J7,2)),"")</f>
        <v>34983829.600000001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239</v>
      </c>
      <c r="B9" s="11" t="s">
        <v>240</v>
      </c>
      <c r="C9" s="16"/>
      <c r="D9" s="30">
        <v>3201.06</v>
      </c>
      <c r="E9" s="18" cm="1">
        <f t="array" ref="E9">D9</f>
        <v>3201.06</v>
      </c>
      <c r="F9" s="18" cm="1">
        <f t="array" ref="F9">D9</f>
        <v>3201.06</v>
      </c>
      <c r="G9" s="25" t="s">
        <v>34</v>
      </c>
      <c r="H9" s="18">
        <v>23552.54</v>
      </c>
      <c r="I9" s="18">
        <v>23541.919999999998</v>
      </c>
      <c r="J9" s="18">
        <v>23541.919999999998</v>
      </c>
      <c r="K9" s="18">
        <v>11</v>
      </c>
      <c r="L9" s="18" cm="1">
        <f t="array" ref="L9">IF(D9&gt;0,IF($D9&lt;=0,0,D9*H9),"")</f>
        <v>75393093.692400008</v>
      </c>
      <c r="M9" s="18" cm="1">
        <f t="array" ref="M9">IF(E9&gt;0,IF($D9&lt;=0,0,ROUND(E9*I9,2)),"")</f>
        <v>75359098.439999998</v>
      </c>
      <c r="N9" s="27" cm="1">
        <f t="array" ref="N9">IF(F9&gt;0,IF($D9&lt;=0,0,ROUND(F9*J9,2)),"")</f>
        <v>75359098.439999998</v>
      </c>
    </row>
    <row r="10" spans="1:14" ht="20.5" customHeight="1" x14ac:dyDescent="0.15">
      <c r="A10" s="10" t="s">
        <v>82</v>
      </c>
      <c r="B10" s="11" t="s">
        <v>35</v>
      </c>
      <c r="C10" s="12"/>
      <c r="D10" s="13">
        <v>5400</v>
      </c>
      <c r="E10" s="13" cm="1">
        <f t="array" ref="E10">D10</f>
        <v>5400</v>
      </c>
      <c r="F10" s="13" cm="1">
        <f t="array" ref="F10">D10</f>
        <v>5400</v>
      </c>
      <c r="G10" s="14" t="s">
        <v>36</v>
      </c>
      <c r="H10" s="13">
        <v>1974.77</v>
      </c>
      <c r="I10" s="100">
        <v>1973.55</v>
      </c>
      <c r="J10" s="100">
        <v>1973.55</v>
      </c>
      <c r="K10" s="13">
        <v>11</v>
      </c>
      <c r="L10" s="13" cm="1">
        <f t="array" ref="L10">IF(D10&gt;0,IF($D10&lt;=0,0,D10*H10),"")</f>
        <v>10663758</v>
      </c>
      <c r="M10" s="13" cm="1">
        <f t="array" ref="M10">IF(E10&gt;0,IF($D10&lt;=0,0,ROUND(E10*I10,2)),"")</f>
        <v>10657170</v>
      </c>
      <c r="N10" s="15" cm="1">
        <f t="array" ref="N10">IF(F10&gt;0,IF($D10&lt;=0,0,ROUND(F10*J10,2)),"")</f>
        <v>10657170</v>
      </c>
    </row>
    <row r="11" spans="1:14" ht="20.5" customHeight="1" x14ac:dyDescent="0.15">
      <c r="A11" s="110" t="s">
        <v>241</v>
      </c>
      <c r="B11" s="32" t="s">
        <v>242</v>
      </c>
      <c r="C11" s="33"/>
      <c r="D11" s="34">
        <v>7200</v>
      </c>
      <c r="E11" s="34" cm="1">
        <f t="array" ref="E11">D11</f>
        <v>7200</v>
      </c>
      <c r="F11" s="34" cm="1">
        <f t="array" ref="F11">D11</f>
        <v>7200</v>
      </c>
      <c r="G11" s="35" t="s">
        <v>36</v>
      </c>
      <c r="H11" s="34">
        <v>3563.33</v>
      </c>
      <c r="I11" s="111">
        <v>3539.12</v>
      </c>
      <c r="J11" s="111">
        <v>3539.12</v>
      </c>
      <c r="K11" s="34">
        <v>11</v>
      </c>
      <c r="L11" s="34" cm="1">
        <f t="array" ref="L11">IF(D11&gt;0,IF($D11&lt;=0,0,D11*H11),"")</f>
        <v>25655976</v>
      </c>
      <c r="M11" s="34" cm="1">
        <f t="array" ref="M11">IF(E11&gt;0,IF($D11&lt;=0,0,ROUND(E11*I11,2)),"")</f>
        <v>25481664</v>
      </c>
      <c r="N11" s="36" cm="1">
        <f t="array" ref="N11">IF(F11&gt;0,IF($D11&lt;=0,0,ROUND(F11*J11,2)),"")</f>
        <v>25481664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1"/>
      <c r="I12" s="41"/>
      <c r="J12" s="41"/>
      <c r="K12" s="40"/>
      <c r="L12" s="41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8"/>
      <c r="I21" s="48"/>
      <c r="J21" s="48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1"/>
      <c r="I22" s="41"/>
      <c r="J22" s="41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49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49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5"/>
      <c r="M29" s="45"/>
      <c r="N29" s="50"/>
    </row>
    <row r="30" spans="1:14" ht="20.75" customHeight="1" x14ac:dyDescent="0.15">
      <c r="A30" s="51"/>
      <c r="B30" s="52"/>
      <c r="C30" s="52"/>
      <c r="D30" s="53"/>
      <c r="E30" s="53"/>
      <c r="F30" s="53"/>
      <c r="G30" s="54"/>
      <c r="H30" s="54"/>
      <c r="I30" s="52"/>
      <c r="J30" s="55"/>
      <c r="K30" s="56" t="s">
        <v>39</v>
      </c>
      <c r="L30" s="57" cm="1">
        <f t="array" ref="L30">SUM(L1:L29)</f>
        <v>169954817.2924</v>
      </c>
      <c r="M30" s="57" cm="1">
        <f t="array" ref="M30">SUM(M1:M29)</f>
        <v>169371762.03999999</v>
      </c>
      <c r="N30" s="57" cm="1">
        <f t="array" ref="N30">SUM(N1:N29)</f>
        <v>169371762.03999999</v>
      </c>
    </row>
    <row r="31" spans="1:14" ht="21" customHeight="1" x14ac:dyDescent="0.15">
      <c r="A31" s="58"/>
      <c r="B31" s="59" t="s">
        <v>40</v>
      </c>
      <c r="C31" s="60"/>
      <c r="D31" s="61" cm="1">
        <f t="array" ref="D31">ROUND(IF(L31&lt;=100000000,L31*0.24%,IF(AND(L31&gt;100000000,L31&lt;=500000000),100000000*0.24%+(L31-100000000)*0.19%,IF(AND(L31&gt;500000000,L31&lt;=1000000000),100000000*0.24%+400000000*0.19%+(L31-500000000)*0.15%,IF(AND(L31&gt;1000000000,L31&lt;=5000000000),100000000*0.24%+400000000*0.19%+500000000*0.15%+(L31-1000000000)*0.12%,IF(L31&gt;5000000000,100000000*0.24%+400000000*0.19%+500000000*0.15%+4000000000*0.12%+(L31-5000000000)*0.1%,"Bingung komputer"))))),2)</f>
        <v>372914.15</v>
      </c>
      <c r="E31" s="62" cm="1">
        <f t="array" ref="E31">ROUND(IF(M31&lt;=100000000,M31*0.24%,IF(AND(M31&gt;100000000,M31&lt;=500000000),100000000*0.24%+(M31-100000000)*0.19%,IF(AND(M31&gt;500000000,M31&lt;=1000000000),100000000*0.24%+400000000*0.19%+(M31-500000000)*0.15%,IF(AND(M31&gt;1000000000,M31&lt;=5000000000),100000000*0.24%+400000000*0.19%+500000000*0.15%+(M31-1000000000)*0.12%,IF(M31&gt;5000000000,100000000*0.24%+400000000*0.19%+500000000*0.15%+4000000000*0.12%+(M31-5000000000)*0.1%,"Bingung komputer"))))),2)</f>
        <v>371806.35</v>
      </c>
      <c r="F31" s="62" cm="1">
        <f t="array" ref="F31">ROUND(IF(N31&lt;=100000000,N31*0.24%,IF(AND(N31&gt;100000000,N31&lt;=500000000),100000000*0.24%+(N31-100000000)*0.19%,IF(AND(N31&gt;500000000,N31&lt;=1000000000),100000000*0.24%+400000000*0.19%+(N31-500000000)*0.15%,IF(AND(N31&gt;1000000000,N31&lt;=5000000000),100000000*0.24%+400000000*0.19%+500000000*0.15%+(N31-1000000000)*0.12%,IF(N31&gt;5000000000,100000000*0.24%+400000000*0.19%+500000000*0.15%+4000000000*0.12%+(N31-5000000000)*0.1%,"Bingung komputer"))))),2)</f>
        <v>371806.35</v>
      </c>
      <c r="G31" s="63"/>
      <c r="H31" s="64"/>
      <c r="I31" s="60"/>
      <c r="J31" s="65"/>
      <c r="K31" s="65" t="str" cm="1">
        <f t="array" ref="K31">"Jumlah Terkena Pajak "&amp;MAX(K3:K29)&amp;"% (B)"</f>
        <v>Jumlah Terkena Pajak 11% (B)</v>
      </c>
      <c r="L31" s="66" cm="1">
        <f t="array" ref="L31">SUMIF($K3:$K29,"&gt;0",L3:L29)</f>
        <v>169954817.2924</v>
      </c>
      <c r="M31" s="67" cm="1">
        <f t="array" ref="M31">SUMIF($K3:$K29,"&gt;0",M3:M29)</f>
        <v>169371762.03999999</v>
      </c>
      <c r="N31" s="67" cm="1">
        <f t="array" ref="N31">SUMIF($K3:$K29,"&gt;0",N3:N29)</f>
        <v>169371762.03999999</v>
      </c>
    </row>
    <row r="32" spans="1:14" ht="21" customHeight="1" x14ac:dyDescent="0.15">
      <c r="A32" s="68"/>
      <c r="B32" s="69"/>
      <c r="C32" s="69"/>
      <c r="D32" s="70"/>
      <c r="E32" s="70"/>
      <c r="F32" s="69"/>
      <c r="G32" s="70"/>
      <c r="H32" s="70"/>
      <c r="I32" s="69"/>
      <c r="J32" s="71"/>
      <c r="K32" s="71" t="str" cm="1">
        <f t="array" ref="K32">"PPN (C) = "&amp;MAX(K3:K29)&amp;"% x B"</f>
        <v>PPN (C) = 11% x B</v>
      </c>
      <c r="L32" s="72" cm="1">
        <f t="array" ref="L32">L31*MAX($K3:$K29)%</f>
        <v>18695029.902164001</v>
      </c>
      <c r="M32" s="67" cm="1">
        <f t="array" ref="M32">M31*MAX($K3:$K29)%</f>
        <v>18630893.8244</v>
      </c>
      <c r="N32" s="67" cm="1">
        <f t="array" ref="N32">N31*MAX($K3:$K29)%</f>
        <v>18630893.8244</v>
      </c>
    </row>
    <row r="33" spans="1:14" ht="21" customHeight="1" x14ac:dyDescent="0.15">
      <c r="A33" s="68"/>
      <c r="B33" s="69"/>
      <c r="C33" s="69"/>
      <c r="D33" s="70"/>
      <c r="E33" s="70"/>
      <c r="F33" s="70"/>
      <c r="G33" s="70"/>
      <c r="H33" s="70"/>
      <c r="I33" s="69"/>
      <c r="J33" s="71"/>
      <c r="K33" s="73" t="s">
        <v>41</v>
      </c>
      <c r="L33" s="74" cm="1">
        <f t="array" ref="L33">L30+L32</f>
        <v>188649847.19456401</v>
      </c>
      <c r="M33" s="67" cm="1">
        <f t="array" ref="M33">M30+M32</f>
        <v>188002655.8644</v>
      </c>
      <c r="N33" s="67" cm="1">
        <f t="array" ref="N33">N30+N32</f>
        <v>188002655.8644</v>
      </c>
    </row>
    <row r="34" spans="1:14" ht="20.5" customHeight="1" x14ac:dyDescent="0.15">
      <c r="A34" s="68"/>
      <c r="B34" s="69"/>
      <c r="C34" s="69"/>
      <c r="D34" s="70"/>
      <c r="E34" s="70"/>
      <c r="F34" s="70"/>
      <c r="G34" s="70"/>
      <c r="H34" s="70"/>
      <c r="I34" s="92">
        <v>199102000</v>
      </c>
      <c r="J34" s="71"/>
      <c r="K34" s="73" t="s">
        <v>42</v>
      </c>
      <c r="L34" s="66" cm="1">
        <f t="array" ref="L34">ROUNDDOWN(L33,2)</f>
        <v>188649847.19</v>
      </c>
      <c r="M34" s="66" cm="1">
        <f t="array" ref="M34">ROUNDDOWN(M33,2)</f>
        <v>188002655.86000001</v>
      </c>
      <c r="N34" s="66" cm="1">
        <f t="array" ref="N34">ROUNDDOWN(N33,-3)</f>
        <v>188002000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9">
        <v>45811.043055555558</v>
      </c>
      <c r="B4" s="11" t="s">
        <v>234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14800000</v>
      </c>
      <c r="I4" s="13">
        <v>14470000</v>
      </c>
      <c r="J4" s="13">
        <v>14470000</v>
      </c>
      <c r="K4" s="13">
        <v>11</v>
      </c>
      <c r="L4" s="13" cm="1">
        <f t="array" ref="L4">IF(D4&gt;0,IF($D4&lt;=0,0,D4*H4),"")</f>
        <v>14800000</v>
      </c>
      <c r="M4" s="13" cm="1">
        <f t="array" ref="M4">IF(E4&gt;0,IF($D4&lt;=0,0,ROUND(E4*I4,2)),"")</f>
        <v>14470000</v>
      </c>
      <c r="N4" s="15" cm="1">
        <f t="array" ref="N4">IF(F4&gt;0,IF($D4&lt;=0,0,ROUND(F4*J4,2)),"")</f>
        <v>14470000</v>
      </c>
    </row>
    <row r="5" spans="1:14" ht="20.5" customHeight="1" x14ac:dyDescent="0.15">
      <c r="A5" s="10" t="s">
        <v>235</v>
      </c>
      <c r="B5" s="11" t="s">
        <v>236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9705000</v>
      </c>
      <c r="I5" s="18">
        <v>9665000</v>
      </c>
      <c r="J5" s="18">
        <v>9665000</v>
      </c>
      <c r="K5" s="18">
        <v>11</v>
      </c>
      <c r="L5" s="18" cm="1">
        <f t="array" ref="L5">IF(D5&gt;0,IF($D5&lt;=0,0,D5*H5),"")</f>
        <v>9705000</v>
      </c>
      <c r="M5" s="18" cm="1">
        <f t="array" ref="M5">IF(E5&gt;0,IF($D5&lt;=0,0,ROUND(E5*I5,2)),"")</f>
        <v>9665000</v>
      </c>
      <c r="N5" s="27" cm="1">
        <f t="array" ref="N5">IF(F5&gt;0,IF($D5&lt;=0,0,ROUND(F5*J5,2)),"")</f>
        <v>9665000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239</v>
      </c>
      <c r="B7" s="11" t="s">
        <v>257</v>
      </c>
      <c r="C7" s="16"/>
      <c r="D7" s="24">
        <v>510</v>
      </c>
      <c r="E7" s="18" cm="1">
        <f t="array" ref="E7">D7</f>
        <v>510</v>
      </c>
      <c r="F7" s="18" cm="1">
        <f t="array" ref="F7">D7</f>
        <v>510</v>
      </c>
      <c r="G7" s="25" t="s">
        <v>34</v>
      </c>
      <c r="H7" s="18">
        <v>277640.93</v>
      </c>
      <c r="I7" s="18">
        <v>277425.46999999997</v>
      </c>
      <c r="J7" s="18">
        <v>277425.46999999997</v>
      </c>
      <c r="K7" s="18">
        <v>11</v>
      </c>
      <c r="L7" s="18" cm="1">
        <f t="array" ref="L7">IF(D7&gt;0,IF($D7&lt;=0,0,D7*H7),"")</f>
        <v>141596874.29999998</v>
      </c>
      <c r="M7" s="18" cm="1">
        <f t="array" ref="M7">IF(E7&gt;0,IF($D7&lt;=0,0,ROUND(E7*I7,2)),"")</f>
        <v>141486989.69999999</v>
      </c>
      <c r="N7" s="27" cm="1">
        <f t="array" ref="N7">IF(F7&gt;0,IF($D7&lt;=0,0,ROUND(F7*J7,2)),"")</f>
        <v>141486989.69999999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2040</v>
      </c>
      <c r="E8" s="83" cm="1">
        <f t="array" ref="E8">D8</f>
        <v>2040</v>
      </c>
      <c r="F8" s="83" cm="1">
        <f t="array" ref="F8">D8</f>
        <v>2040</v>
      </c>
      <c r="G8" s="86" t="s">
        <v>36</v>
      </c>
      <c r="H8" s="83">
        <v>1974.77</v>
      </c>
      <c r="I8" s="83">
        <v>1973.8</v>
      </c>
      <c r="J8" s="83">
        <v>1973.8</v>
      </c>
      <c r="K8" s="83">
        <v>11</v>
      </c>
      <c r="L8" s="83" cm="1">
        <f t="array" ref="L8">IF(D8&gt;0,IF($D8&lt;=0,0,D8*H8),"")</f>
        <v>4028530.8</v>
      </c>
      <c r="M8" s="83" cm="1">
        <f t="array" ref="M8">IF(E8&gt;0,IF($D8&lt;=0,0,ROUND(E8*I8,2)),"")</f>
        <v>4026552</v>
      </c>
      <c r="N8" s="87" cm="1">
        <f t="array" ref="N8">IF(F8&gt;0,IF($D8&lt;=0,0,ROUND(F8*J8,2)),"")</f>
        <v>4026552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5"/>
      <c r="J9" s="45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1"/>
      <c r="I10" s="41"/>
      <c r="J10" s="41"/>
      <c r="K10" s="40"/>
      <c r="L10" s="41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170130405.09999999</v>
      </c>
      <c r="M28" s="57" cm="1">
        <f t="array" ref="M28">SUM(M1:M27)</f>
        <v>169648541.69999999</v>
      </c>
      <c r="N28" s="57" cm="1">
        <f t="array" ref="N28">SUM(N1:N27)</f>
        <v>169648541.69999999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373247.77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372332.23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372332.23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170130405.09999999</v>
      </c>
      <c r="M29" s="67" cm="1">
        <f t="array" ref="M29">SUMIF($K3:$K27,"&gt;0",M3:M27)</f>
        <v>169648541.69999999</v>
      </c>
      <c r="N29" s="67" cm="1">
        <f t="array" ref="N29">SUMIF($K3:$K27,"&gt;0",N3:N27)</f>
        <v>169648541.69999999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18714344.561000001</v>
      </c>
      <c r="M30" s="67" cm="1">
        <f t="array" ref="M30">M29*MAX($K3:$K27)%</f>
        <v>18661339.586999997</v>
      </c>
      <c r="N30" s="67" cm="1">
        <f t="array" ref="N30">N29*MAX($K3:$K27)%</f>
        <v>18661339.586999997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188844749.66099998</v>
      </c>
      <c r="M31" s="67" cm="1">
        <f t="array" ref="M31">M28+M30</f>
        <v>188309881.287</v>
      </c>
      <c r="N31" s="67" cm="1">
        <f t="array" ref="N31">N28+N30</f>
        <v>188309881.287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/>
      <c r="I32" s="92">
        <v>199102000</v>
      </c>
      <c r="J32" s="71"/>
      <c r="K32" s="73" t="s">
        <v>42</v>
      </c>
      <c r="L32" s="66" cm="1">
        <f t="array" ref="L32">ROUNDDOWN(L31,2)</f>
        <v>188844749.66</v>
      </c>
      <c r="M32" s="66" cm="1">
        <f t="array" ref="M32">ROUNDDOWN(M31,2)</f>
        <v>188309881.28</v>
      </c>
      <c r="N32" s="66" cm="1">
        <f t="array" ref="N32">ROUNDDOWN(N31,-3)</f>
        <v>188309000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9190000</v>
      </c>
      <c r="I4" s="13">
        <v>8667600</v>
      </c>
      <c r="J4" s="13">
        <v>8667600</v>
      </c>
      <c r="K4" s="13">
        <v>11</v>
      </c>
      <c r="L4" s="13" cm="1">
        <f t="array" ref="L4">IF(D4&gt;0,IF($D4&lt;=0,0,D4*H4),"")</f>
        <v>9190000</v>
      </c>
      <c r="M4" s="13" cm="1">
        <f t="array" ref="M4">IF(E4&gt;0,IF($D4&lt;=0,0,ROUND(E4*I4,2)),"")</f>
        <v>8667600</v>
      </c>
      <c r="N4" s="15" cm="1">
        <f t="array" ref="N4">IF(F4&gt;0,IF($D4&lt;=0,0,ROUND(F4*J4,2)),"")</f>
        <v>8667600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435000</v>
      </c>
      <c r="J5" s="18">
        <v>435000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435000</v>
      </c>
      <c r="N5" s="27" cm="1">
        <f t="array" ref="N5">IF(F5&gt;0,IF($D5&lt;=0,0,ROUND(F5*J5,2)),"")</f>
        <v>435000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239</v>
      </c>
      <c r="B7" s="11" t="s">
        <v>371</v>
      </c>
      <c r="C7" s="16"/>
      <c r="D7" s="24">
        <v>393.75</v>
      </c>
      <c r="E7" s="18" cm="1">
        <f t="array" ref="E7">D7</f>
        <v>393.75</v>
      </c>
      <c r="F7" s="18" cm="1">
        <f t="array" ref="F7">D7</f>
        <v>393.75</v>
      </c>
      <c r="G7" s="25" t="s">
        <v>34</v>
      </c>
      <c r="H7" s="18">
        <v>358300.26</v>
      </c>
      <c r="I7" s="18">
        <v>358269.77</v>
      </c>
      <c r="J7" s="18">
        <v>358269.77</v>
      </c>
      <c r="K7" s="18">
        <v>11</v>
      </c>
      <c r="L7" s="18" cm="1">
        <f t="array" ref="L7">IF(D7&gt;0,IF($D7&lt;=0,0,D7*H7),"")</f>
        <v>141080727.375</v>
      </c>
      <c r="M7" s="18" cm="1">
        <f t="array" ref="M7">IF(E7&gt;0,IF($D7&lt;=0,0,ROUND(E7*I7,2)),"")</f>
        <v>141068721.94</v>
      </c>
      <c r="N7" s="27" cm="1">
        <f t="array" ref="N7">IF(F7&gt;0,IF($D7&lt;=0,0,ROUND(F7*J7,2)),"")</f>
        <v>141068721.94</v>
      </c>
    </row>
    <row r="8" spans="1:14" ht="20.5" customHeight="1" x14ac:dyDescent="0.15">
      <c r="A8" s="110" t="s">
        <v>82</v>
      </c>
      <c r="B8" s="32" t="s">
        <v>35</v>
      </c>
      <c r="C8" s="82"/>
      <c r="D8" s="83">
        <v>1721.37</v>
      </c>
      <c r="E8" s="83" cm="1">
        <f t="array" ref="E8">D8</f>
        <v>1721.37</v>
      </c>
      <c r="F8" s="83" cm="1">
        <f t="array" ref="F8">D8</f>
        <v>1721.37</v>
      </c>
      <c r="G8" s="86" t="s">
        <v>36</v>
      </c>
      <c r="H8" s="83">
        <v>1284.28</v>
      </c>
      <c r="I8" s="94">
        <v>1279.58</v>
      </c>
      <c r="J8" s="94">
        <v>1279.58</v>
      </c>
      <c r="K8" s="83">
        <v>11</v>
      </c>
      <c r="L8" s="83" cm="1">
        <f t="array" ref="L8">IF(D8&gt;0,IF($D8&lt;=0,0,D8*H8),"")</f>
        <v>2210721.0636</v>
      </c>
      <c r="M8" s="83" cm="1">
        <f t="array" ref="M8">IF(E8&gt;0,IF($D8&lt;=0,0,ROUND(E8*I8,2)),"")</f>
        <v>2202630.62</v>
      </c>
      <c r="N8" s="87" cm="1">
        <f t="array" ref="N8">IF(F8&gt;0,IF($D8&lt;=0,0,ROUND(F8*J8,2)),"")</f>
        <v>2202630.62</v>
      </c>
    </row>
    <row r="9" spans="1:14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5"/>
      <c r="J9" s="45"/>
      <c r="K9" s="44"/>
      <c r="L9" s="44"/>
      <c r="M9" s="44"/>
      <c r="N9" s="46"/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1"/>
      <c r="I10" s="41"/>
      <c r="J10" s="41"/>
      <c r="K10" s="40"/>
      <c r="L10" s="41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152976448.4386</v>
      </c>
      <c r="M28" s="57" cm="1">
        <f t="array" ref="M28">SUM(M1:M27)</f>
        <v>152373952.56</v>
      </c>
      <c r="N28" s="57" cm="1">
        <f t="array" ref="N28">SUM(N1:N27)</f>
        <v>152373952.56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340655.25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339510.51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339510.51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152976448.4386</v>
      </c>
      <c r="M29" s="67" cm="1">
        <f t="array" ref="M29">SUMIF($K3:$K27,"&gt;0",M3:M27)</f>
        <v>152373952.56</v>
      </c>
      <c r="N29" s="67" cm="1">
        <f t="array" ref="N29">SUMIF($K3:$K27,"&gt;0",N3:N27)</f>
        <v>152373952.56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16827409.328246001</v>
      </c>
      <c r="M30" s="67" cm="1">
        <f t="array" ref="M30">M29*MAX($K3:$K27)%</f>
        <v>16761134.7816</v>
      </c>
      <c r="N30" s="67" cm="1">
        <f t="array" ref="N30">N29*MAX($K3:$K27)%</f>
        <v>16761134.7816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169803857.766846</v>
      </c>
      <c r="M31" s="67" cm="1">
        <f t="array" ref="M31">M28+M30</f>
        <v>169135087.3416</v>
      </c>
      <c r="N31" s="67" cm="1">
        <f t="array" ref="N31">N28+N30</f>
        <v>169135087.3416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>
        <v>169839129.78999999</v>
      </c>
      <c r="H32" s="70">
        <v>169135240.18000001</v>
      </c>
      <c r="I32" s="92">
        <v>169135000</v>
      </c>
      <c r="J32" s="71"/>
      <c r="K32" s="73" t="s">
        <v>42</v>
      </c>
      <c r="L32" s="66" cm="1">
        <f t="array" ref="L32">ROUNDDOWN(L31,2)</f>
        <v>169803857.75999999</v>
      </c>
      <c r="M32" s="66" cm="1">
        <f t="array" ref="M32">ROUNDDOWN(M31,2)</f>
        <v>169135087.34</v>
      </c>
      <c r="N32" s="66" cm="1">
        <f t="array" ref="N32">ROUNDDOWN(N31,-3)</f>
        <v>169135000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N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4825000</v>
      </c>
      <c r="I4" s="13">
        <v>4760000</v>
      </c>
      <c r="J4" s="13">
        <v>4760000</v>
      </c>
      <c r="K4" s="13">
        <v>11</v>
      </c>
      <c r="L4" s="13" cm="1">
        <f t="array" ref="L4">IF(D4&gt;0,IF($D4&lt;=0,0,D4*H4),"")</f>
        <v>4825000</v>
      </c>
      <c r="M4" s="13" cm="1">
        <f t="array" ref="M4">IF(E4&gt;0,IF($D4&lt;=0,0,ROUND(E4*I4,2)),"")</f>
        <v>4760000</v>
      </c>
      <c r="N4" s="15" cm="1">
        <f t="array" ref="N4">IF(F4&gt;0,IF($D4&lt;=0,0,ROUND(F4*J4,2)),"")</f>
        <v>4760000</v>
      </c>
    </row>
    <row r="5" spans="1:14" ht="20.5" customHeight="1" x14ac:dyDescent="0.15">
      <c r="A5" s="10" t="s">
        <v>16</v>
      </c>
      <c r="B5" s="11" t="s">
        <v>15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108</v>
      </c>
      <c r="H5" s="18">
        <v>1480000</v>
      </c>
      <c r="I5" s="26">
        <v>1305000</v>
      </c>
      <c r="J5" s="26">
        <v>1305000</v>
      </c>
      <c r="K5" s="18">
        <v>11</v>
      </c>
      <c r="L5" s="18" cm="1">
        <f t="array" ref="L5">IF(D5&gt;0,IF($D5&lt;=0,0,D5*H5),"")</f>
        <v>1480000</v>
      </c>
      <c r="M5" s="18" cm="1">
        <f t="array" ref="M5">IF(E5&gt;0,IF($D5&lt;=0,0,ROUND(E5*I5,2)),"")</f>
        <v>1305000</v>
      </c>
      <c r="N5" s="27" cm="1">
        <f t="array" ref="N5">IF(F5&gt;0,IF($D5&lt;=0,0,ROUND(F5*J5,2)),"")</f>
        <v>1305000</v>
      </c>
    </row>
    <row r="6" spans="1:14" ht="20.5" customHeight="1" x14ac:dyDescent="0.15">
      <c r="A6" s="28"/>
      <c r="B6" s="11" t="s">
        <v>32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243</v>
      </c>
      <c r="B7" s="11" t="s">
        <v>240</v>
      </c>
      <c r="C7" s="16"/>
      <c r="D7" s="24">
        <v>27</v>
      </c>
      <c r="E7" s="18" cm="1">
        <f t="array" ref="E7">D7</f>
        <v>27</v>
      </c>
      <c r="F7" s="18" cm="1">
        <f t="array" ref="F7">D7</f>
        <v>27</v>
      </c>
      <c r="G7" s="25" t="s">
        <v>34</v>
      </c>
      <c r="H7" s="18">
        <v>91250</v>
      </c>
      <c r="I7" s="18">
        <v>89750</v>
      </c>
      <c r="J7" s="18">
        <v>89750</v>
      </c>
      <c r="K7" s="18">
        <v>11</v>
      </c>
      <c r="L7" s="18" cm="1">
        <f t="array" ref="L7">IF(D7&gt;0,IF($D7&lt;=0,0,D7*H7),"")</f>
        <v>2463750</v>
      </c>
      <c r="M7" s="18" cm="1">
        <f t="array" ref="M7">IF(E7&gt;0,IF($D7&lt;=0,0,ROUND(E7*I7,2)),"")</f>
        <v>2423250</v>
      </c>
      <c r="N7" s="27" cm="1">
        <f t="array" ref="N7">IF(F7&gt;0,IF($D7&lt;=0,0,ROUND(F7*J7,2)),"")</f>
        <v>2423250</v>
      </c>
    </row>
    <row r="8" spans="1:14" ht="20.5" customHeight="1" x14ac:dyDescent="0.15">
      <c r="A8" s="10" t="s">
        <v>203</v>
      </c>
      <c r="B8" s="11" t="s">
        <v>244</v>
      </c>
      <c r="C8" s="12"/>
      <c r="D8" s="13">
        <v>36</v>
      </c>
      <c r="E8" s="13" cm="1">
        <f t="array" ref="E8">D8</f>
        <v>36</v>
      </c>
      <c r="F8" s="13" cm="1">
        <f t="array" ref="F8">D8</f>
        <v>36</v>
      </c>
      <c r="G8" s="14" t="s">
        <v>34</v>
      </c>
      <c r="H8" s="13">
        <v>215572.98</v>
      </c>
      <c r="I8" s="100">
        <v>215449.72</v>
      </c>
      <c r="J8" s="100">
        <v>215449.72</v>
      </c>
      <c r="K8" s="13">
        <v>11</v>
      </c>
      <c r="L8" s="13" cm="1">
        <f t="array" ref="L8">IF(D8&gt;0,IF($D8&lt;=0,0,D8*H8),"")</f>
        <v>7760627.2800000003</v>
      </c>
      <c r="M8" s="13" cm="1">
        <f t="array" ref="M8">IF(E8&gt;0,IF($D8&lt;=0,0,ROUND(E8*I8,2)),"")</f>
        <v>7756189.9199999999</v>
      </c>
      <c r="N8" s="15" cm="1">
        <f t="array" ref="N8">IF(F8&gt;0,IF($D8&lt;=0,0,ROUND(F8*J8,2)),"")</f>
        <v>7756189.9199999999</v>
      </c>
    </row>
    <row r="9" spans="1:14" ht="20.5" customHeight="1" x14ac:dyDescent="0.15">
      <c r="A9" s="28"/>
      <c r="B9" s="11" t="s">
        <v>245</v>
      </c>
      <c r="C9" s="16"/>
      <c r="D9" s="17"/>
      <c r="E9" s="18"/>
      <c r="F9" s="18"/>
      <c r="G9" s="17"/>
      <c r="H9" s="18"/>
      <c r="I9" s="17"/>
      <c r="J9" s="17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10" t="s">
        <v>246</v>
      </c>
      <c r="B10" s="11" t="s">
        <v>247</v>
      </c>
      <c r="C10" s="12"/>
      <c r="D10" s="22">
        <v>27.92</v>
      </c>
      <c r="E10" s="13" cm="1">
        <f t="array" ref="E10">D10</f>
        <v>27.92</v>
      </c>
      <c r="F10" s="13" cm="1">
        <f t="array" ref="F10">D10</f>
        <v>27.92</v>
      </c>
      <c r="G10" s="14" t="s">
        <v>34</v>
      </c>
      <c r="H10" s="13">
        <v>2444739.23</v>
      </c>
      <c r="I10" s="13">
        <v>2440460.87</v>
      </c>
      <c r="J10" s="13">
        <v>2440460.87</v>
      </c>
      <c r="K10" s="13">
        <v>11</v>
      </c>
      <c r="L10" s="13" cm="1">
        <f t="array" ref="L10">IF(D10&gt;0,IF($D10&lt;=0,0,D10*H10),"")</f>
        <v>68257119.301600009</v>
      </c>
      <c r="M10" s="13" cm="1">
        <f t="array" ref="M10">IF(E10&gt;0,IF($D10&lt;=0,0,ROUND(E10*I10,2)),"")</f>
        <v>68137667.489999995</v>
      </c>
      <c r="N10" s="15" cm="1">
        <f t="array" ref="N10">IF(F10&gt;0,IF($D10&lt;=0,0,ROUND(F10*J10,2)),"")</f>
        <v>68137667.489999995</v>
      </c>
    </row>
    <row r="11" spans="1:14" ht="20.5" customHeight="1" x14ac:dyDescent="0.15">
      <c r="A11" s="10" t="s">
        <v>248</v>
      </c>
      <c r="B11" s="11" t="s">
        <v>249</v>
      </c>
      <c r="C11" s="16"/>
      <c r="D11" s="18">
        <v>2</v>
      </c>
      <c r="E11" s="18" cm="1">
        <f t="array" ref="E11">D11</f>
        <v>2</v>
      </c>
      <c r="F11" s="18" cm="1">
        <f t="array" ref="F11">D11</f>
        <v>2</v>
      </c>
      <c r="G11" s="25" t="s">
        <v>34</v>
      </c>
      <c r="H11" s="18">
        <v>1678323.33</v>
      </c>
      <c r="I11" s="30">
        <v>1677083.27</v>
      </c>
      <c r="J11" s="30">
        <v>1677083.27</v>
      </c>
      <c r="K11" s="18">
        <v>11</v>
      </c>
      <c r="L11" s="18" cm="1">
        <f t="array" ref="L11">IF(D11&gt;0,IF($D11&lt;=0,0,D11*H11),"")</f>
        <v>3356646.66</v>
      </c>
      <c r="M11" s="18" cm="1">
        <f t="array" ref="M11">IF(E11&gt;0,IF($D11&lt;=0,0,ROUND(E11*I11,2)),"")</f>
        <v>3354166.54</v>
      </c>
      <c r="N11" s="27" cm="1">
        <f t="array" ref="N11">IF(F11&gt;0,IF($D11&lt;=0,0,ROUND(F11*J11,2)),"")</f>
        <v>3354166.54</v>
      </c>
    </row>
    <row r="12" spans="1:14" ht="20.5" customHeight="1" x14ac:dyDescent="0.15">
      <c r="A12" s="10" t="s">
        <v>250</v>
      </c>
      <c r="B12" s="11" t="s">
        <v>251</v>
      </c>
      <c r="C12" s="12"/>
      <c r="D12" s="13">
        <v>3003.25</v>
      </c>
      <c r="E12" s="13" cm="1">
        <f t="array" ref="E12">D12</f>
        <v>3003.25</v>
      </c>
      <c r="F12" s="13" cm="1">
        <f t="array" ref="F12">D12</f>
        <v>3003.25</v>
      </c>
      <c r="G12" s="14" t="s">
        <v>252</v>
      </c>
      <c r="H12" s="13">
        <v>20516</v>
      </c>
      <c r="I12" s="100">
        <v>20487.25</v>
      </c>
      <c r="J12" s="100">
        <v>20487.25</v>
      </c>
      <c r="K12" s="13">
        <v>11</v>
      </c>
      <c r="L12" s="13" cm="1">
        <f t="array" ref="L12">IF(D12&gt;0,IF($D12&lt;=0,0,D12*H12),"")</f>
        <v>61614677</v>
      </c>
      <c r="M12" s="13" cm="1">
        <f t="array" ref="M12">IF(E12&gt;0,IF($D12&lt;=0,0,ROUND(E12*I12,2)),"")</f>
        <v>61528333.560000002</v>
      </c>
      <c r="N12" s="15" cm="1">
        <f t="array" ref="N12">IF(F12&gt;0,IF($D12&lt;=0,0,ROUND(F12*J12,2)),"")</f>
        <v>61528333.560000002</v>
      </c>
    </row>
    <row r="13" spans="1:14" ht="20.5" customHeight="1" x14ac:dyDescent="0.15">
      <c r="A13" s="28"/>
      <c r="B13" s="11" t="s">
        <v>253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10" t="s">
        <v>226</v>
      </c>
      <c r="B14" s="11" t="s">
        <v>227</v>
      </c>
      <c r="C14" s="12"/>
      <c r="D14" s="22">
        <v>10</v>
      </c>
      <c r="E14" s="13" cm="1">
        <f t="array" ref="E14">D14</f>
        <v>10</v>
      </c>
      <c r="F14" s="13" cm="1">
        <f t="array" ref="F14">D14</f>
        <v>10</v>
      </c>
      <c r="G14" s="14" t="s">
        <v>228</v>
      </c>
      <c r="H14" s="13">
        <v>90850.04</v>
      </c>
      <c r="I14" s="13">
        <v>90692.9</v>
      </c>
      <c r="J14" s="13">
        <v>90692.9</v>
      </c>
      <c r="K14" s="13">
        <v>11</v>
      </c>
      <c r="L14" s="13" cm="1">
        <f t="array" ref="L14">IF(D14&gt;0,IF($D14&lt;=0,0,D14*H14),"")</f>
        <v>908500.39999999991</v>
      </c>
      <c r="M14" s="13" cm="1">
        <f t="array" ref="M14">IF(E14&gt;0,IF($D14&lt;=0,0,ROUND(E14*I14,2)),"")</f>
        <v>906929</v>
      </c>
      <c r="N14" s="15" cm="1">
        <f t="array" ref="N14">IF(F14&gt;0,IF($D14&lt;=0,0,ROUND(F14*J14,2)),"")</f>
        <v>906929</v>
      </c>
    </row>
    <row r="15" spans="1:14" ht="20.5" customHeight="1" x14ac:dyDescent="0.15">
      <c r="A15" s="28"/>
      <c r="B15" s="11" t="s">
        <v>144</v>
      </c>
      <c r="C15" s="16"/>
      <c r="D15" s="17"/>
      <c r="E15" s="18"/>
      <c r="F15" s="18"/>
      <c r="G15" s="17"/>
      <c r="H15" s="18"/>
      <c r="I15" s="17"/>
      <c r="J15" s="17"/>
      <c r="K15" s="18"/>
      <c r="L15" s="17" t="str" cm="1">
        <f t="array" ref="L15">IF(D15&gt;0,IF($D15&lt;=0,0,D15*H15),"")</f>
        <v/>
      </c>
      <c r="M15" s="17" t="str" cm="1">
        <f t="array" ref="M15">IF(E15&gt;0,IF($D15&lt;=0,0,ROUND(E15*I15,2)),"")</f>
        <v/>
      </c>
      <c r="N15" s="19" t="str" cm="1">
        <f t="array" ref="N15">IF(F15&gt;0,IF($D15&lt;=0,0,ROUND(F15*J15,2)),"")</f>
        <v/>
      </c>
    </row>
    <row r="16" spans="1:14" ht="32.5" customHeight="1" x14ac:dyDescent="0.15">
      <c r="A16" s="10" t="s">
        <v>92</v>
      </c>
      <c r="B16" s="11" t="s">
        <v>254</v>
      </c>
      <c r="C16" s="12"/>
      <c r="D16" s="22">
        <v>10.64</v>
      </c>
      <c r="E16" s="13" cm="1">
        <f t="array" ref="E16">D16</f>
        <v>10.64</v>
      </c>
      <c r="F16" s="13" cm="1">
        <f t="array" ref="F16">D16</f>
        <v>10.64</v>
      </c>
      <c r="G16" s="14" t="s">
        <v>255</v>
      </c>
      <c r="H16" s="13">
        <v>73660</v>
      </c>
      <c r="I16" s="13">
        <v>73135</v>
      </c>
      <c r="J16" s="13">
        <v>73135</v>
      </c>
      <c r="K16" s="13">
        <v>11</v>
      </c>
      <c r="L16" s="13" cm="1">
        <f t="array" ref="L16">IF(D16&gt;0,IF($D16&lt;=0,0,D16*H16),"")</f>
        <v>783742.4</v>
      </c>
      <c r="M16" s="13" cm="1">
        <f t="array" ref="M16">IF(E16&gt;0,IF($D16&lt;=0,0,ROUND(E16*I16,2)),"")</f>
        <v>778156.4</v>
      </c>
      <c r="N16" s="15" cm="1">
        <f t="array" ref="N16">IF(F16&gt;0,IF($D16&lt;=0,0,ROUND(F16*J16,2)),"")</f>
        <v>778156.4</v>
      </c>
    </row>
    <row r="17" spans="1:14" ht="20.5" customHeight="1" x14ac:dyDescent="0.15">
      <c r="A17" s="28"/>
      <c r="B17" s="11" t="s">
        <v>37</v>
      </c>
      <c r="C17" s="16"/>
      <c r="D17" s="18"/>
      <c r="E17" s="18"/>
      <c r="F17" s="18"/>
      <c r="G17" s="17"/>
      <c r="H17" s="17"/>
      <c r="I17" s="17"/>
      <c r="J17" s="17"/>
      <c r="K17" s="18"/>
      <c r="L17" s="17" t="str" cm="1">
        <f t="array" ref="L17">IF(D17&gt;0,IF($D17&lt;=0,0,D17*H17),"")</f>
        <v/>
      </c>
      <c r="M17" s="18"/>
      <c r="N17" s="27"/>
    </row>
    <row r="18" spans="1:14" ht="20.5" customHeight="1" x14ac:dyDescent="0.15">
      <c r="A18" s="31">
        <v>1</v>
      </c>
      <c r="B18" s="32" t="s">
        <v>38</v>
      </c>
      <c r="C18" s="82"/>
      <c r="D18" s="83">
        <v>1</v>
      </c>
      <c r="E18" s="83" cm="1">
        <f t="array" ref="E18">D18</f>
        <v>1</v>
      </c>
      <c r="F18" s="83" cm="1">
        <f t="array" ref="F18">D18</f>
        <v>1</v>
      </c>
      <c r="G18" s="86" t="s">
        <v>13</v>
      </c>
      <c r="H18" s="83">
        <v>337755.12</v>
      </c>
      <c r="I18" s="83">
        <v>336804.28</v>
      </c>
      <c r="J18" s="83">
        <v>336804.28</v>
      </c>
      <c r="K18" s="83">
        <v>0</v>
      </c>
      <c r="L18" s="83" cm="1">
        <f t="array" ref="L18">IF(D18&gt;0,IF($D18&lt;=0,0,D18*H18),"")</f>
        <v>337755.12</v>
      </c>
      <c r="M18" s="83" cm="1">
        <f t="array" ref="M18">IF(E18&gt;0,IF($D18&lt;=0,0,ROUND(E18*I18,2)),"")</f>
        <v>336804.28</v>
      </c>
      <c r="N18" s="87" cm="1">
        <f t="array" ref="N18">IF(F18&gt;0,IF($D18&lt;=0,0,ROUND(F18*J18,2)),"")</f>
        <v>336804.28</v>
      </c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5"/>
      <c r="I25" s="45"/>
      <c r="J25" s="45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88"/>
      <c r="I26" s="88"/>
      <c r="J26" s="88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5"/>
      <c r="I27" s="45"/>
      <c r="J27" s="45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49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1"/>
      <c r="M32" s="41"/>
      <c r="N32" s="47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1"/>
      <c r="M34" s="41"/>
      <c r="N34" s="47"/>
    </row>
    <row r="35" spans="1:14" ht="20.75" customHeight="1" x14ac:dyDescent="0.15">
      <c r="A35" s="51"/>
      <c r="B35" s="52"/>
      <c r="C35" s="52"/>
      <c r="D35" s="53"/>
      <c r="E35" s="53"/>
      <c r="F35" s="53"/>
      <c r="G35" s="54"/>
      <c r="H35" s="54"/>
      <c r="I35" s="52"/>
      <c r="J35" s="55"/>
      <c r="K35" s="56" t="s">
        <v>39</v>
      </c>
      <c r="L35" s="57" cm="1">
        <f t="array" ref="L35">SUM(L1:L34)</f>
        <v>151787818.16160002</v>
      </c>
      <c r="M35" s="57" cm="1">
        <f t="array" ref="M35">SUM(M1:M34)</f>
        <v>151286497.19</v>
      </c>
      <c r="N35" s="57" cm="1">
        <f t="array" ref="N35">SUM(N1:N34)</f>
        <v>151286497.19</v>
      </c>
    </row>
    <row r="36" spans="1:14" ht="21" customHeight="1" x14ac:dyDescent="0.15">
      <c r="A36" s="58"/>
      <c r="B36" s="59" t="s">
        <v>40</v>
      </c>
      <c r="C36" s="60"/>
      <c r="D36" s="61"/>
      <c r="E36" s="62"/>
      <c r="F36" s="62"/>
      <c r="G36" s="63"/>
      <c r="H36" s="64"/>
      <c r="I36" s="60"/>
      <c r="J36" s="65"/>
      <c r="K36" s="65" t="str" cm="1">
        <f t="array" ref="K36">"Jumlah Terkena Pajak "&amp;MAX(K3:K34)&amp;"% (B)"</f>
        <v>Jumlah Terkena Pajak 11% (B)</v>
      </c>
      <c r="L36" s="66" cm="1">
        <f t="array" ref="L36">SUMIF($K3:$K34,"&gt;0",L3:L34)</f>
        <v>151450063.04160002</v>
      </c>
      <c r="M36" s="67" cm="1">
        <f t="array" ref="M36">SUMIF($K3:$K34,"&gt;0",M3:M34)</f>
        <v>150949692.91</v>
      </c>
      <c r="N36" s="67" cm="1">
        <f t="array" ref="N36">SUMIF($K3:$K34,"&gt;0",N3:N34)</f>
        <v>150949692.91</v>
      </c>
    </row>
    <row r="37" spans="1:14" ht="21" customHeight="1" x14ac:dyDescent="0.15">
      <c r="A37" s="68"/>
      <c r="B37" s="69"/>
      <c r="C37" s="69"/>
      <c r="D37" s="70"/>
      <c r="E37" s="70"/>
      <c r="F37" s="69"/>
      <c r="G37" s="70"/>
      <c r="H37" s="70"/>
      <c r="I37" s="69"/>
      <c r="J37" s="71"/>
      <c r="K37" s="71" t="str" cm="1">
        <f t="array" ref="K37">"PPN (C) = "&amp;MAX(K3:K34)&amp;"% x B"</f>
        <v>PPN (C) = 11% x B</v>
      </c>
      <c r="L37" s="72" cm="1">
        <f t="array" ref="L37">L36*MAX($K3:$K34)%</f>
        <v>16659506.934576003</v>
      </c>
      <c r="M37" s="67" cm="1">
        <f t="array" ref="M37">M36*MAX($K3:$K34)%</f>
        <v>16604466.220100001</v>
      </c>
      <c r="N37" s="67" cm="1">
        <f t="array" ref="N37">N36*MAX($K3:$K34)%</f>
        <v>16604466.220100001</v>
      </c>
    </row>
    <row r="38" spans="1:14" ht="21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41</v>
      </c>
      <c r="L38" s="74" cm="1">
        <f t="array" ref="L38">L35+L37</f>
        <v>168447325.09617603</v>
      </c>
      <c r="M38" s="67" cm="1">
        <f t="array" ref="M38">M35+M37</f>
        <v>167890963.41009998</v>
      </c>
      <c r="N38" s="67" cm="1">
        <f t="array" ref="N38">N35+N37</f>
        <v>167890963.41009998</v>
      </c>
    </row>
    <row r="39" spans="1:14" ht="20.5" customHeight="1" x14ac:dyDescent="0.15">
      <c r="A39" s="68"/>
      <c r="B39" s="69"/>
      <c r="C39" s="69"/>
      <c r="D39" s="70"/>
      <c r="E39" s="70"/>
      <c r="F39" s="70"/>
      <c r="G39" s="70"/>
      <c r="H39" s="70"/>
      <c r="I39" s="69"/>
      <c r="J39" s="71"/>
      <c r="K39" s="73" t="s">
        <v>42</v>
      </c>
      <c r="L39" s="66" cm="1">
        <f t="array" ref="L39">ROUNDDOWN(L38,2)</f>
        <v>168447325.09</v>
      </c>
      <c r="M39" s="66" cm="1">
        <f t="array" ref="M39">ROUNDDOWN(M38,2)</f>
        <v>167890963.41</v>
      </c>
      <c r="N39" s="66" cm="1">
        <f t="array" ref="N39">ROUNDDOWN(N38,-3)</f>
        <v>167890000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N3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3600000</v>
      </c>
      <c r="I4" s="13">
        <v>3485000</v>
      </c>
      <c r="J4" s="13">
        <v>3485000</v>
      </c>
      <c r="K4" s="13">
        <v>11</v>
      </c>
      <c r="L4" s="13" cm="1">
        <f t="array" ref="L4">IF(D4&gt;0,IF($D4&lt;=0,0,D4*H4),"")</f>
        <v>3600000</v>
      </c>
      <c r="M4" s="13" cm="1">
        <f t="array" ref="M4">IF(E4&gt;0,IF($D4&lt;=0,0,ROUND(E4*I4,2)),"")</f>
        <v>3485000</v>
      </c>
      <c r="N4" s="15" cm="1">
        <f t="array" ref="N4">IF(F4&gt;0,IF($D4&lt;=0,0,ROUND(F4*J4,2)),"")</f>
        <v>3485000</v>
      </c>
    </row>
    <row r="5" spans="1:14" ht="20.5" customHeight="1" x14ac:dyDescent="0.15">
      <c r="A5" s="109">
        <v>45909.054861111108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108</v>
      </c>
      <c r="H5" s="18">
        <v>495000</v>
      </c>
      <c r="I5" s="26">
        <v>435000</v>
      </c>
      <c r="J5" s="26">
        <v>435000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435000</v>
      </c>
      <c r="N5" s="27" cm="1">
        <f t="array" ref="N5">IF(F5&gt;0,IF($D5&lt;=0,0,ROUND(F5*J5,2)),"")</f>
        <v>435000</v>
      </c>
    </row>
    <row r="6" spans="1:14" ht="20.5" customHeight="1" x14ac:dyDescent="0.15">
      <c r="A6" s="28"/>
      <c r="B6" s="11" t="s">
        <v>32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28.8</v>
      </c>
      <c r="E7" s="18" cm="1">
        <f t="array" ref="E7">D7</f>
        <v>28.8</v>
      </c>
      <c r="F7" s="18" cm="1">
        <f t="array" ref="F7">D7</f>
        <v>28.8</v>
      </c>
      <c r="G7" s="25" t="s">
        <v>34</v>
      </c>
      <c r="H7" s="18">
        <v>15312.01</v>
      </c>
      <c r="I7" s="18">
        <v>15261.33</v>
      </c>
      <c r="J7" s="18">
        <v>15261.33</v>
      </c>
      <c r="K7" s="18">
        <v>11</v>
      </c>
      <c r="L7" s="18" cm="1">
        <f t="array" ref="L7">IF(D7&gt;0,IF($D7&lt;=0,0,D7*H7),"")</f>
        <v>440985.88800000004</v>
      </c>
      <c r="M7" s="18" cm="1">
        <f t="array" ref="M7">IF(E7&gt;0,IF($D7&lt;=0,0,ROUND(E7*I7,2)),"")</f>
        <v>439526.3</v>
      </c>
      <c r="N7" s="27" cm="1">
        <f t="array" ref="N7">IF(F7&gt;0,IF($D7&lt;=0,0,ROUND(F7*J7,2)),"")</f>
        <v>439526.3</v>
      </c>
    </row>
    <row r="8" spans="1:14" ht="20.5" customHeight="1" x14ac:dyDescent="0.15">
      <c r="A8" s="10" t="s">
        <v>432</v>
      </c>
      <c r="B8" s="11" t="s">
        <v>433</v>
      </c>
      <c r="C8" s="12"/>
      <c r="D8" s="13">
        <v>18.920000000000002</v>
      </c>
      <c r="E8" s="13" cm="1">
        <f t="array" ref="E8">D8</f>
        <v>18.920000000000002</v>
      </c>
      <c r="F8" s="13" cm="1">
        <f t="array" ref="F8">D8</f>
        <v>18.920000000000002</v>
      </c>
      <c r="G8" s="14" t="s">
        <v>34</v>
      </c>
      <c r="H8" s="13">
        <v>966028.5</v>
      </c>
      <c r="I8" s="100">
        <v>963104.64</v>
      </c>
      <c r="J8" s="100">
        <v>963104.64</v>
      </c>
      <c r="K8" s="13">
        <v>11</v>
      </c>
      <c r="L8" s="13" cm="1">
        <f t="array" ref="L8">IF(D8&gt;0,IF($D8&lt;=0,0,D8*H8),"")</f>
        <v>18277259.220000003</v>
      </c>
      <c r="M8" s="13" cm="1">
        <f t="array" ref="M8">IF(E8&gt;0,IF($D8&lt;=0,0,ROUND(E8*I8,2)),"")</f>
        <v>18221939.789999999</v>
      </c>
      <c r="N8" s="15" cm="1">
        <f t="array" ref="N8">IF(F8&gt;0,IF($D8&lt;=0,0,ROUND(F8*J8,2)),"")</f>
        <v>18221939.789999999</v>
      </c>
    </row>
    <row r="9" spans="1:14" ht="20.5" customHeight="1" x14ac:dyDescent="0.15">
      <c r="A9" s="10" t="s">
        <v>434</v>
      </c>
      <c r="B9" s="11" t="s">
        <v>435</v>
      </c>
      <c r="C9" s="16"/>
      <c r="D9" s="18">
        <v>43.2</v>
      </c>
      <c r="E9" s="18" cm="1">
        <f t="array" ref="E9">D9</f>
        <v>43.2</v>
      </c>
      <c r="F9" s="18" cm="1">
        <f t="array" ref="F9">D9</f>
        <v>43.2</v>
      </c>
      <c r="G9" s="25" t="s">
        <v>36</v>
      </c>
      <c r="H9" s="18">
        <v>65969.75</v>
      </c>
      <c r="I9" s="30">
        <v>65969.75</v>
      </c>
      <c r="J9" s="30">
        <v>65969.75</v>
      </c>
      <c r="K9" s="18">
        <v>11</v>
      </c>
      <c r="L9" s="18" cm="1">
        <f t="array" ref="L9">IF(D9&gt;0,IF($D9&lt;=0,0,D9*H9),"")</f>
        <v>2849893.2</v>
      </c>
      <c r="M9" s="18" cm="1">
        <f t="array" ref="M9">IF(E9&gt;0,IF($D9&lt;=0,0,ROUND(E9*I9,2)),"")</f>
        <v>2849893.2</v>
      </c>
      <c r="N9" s="27" cm="1">
        <f t="array" ref="N9">IF(F9&gt;0,IF($D9&lt;=0,0,ROUND(F9*J9,2)),"")</f>
        <v>2849893.2</v>
      </c>
    </row>
    <row r="10" spans="1:14" ht="20.5" customHeight="1" x14ac:dyDescent="0.15">
      <c r="A10" s="28"/>
      <c r="B10" s="11" t="s">
        <v>79</v>
      </c>
      <c r="C10" s="12"/>
      <c r="D10" s="20"/>
      <c r="E10" s="13"/>
      <c r="F10" s="13"/>
      <c r="G10" s="20"/>
      <c r="H10" s="13"/>
      <c r="I10" s="20"/>
      <c r="J10" s="20"/>
      <c r="K10" s="13"/>
      <c r="L10" s="20" t="str" cm="1">
        <f t="array" ref="L10">IF(D10&gt;0,IF($D10&lt;=0,0,D10*H10),"")</f>
        <v/>
      </c>
      <c r="M10" s="20" t="str" cm="1">
        <f t="array" ref="M10">IF(E10&gt;0,IF($D10&lt;=0,0,ROUND(E10*I10,2)),"")</f>
        <v/>
      </c>
      <c r="N10" s="21" t="str" cm="1">
        <f t="array" ref="N10">IF(F10&gt;0,IF($D10&lt;=0,0,ROUND(F10*J10,2)),"")</f>
        <v/>
      </c>
    </row>
    <row r="11" spans="1:14" ht="20.5" customHeight="1" x14ac:dyDescent="0.15">
      <c r="A11" s="10" t="s">
        <v>256</v>
      </c>
      <c r="B11" s="11" t="s">
        <v>436</v>
      </c>
      <c r="C11" s="16"/>
      <c r="D11" s="24">
        <v>25.84</v>
      </c>
      <c r="E11" s="18" cm="1">
        <f t="array" ref="E11">D11</f>
        <v>25.84</v>
      </c>
      <c r="F11" s="18" cm="1">
        <f t="array" ref="F11">D11</f>
        <v>25.84</v>
      </c>
      <c r="G11" s="25" t="s">
        <v>34</v>
      </c>
      <c r="H11" s="18">
        <v>347529.26</v>
      </c>
      <c r="I11" s="18">
        <v>347520.62</v>
      </c>
      <c r="J11" s="18">
        <v>347520.62</v>
      </c>
      <c r="K11" s="18">
        <v>11</v>
      </c>
      <c r="L11" s="18" cm="1">
        <f t="array" ref="L11">IF(D11&gt;0,IF($D11&lt;=0,0,D11*H11),"")</f>
        <v>8980156.0784000009</v>
      </c>
      <c r="M11" s="18" cm="1">
        <f t="array" ref="M11">IF(E11&gt;0,IF($D11&lt;=0,0,ROUND(E11*I11,2)),"")</f>
        <v>8979932.8200000003</v>
      </c>
      <c r="N11" s="27" cm="1">
        <f t="array" ref="N11">IF(F11&gt;0,IF($D11&lt;=0,0,ROUND(F11*J11,2)),"")</f>
        <v>8979932.8200000003</v>
      </c>
    </row>
    <row r="12" spans="1:14" ht="20.5" customHeight="1" x14ac:dyDescent="0.15">
      <c r="A12" s="28"/>
      <c r="B12" s="11" t="s">
        <v>245</v>
      </c>
      <c r="C12" s="12"/>
      <c r="D12" s="20"/>
      <c r="E12" s="13"/>
      <c r="F12" s="13"/>
      <c r="G12" s="20"/>
      <c r="H12" s="13"/>
      <c r="I12" s="20"/>
      <c r="J12" s="20"/>
      <c r="K12" s="13"/>
      <c r="L12" s="20" t="str" cm="1">
        <f t="array" ref="L12">IF(D12&gt;0,IF($D12&lt;=0,0,D12*H12),"")</f>
        <v/>
      </c>
      <c r="M12" s="20" t="str" cm="1">
        <f t="array" ref="M12">IF(E12&gt;0,IF($D12&lt;=0,0,ROUND(E12*I12,2)),"")</f>
        <v/>
      </c>
      <c r="N12" s="21" t="str" cm="1">
        <f t="array" ref="N12">IF(F12&gt;0,IF($D12&lt;=0,0,ROUND(F12*J12,2)),"")</f>
        <v/>
      </c>
    </row>
    <row r="13" spans="1:14" ht="20.5" customHeight="1" x14ac:dyDescent="0.15">
      <c r="A13" s="10" t="s">
        <v>307</v>
      </c>
      <c r="B13" s="11" t="s">
        <v>308</v>
      </c>
      <c r="C13" s="16"/>
      <c r="D13" s="24">
        <v>1.82</v>
      </c>
      <c r="E13" s="18" cm="1">
        <f t="array" ref="E13">D13</f>
        <v>1.82</v>
      </c>
      <c r="F13" s="18" cm="1">
        <f t="array" ref="F13">D13</f>
        <v>1.82</v>
      </c>
      <c r="G13" s="25" t="s">
        <v>34</v>
      </c>
      <c r="H13" s="18">
        <v>2702095.25</v>
      </c>
      <c r="I13" s="18">
        <v>2701057.96</v>
      </c>
      <c r="J13" s="18">
        <v>2701057.96</v>
      </c>
      <c r="K13" s="18">
        <v>11</v>
      </c>
      <c r="L13" s="18" cm="1">
        <f t="array" ref="L13">IF(D13&gt;0,IF($D13&lt;=0,0,D13*H13),"")</f>
        <v>4917813.3550000004</v>
      </c>
      <c r="M13" s="18" cm="1">
        <f t="array" ref="M13">IF(E13&gt;0,IF($D13&lt;=0,0,ROUND(E13*I13,2)),"")</f>
        <v>4915925.49</v>
      </c>
      <c r="N13" s="27" cm="1">
        <f t="array" ref="N13">IF(F13&gt;0,IF($D13&lt;=0,0,ROUND(F13*J13,2)),"")</f>
        <v>4915925.49</v>
      </c>
    </row>
    <row r="14" spans="1:14" ht="20.5" customHeight="1" x14ac:dyDescent="0.15">
      <c r="A14" s="110" t="s">
        <v>437</v>
      </c>
      <c r="B14" s="32" t="s">
        <v>438</v>
      </c>
      <c r="C14" s="82"/>
      <c r="D14" s="83">
        <v>6.88</v>
      </c>
      <c r="E14" s="83" cm="1">
        <f t="array" ref="E14">D14</f>
        <v>6.88</v>
      </c>
      <c r="F14" s="83" cm="1">
        <f t="array" ref="F14">D14</f>
        <v>6.88</v>
      </c>
      <c r="G14" s="86" t="s">
        <v>34</v>
      </c>
      <c r="H14" s="83">
        <v>406293.96</v>
      </c>
      <c r="I14" s="94">
        <v>401237.16</v>
      </c>
      <c r="J14" s="94">
        <v>401237.16</v>
      </c>
      <c r="K14" s="83">
        <v>11</v>
      </c>
      <c r="L14" s="83" cm="1">
        <f t="array" ref="L14">IF(D14&gt;0,IF($D14&lt;=0,0,D14*H14),"")</f>
        <v>2795302.4448000002</v>
      </c>
      <c r="M14" s="83" cm="1">
        <f t="array" ref="M14">IF(E14&gt;0,IF($D14&lt;=0,0,ROUND(E14*I14,2)),"")</f>
        <v>2760511.66</v>
      </c>
      <c r="N14" s="87" cm="1">
        <f t="array" ref="N14">IF(F14&gt;0,IF($D14&lt;=0,0,ROUND(F14*J14,2)),"")</f>
        <v>2760511.66</v>
      </c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5"/>
      <c r="I15" s="45"/>
      <c r="J15" s="45"/>
      <c r="K15" s="44"/>
      <c r="L15" s="45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5"/>
      <c r="I23" s="45"/>
      <c r="J23" s="45"/>
      <c r="K23" s="44"/>
      <c r="L23" s="45"/>
      <c r="M23" s="45"/>
      <c r="N23" s="50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88"/>
      <c r="I24" s="88"/>
      <c r="J24" s="88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5"/>
      <c r="I25" s="45"/>
      <c r="J25" s="45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49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49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1"/>
      <c r="M30" s="41"/>
      <c r="N30" s="47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1"/>
      <c r="M32" s="41"/>
      <c r="N32" s="47"/>
    </row>
    <row r="33" spans="1:14" ht="20.75" customHeight="1" x14ac:dyDescent="0.15">
      <c r="A33" s="51"/>
      <c r="B33" s="52"/>
      <c r="C33" s="52"/>
      <c r="D33" s="53"/>
      <c r="E33" s="53"/>
      <c r="F33" s="53"/>
      <c r="G33" s="54"/>
      <c r="H33" s="54"/>
      <c r="I33" s="52"/>
      <c r="J33" s="55"/>
      <c r="K33" s="56" t="s">
        <v>39</v>
      </c>
      <c r="L33" s="57" cm="1">
        <f t="array" ref="L33">SUM(L1:L32)</f>
        <v>42356410.1862</v>
      </c>
      <c r="M33" s="57" cm="1">
        <f t="array" ref="M33">SUM(M1:M32)</f>
        <v>42087729.260000005</v>
      </c>
      <c r="N33" s="57" cm="1">
        <f t="array" ref="N33">SUM(N1:N32)</f>
        <v>42087729.260000005</v>
      </c>
    </row>
    <row r="34" spans="1:14" ht="21" customHeight="1" x14ac:dyDescent="0.15">
      <c r="A34" s="58"/>
      <c r="B34" s="59" t="s">
        <v>40</v>
      </c>
      <c r="C34" s="60"/>
      <c r="D34" s="61" cm="1">
        <f t="array" ref="D34">ROUND(IF(L34&lt;=100000000,L34*0.24%,IF(AND(L34&gt;100000000,L34&lt;=500000000),100000000*0.24%+(L34-100000000)*0.19%,IF(AND(L34&gt;500000000,L34&lt;=1000000000),100000000*0.24%+400000000*0.19%+(L34-500000000)*0.15%,IF(AND(L34&gt;1000000000,L34&lt;=5000000000),100000000*0.24%+400000000*0.19%+500000000*0.15%+(L34-1000000000)*0.12%,IF(L34&gt;5000000000,100000000*0.24%+400000000*0.19%+500000000*0.15%+4000000000*0.12%+(L34-5000000000)*0.1%,"Bingung komputer"))))),2)</f>
        <v>101655.38</v>
      </c>
      <c r="E34" s="62" cm="1">
        <f t="array" ref="E34">ROUND(IF(M34&lt;=100000000,M34*0.24%,IF(AND(M34&gt;100000000,M34&lt;=500000000),100000000*0.24%+(M34-100000000)*0.19%,IF(AND(M34&gt;500000000,M34&lt;=1000000000),100000000*0.24%+400000000*0.19%+(M34-500000000)*0.15%,IF(AND(M34&gt;1000000000,M34&lt;=5000000000),100000000*0.24%+400000000*0.19%+500000000*0.15%+(M34-1000000000)*0.12%,IF(M34&gt;5000000000,100000000*0.24%+400000000*0.19%+500000000*0.15%+4000000000*0.12%+(M34-5000000000)*0.1%,"Bingung komputer"))))),2)</f>
        <v>101010.55</v>
      </c>
      <c r="F34" s="62" cm="1">
        <f t="array" ref="F34">ROUND(IF(N34&lt;=100000000,N34*0.24%,IF(AND(N34&gt;100000000,N34&lt;=500000000),100000000*0.24%+(N34-100000000)*0.19%,IF(AND(N34&gt;500000000,N34&lt;=1000000000),100000000*0.24%+400000000*0.19%+(N34-500000000)*0.15%,IF(AND(N34&gt;1000000000,N34&lt;=5000000000),100000000*0.24%+400000000*0.19%+500000000*0.15%+(N34-1000000000)*0.12%,IF(N34&gt;5000000000,100000000*0.24%+400000000*0.19%+500000000*0.15%+4000000000*0.12%+(N34-5000000000)*0.1%,"Bingung komputer"))))),2)</f>
        <v>101010.55</v>
      </c>
      <c r="G34" s="63"/>
      <c r="H34" s="64"/>
      <c r="I34" s="60"/>
      <c r="J34" s="65"/>
      <c r="K34" s="65" t="str" cm="1">
        <f t="array" ref="K34">"Jumlah Terkena Pajak "&amp;MAX(K3:K32)&amp;"% (B)"</f>
        <v>Jumlah Terkena Pajak 11% (B)</v>
      </c>
      <c r="L34" s="66" cm="1">
        <f t="array" ref="L34">SUMIF($K3:$K32,"&gt;0",L3:L32)</f>
        <v>42356410.1862</v>
      </c>
      <c r="M34" s="67" cm="1">
        <f t="array" ref="M34">SUMIF($K3:$K32,"&gt;0",M3:M32)</f>
        <v>42087729.260000005</v>
      </c>
      <c r="N34" s="67" cm="1">
        <f t="array" ref="N34">SUMIF($K3:$K32,"&gt;0",N3:N32)</f>
        <v>42087729.260000005</v>
      </c>
    </row>
    <row r="35" spans="1:14" ht="21" customHeight="1" x14ac:dyDescent="0.15">
      <c r="A35" s="68"/>
      <c r="B35" s="69"/>
      <c r="C35" s="69"/>
      <c r="D35" s="70"/>
      <c r="E35" s="70"/>
      <c r="F35" s="69"/>
      <c r="G35" s="70"/>
      <c r="H35" s="70"/>
      <c r="I35" s="69"/>
      <c r="J35" s="71"/>
      <c r="K35" s="71" t="str" cm="1">
        <f t="array" ref="K35">"PPN (C) = "&amp;MAX(K3:K32)&amp;"% x B"</f>
        <v>PPN (C) = 11% x B</v>
      </c>
      <c r="L35" s="72" cm="1">
        <f t="array" ref="L35">L34*MAX($K3:$K32)%</f>
        <v>4659205.1204820005</v>
      </c>
      <c r="M35" s="67" cm="1">
        <f t="array" ref="M35">M34*MAX($K3:$K32)%</f>
        <v>4629650.2186000003</v>
      </c>
      <c r="N35" s="67" cm="1">
        <f t="array" ref="N35">N34*MAX($K3:$K32)%</f>
        <v>4629650.2186000003</v>
      </c>
    </row>
    <row r="36" spans="1:14" ht="21" customHeight="1" x14ac:dyDescent="0.15">
      <c r="A36" s="68"/>
      <c r="B36" s="69"/>
      <c r="C36" s="69"/>
      <c r="D36" s="70"/>
      <c r="E36" s="70"/>
      <c r="F36" s="70"/>
      <c r="G36" s="70"/>
      <c r="H36" s="70"/>
      <c r="I36" s="69"/>
      <c r="J36" s="71"/>
      <c r="K36" s="73" t="s">
        <v>41</v>
      </c>
      <c r="L36" s="74" cm="1">
        <f t="array" ref="L36">L33+L35</f>
        <v>47015615.306681998</v>
      </c>
      <c r="M36" s="67" cm="1">
        <f t="array" ref="M36">M33+M35</f>
        <v>46717379.478600003</v>
      </c>
      <c r="N36" s="67" cm="1">
        <f t="array" ref="N36">N33+N35</f>
        <v>46717379.478600003</v>
      </c>
    </row>
    <row r="37" spans="1:14" ht="20.5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42</v>
      </c>
      <c r="L37" s="66" cm="1">
        <f t="array" ref="L37">ROUNDDOWN(L36,2)</f>
        <v>47015615.299999997</v>
      </c>
      <c r="M37" s="66" cm="1">
        <f t="array" ref="M37">ROUNDDOWN(M36,2)</f>
        <v>46717379.469999999</v>
      </c>
      <c r="N37" s="66" cm="1">
        <f t="array" ref="N37">ROUNDDOWN(N36,-3)</f>
        <v>46717000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9150000</v>
      </c>
      <c r="J4" s="13">
        <v>9150000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9150000</v>
      </c>
      <c r="N4" s="15" cm="1">
        <f t="array" ref="N4">IF(F4&gt;0,IF($D4&lt;=0,0,ROUND(F4*J4,2)),"")</f>
        <v>9150000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17979000</v>
      </c>
      <c r="I5" s="18">
        <v>17800000</v>
      </c>
      <c r="J5" s="18">
        <v>17800000</v>
      </c>
      <c r="K5" s="18">
        <v>11</v>
      </c>
      <c r="L5" s="18" cm="1">
        <f t="array" ref="L5">IF(D5&gt;0,IF($D5&lt;=0,0,D5*H5),"")</f>
        <v>17979000</v>
      </c>
      <c r="M5" s="18" cm="1">
        <f t="array" ref="M5">IF(E5&gt;0,IF($D5&lt;=0,0,ROUND(E5*I5,2)),"")</f>
        <v>17800000</v>
      </c>
      <c r="N5" s="27" cm="1">
        <f t="array" ref="N5">IF(F5&gt;0,IF($D5&lt;=0,0,ROUND(F5*J5,2)),"")</f>
        <v>17800000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22473800</v>
      </c>
      <c r="I6" s="13">
        <v>22450000</v>
      </c>
      <c r="J6" s="13">
        <v>22450000</v>
      </c>
      <c r="K6" s="13">
        <v>11</v>
      </c>
      <c r="L6" s="13" cm="1">
        <f t="array" ref="L6">IF(D6&gt;0,IF($D6&lt;=0,0,D6*H6),"")</f>
        <v>22473800</v>
      </c>
      <c r="M6" s="13" cm="1">
        <f t="array" ref="M6">IF(E6&gt;0,IF($D6&lt;=0,0,ROUND(E6*I6,2)),"")</f>
        <v>22450000</v>
      </c>
      <c r="N6" s="15" cm="1">
        <f t="array" ref="N6">IF(F6&gt;0,IF($D6&lt;=0,0,ROUND(F6*J6,2)),"")</f>
        <v>22450000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22473800</v>
      </c>
      <c r="I7" s="18">
        <v>22450000</v>
      </c>
      <c r="J7" s="18">
        <v>22450000</v>
      </c>
      <c r="K7" s="18">
        <v>11</v>
      </c>
      <c r="L7" s="18" cm="1">
        <f t="array" ref="L7">IF(D7&gt;0,IF($D7&lt;=0,0,D7*H7),"")</f>
        <v>22473800</v>
      </c>
      <c r="M7" s="18" cm="1">
        <f t="array" ref="M7">IF(E7&gt;0,IF($D7&lt;=0,0,ROUND(E7*I7,2)),"")</f>
        <v>22450000</v>
      </c>
      <c r="N7" s="27" cm="1">
        <f t="array" ref="N7">IF(F7&gt;0,IF($D7&lt;=0,0,ROUND(F7*J7,2)),"")</f>
        <v>22450000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4400000</v>
      </c>
      <c r="J8" s="13">
        <v>4400000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4400000</v>
      </c>
      <c r="N8" s="15" cm="1">
        <f t="array" ref="N8">IF(F8&gt;0,IF($D8&lt;=0,0,ROUND(F8*J8,2)),"")</f>
        <v>4400000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13600000</v>
      </c>
      <c r="J9" s="18">
        <v>13600000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13600000</v>
      </c>
      <c r="N9" s="27" cm="1">
        <f t="array" ref="N9">IF(F9&gt;0,IF($D9&lt;=0,0,ROUND(F9*J9,2)),"")</f>
        <v>13600000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215748.24</v>
      </c>
      <c r="I10" s="83">
        <v>215640</v>
      </c>
      <c r="J10" s="83">
        <v>215640</v>
      </c>
      <c r="K10" s="83">
        <v>0</v>
      </c>
      <c r="L10" s="83" cm="1">
        <f t="array" ref="L10">IF(D10&gt;0,IF($D10&lt;=0,0,D10*H10),"")</f>
        <v>215748.24</v>
      </c>
      <c r="M10" s="83" cm="1">
        <f t="array" ref="M10">IF(E10&gt;0,IF($D10&lt;=0,0,ROUND(E10*I10,2)),"")</f>
        <v>215640</v>
      </c>
      <c r="N10" s="87" cm="1">
        <f t="array" ref="N10">IF(F10&gt;0,IF($D10&lt;=0,0,ROUND(F10*J10,2)),"")</f>
        <v>215640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90110848.239999995</v>
      </c>
      <c r="M27" s="57" cm="1">
        <f t="array" ref="M27">SUM(M1:M26)</f>
        <v>90065640</v>
      </c>
      <c r="N27" s="57" cm="1">
        <f t="array" ref="N27">SUM(N1:N26)</f>
        <v>90065640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215640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215640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89895100</v>
      </c>
      <c r="M28" s="67" cm="1">
        <f t="array" ref="M28">SUMIF($K3:$K26,"&gt;0",M3:M26)</f>
        <v>89850000</v>
      </c>
      <c r="N28" s="67" cm="1">
        <f t="array" ref="N28">SUMIF($K3:$K26,"&gt;0",N3:N26)</f>
        <v>89850000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9888461</v>
      </c>
      <c r="M29" s="67" cm="1">
        <f t="array" ref="M29">M28*MAX($K3:$K26)%</f>
        <v>9883500</v>
      </c>
      <c r="N29" s="67" cm="1">
        <f t="array" ref="N29">N28*MAX($K3:$K26)%</f>
        <v>9883500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99784000</v>
      </c>
      <c r="G30" s="70"/>
      <c r="H30" s="70"/>
      <c r="I30" s="69"/>
      <c r="J30" s="71"/>
      <c r="K30" s="73" t="s">
        <v>41</v>
      </c>
      <c r="L30" s="74" cm="1">
        <f t="array" ref="L30">L27+L29</f>
        <v>99999309.239999995</v>
      </c>
      <c r="M30" s="67" cm="1">
        <f t="array" ref="M30">M27+M29</f>
        <v>99949140</v>
      </c>
      <c r="N30" s="67" cm="1">
        <f t="array" ref="N30">N27+N29</f>
        <v>99949140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690.76000000536442</v>
      </c>
      <c r="F31" s="93" cm="1">
        <f t="array" ref="F31">ROUNDDOWN(E$30-D$28,2)</f>
        <v>99784251.760000005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99999309.239999995</v>
      </c>
      <c r="M31" s="66" cm="1">
        <f t="array" ref="M31">ROUNDDOWN(M30,2)</f>
        <v>99949140</v>
      </c>
      <c r="N31" s="66" cm="1">
        <f t="array" ref="N31">ROUNDDOWN(N30,-3)</f>
        <v>99949000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9100000</v>
      </c>
      <c r="J4" s="13">
        <v>9100000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9100000</v>
      </c>
      <c r="N4" s="15" cm="1">
        <f t="array" ref="N4">IF(F4&gt;0,IF($D4&lt;=0,0,ROUND(F4*J4,2)),"")</f>
        <v>9100000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17979000</v>
      </c>
      <c r="I5" s="18">
        <v>17800000</v>
      </c>
      <c r="J5" s="18">
        <v>17800000</v>
      </c>
      <c r="K5" s="18">
        <v>11</v>
      </c>
      <c r="L5" s="18" cm="1">
        <f t="array" ref="L5">IF(D5&gt;0,IF($D5&lt;=0,0,D5*H5),"")</f>
        <v>17979000</v>
      </c>
      <c r="M5" s="18" cm="1">
        <f t="array" ref="M5">IF(E5&gt;0,IF($D5&lt;=0,0,ROUND(E5*I5,2)),"")</f>
        <v>17800000</v>
      </c>
      <c r="N5" s="27" cm="1">
        <f t="array" ref="N5">IF(F5&gt;0,IF($D5&lt;=0,0,ROUND(F5*J5,2)),"")</f>
        <v>17800000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22473800</v>
      </c>
      <c r="I6" s="13">
        <v>22450000</v>
      </c>
      <c r="J6" s="13">
        <v>22450000</v>
      </c>
      <c r="K6" s="13">
        <v>11</v>
      </c>
      <c r="L6" s="13" cm="1">
        <f t="array" ref="L6">IF(D6&gt;0,IF($D6&lt;=0,0,D6*H6),"")</f>
        <v>22473800</v>
      </c>
      <c r="M6" s="13" cm="1">
        <f t="array" ref="M6">IF(E6&gt;0,IF($D6&lt;=0,0,ROUND(E6*I6,2)),"")</f>
        <v>22450000</v>
      </c>
      <c r="N6" s="15" cm="1">
        <f t="array" ref="N6">IF(F6&gt;0,IF($D6&lt;=0,0,ROUND(F6*J6,2)),"")</f>
        <v>22450000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22473800</v>
      </c>
      <c r="I7" s="18">
        <v>22450000</v>
      </c>
      <c r="J7" s="18">
        <v>22450000</v>
      </c>
      <c r="K7" s="18">
        <v>11</v>
      </c>
      <c r="L7" s="18" cm="1">
        <f t="array" ref="L7">IF(D7&gt;0,IF($D7&lt;=0,0,D7*H7),"")</f>
        <v>22473800</v>
      </c>
      <c r="M7" s="18" cm="1">
        <f t="array" ref="M7">IF(E7&gt;0,IF($D7&lt;=0,0,ROUND(E7*I7,2)),"")</f>
        <v>22450000</v>
      </c>
      <c r="N7" s="27" cm="1">
        <f t="array" ref="N7">IF(F7&gt;0,IF($D7&lt;=0,0,ROUND(F7*J7,2)),"")</f>
        <v>22450000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4400000</v>
      </c>
      <c r="J8" s="13">
        <v>4400000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4400000</v>
      </c>
      <c r="N8" s="15" cm="1">
        <f t="array" ref="N8">IF(F8&gt;0,IF($D8&lt;=0,0,ROUND(F8*J8,2)),"")</f>
        <v>4400000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13600000</v>
      </c>
      <c r="J9" s="18">
        <v>13600000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13600000</v>
      </c>
      <c r="N9" s="27" cm="1">
        <f t="array" ref="N9">IF(F9&gt;0,IF($D9&lt;=0,0,ROUND(F9*J9,2)),"")</f>
        <v>13600000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215748.24</v>
      </c>
      <c r="I10" s="83">
        <v>215520</v>
      </c>
      <c r="J10" s="83">
        <v>215520</v>
      </c>
      <c r="K10" s="83">
        <v>0</v>
      </c>
      <c r="L10" s="83" cm="1">
        <f t="array" ref="L10">IF(D10&gt;0,IF($D10&lt;=0,0,D10*H10),"")</f>
        <v>215748.24</v>
      </c>
      <c r="M10" s="83" cm="1">
        <f t="array" ref="M10">IF(E10&gt;0,IF($D10&lt;=0,0,ROUND(E10*I10,2)),"")</f>
        <v>215520</v>
      </c>
      <c r="N10" s="87" cm="1">
        <f t="array" ref="N10">IF(F10&gt;0,IF($D10&lt;=0,0,ROUND(F10*J10,2)),"")</f>
        <v>215520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90110848.239999995</v>
      </c>
      <c r="M27" s="57" cm="1">
        <f t="array" ref="M27">SUM(M1:M26)</f>
        <v>90015520</v>
      </c>
      <c r="N27" s="57" cm="1">
        <f t="array" ref="N27">SUM(N1:N26)</f>
        <v>90015520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215520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215520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89895100</v>
      </c>
      <c r="M28" s="67" cm="1">
        <f t="array" ref="M28">SUMIF($K3:$K26,"&gt;0",M3:M26)</f>
        <v>89800000</v>
      </c>
      <c r="N28" s="67" cm="1">
        <f t="array" ref="N28">SUMIF($K3:$K26,"&gt;0",N3:N26)</f>
        <v>89800000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9888461</v>
      </c>
      <c r="M29" s="67" cm="1">
        <f t="array" ref="M29">M28*MAX($K3:$K26)%</f>
        <v>9878000</v>
      </c>
      <c r="N29" s="67" cm="1">
        <f t="array" ref="N29">N28*MAX($K3:$K26)%</f>
        <v>9878000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99784000</v>
      </c>
      <c r="G30" s="70"/>
      <c r="H30" s="70"/>
      <c r="I30" s="69"/>
      <c r="J30" s="71"/>
      <c r="K30" s="73" t="s">
        <v>41</v>
      </c>
      <c r="L30" s="74" cm="1">
        <f t="array" ref="L30">L27+L29</f>
        <v>99999309.239999995</v>
      </c>
      <c r="M30" s="67" cm="1">
        <f t="array" ref="M30">M27+M29</f>
        <v>99893520</v>
      </c>
      <c r="N30" s="67" cm="1">
        <f t="array" ref="N30">N27+N29</f>
        <v>99893520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690.76000000536442</v>
      </c>
      <c r="F31" s="93" cm="1">
        <f t="array" ref="F31">ROUNDDOWN(E$30-D$28,2)</f>
        <v>99784251.760000005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99999309.239999995</v>
      </c>
      <c r="M31" s="66" cm="1">
        <f t="array" ref="M31">ROUNDDOWN(M30,2)</f>
        <v>99893520</v>
      </c>
      <c r="N31" s="66" cm="1">
        <f t="array" ref="N31">ROUNDDOWN(N30,-3)</f>
        <v>99893000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9150000</v>
      </c>
      <c r="J4" s="13">
        <v>9150000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9150000</v>
      </c>
      <c r="N4" s="15" cm="1">
        <f t="array" ref="N4">IF(F4&gt;0,IF($D4&lt;=0,0,ROUND(F4*J4,2)),"")</f>
        <v>9150000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17979000</v>
      </c>
      <c r="I5" s="18">
        <v>17700000</v>
      </c>
      <c r="J5" s="18">
        <v>17700000</v>
      </c>
      <c r="K5" s="18">
        <v>11</v>
      </c>
      <c r="L5" s="18" cm="1">
        <f t="array" ref="L5">IF(D5&gt;0,IF($D5&lt;=0,0,D5*H5),"")</f>
        <v>17979000</v>
      </c>
      <c r="M5" s="18" cm="1">
        <f t="array" ref="M5">IF(E5&gt;0,IF($D5&lt;=0,0,ROUND(E5*I5,2)),"")</f>
        <v>17700000</v>
      </c>
      <c r="N5" s="27" cm="1">
        <f t="array" ref="N5">IF(F5&gt;0,IF($D5&lt;=0,0,ROUND(F5*J5,2)),"")</f>
        <v>17700000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22473800</v>
      </c>
      <c r="I6" s="13">
        <v>22530000</v>
      </c>
      <c r="J6" s="13">
        <v>22530000</v>
      </c>
      <c r="K6" s="13">
        <v>11</v>
      </c>
      <c r="L6" s="13" cm="1">
        <f t="array" ref="L6">IF(D6&gt;0,IF($D6&lt;=0,0,D6*H6),"")</f>
        <v>22473800</v>
      </c>
      <c r="M6" s="13" cm="1">
        <f t="array" ref="M6">IF(E6&gt;0,IF($D6&lt;=0,0,ROUND(E6*I6,2)),"")</f>
        <v>22530000</v>
      </c>
      <c r="N6" s="15" cm="1">
        <f t="array" ref="N6">IF(F6&gt;0,IF($D6&lt;=0,0,ROUND(F6*J6,2)),"")</f>
        <v>22530000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22473800</v>
      </c>
      <c r="I7" s="18">
        <v>22400000</v>
      </c>
      <c r="J7" s="18">
        <v>22400000</v>
      </c>
      <c r="K7" s="18">
        <v>11</v>
      </c>
      <c r="L7" s="18" cm="1">
        <f t="array" ref="L7">IF(D7&gt;0,IF($D7&lt;=0,0,D7*H7),"")</f>
        <v>22473800</v>
      </c>
      <c r="M7" s="18" cm="1">
        <f t="array" ref="M7">IF(E7&gt;0,IF($D7&lt;=0,0,ROUND(E7*I7,2)),"")</f>
        <v>22400000</v>
      </c>
      <c r="N7" s="27" cm="1">
        <f t="array" ref="N7">IF(F7&gt;0,IF($D7&lt;=0,0,ROUND(F7*J7,2)),"")</f>
        <v>22400000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4400000</v>
      </c>
      <c r="J8" s="13">
        <v>4400000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4400000</v>
      </c>
      <c r="N8" s="15" cm="1">
        <f t="array" ref="N8">IF(F8&gt;0,IF($D8&lt;=0,0,ROUND(F8*J8,2)),"")</f>
        <v>4400000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13600000</v>
      </c>
      <c r="J9" s="18">
        <v>13600000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13600000</v>
      </c>
      <c r="N9" s="27" cm="1">
        <f t="array" ref="N9">IF(F9&gt;0,IF($D9&lt;=0,0,ROUND(F9*J9,2)),"")</f>
        <v>13600000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215748.24</v>
      </c>
      <c r="I10" s="83">
        <v>215472</v>
      </c>
      <c r="J10" s="83">
        <v>215472</v>
      </c>
      <c r="K10" s="83">
        <v>0</v>
      </c>
      <c r="L10" s="83" cm="1">
        <f t="array" ref="L10">IF(D10&gt;0,IF($D10&lt;=0,0,D10*H10),"")</f>
        <v>215748.24</v>
      </c>
      <c r="M10" s="83" cm="1">
        <f t="array" ref="M10">IF(E10&gt;0,IF($D10&lt;=0,0,ROUND(E10*I10,2)),"")</f>
        <v>215472</v>
      </c>
      <c r="N10" s="87" cm="1">
        <f t="array" ref="N10">IF(F10&gt;0,IF($D10&lt;=0,0,ROUND(F10*J10,2)),"")</f>
        <v>215472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90110848.239999995</v>
      </c>
      <c r="M27" s="57" cm="1">
        <f t="array" ref="M27">SUM(M1:M26)</f>
        <v>89995472</v>
      </c>
      <c r="N27" s="57" cm="1">
        <f t="array" ref="N27">SUM(N1:N26)</f>
        <v>89995472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215472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215472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89895100</v>
      </c>
      <c r="M28" s="67" cm="1">
        <f t="array" ref="M28">SUMIF($K3:$K26,"&gt;0",M3:M26)</f>
        <v>89780000</v>
      </c>
      <c r="N28" s="67" cm="1">
        <f t="array" ref="N28">SUMIF($K3:$K26,"&gt;0",N3:N26)</f>
        <v>89780000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9888461</v>
      </c>
      <c r="M29" s="67" cm="1">
        <f t="array" ref="M29">M28*MAX($K3:$K26)%</f>
        <v>9875800</v>
      </c>
      <c r="N29" s="67" cm="1">
        <f t="array" ref="N29">N28*MAX($K3:$K26)%</f>
        <v>9875800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99784000</v>
      </c>
      <c r="G30" s="70"/>
      <c r="H30" s="70"/>
      <c r="I30" s="69"/>
      <c r="J30" s="71"/>
      <c r="K30" s="73" t="s">
        <v>41</v>
      </c>
      <c r="L30" s="74" cm="1">
        <f t="array" ref="L30">L27+L29</f>
        <v>99999309.239999995</v>
      </c>
      <c r="M30" s="67" cm="1">
        <f t="array" ref="M30">M27+M29</f>
        <v>99871272</v>
      </c>
      <c r="N30" s="67" cm="1">
        <f t="array" ref="N30">N27+N29</f>
        <v>99871272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690.76000000536442</v>
      </c>
      <c r="F31" s="93" cm="1">
        <f t="array" ref="F31">ROUNDDOWN(E$30-D$28,2)</f>
        <v>99784251.760000005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99999309.239999995</v>
      </c>
      <c r="M31" s="66" cm="1">
        <f t="array" ref="M31">ROUNDDOWN(M30,2)</f>
        <v>99871272</v>
      </c>
      <c r="N31" s="66" cm="1">
        <f t="array" ref="N31">ROUNDDOWN(N30,-3)</f>
        <v>99871000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439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32.5" customHeight="1" x14ac:dyDescent="0.15">
      <c r="A5" s="77">
        <v>1</v>
      </c>
      <c r="B5" s="11" t="s">
        <v>440</v>
      </c>
      <c r="C5" s="16"/>
      <c r="D5" s="18">
        <v>4</v>
      </c>
      <c r="E5" s="18" cm="1">
        <f t="array" ref="E5">D5</f>
        <v>4</v>
      </c>
      <c r="F5" s="18" cm="1">
        <f t="array" ref="F5">D5</f>
        <v>4</v>
      </c>
      <c r="G5" s="25" t="s">
        <v>94</v>
      </c>
      <c r="H5" s="26">
        <v>5000000</v>
      </c>
      <c r="I5" s="26">
        <v>5000000</v>
      </c>
      <c r="J5" s="26">
        <v>5000000</v>
      </c>
      <c r="K5" s="18">
        <v>11</v>
      </c>
      <c r="L5" s="18" cm="1">
        <f t="array" ref="L5">IF(D5&gt;0,IF($D5&lt;=0,0,D5*H5),"")</f>
        <v>20000000</v>
      </c>
      <c r="M5" s="18" cm="1">
        <f t="array" ref="M5">IF(E5&gt;0,IF($D5&lt;=0,0,ROUND(E5*I5,2)),"")</f>
        <v>20000000</v>
      </c>
      <c r="N5" s="27" cm="1">
        <f t="array" ref="N5">IF(F5&gt;0,IF($D5&lt;=0,0,ROUND(F5*J5,2)),"")</f>
        <v>20000000</v>
      </c>
    </row>
    <row r="6" spans="1:14" ht="20.5" customHeight="1" x14ac:dyDescent="0.15">
      <c r="A6" s="10" t="s">
        <v>62</v>
      </c>
      <c r="B6" s="11" t="s">
        <v>441</v>
      </c>
      <c r="C6" s="12"/>
      <c r="D6" s="13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77">
        <v>1</v>
      </c>
      <c r="B7" s="11" t="s">
        <v>442</v>
      </c>
      <c r="C7" s="16"/>
      <c r="D7" s="18">
        <v>4</v>
      </c>
      <c r="E7" s="18" cm="1">
        <f t="array" ref="E7">D7</f>
        <v>4</v>
      </c>
      <c r="F7" s="18" cm="1">
        <f t="array" ref="F7">D7</f>
        <v>4</v>
      </c>
      <c r="G7" s="25" t="s">
        <v>94</v>
      </c>
      <c r="H7" s="26">
        <v>1200000</v>
      </c>
      <c r="I7" s="26">
        <v>1200000</v>
      </c>
      <c r="J7" s="26">
        <v>1200000</v>
      </c>
      <c r="K7" s="18">
        <v>11</v>
      </c>
      <c r="L7" s="18" cm="1">
        <f t="array" ref="L7">IF(D7&gt;0,IF($D7&lt;=0,0,D7*H7),"")</f>
        <v>4800000</v>
      </c>
      <c r="M7" s="18" cm="1">
        <f t="array" ref="M7">IF(E7&gt;0,IF($D7&lt;=0,0,ROUND(E7*I7,2)),"")</f>
        <v>4800000</v>
      </c>
      <c r="N7" s="27" cm="1">
        <f t="array" ref="N7">IF(F7&gt;0,IF($D7&lt;=0,0,ROUND(F7*J7,2)),"")</f>
        <v>4800000</v>
      </c>
    </row>
    <row r="8" spans="1:14" ht="20.5" customHeight="1" x14ac:dyDescent="0.15">
      <c r="A8" s="78" t="s">
        <v>50</v>
      </c>
      <c r="B8" s="11" t="s">
        <v>51</v>
      </c>
      <c r="C8" s="12"/>
      <c r="D8" s="20"/>
      <c r="E8" s="13"/>
      <c r="F8" s="13"/>
      <c r="G8" s="20"/>
      <c r="H8" s="23"/>
      <c r="I8" s="23"/>
      <c r="J8" s="2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45</v>
      </c>
      <c r="B9" s="11" t="s">
        <v>52</v>
      </c>
      <c r="C9" s="16"/>
      <c r="D9" s="17"/>
      <c r="E9" s="18"/>
      <c r="F9" s="18"/>
      <c r="G9" s="17"/>
      <c r="H9" s="26"/>
      <c r="I9" s="26"/>
      <c r="J9" s="26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79">
        <v>1</v>
      </c>
      <c r="B10" s="11" t="s">
        <v>53</v>
      </c>
      <c r="C10" s="12"/>
      <c r="D10" s="13" cm="1">
        <f t="array" ref="D10">D5</f>
        <v>4</v>
      </c>
      <c r="E10" s="13" cm="1">
        <f t="array" ref="E10">D10</f>
        <v>4</v>
      </c>
      <c r="F10" s="13" cm="1">
        <f t="array" ref="F10">D10</f>
        <v>4</v>
      </c>
      <c r="G10" s="14" t="s">
        <v>54</v>
      </c>
      <c r="H10" s="23">
        <v>250000</v>
      </c>
      <c r="I10" s="23">
        <v>245000</v>
      </c>
      <c r="J10" s="23">
        <v>245000</v>
      </c>
      <c r="K10" s="13">
        <v>11</v>
      </c>
      <c r="L10" s="13" cm="1">
        <f t="array" ref="L10">IF(D10&gt;0,IF($D10&lt;=0,0,D10*H10),"")</f>
        <v>1000000</v>
      </c>
      <c r="M10" s="13" cm="1">
        <f t="array" ref="M10">IF(E10&gt;0,IF($D10&lt;=0,0,ROUND(E10*I10,2)),"")</f>
        <v>980000</v>
      </c>
      <c r="N10" s="15" cm="1">
        <f t="array" ref="N10">IF(F10&gt;0,IF($D10&lt;=0,0,ROUND(F10*J10,2)),"")</f>
        <v>980000</v>
      </c>
    </row>
    <row r="11" spans="1:14" ht="32.5" customHeight="1" x14ac:dyDescent="0.15">
      <c r="A11" s="29">
        <v>2</v>
      </c>
      <c r="B11" s="11" t="s">
        <v>55</v>
      </c>
      <c r="C11" s="16"/>
      <c r="D11" s="18">
        <v>1</v>
      </c>
      <c r="E11" s="18" cm="1">
        <f t="array" ref="E11">D11</f>
        <v>1</v>
      </c>
      <c r="F11" s="18" cm="1">
        <f t="array" ref="F11">D11</f>
        <v>1</v>
      </c>
      <c r="G11" s="25" t="s">
        <v>56</v>
      </c>
      <c r="H11" s="26">
        <v>1940000</v>
      </c>
      <c r="I11" s="26">
        <v>1900000</v>
      </c>
      <c r="J11" s="26">
        <v>1900000</v>
      </c>
      <c r="K11" s="18">
        <v>11</v>
      </c>
      <c r="L11" s="18" cm="1">
        <f t="array" ref="L11">IF(D11&gt;0,IF($D11&lt;=0,0,D11*H11),"")</f>
        <v>1940000</v>
      </c>
      <c r="M11" s="18" cm="1">
        <f t="array" ref="M11">IF(E11&gt;0,IF($D11&lt;=0,0,ROUND(E11*I11,2)),"")</f>
        <v>1900000</v>
      </c>
      <c r="N11" s="27" cm="1">
        <f t="array" ref="N11">IF(F11&gt;0,IF($D11&lt;=0,0,ROUND(F11*J11,2)),"")</f>
        <v>1900000</v>
      </c>
    </row>
    <row r="12" spans="1:14" ht="20.5" customHeight="1" x14ac:dyDescent="0.15">
      <c r="A12" s="79"/>
      <c r="B12" s="11" t="s">
        <v>58</v>
      </c>
      <c r="C12" s="12"/>
      <c r="D12" s="20"/>
      <c r="E12" s="13"/>
      <c r="F12" s="13"/>
      <c r="G12" s="20"/>
      <c r="H12" s="23"/>
      <c r="I12" s="23"/>
      <c r="J12" s="23"/>
      <c r="K12" s="13"/>
      <c r="L12" s="20" t="str" cm="1">
        <f t="array" ref="L12">IF(D12&gt;0,IF($D12&lt;=0,0,D12*H12),"")</f>
        <v/>
      </c>
      <c r="M12" s="20" t="str" cm="1">
        <f t="array" ref="M12">IF(E12&gt;0,IF($D12&lt;=0,0,ROUND(E12*I12,2)),"")</f>
        <v/>
      </c>
      <c r="N12" s="21" t="str" cm="1">
        <f t="array" ref="N12">IF(F12&gt;0,IF($D12&lt;=0,0,ROUND(F12*J12,2)),"")</f>
        <v/>
      </c>
    </row>
    <row r="13" spans="1:14" ht="20.5" customHeight="1" x14ac:dyDescent="0.15">
      <c r="A13" s="79">
        <v>4</v>
      </c>
      <c r="B13" s="11" t="s">
        <v>59</v>
      </c>
      <c r="C13" s="16"/>
      <c r="D13" s="18">
        <v>1</v>
      </c>
      <c r="E13" s="18" cm="1">
        <f t="array" ref="E13">D13</f>
        <v>1</v>
      </c>
      <c r="F13" s="18" cm="1">
        <f t="array" ref="F13">D13</f>
        <v>1</v>
      </c>
      <c r="G13" s="25" t="s">
        <v>13</v>
      </c>
      <c r="H13" s="26">
        <v>110000</v>
      </c>
      <c r="I13" s="26">
        <v>110000</v>
      </c>
      <c r="J13" s="26">
        <v>110000</v>
      </c>
      <c r="K13" s="18">
        <v>11</v>
      </c>
      <c r="L13" s="18" cm="1">
        <f t="array" ref="L13">IF(D13&gt;0,IF($D13&lt;=0,0,D13*H13),"")</f>
        <v>110000</v>
      </c>
      <c r="M13" s="18" cm="1">
        <f t="array" ref="M13">IF(E13&gt;0,IF($D13&lt;=0,0,ROUND(E13*I13,2)),"")</f>
        <v>110000</v>
      </c>
      <c r="N13" s="27" cm="1">
        <f t="array" ref="N13">IF(F13&gt;0,IF($D13&lt;=0,0,ROUND(F13*J13,2)),"")</f>
        <v>110000</v>
      </c>
    </row>
    <row r="14" spans="1:14" ht="20.5" customHeight="1" x14ac:dyDescent="0.15">
      <c r="A14" s="79">
        <v>5</v>
      </c>
      <c r="B14" s="11" t="s">
        <v>60</v>
      </c>
      <c r="C14" s="12"/>
      <c r="D14" s="13">
        <v>1</v>
      </c>
      <c r="E14" s="13" cm="1">
        <f t="array" ref="E14">D14</f>
        <v>1</v>
      </c>
      <c r="F14" s="13" cm="1">
        <f t="array" ref="F14">D14</f>
        <v>1</v>
      </c>
      <c r="G14" s="14" t="s">
        <v>13</v>
      </c>
      <c r="H14" s="23">
        <v>310000</v>
      </c>
      <c r="I14" s="23">
        <v>300000</v>
      </c>
      <c r="J14" s="23">
        <v>300000</v>
      </c>
      <c r="K14" s="13">
        <v>11</v>
      </c>
      <c r="L14" s="13" cm="1">
        <f t="array" ref="L14">IF(D14&gt;0,IF($D14&lt;=0,0,D14*H14),"")</f>
        <v>310000</v>
      </c>
      <c r="M14" s="13" cm="1">
        <f t="array" ref="M14">IF(E14&gt;0,IF($D14&lt;=0,0,ROUND(E14*I14,2)),"")</f>
        <v>300000</v>
      </c>
      <c r="N14" s="15" cm="1">
        <f t="array" ref="N14">IF(F14&gt;0,IF($D14&lt;=0,0,ROUND(F14*J14,2)),"")</f>
        <v>300000</v>
      </c>
    </row>
    <row r="15" spans="1:14" ht="20.5" customHeight="1" x14ac:dyDescent="0.15">
      <c r="A15" s="28"/>
      <c r="B15" s="11" t="s">
        <v>61</v>
      </c>
      <c r="C15" s="16"/>
      <c r="D15" s="17"/>
      <c r="E15" s="18"/>
      <c r="F15" s="18"/>
      <c r="G15" s="17"/>
      <c r="H15" s="26"/>
      <c r="I15" s="26"/>
      <c r="J15" s="26"/>
      <c r="K15" s="18"/>
      <c r="L15" s="17" t="str" cm="1">
        <f t="array" ref="L15">IF(D15&gt;0,IF($D15&lt;=0,0,D15*H15),"")</f>
        <v/>
      </c>
      <c r="M15" s="17" t="str" cm="1">
        <f t="array" ref="M15">IF(E15&gt;0,IF($D15&lt;=0,0,ROUND(E15*I15,2)),"")</f>
        <v/>
      </c>
      <c r="N15" s="19" t="str" cm="1">
        <f t="array" ref="N15">IF(F15&gt;0,IF($D15&lt;=0,0,ROUND(F15*J15,2)),"")</f>
        <v/>
      </c>
    </row>
    <row r="16" spans="1:14" ht="20.5" customHeight="1" x14ac:dyDescent="0.15">
      <c r="A16" s="10" t="s">
        <v>62</v>
      </c>
      <c r="B16" s="11" t="s">
        <v>443</v>
      </c>
      <c r="C16" s="12"/>
      <c r="D16" s="13" cm="1">
        <f t="array" ref="D16">D5</f>
        <v>4</v>
      </c>
      <c r="E16" s="13" cm="1">
        <f t="array" ref="E16">D16</f>
        <v>4</v>
      </c>
      <c r="F16" s="13" cm="1">
        <f t="array" ref="F16">D16</f>
        <v>4</v>
      </c>
      <c r="G16" s="14" t="s">
        <v>64</v>
      </c>
      <c r="H16" s="23">
        <v>650000</v>
      </c>
      <c r="I16" s="23">
        <v>660000</v>
      </c>
      <c r="J16" s="23">
        <v>650000</v>
      </c>
      <c r="K16" s="13">
        <v>11</v>
      </c>
      <c r="L16" s="13" cm="1">
        <f t="array" ref="L16">IF(D16&gt;0,IF($D16&lt;=0,0,D16*H16),"")</f>
        <v>2600000</v>
      </c>
      <c r="M16" s="13" cm="1">
        <f t="array" ref="M16">IF(E16&gt;0,IF($D16&lt;=0,0,ROUND(E16*I16,2)),"")</f>
        <v>2640000</v>
      </c>
      <c r="N16" s="15" cm="1">
        <f t="array" ref="N16">IF(F16&gt;0,IF($D16&lt;=0,0,ROUND(F16*J16,2)),"")</f>
        <v>2600000</v>
      </c>
    </row>
    <row r="17" spans="1:14" ht="20.5" customHeight="1" x14ac:dyDescent="0.15">
      <c r="A17" s="28"/>
      <c r="B17" s="11" t="s">
        <v>65</v>
      </c>
      <c r="C17" s="16"/>
      <c r="D17" s="17"/>
      <c r="E17" s="18"/>
      <c r="F17" s="18"/>
      <c r="G17" s="17"/>
      <c r="H17" s="26"/>
      <c r="I17" s="26"/>
      <c r="J17" s="26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29">
        <v>6</v>
      </c>
      <c r="B18" s="11" t="s">
        <v>66</v>
      </c>
      <c r="C18" s="12"/>
      <c r="D18" s="13">
        <v>3</v>
      </c>
      <c r="E18" s="13" cm="1">
        <f t="array" ref="E18">D18</f>
        <v>3</v>
      </c>
      <c r="F18" s="13" cm="1">
        <f t="array" ref="F18">D18</f>
        <v>3</v>
      </c>
      <c r="G18" s="14" t="s">
        <v>67</v>
      </c>
      <c r="H18" s="23">
        <v>150000</v>
      </c>
      <c r="I18" s="23">
        <v>150000</v>
      </c>
      <c r="J18" s="23">
        <v>150000</v>
      </c>
      <c r="K18" s="13">
        <v>11</v>
      </c>
      <c r="L18" s="13" cm="1">
        <f t="array" ref="L18">IF(D18&gt;0,IF($D18&lt;=0,0,D18*H18),"")</f>
        <v>450000</v>
      </c>
      <c r="M18" s="13" cm="1">
        <f t="array" ref="M18">IF(E18&gt;0,IF($D18&lt;=0,0,ROUND(E18*I18,2)),"")</f>
        <v>450000</v>
      </c>
      <c r="N18" s="15" cm="1">
        <f t="array" ref="N18">IF(F18&gt;0,IF($D18&lt;=0,0,ROUND(F18*J18,2)),"")</f>
        <v>450000</v>
      </c>
    </row>
    <row r="19" spans="1:14" ht="20.5" customHeight="1" x14ac:dyDescent="0.15">
      <c r="A19" s="29">
        <v>7</v>
      </c>
      <c r="B19" s="11" t="s">
        <v>68</v>
      </c>
      <c r="C19" s="16"/>
      <c r="D19" s="18" cm="1">
        <f t="array" ref="D19">3*D5</f>
        <v>12</v>
      </c>
      <c r="E19" s="18" cm="1">
        <f t="array" ref="E19">D19</f>
        <v>12</v>
      </c>
      <c r="F19" s="18" cm="1">
        <f t="array" ref="F19">D19</f>
        <v>12</v>
      </c>
      <c r="G19" s="25" t="s">
        <v>67</v>
      </c>
      <c r="H19" s="26">
        <v>150000</v>
      </c>
      <c r="I19" s="26">
        <v>140000</v>
      </c>
      <c r="J19" s="26">
        <v>140000</v>
      </c>
      <c r="K19" s="18">
        <v>11</v>
      </c>
      <c r="L19" s="18" cm="1">
        <f t="array" ref="L19">IF(D19&gt;0,IF($D19&lt;=0,0,D19*H19),"")</f>
        <v>1800000</v>
      </c>
      <c r="M19" s="18" cm="1">
        <f t="array" ref="M19">IF(E19&gt;0,IF($D19&lt;=0,0,ROUND(E19*I19,2)),"")</f>
        <v>1680000</v>
      </c>
      <c r="N19" s="27" cm="1">
        <f t="array" ref="N19">IF(F19&gt;0,IF($D19&lt;=0,0,ROUND(F19*J19,2)),"")</f>
        <v>1680000</v>
      </c>
    </row>
    <row r="20" spans="1:14" ht="20.5" customHeight="1" x14ac:dyDescent="0.15">
      <c r="A20" s="29">
        <v>8</v>
      </c>
      <c r="B20" s="11" t="s">
        <v>69</v>
      </c>
      <c r="C20" s="12"/>
      <c r="D20" s="13">
        <v>3</v>
      </c>
      <c r="E20" s="13" cm="1">
        <f t="array" ref="E20">D20</f>
        <v>3</v>
      </c>
      <c r="F20" s="13" cm="1">
        <f t="array" ref="F20">D20</f>
        <v>3</v>
      </c>
      <c r="G20" s="14" t="s">
        <v>67</v>
      </c>
      <c r="H20" s="23">
        <v>200000</v>
      </c>
      <c r="I20" s="23">
        <v>210000</v>
      </c>
      <c r="J20" s="23">
        <v>200000</v>
      </c>
      <c r="K20" s="13">
        <v>11</v>
      </c>
      <c r="L20" s="13" cm="1">
        <f t="array" ref="L20">IF(D20&gt;0,IF($D20&lt;=0,0,D20*H20),"")</f>
        <v>600000</v>
      </c>
      <c r="M20" s="13" cm="1">
        <f t="array" ref="M20">IF(E20&gt;0,IF($D20&lt;=0,0,ROUND(E20*I20,2)),"")</f>
        <v>630000</v>
      </c>
      <c r="N20" s="15" cm="1">
        <f t="array" ref="N20">IF(F20&gt;0,IF($D20&lt;=0,0,ROUND(F20*J20,2)),"")</f>
        <v>600000</v>
      </c>
    </row>
    <row r="21" spans="1:14" ht="20.5" customHeight="1" x14ac:dyDescent="0.15">
      <c r="A21" s="29">
        <v>9</v>
      </c>
      <c r="B21" s="11" t="s">
        <v>100</v>
      </c>
      <c r="C21" s="16"/>
      <c r="D21" s="18">
        <v>1</v>
      </c>
      <c r="E21" s="18" cm="1">
        <f t="array" ref="E21">D21</f>
        <v>1</v>
      </c>
      <c r="F21" s="18" cm="1">
        <f t="array" ref="F21">D21</f>
        <v>1</v>
      </c>
      <c r="G21" s="25" t="s">
        <v>70</v>
      </c>
      <c r="H21" s="26">
        <v>100000</v>
      </c>
      <c r="I21" s="26">
        <v>100000</v>
      </c>
      <c r="J21" s="26">
        <v>100000</v>
      </c>
      <c r="K21" s="18">
        <v>11</v>
      </c>
      <c r="L21" s="18" cm="1">
        <f t="array" ref="L21">IF(D21&gt;0,IF($D21&lt;=0,0,D21*H21),"")</f>
        <v>100000</v>
      </c>
      <c r="M21" s="18" cm="1">
        <f t="array" ref="M21">IF(E21&gt;0,IF($D21&lt;=0,0,ROUND(E21*I21,2)),"")</f>
        <v>100000</v>
      </c>
      <c r="N21" s="27" cm="1">
        <f t="array" ref="N21">IF(F21&gt;0,IF($D21&lt;=0,0,ROUND(F21*J21,2)),"")</f>
        <v>100000</v>
      </c>
    </row>
    <row r="22" spans="1:14" ht="20.5" customHeight="1" x14ac:dyDescent="0.15">
      <c r="A22" s="10" t="s">
        <v>71</v>
      </c>
      <c r="B22" s="11" t="s">
        <v>72</v>
      </c>
      <c r="C22" s="12"/>
      <c r="D22" s="20"/>
      <c r="E22" s="13"/>
      <c r="F22" s="13"/>
      <c r="G22" s="20"/>
      <c r="H22" s="23"/>
      <c r="I22" s="23"/>
      <c r="J22" s="23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80"/>
      <c r="B23" s="32" t="s">
        <v>73</v>
      </c>
      <c r="C23" s="33"/>
      <c r="D23" s="34">
        <v>1</v>
      </c>
      <c r="E23" s="34" cm="1">
        <f t="array" ref="E23">D23</f>
        <v>1</v>
      </c>
      <c r="F23" s="34" cm="1">
        <f t="array" ref="F23">D23</f>
        <v>1</v>
      </c>
      <c r="G23" s="35" t="s">
        <v>13</v>
      </c>
      <c r="H23" s="133">
        <v>80904</v>
      </c>
      <c r="I23" s="133">
        <v>80616</v>
      </c>
      <c r="J23" s="133">
        <v>80616</v>
      </c>
      <c r="K23" s="34">
        <v>0</v>
      </c>
      <c r="L23" s="34" cm="1">
        <f t="array" ref="L23">IF(D23&gt;0,IF($D23&lt;=0,0,D23*H23),"")</f>
        <v>80904</v>
      </c>
      <c r="M23" s="34" cm="1">
        <f t="array" ref="M23">IF(E23&gt;0,IF($D23&lt;=0,0,ROUND(E23*I23,2)),"")</f>
        <v>80616</v>
      </c>
      <c r="N23" s="36" cm="1">
        <f t="array" ref="N23">IF(F23&gt;0,IF($D23&lt;=0,0,ROUND(F23*J23,2)),"")</f>
        <v>80616</v>
      </c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 t="str" cm="1">
        <f t="array" ref="L24">IF(D24&gt;0,IF($D24&lt;=0,0,D24*H24),"")</f>
        <v/>
      </c>
      <c r="M24" s="41" t="str" cm="1">
        <f t="array" ref="M24">IF(E24&gt;0,IF($D24&lt;=0,0,ROUND(E24*I24,2)),"")</f>
        <v/>
      </c>
      <c r="N24" s="47" t="str" cm="1">
        <f t="array" ref="N24">IF(F24&gt;0,IF($D24&lt;=0,0,ROUND(F24*J24,2)),"")</f>
        <v/>
      </c>
    </row>
    <row r="25" spans="1:14" ht="20.75" customHeight="1" x14ac:dyDescent="0.15">
      <c r="A25" s="52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33790904</v>
      </c>
      <c r="M25" s="57" cm="1">
        <f t="array" ref="M25">SUM(M1:M24)</f>
        <v>33670616</v>
      </c>
      <c r="N25" s="57" cm="1">
        <f t="array" ref="N25">SUM(N1:N24)</f>
        <v>33600616</v>
      </c>
    </row>
    <row r="26" spans="1:14" ht="21" customHeight="1" x14ac:dyDescent="0.15">
      <c r="A26" s="60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80904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80616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80448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7" cm="1">
        <f t="array" ref="L26">SUMIF($K3:$K24,"&gt;0",L3:L24)</f>
        <v>33710000</v>
      </c>
      <c r="M26" s="67" cm="1">
        <f t="array" ref="M26">SUMIF($K3:$K24,"&gt;0",M3:M24)</f>
        <v>33590000</v>
      </c>
      <c r="N26" s="67" cm="1">
        <f t="array" ref="N26">SUMIF($K3:$K24,"&gt;0",N3:N24)</f>
        <v>33520000</v>
      </c>
    </row>
    <row r="27" spans="1:14" ht="21" customHeight="1" x14ac:dyDescent="0.15">
      <c r="A27" s="69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66" cm="1">
        <f t="array" ref="L27">L26*MAX($K3:$K24)%</f>
        <v>3708100</v>
      </c>
      <c r="M27" s="67" cm="1">
        <f t="array" ref="M27">M26*MAX($K3:$K24)%</f>
        <v>3694900</v>
      </c>
      <c r="N27" s="67" cm="1">
        <f t="array" ref="N27">N26*MAX($K3:$K24)%</f>
        <v>3687200</v>
      </c>
    </row>
    <row r="28" spans="1:14" ht="21" customHeight="1" x14ac:dyDescent="0.15">
      <c r="A28" s="69"/>
      <c r="B28" s="69"/>
      <c r="C28" s="69"/>
      <c r="D28" s="70"/>
      <c r="E28" s="70"/>
      <c r="F28" s="70"/>
      <c r="G28" s="97" cm="1">
        <f t="array" ref="G28">(L5+L7)/L$25</f>
        <v>0.73392531907403247</v>
      </c>
      <c r="H28" s="70"/>
      <c r="I28" s="69"/>
      <c r="J28" s="71"/>
      <c r="K28" s="73" t="s">
        <v>41</v>
      </c>
      <c r="L28" s="74" cm="1">
        <f t="array" ref="L28">L25+L27</f>
        <v>37499004</v>
      </c>
      <c r="M28" s="67" cm="1">
        <f t="array" ref="M28">M25+M27</f>
        <v>37365516</v>
      </c>
      <c r="N28" s="67" cm="1">
        <f t="array" ref="N28">N25+N27</f>
        <v>37287816</v>
      </c>
    </row>
    <row r="29" spans="1:14" ht="20.5" customHeight="1" x14ac:dyDescent="0.15">
      <c r="A29" s="69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ROUNDDOWN(L28,-3)</f>
        <v>37499000</v>
      </c>
      <c r="M29" s="66" cm="1">
        <f t="array" ref="M29">ROUNDDOWN(M28,2)</f>
        <v>37365516</v>
      </c>
      <c r="N29" s="66" cm="1">
        <f t="array" ref="N29">ROUNDDOWN(N28,-3)</f>
        <v>37287000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9100000</v>
      </c>
      <c r="J4" s="13">
        <v>9100000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9100000</v>
      </c>
      <c r="N4" s="15" cm="1">
        <f t="array" ref="N4">IF(F4&gt;0,IF($D4&lt;=0,0,ROUND(F4*J4,2)),"")</f>
        <v>9100000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17979000</v>
      </c>
      <c r="I5" s="18">
        <v>17800000</v>
      </c>
      <c r="J5" s="18">
        <v>17800000</v>
      </c>
      <c r="K5" s="18">
        <v>11</v>
      </c>
      <c r="L5" s="18" cm="1">
        <f t="array" ref="L5">IF(D5&gt;0,IF($D5&lt;=0,0,D5*H5),"")</f>
        <v>17979000</v>
      </c>
      <c r="M5" s="18" cm="1">
        <f t="array" ref="M5">IF(E5&gt;0,IF($D5&lt;=0,0,ROUND(E5*I5,2)),"")</f>
        <v>17800000</v>
      </c>
      <c r="N5" s="27" cm="1">
        <f t="array" ref="N5">IF(F5&gt;0,IF($D5&lt;=0,0,ROUND(F5*J5,2)),"")</f>
        <v>17800000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22473800</v>
      </c>
      <c r="I6" s="13">
        <v>22450000</v>
      </c>
      <c r="J6" s="13">
        <v>22450000</v>
      </c>
      <c r="K6" s="13">
        <v>11</v>
      </c>
      <c r="L6" s="13" cm="1">
        <f t="array" ref="L6">IF(D6&gt;0,IF($D6&lt;=0,0,D6*H6),"")</f>
        <v>22473800</v>
      </c>
      <c r="M6" s="13" cm="1">
        <f t="array" ref="M6">IF(E6&gt;0,IF($D6&lt;=0,0,ROUND(E6*I6,2)),"")</f>
        <v>22450000</v>
      </c>
      <c r="N6" s="15" cm="1">
        <f t="array" ref="N6">IF(F6&gt;0,IF($D6&lt;=0,0,ROUND(F6*J6,2)),"")</f>
        <v>22450000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22473800</v>
      </c>
      <c r="I7" s="18">
        <v>22450000</v>
      </c>
      <c r="J7" s="18">
        <v>22450000</v>
      </c>
      <c r="K7" s="18">
        <v>11</v>
      </c>
      <c r="L7" s="18" cm="1">
        <f t="array" ref="L7">IF(D7&gt;0,IF($D7&lt;=0,0,D7*H7),"")</f>
        <v>22473800</v>
      </c>
      <c r="M7" s="18" cm="1">
        <f t="array" ref="M7">IF(E7&gt;0,IF($D7&lt;=0,0,ROUND(E7*I7,2)),"")</f>
        <v>22450000</v>
      </c>
      <c r="N7" s="27" cm="1">
        <f t="array" ref="N7">IF(F7&gt;0,IF($D7&lt;=0,0,ROUND(F7*J7,2)),"")</f>
        <v>22450000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4400000</v>
      </c>
      <c r="J8" s="13">
        <v>4400000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4400000</v>
      </c>
      <c r="N8" s="15" cm="1">
        <f t="array" ref="N8">IF(F8&gt;0,IF($D8&lt;=0,0,ROUND(F8*J8,2)),"")</f>
        <v>4400000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13600000</v>
      </c>
      <c r="J9" s="18">
        <v>13600000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13600000</v>
      </c>
      <c r="N9" s="27" cm="1">
        <f t="array" ref="N9">IF(F9&gt;0,IF($D9&lt;=0,0,ROUND(F9*J9,2)),"")</f>
        <v>13600000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215748.24</v>
      </c>
      <c r="I10" s="83">
        <v>215520</v>
      </c>
      <c r="J10" s="83">
        <v>215520</v>
      </c>
      <c r="K10" s="83">
        <v>0</v>
      </c>
      <c r="L10" s="83" cm="1">
        <f t="array" ref="L10">IF(D10&gt;0,IF($D10&lt;=0,0,D10*H10),"")</f>
        <v>215748.24</v>
      </c>
      <c r="M10" s="83" cm="1">
        <f t="array" ref="M10">IF(E10&gt;0,IF($D10&lt;=0,0,ROUND(E10*I10,2)),"")</f>
        <v>215520</v>
      </c>
      <c r="N10" s="87" cm="1">
        <f t="array" ref="N10">IF(F10&gt;0,IF($D10&lt;=0,0,ROUND(F10*J10,2)),"")</f>
        <v>215520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90110848.239999995</v>
      </c>
      <c r="M27" s="57" cm="1">
        <f t="array" ref="M27">SUM(M1:M26)</f>
        <v>90015520</v>
      </c>
      <c r="N27" s="57" cm="1">
        <f t="array" ref="N27">SUM(N1:N26)</f>
        <v>90015520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215520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215520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89895100</v>
      </c>
      <c r="M28" s="67" cm="1">
        <f t="array" ref="M28">SUMIF($K3:$K26,"&gt;0",M3:M26)</f>
        <v>89800000</v>
      </c>
      <c r="N28" s="67" cm="1">
        <f t="array" ref="N28">SUMIF($K3:$K26,"&gt;0",N3:N26)</f>
        <v>89800000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9888461</v>
      </c>
      <c r="M29" s="67" cm="1">
        <f t="array" ref="M29">M28*MAX($K3:$K26)%</f>
        <v>9878000</v>
      </c>
      <c r="N29" s="67" cm="1">
        <f t="array" ref="N29">N28*MAX($K3:$K26)%</f>
        <v>9878000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99784000</v>
      </c>
      <c r="G30" s="70"/>
      <c r="H30" s="70"/>
      <c r="I30" s="69"/>
      <c r="J30" s="71"/>
      <c r="K30" s="73" t="s">
        <v>41</v>
      </c>
      <c r="L30" s="74" cm="1">
        <f t="array" ref="L30">L27+L29</f>
        <v>99999309.239999995</v>
      </c>
      <c r="M30" s="67" cm="1">
        <f t="array" ref="M30">M27+M29</f>
        <v>99893520</v>
      </c>
      <c r="N30" s="67" cm="1">
        <f t="array" ref="N30">N27+N29</f>
        <v>99893520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690.76000000536442</v>
      </c>
      <c r="F31" s="93" cm="1">
        <f t="array" ref="F31">ROUNDDOWN(E$30-D$28,2)</f>
        <v>99784251.760000005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99999309.239999995</v>
      </c>
      <c r="M31" s="66" cm="1">
        <f t="array" ref="M31">ROUNDDOWN(M30,2)</f>
        <v>99893520</v>
      </c>
      <c r="N31" s="66" cm="1">
        <f t="array" ref="N31">ROUNDDOWN(N30,-3)</f>
        <v>99893000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8800000</v>
      </c>
      <c r="J4" s="13">
        <v>8800000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8800000</v>
      </c>
      <c r="N4" s="15" cm="1">
        <f t="array" ref="N4">IF(F4&gt;0,IF($D4&lt;=0,0,ROUND(F4*J4,2)),"")</f>
        <v>8800000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17979000</v>
      </c>
      <c r="I5" s="18">
        <v>18000000</v>
      </c>
      <c r="J5" s="18">
        <v>18000000</v>
      </c>
      <c r="K5" s="18">
        <v>11</v>
      </c>
      <c r="L5" s="18" cm="1">
        <f t="array" ref="L5">IF(D5&gt;0,IF($D5&lt;=0,0,D5*H5),"")</f>
        <v>17979000</v>
      </c>
      <c r="M5" s="18" cm="1">
        <f t="array" ref="M5">IF(E5&gt;0,IF($D5&lt;=0,0,ROUND(E5*I5,2)),"")</f>
        <v>18000000</v>
      </c>
      <c r="N5" s="27" cm="1">
        <f t="array" ref="N5">IF(F5&gt;0,IF($D5&lt;=0,0,ROUND(F5*J5,2)),"")</f>
        <v>18000000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22473800</v>
      </c>
      <c r="I6" s="13">
        <v>22700000</v>
      </c>
      <c r="J6" s="13">
        <v>22700000</v>
      </c>
      <c r="K6" s="13">
        <v>11</v>
      </c>
      <c r="L6" s="13" cm="1">
        <f t="array" ref="L6">IF(D6&gt;0,IF($D6&lt;=0,0,D6*H6),"")</f>
        <v>22473800</v>
      </c>
      <c r="M6" s="13" cm="1">
        <f t="array" ref="M6">IF(E6&gt;0,IF($D6&lt;=0,0,ROUND(E6*I6,2)),"")</f>
        <v>22700000</v>
      </c>
      <c r="N6" s="15" cm="1">
        <f t="array" ref="N6">IF(F6&gt;0,IF($D6&lt;=0,0,ROUND(F6*J6,2)),"")</f>
        <v>22700000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22473800</v>
      </c>
      <c r="I7" s="18">
        <v>22500000</v>
      </c>
      <c r="J7" s="18">
        <v>22500000</v>
      </c>
      <c r="K7" s="18">
        <v>11</v>
      </c>
      <c r="L7" s="18" cm="1">
        <f t="array" ref="L7">IF(D7&gt;0,IF($D7&lt;=0,0,D7*H7),"")</f>
        <v>22473800</v>
      </c>
      <c r="M7" s="18" cm="1">
        <f t="array" ref="M7">IF(E7&gt;0,IF($D7&lt;=0,0,ROUND(E7*I7,2)),"")</f>
        <v>22500000</v>
      </c>
      <c r="N7" s="27" cm="1">
        <f t="array" ref="N7">IF(F7&gt;0,IF($D7&lt;=0,0,ROUND(F7*J7,2)),"")</f>
        <v>22500000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4700000</v>
      </c>
      <c r="J8" s="13">
        <v>4700000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4700000</v>
      </c>
      <c r="N8" s="15" cm="1">
        <f t="array" ref="N8">IF(F8&gt;0,IF($D8&lt;=0,0,ROUND(F8*J8,2)),"")</f>
        <v>4700000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13140000</v>
      </c>
      <c r="J9" s="18">
        <v>13140000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13140000</v>
      </c>
      <c r="N9" s="27" cm="1">
        <f t="array" ref="N9">IF(F9&gt;0,IF($D9&lt;=0,0,ROUND(F9*J9,2)),"")</f>
        <v>13140000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215748.24</v>
      </c>
      <c r="I10" s="83">
        <v>215616</v>
      </c>
      <c r="J10" s="83">
        <v>215616</v>
      </c>
      <c r="K10" s="83">
        <v>0</v>
      </c>
      <c r="L10" s="83" cm="1">
        <f t="array" ref="L10">IF(D10&gt;0,IF($D10&lt;=0,0,D10*H10),"")</f>
        <v>215748.24</v>
      </c>
      <c r="M10" s="83" cm="1">
        <f t="array" ref="M10">IF(E10&gt;0,IF($D10&lt;=0,0,ROUND(E10*I10,2)),"")</f>
        <v>215616</v>
      </c>
      <c r="N10" s="87" cm="1">
        <f t="array" ref="N10">IF(F10&gt;0,IF($D10&lt;=0,0,ROUND(F10*J10,2)),"")</f>
        <v>215616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90110848.239999995</v>
      </c>
      <c r="M27" s="57" cm="1">
        <f t="array" ref="M27">SUM(M1:M26)</f>
        <v>90055616</v>
      </c>
      <c r="N27" s="57" cm="1">
        <f t="array" ref="N27">SUM(N1:N26)</f>
        <v>90055616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215616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215616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89895100</v>
      </c>
      <c r="M28" s="67" cm="1">
        <f t="array" ref="M28">SUMIF($K3:$K26,"&gt;0",M3:M26)</f>
        <v>89840000</v>
      </c>
      <c r="N28" s="67" cm="1">
        <f t="array" ref="N28">SUMIF($K3:$K26,"&gt;0",N3:N26)</f>
        <v>89840000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9888461</v>
      </c>
      <c r="M29" s="67" cm="1">
        <f t="array" ref="M29">M28*MAX($K3:$K26)%</f>
        <v>9882400</v>
      </c>
      <c r="N29" s="67" cm="1">
        <f t="array" ref="N29">N28*MAX($K3:$K26)%</f>
        <v>9882400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99784000</v>
      </c>
      <c r="G30" s="70"/>
      <c r="H30" s="70"/>
      <c r="I30" s="69"/>
      <c r="J30" s="71"/>
      <c r="K30" s="73" t="s">
        <v>41</v>
      </c>
      <c r="L30" s="74" cm="1">
        <f t="array" ref="L30">L27+L29</f>
        <v>99999309.239999995</v>
      </c>
      <c r="M30" s="67" cm="1">
        <f t="array" ref="M30">M27+M29</f>
        <v>99938016</v>
      </c>
      <c r="N30" s="67" cm="1">
        <f t="array" ref="N30">N27+N29</f>
        <v>99938016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690.76000000536442</v>
      </c>
      <c r="F31" s="93" cm="1">
        <f t="array" ref="F31">ROUNDDOWN(E$30-D$28,2)</f>
        <v>99784251.760000005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99999309.239999995</v>
      </c>
      <c r="M31" s="66" cm="1">
        <f t="array" ref="M31">ROUNDDOWN(M30,2)</f>
        <v>99938016</v>
      </c>
      <c r="N31" s="66" cm="1">
        <f t="array" ref="N31">ROUNDDOWN(N30,-3)</f>
        <v>99938000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8700000</v>
      </c>
      <c r="J4" s="13">
        <v>8700000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8700000</v>
      </c>
      <c r="N4" s="15" cm="1">
        <f t="array" ref="N4">IF(F4&gt;0,IF($D4&lt;=0,0,ROUND(F4*J4,2)),"")</f>
        <v>8700000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17979000</v>
      </c>
      <c r="I5" s="18">
        <v>18000000</v>
      </c>
      <c r="J5" s="18">
        <v>18000000</v>
      </c>
      <c r="K5" s="18">
        <v>11</v>
      </c>
      <c r="L5" s="18" cm="1">
        <f t="array" ref="L5">IF(D5&gt;0,IF($D5&lt;=0,0,D5*H5),"")</f>
        <v>17979000</v>
      </c>
      <c r="M5" s="18" cm="1">
        <f t="array" ref="M5">IF(E5&gt;0,IF($D5&lt;=0,0,ROUND(E5*I5,2)),"")</f>
        <v>18000000</v>
      </c>
      <c r="N5" s="27" cm="1">
        <f t="array" ref="N5">IF(F5&gt;0,IF($D5&lt;=0,0,ROUND(F5*J5,2)),"")</f>
        <v>18000000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22473800</v>
      </c>
      <c r="I6" s="13">
        <v>22700000</v>
      </c>
      <c r="J6" s="13">
        <v>22700000</v>
      </c>
      <c r="K6" s="13">
        <v>11</v>
      </c>
      <c r="L6" s="13" cm="1">
        <f t="array" ref="L6">IF(D6&gt;0,IF($D6&lt;=0,0,D6*H6),"")</f>
        <v>22473800</v>
      </c>
      <c r="M6" s="13" cm="1">
        <f t="array" ref="M6">IF(E6&gt;0,IF($D6&lt;=0,0,ROUND(E6*I6,2)),"")</f>
        <v>22700000</v>
      </c>
      <c r="N6" s="15" cm="1">
        <f t="array" ref="N6">IF(F6&gt;0,IF($D6&lt;=0,0,ROUND(F6*J6,2)),"")</f>
        <v>22700000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22473800</v>
      </c>
      <c r="I7" s="18">
        <v>22500000</v>
      </c>
      <c r="J7" s="18">
        <v>22500000</v>
      </c>
      <c r="K7" s="18">
        <v>11</v>
      </c>
      <c r="L7" s="18" cm="1">
        <f t="array" ref="L7">IF(D7&gt;0,IF($D7&lt;=0,0,D7*H7),"")</f>
        <v>22473800</v>
      </c>
      <c r="M7" s="18" cm="1">
        <f t="array" ref="M7">IF(E7&gt;0,IF($D7&lt;=0,0,ROUND(E7*I7,2)),"")</f>
        <v>22500000</v>
      </c>
      <c r="N7" s="27" cm="1">
        <f t="array" ref="N7">IF(F7&gt;0,IF($D7&lt;=0,0,ROUND(F7*J7,2)),"")</f>
        <v>22500000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4750000</v>
      </c>
      <c r="J8" s="13">
        <v>4750000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4750000</v>
      </c>
      <c r="N8" s="15" cm="1">
        <f t="array" ref="N8">IF(F8&gt;0,IF($D8&lt;=0,0,ROUND(F8*J8,2)),"")</f>
        <v>4750000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13140000</v>
      </c>
      <c r="J9" s="18">
        <v>13140000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13140000</v>
      </c>
      <c r="N9" s="27" cm="1">
        <f t="array" ref="N9">IF(F9&gt;0,IF($D9&lt;=0,0,ROUND(F9*J9,2)),"")</f>
        <v>13140000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215748.24</v>
      </c>
      <c r="I10" s="83">
        <v>215496</v>
      </c>
      <c r="J10" s="83">
        <v>215496</v>
      </c>
      <c r="K10" s="83">
        <v>0</v>
      </c>
      <c r="L10" s="83" cm="1">
        <f t="array" ref="L10">IF(D10&gt;0,IF($D10&lt;=0,0,D10*H10),"")</f>
        <v>215748.24</v>
      </c>
      <c r="M10" s="83" cm="1">
        <f t="array" ref="M10">IF(E10&gt;0,IF($D10&lt;=0,0,ROUND(E10*I10,2)),"")</f>
        <v>215496</v>
      </c>
      <c r="N10" s="87" cm="1">
        <f t="array" ref="N10">IF(F10&gt;0,IF($D10&lt;=0,0,ROUND(F10*J10,2)),"")</f>
        <v>215496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90110848.239999995</v>
      </c>
      <c r="M27" s="57" cm="1">
        <f t="array" ref="M27">SUM(M1:M26)</f>
        <v>90005496</v>
      </c>
      <c r="N27" s="57" cm="1">
        <f t="array" ref="N27">SUM(N1:N26)</f>
        <v>90005496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215496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215496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89895100</v>
      </c>
      <c r="M28" s="67" cm="1">
        <f t="array" ref="M28">SUMIF($K3:$K26,"&gt;0",M3:M26)</f>
        <v>89790000</v>
      </c>
      <c r="N28" s="67" cm="1">
        <f t="array" ref="N28">SUMIF($K3:$K26,"&gt;0",N3:N26)</f>
        <v>89790000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9888461</v>
      </c>
      <c r="M29" s="67" cm="1">
        <f t="array" ref="M29">M28*MAX($K3:$K26)%</f>
        <v>9876900</v>
      </c>
      <c r="N29" s="67" cm="1">
        <f t="array" ref="N29">N28*MAX($K3:$K26)%</f>
        <v>9876900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99784000</v>
      </c>
      <c r="G30" s="70"/>
      <c r="H30" s="70"/>
      <c r="I30" s="69"/>
      <c r="J30" s="71"/>
      <c r="K30" s="73" t="s">
        <v>41</v>
      </c>
      <c r="L30" s="74" cm="1">
        <f t="array" ref="L30">L27+L29</f>
        <v>99999309.239999995</v>
      </c>
      <c r="M30" s="67" cm="1">
        <f t="array" ref="M30">M27+M29</f>
        <v>99882396</v>
      </c>
      <c r="N30" s="67" cm="1">
        <f t="array" ref="N30">N27+N29</f>
        <v>99882396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690.76000000536442</v>
      </c>
      <c r="F31" s="93" cm="1">
        <f t="array" ref="F31">ROUNDDOWN(E$30-D$28,2)</f>
        <v>99784251.760000005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99999309.239999995</v>
      </c>
      <c r="M31" s="66" cm="1">
        <f t="array" ref="M31">ROUNDDOWN(M30,2)</f>
        <v>99882396</v>
      </c>
      <c r="N31" s="66" cm="1">
        <f t="array" ref="N31">ROUNDDOWN(N30,-3)</f>
        <v>99882000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8700000</v>
      </c>
      <c r="J4" s="13">
        <v>8700000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8700000</v>
      </c>
      <c r="N4" s="15" cm="1">
        <f t="array" ref="N4">IF(F4&gt;0,IF($D4&lt;=0,0,ROUND(F4*J4,2)),"")</f>
        <v>8700000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17979000</v>
      </c>
      <c r="I5" s="18">
        <v>18000000</v>
      </c>
      <c r="J5" s="18">
        <v>18000000</v>
      </c>
      <c r="K5" s="18">
        <v>11</v>
      </c>
      <c r="L5" s="18" cm="1">
        <f t="array" ref="L5">IF(D5&gt;0,IF($D5&lt;=0,0,D5*H5),"")</f>
        <v>17979000</v>
      </c>
      <c r="M5" s="18" cm="1">
        <f t="array" ref="M5">IF(E5&gt;0,IF($D5&lt;=0,0,ROUND(E5*I5,2)),"")</f>
        <v>18000000</v>
      </c>
      <c r="N5" s="27" cm="1">
        <f t="array" ref="N5">IF(F5&gt;0,IF($D5&lt;=0,0,ROUND(F5*J5,2)),"")</f>
        <v>18000000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22473800</v>
      </c>
      <c r="I6" s="13">
        <v>22700000</v>
      </c>
      <c r="J6" s="13">
        <v>22700000</v>
      </c>
      <c r="K6" s="13">
        <v>11</v>
      </c>
      <c r="L6" s="13" cm="1">
        <f t="array" ref="L6">IF(D6&gt;0,IF($D6&lt;=0,0,D6*H6),"")</f>
        <v>22473800</v>
      </c>
      <c r="M6" s="13" cm="1">
        <f t="array" ref="M6">IF(E6&gt;0,IF($D6&lt;=0,0,ROUND(E6*I6,2)),"")</f>
        <v>22700000</v>
      </c>
      <c r="N6" s="15" cm="1">
        <f t="array" ref="N6">IF(F6&gt;0,IF($D6&lt;=0,0,ROUND(F6*J6,2)),"")</f>
        <v>22700000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22473800</v>
      </c>
      <c r="I7" s="18">
        <v>22500000</v>
      </c>
      <c r="J7" s="18">
        <v>22500000</v>
      </c>
      <c r="K7" s="18">
        <v>11</v>
      </c>
      <c r="L7" s="18" cm="1">
        <f t="array" ref="L7">IF(D7&gt;0,IF($D7&lt;=0,0,D7*H7),"")</f>
        <v>22473800</v>
      </c>
      <c r="M7" s="18" cm="1">
        <f t="array" ref="M7">IF(E7&gt;0,IF($D7&lt;=0,0,ROUND(E7*I7,2)),"")</f>
        <v>22500000</v>
      </c>
      <c r="N7" s="27" cm="1">
        <f t="array" ref="N7">IF(F7&gt;0,IF($D7&lt;=0,0,ROUND(F7*J7,2)),"")</f>
        <v>22500000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4750000</v>
      </c>
      <c r="J8" s="13">
        <v>4750000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4750000</v>
      </c>
      <c r="N8" s="15" cm="1">
        <f t="array" ref="N8">IF(F8&gt;0,IF($D8&lt;=0,0,ROUND(F8*J8,2)),"")</f>
        <v>4750000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13140000</v>
      </c>
      <c r="J9" s="18">
        <v>13140000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13140000</v>
      </c>
      <c r="N9" s="27" cm="1">
        <f t="array" ref="N9">IF(F9&gt;0,IF($D9&lt;=0,0,ROUND(F9*J9,2)),"")</f>
        <v>13140000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215748.24</v>
      </c>
      <c r="I10" s="83">
        <v>215496</v>
      </c>
      <c r="J10" s="83">
        <v>215496</v>
      </c>
      <c r="K10" s="83">
        <v>0</v>
      </c>
      <c r="L10" s="83" cm="1">
        <f t="array" ref="L10">IF(D10&gt;0,IF($D10&lt;=0,0,D10*H10),"")</f>
        <v>215748.24</v>
      </c>
      <c r="M10" s="83" cm="1">
        <f t="array" ref="M10">IF(E10&gt;0,IF($D10&lt;=0,0,ROUND(E10*I10,2)),"")</f>
        <v>215496</v>
      </c>
      <c r="N10" s="87" cm="1">
        <f t="array" ref="N10">IF(F10&gt;0,IF($D10&lt;=0,0,ROUND(F10*J10,2)),"")</f>
        <v>215496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90110848.239999995</v>
      </c>
      <c r="M27" s="57" cm="1">
        <f t="array" ref="M27">SUM(M1:M26)</f>
        <v>90005496</v>
      </c>
      <c r="N27" s="57" cm="1">
        <f t="array" ref="N27">SUM(N1:N26)</f>
        <v>90005496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215496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215496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89895100</v>
      </c>
      <c r="M28" s="67" cm="1">
        <f t="array" ref="M28">SUMIF($K3:$K26,"&gt;0",M3:M26)</f>
        <v>89790000</v>
      </c>
      <c r="N28" s="67" cm="1">
        <f t="array" ref="N28">SUMIF($K3:$K26,"&gt;0",N3:N26)</f>
        <v>89790000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9888461</v>
      </c>
      <c r="M29" s="67" cm="1">
        <f t="array" ref="M29">M28*MAX($K3:$K26)%</f>
        <v>9876900</v>
      </c>
      <c r="N29" s="67" cm="1">
        <f t="array" ref="N29">N28*MAX($K3:$K26)%</f>
        <v>9876900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99784000</v>
      </c>
      <c r="G30" s="70"/>
      <c r="H30" s="70"/>
      <c r="I30" s="69"/>
      <c r="J30" s="71"/>
      <c r="K30" s="73" t="s">
        <v>41</v>
      </c>
      <c r="L30" s="74" cm="1">
        <f t="array" ref="L30">L27+L29</f>
        <v>99999309.239999995</v>
      </c>
      <c r="M30" s="67" cm="1">
        <f t="array" ref="M30">M27+M29</f>
        <v>99882396</v>
      </c>
      <c r="N30" s="67" cm="1">
        <f t="array" ref="N30">N27+N29</f>
        <v>99882396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690.76000000536442</v>
      </c>
      <c r="F31" s="93" cm="1">
        <f t="array" ref="F31">ROUNDDOWN(E$30-D$28,2)</f>
        <v>99784251.760000005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99999309.239999995</v>
      </c>
      <c r="M31" s="66" cm="1">
        <f t="array" ref="M31">ROUNDDOWN(M30,2)</f>
        <v>99882396</v>
      </c>
      <c r="N31" s="66" cm="1">
        <f t="array" ref="N31">ROUNDDOWN(N30,-3)</f>
        <v>99882000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8700000</v>
      </c>
      <c r="J4" s="13">
        <v>8700000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8700000</v>
      </c>
      <c r="N4" s="15" cm="1">
        <f t="array" ref="N4">IF(F4&gt;0,IF($D4&lt;=0,0,ROUND(F4*J4,2)),"")</f>
        <v>8700000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17979000</v>
      </c>
      <c r="I5" s="18">
        <v>18000000</v>
      </c>
      <c r="J5" s="18">
        <v>18000000</v>
      </c>
      <c r="K5" s="18">
        <v>11</v>
      </c>
      <c r="L5" s="18" cm="1">
        <f t="array" ref="L5">IF(D5&gt;0,IF($D5&lt;=0,0,D5*H5),"")</f>
        <v>17979000</v>
      </c>
      <c r="M5" s="18" cm="1">
        <f t="array" ref="M5">IF(E5&gt;0,IF($D5&lt;=0,0,ROUND(E5*I5,2)),"")</f>
        <v>18000000</v>
      </c>
      <c r="N5" s="27" cm="1">
        <f t="array" ref="N5">IF(F5&gt;0,IF($D5&lt;=0,0,ROUND(F5*J5,2)),"")</f>
        <v>18000000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22473800</v>
      </c>
      <c r="I6" s="13">
        <v>22700000</v>
      </c>
      <c r="J6" s="13">
        <v>22700000</v>
      </c>
      <c r="K6" s="13">
        <v>11</v>
      </c>
      <c r="L6" s="13" cm="1">
        <f t="array" ref="L6">IF(D6&gt;0,IF($D6&lt;=0,0,D6*H6),"")</f>
        <v>22473800</v>
      </c>
      <c r="M6" s="13" cm="1">
        <f t="array" ref="M6">IF(E6&gt;0,IF($D6&lt;=0,0,ROUND(E6*I6,2)),"")</f>
        <v>22700000</v>
      </c>
      <c r="N6" s="15" cm="1">
        <f t="array" ref="N6">IF(F6&gt;0,IF($D6&lt;=0,0,ROUND(F6*J6,2)),"")</f>
        <v>22700000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22473800</v>
      </c>
      <c r="I7" s="18">
        <v>22500000</v>
      </c>
      <c r="J7" s="18">
        <v>22500000</v>
      </c>
      <c r="K7" s="18">
        <v>11</v>
      </c>
      <c r="L7" s="18" cm="1">
        <f t="array" ref="L7">IF(D7&gt;0,IF($D7&lt;=0,0,D7*H7),"")</f>
        <v>22473800</v>
      </c>
      <c r="M7" s="18" cm="1">
        <f t="array" ref="M7">IF(E7&gt;0,IF($D7&lt;=0,0,ROUND(E7*I7,2)),"")</f>
        <v>22500000</v>
      </c>
      <c r="N7" s="27" cm="1">
        <f t="array" ref="N7">IF(F7&gt;0,IF($D7&lt;=0,0,ROUND(F7*J7,2)),"")</f>
        <v>22500000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4700000</v>
      </c>
      <c r="J8" s="13">
        <v>4700000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4700000</v>
      </c>
      <c r="N8" s="15" cm="1">
        <f t="array" ref="N8">IF(F8&gt;0,IF($D8&lt;=0,0,ROUND(F8*J8,2)),"")</f>
        <v>4700000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13140000</v>
      </c>
      <c r="J9" s="18">
        <v>13140000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13140000</v>
      </c>
      <c r="N9" s="27" cm="1">
        <f t="array" ref="N9">IF(F9&gt;0,IF($D9&lt;=0,0,ROUND(F9*J9,2)),"")</f>
        <v>13140000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215748.24</v>
      </c>
      <c r="I10" s="83">
        <v>215376</v>
      </c>
      <c r="J10" s="83">
        <v>215376</v>
      </c>
      <c r="K10" s="83">
        <v>0</v>
      </c>
      <c r="L10" s="83" cm="1">
        <f t="array" ref="L10">IF(D10&gt;0,IF($D10&lt;=0,0,D10*H10),"")</f>
        <v>215748.24</v>
      </c>
      <c r="M10" s="83" cm="1">
        <f t="array" ref="M10">IF(E10&gt;0,IF($D10&lt;=0,0,ROUND(E10*I10,2)),"")</f>
        <v>215376</v>
      </c>
      <c r="N10" s="87" cm="1">
        <f t="array" ref="N10">IF(F10&gt;0,IF($D10&lt;=0,0,ROUND(F10*J10,2)),"")</f>
        <v>215376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90110848.239999995</v>
      </c>
      <c r="M27" s="57" cm="1">
        <f t="array" ref="M27">SUM(M1:M26)</f>
        <v>89955376</v>
      </c>
      <c r="N27" s="57" cm="1">
        <f t="array" ref="N27">SUM(N1:N26)</f>
        <v>89955376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215376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215376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89895100</v>
      </c>
      <c r="M28" s="67" cm="1">
        <f t="array" ref="M28">SUMIF($K3:$K26,"&gt;0",M3:M26)</f>
        <v>89740000</v>
      </c>
      <c r="N28" s="67" cm="1">
        <f t="array" ref="N28">SUMIF($K3:$K26,"&gt;0",N3:N26)</f>
        <v>89740000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9888461</v>
      </c>
      <c r="M29" s="67" cm="1">
        <f t="array" ref="M29">M28*MAX($K3:$K26)%</f>
        <v>9871400</v>
      </c>
      <c r="N29" s="67" cm="1">
        <f t="array" ref="N29">N28*MAX($K3:$K26)%</f>
        <v>9871400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99784000</v>
      </c>
      <c r="G30" s="70"/>
      <c r="H30" s="70"/>
      <c r="I30" s="69"/>
      <c r="J30" s="71"/>
      <c r="K30" s="73" t="s">
        <v>41</v>
      </c>
      <c r="L30" s="74" cm="1">
        <f t="array" ref="L30">L27+L29</f>
        <v>99999309.239999995</v>
      </c>
      <c r="M30" s="67" cm="1">
        <f t="array" ref="M30">M27+M29</f>
        <v>99826776</v>
      </c>
      <c r="N30" s="67" cm="1">
        <f t="array" ref="N30">N27+N29</f>
        <v>99826776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690.76000000536442</v>
      </c>
      <c r="F31" s="93" cm="1">
        <f t="array" ref="F31">ROUNDDOWN(E$30-D$28,2)</f>
        <v>99784251.760000005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99999309.239999995</v>
      </c>
      <c r="M31" s="66" cm="1">
        <f t="array" ref="M31">ROUNDDOWN(M30,2)</f>
        <v>99826776</v>
      </c>
      <c r="N31" s="66" cm="1">
        <f t="array" ref="N31">ROUNDDOWN(N30,-3)</f>
        <v>99826000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N30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439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32.5" customHeight="1" x14ac:dyDescent="0.15">
      <c r="A5" s="77">
        <v>1</v>
      </c>
      <c r="B5" s="11" t="s">
        <v>444</v>
      </c>
      <c r="C5" s="16"/>
      <c r="D5" s="18">
        <v>2</v>
      </c>
      <c r="E5" s="18" cm="1">
        <f t="array" ref="E5">D5</f>
        <v>2</v>
      </c>
      <c r="F5" s="18" cm="1">
        <f t="array" ref="F5">D5</f>
        <v>2</v>
      </c>
      <c r="G5" s="25" t="s">
        <v>94</v>
      </c>
      <c r="H5" s="26">
        <v>15000000</v>
      </c>
      <c r="I5" s="26">
        <v>15000000</v>
      </c>
      <c r="J5" s="26">
        <v>15000000</v>
      </c>
      <c r="K5" s="18">
        <v>11</v>
      </c>
      <c r="L5" s="18" cm="1">
        <f t="array" ref="L5">IF(D5&gt;0,IF($D5&lt;=0,0,D5*H5),"")</f>
        <v>30000000</v>
      </c>
      <c r="M5" s="18" cm="1">
        <f t="array" ref="M5">IF(E5&gt;0,IF($D5&lt;=0,0,ROUND(E5*I5,2)),"")</f>
        <v>30000000</v>
      </c>
      <c r="N5" s="27" cm="1">
        <f t="array" ref="N5">IF(F5&gt;0,IF($D5&lt;=0,0,ROUND(F5*J5,2)),"")</f>
        <v>30000000</v>
      </c>
    </row>
    <row r="6" spans="1:14" ht="20.5" customHeight="1" x14ac:dyDescent="0.15">
      <c r="A6" s="10" t="s">
        <v>62</v>
      </c>
      <c r="B6" s="11" t="s">
        <v>441</v>
      </c>
      <c r="C6" s="12"/>
      <c r="D6" s="13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77">
        <v>1</v>
      </c>
      <c r="B7" s="11" t="s">
        <v>442</v>
      </c>
      <c r="C7" s="16"/>
      <c r="D7" s="18">
        <v>2</v>
      </c>
      <c r="E7" s="18" cm="1">
        <f t="array" ref="E7">D7</f>
        <v>2</v>
      </c>
      <c r="F7" s="18" cm="1">
        <f t="array" ref="F7">D7</f>
        <v>2</v>
      </c>
      <c r="G7" s="25" t="s">
        <v>94</v>
      </c>
      <c r="H7" s="26">
        <v>2500000</v>
      </c>
      <c r="I7" s="26">
        <v>2500000</v>
      </c>
      <c r="J7" s="26">
        <v>2500000</v>
      </c>
      <c r="K7" s="18">
        <v>11</v>
      </c>
      <c r="L7" s="18" cm="1">
        <f t="array" ref="L7">IF(D7&gt;0,IF($D7&lt;=0,0,D7*H7),"")</f>
        <v>5000000</v>
      </c>
      <c r="M7" s="18" cm="1">
        <f t="array" ref="M7">IF(E7&gt;0,IF($D7&lt;=0,0,ROUND(E7*I7,2)),"")</f>
        <v>5000000</v>
      </c>
      <c r="N7" s="27" cm="1">
        <f t="array" ref="N7">IF(F7&gt;0,IF($D7&lt;=0,0,ROUND(F7*J7,2)),"")</f>
        <v>5000000</v>
      </c>
    </row>
    <row r="8" spans="1:14" ht="20.5" customHeight="1" x14ac:dyDescent="0.15">
      <c r="A8" s="78" t="s">
        <v>50</v>
      </c>
      <c r="B8" s="11" t="s">
        <v>51</v>
      </c>
      <c r="C8" s="12"/>
      <c r="D8" s="20"/>
      <c r="E8" s="13"/>
      <c r="F8" s="13"/>
      <c r="G8" s="20"/>
      <c r="H8" s="23"/>
      <c r="I8" s="23"/>
      <c r="J8" s="2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45</v>
      </c>
      <c r="B9" s="11" t="s">
        <v>52</v>
      </c>
      <c r="C9" s="16"/>
      <c r="D9" s="17"/>
      <c r="E9" s="18"/>
      <c r="F9" s="18"/>
      <c r="G9" s="17"/>
      <c r="H9" s="26"/>
      <c r="I9" s="26"/>
      <c r="J9" s="26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79">
        <v>1</v>
      </c>
      <c r="B10" s="11" t="s">
        <v>57</v>
      </c>
      <c r="C10" s="12"/>
      <c r="D10" s="13" cm="1">
        <f t="array" ref="D10">D5</f>
        <v>2</v>
      </c>
      <c r="E10" s="13" cm="1">
        <f t="array" ref="E10">D10</f>
        <v>2</v>
      </c>
      <c r="F10" s="13" cm="1">
        <f t="array" ref="F10">D10</f>
        <v>2</v>
      </c>
      <c r="G10" s="14" t="s">
        <v>54</v>
      </c>
      <c r="H10" s="23">
        <v>500000</v>
      </c>
      <c r="I10" s="23">
        <v>500000</v>
      </c>
      <c r="J10" s="23">
        <v>500000</v>
      </c>
      <c r="K10" s="13">
        <v>11</v>
      </c>
      <c r="L10" s="13" cm="1">
        <f t="array" ref="L10">IF(D10&gt;0,IF($D10&lt;=0,0,D10*H10),"")</f>
        <v>1000000</v>
      </c>
      <c r="M10" s="13" cm="1">
        <f t="array" ref="M10">IF(E10&gt;0,IF($D10&lt;=0,0,ROUND(E10*I10,2)),"")</f>
        <v>1000000</v>
      </c>
      <c r="N10" s="15" cm="1">
        <f t="array" ref="N10">IF(F10&gt;0,IF($D10&lt;=0,0,ROUND(F10*J10,2)),"")</f>
        <v>1000000</v>
      </c>
    </row>
    <row r="11" spans="1:14" ht="20.5" customHeight="1" x14ac:dyDescent="0.15">
      <c r="A11" s="29">
        <v>2</v>
      </c>
      <c r="B11" s="11" t="s">
        <v>53</v>
      </c>
      <c r="C11" s="16"/>
      <c r="D11" s="18">
        <v>1</v>
      </c>
      <c r="E11" s="18" cm="1">
        <f t="array" ref="E11">D11</f>
        <v>1</v>
      </c>
      <c r="F11" s="18" cm="1">
        <f t="array" ref="F11">D11</f>
        <v>1</v>
      </c>
      <c r="G11" s="25" t="s">
        <v>56</v>
      </c>
      <c r="H11" s="26">
        <v>500000</v>
      </c>
      <c r="I11" s="26">
        <v>500000</v>
      </c>
      <c r="J11" s="26">
        <v>500000</v>
      </c>
      <c r="K11" s="18">
        <v>11</v>
      </c>
      <c r="L11" s="18" cm="1">
        <f t="array" ref="L11">IF(D11&gt;0,IF($D11&lt;=0,0,D11*H11),"")</f>
        <v>500000</v>
      </c>
      <c r="M11" s="18" cm="1">
        <f t="array" ref="M11">IF(E11&gt;0,IF($D11&lt;=0,0,ROUND(E11*I11,2)),"")</f>
        <v>500000</v>
      </c>
      <c r="N11" s="27" cm="1">
        <f t="array" ref="N11">IF(F11&gt;0,IF($D11&lt;=0,0,ROUND(F11*J11,2)),"")</f>
        <v>500000</v>
      </c>
    </row>
    <row r="12" spans="1:14" ht="32.5" customHeight="1" x14ac:dyDescent="0.15">
      <c r="A12" s="29">
        <v>3</v>
      </c>
      <c r="B12" s="11" t="s">
        <v>55</v>
      </c>
      <c r="C12" s="12"/>
      <c r="D12" s="13">
        <v>1</v>
      </c>
      <c r="E12" s="13" cm="1">
        <f t="array" ref="E12">D12</f>
        <v>1</v>
      </c>
      <c r="F12" s="13" cm="1">
        <f t="array" ref="F12">D12</f>
        <v>1</v>
      </c>
      <c r="G12" s="14" t="s">
        <v>56</v>
      </c>
      <c r="H12" s="23">
        <v>2000000</v>
      </c>
      <c r="I12" s="23">
        <v>2000000</v>
      </c>
      <c r="J12" s="23">
        <v>2000000</v>
      </c>
      <c r="K12" s="13">
        <v>11</v>
      </c>
      <c r="L12" s="13" cm="1">
        <f t="array" ref="L12">IF(D12&gt;0,IF($D12&lt;=0,0,D12*H12),"")</f>
        <v>2000000</v>
      </c>
      <c r="M12" s="13" cm="1">
        <f t="array" ref="M12">IF(E12&gt;0,IF($D12&lt;=0,0,ROUND(E12*I12,2)),"")</f>
        <v>2000000</v>
      </c>
      <c r="N12" s="15" cm="1">
        <f t="array" ref="N12">IF(F12&gt;0,IF($D12&lt;=0,0,ROUND(F12*J12,2)),"")</f>
        <v>2000000</v>
      </c>
    </row>
    <row r="13" spans="1:14" ht="20.5" customHeight="1" x14ac:dyDescent="0.15">
      <c r="A13" s="79"/>
      <c r="B13" s="11" t="s">
        <v>58</v>
      </c>
      <c r="C13" s="16"/>
      <c r="D13" s="17"/>
      <c r="E13" s="18"/>
      <c r="F13" s="18"/>
      <c r="G13" s="17"/>
      <c r="H13" s="26"/>
      <c r="I13" s="26"/>
      <c r="J13" s="26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79">
        <v>4</v>
      </c>
      <c r="B14" s="11" t="s">
        <v>59</v>
      </c>
      <c r="C14" s="12"/>
      <c r="D14" s="13">
        <v>1</v>
      </c>
      <c r="E14" s="13" cm="1">
        <f t="array" ref="E14">D14</f>
        <v>1</v>
      </c>
      <c r="F14" s="13" cm="1">
        <f t="array" ref="F14">D14</f>
        <v>1</v>
      </c>
      <c r="G14" s="14" t="s">
        <v>13</v>
      </c>
      <c r="H14" s="23">
        <v>110000</v>
      </c>
      <c r="I14" s="23">
        <v>100000</v>
      </c>
      <c r="J14" s="23">
        <v>100000</v>
      </c>
      <c r="K14" s="13">
        <v>11</v>
      </c>
      <c r="L14" s="13" cm="1">
        <f t="array" ref="L14">IF(D14&gt;0,IF($D14&lt;=0,0,D14*H14),"")</f>
        <v>110000</v>
      </c>
      <c r="M14" s="13" cm="1">
        <f t="array" ref="M14">IF(E14&gt;0,IF($D14&lt;=0,0,ROUND(E14*I14,2)),"")</f>
        <v>100000</v>
      </c>
      <c r="N14" s="15" cm="1">
        <f t="array" ref="N14">IF(F14&gt;0,IF($D14&lt;=0,0,ROUND(F14*J14,2)),"")</f>
        <v>100000</v>
      </c>
    </row>
    <row r="15" spans="1:14" ht="20.5" customHeight="1" x14ac:dyDescent="0.15">
      <c r="A15" s="79">
        <v>5</v>
      </c>
      <c r="B15" s="11" t="s">
        <v>60</v>
      </c>
      <c r="C15" s="16"/>
      <c r="D15" s="18">
        <v>1</v>
      </c>
      <c r="E15" s="18" cm="1">
        <f t="array" ref="E15">D15</f>
        <v>1</v>
      </c>
      <c r="F15" s="18" cm="1">
        <f t="array" ref="F15">D15</f>
        <v>1</v>
      </c>
      <c r="G15" s="25" t="s">
        <v>13</v>
      </c>
      <c r="H15" s="26">
        <v>310000</v>
      </c>
      <c r="I15" s="26">
        <v>300000</v>
      </c>
      <c r="J15" s="26">
        <v>300000</v>
      </c>
      <c r="K15" s="18">
        <v>11</v>
      </c>
      <c r="L15" s="18" cm="1">
        <f t="array" ref="L15">IF(D15&gt;0,IF($D15&lt;=0,0,D15*H15),"")</f>
        <v>310000</v>
      </c>
      <c r="M15" s="18" cm="1">
        <f t="array" ref="M15">IF(E15&gt;0,IF($D15&lt;=0,0,ROUND(E15*I15,2)),"")</f>
        <v>300000</v>
      </c>
      <c r="N15" s="27" cm="1">
        <f t="array" ref="N15">IF(F15&gt;0,IF($D15&lt;=0,0,ROUND(F15*J15,2)),"")</f>
        <v>300000</v>
      </c>
    </row>
    <row r="16" spans="1:14" ht="20.5" customHeight="1" x14ac:dyDescent="0.15">
      <c r="A16" s="28"/>
      <c r="B16" s="11" t="s">
        <v>61</v>
      </c>
      <c r="C16" s="12"/>
      <c r="D16" s="20"/>
      <c r="E16" s="13"/>
      <c r="F16" s="13"/>
      <c r="G16" s="20"/>
      <c r="H16" s="23"/>
      <c r="I16" s="23"/>
      <c r="J16" s="23"/>
      <c r="K16" s="13"/>
      <c r="L16" s="20" t="str" cm="1">
        <f t="array" ref="L16">IF(D16&gt;0,IF($D16&lt;=0,0,D16*H16),"")</f>
        <v/>
      </c>
      <c r="M16" s="20" t="str" cm="1">
        <f t="array" ref="M16">IF(E16&gt;0,IF($D16&lt;=0,0,ROUND(E16*I16,2)),"")</f>
        <v/>
      </c>
      <c r="N16" s="21" t="str" cm="1">
        <f t="array" ref="N16">IF(F16&gt;0,IF($D16&lt;=0,0,ROUND(F16*J16,2)),"")</f>
        <v/>
      </c>
    </row>
    <row r="17" spans="1:14" ht="20.5" customHeight="1" x14ac:dyDescent="0.15">
      <c r="A17" s="10" t="s">
        <v>62</v>
      </c>
      <c r="B17" s="102" t="str" cm="1">
        <f t="array" ref="B17">"Sewa &amp; Ops. Kendaraan (1 unit x "&amp;D5&amp;" bln)"</f>
        <v>Sewa &amp; Ops. Kendaraan (1 unit x 2 bln)</v>
      </c>
      <c r="C17" s="16"/>
      <c r="D17" s="18" cm="1">
        <f t="array" ref="D17">D5</f>
        <v>2</v>
      </c>
      <c r="E17" s="18" cm="1">
        <f t="array" ref="E17">D17</f>
        <v>2</v>
      </c>
      <c r="F17" s="18" cm="1">
        <f t="array" ref="F17">D17</f>
        <v>2</v>
      </c>
      <c r="G17" s="25" t="s">
        <v>64</v>
      </c>
      <c r="H17" s="26">
        <v>625000</v>
      </c>
      <c r="I17" s="26">
        <v>625000</v>
      </c>
      <c r="J17" s="26">
        <v>625000</v>
      </c>
      <c r="K17" s="18">
        <v>11</v>
      </c>
      <c r="L17" s="18" cm="1">
        <f t="array" ref="L17">IF(D17&gt;0,IF($D17&lt;=0,0,D17*H17),"")</f>
        <v>1250000</v>
      </c>
      <c r="M17" s="18" cm="1">
        <f t="array" ref="M17">IF(E17&gt;0,IF($D17&lt;=0,0,ROUND(E17*I17,2)),"")</f>
        <v>1250000</v>
      </c>
      <c r="N17" s="27" cm="1">
        <f t="array" ref="N17">IF(F17&gt;0,IF($D17&lt;=0,0,ROUND(F17*J17,2)),"")</f>
        <v>1250000</v>
      </c>
    </row>
    <row r="18" spans="1:14" ht="20.5" customHeight="1" x14ac:dyDescent="0.15">
      <c r="A18" s="28"/>
      <c r="B18" s="11" t="s">
        <v>65</v>
      </c>
      <c r="C18" s="12"/>
      <c r="D18" s="20"/>
      <c r="E18" s="13"/>
      <c r="F18" s="13"/>
      <c r="G18" s="20"/>
      <c r="H18" s="23"/>
      <c r="I18" s="23"/>
      <c r="J18" s="23"/>
      <c r="K18" s="13"/>
      <c r="L18" s="20" t="str" cm="1">
        <f t="array" ref="L18">IF(D18&gt;0,IF($D18&lt;=0,0,D18*H18),"")</f>
        <v/>
      </c>
      <c r="M18" s="20" t="str" cm="1">
        <f t="array" ref="M18">IF(E18&gt;0,IF($D18&lt;=0,0,ROUND(E18*I18,2)),"")</f>
        <v/>
      </c>
      <c r="N18" s="21" t="str" cm="1">
        <f t="array" ref="N18">IF(F18&gt;0,IF($D18&lt;=0,0,ROUND(F18*J18,2)),"")</f>
        <v/>
      </c>
    </row>
    <row r="19" spans="1:14" ht="20.5" customHeight="1" x14ac:dyDescent="0.15">
      <c r="A19" s="29">
        <v>6</v>
      </c>
      <c r="B19" s="11" t="s">
        <v>66</v>
      </c>
      <c r="C19" s="16"/>
      <c r="D19" s="18">
        <v>3</v>
      </c>
      <c r="E19" s="18" cm="1">
        <f t="array" ref="E19">D19</f>
        <v>3</v>
      </c>
      <c r="F19" s="18" cm="1">
        <f t="array" ref="F19">D19</f>
        <v>3</v>
      </c>
      <c r="G19" s="25" t="s">
        <v>67</v>
      </c>
      <c r="H19" s="26">
        <v>150000</v>
      </c>
      <c r="I19" s="26">
        <v>150000</v>
      </c>
      <c r="J19" s="26">
        <v>150000</v>
      </c>
      <c r="K19" s="18">
        <v>11</v>
      </c>
      <c r="L19" s="18" cm="1">
        <f t="array" ref="L19">IF(D19&gt;0,IF($D19&lt;=0,0,D19*H19),"")</f>
        <v>450000</v>
      </c>
      <c r="M19" s="18" cm="1">
        <f t="array" ref="M19">IF(E19&gt;0,IF($D19&lt;=0,0,ROUND(E19*I19,2)),"")</f>
        <v>450000</v>
      </c>
      <c r="N19" s="27" cm="1">
        <f t="array" ref="N19">IF(F19&gt;0,IF($D19&lt;=0,0,ROUND(F19*J19,2)),"")</f>
        <v>450000</v>
      </c>
    </row>
    <row r="20" spans="1:14" ht="20.5" customHeight="1" x14ac:dyDescent="0.15">
      <c r="A20" s="29">
        <v>7</v>
      </c>
      <c r="B20" s="11" t="s">
        <v>68</v>
      </c>
      <c r="C20" s="12"/>
      <c r="D20" s="13" cm="1">
        <f t="array" ref="D20">3*D5</f>
        <v>6</v>
      </c>
      <c r="E20" s="13" cm="1">
        <f t="array" ref="E20">D20</f>
        <v>6</v>
      </c>
      <c r="F20" s="13" cm="1">
        <f t="array" ref="F20">D20</f>
        <v>6</v>
      </c>
      <c r="G20" s="14" t="s">
        <v>67</v>
      </c>
      <c r="H20" s="23">
        <v>150000</v>
      </c>
      <c r="I20" s="23">
        <v>150000</v>
      </c>
      <c r="J20" s="23">
        <v>150000</v>
      </c>
      <c r="K20" s="13">
        <v>11</v>
      </c>
      <c r="L20" s="13" cm="1">
        <f t="array" ref="L20">IF(D20&gt;0,IF($D20&lt;=0,0,D20*H20),"")</f>
        <v>900000</v>
      </c>
      <c r="M20" s="13" cm="1">
        <f t="array" ref="M20">IF(E20&gt;0,IF($D20&lt;=0,0,ROUND(E20*I20,2)),"")</f>
        <v>900000</v>
      </c>
      <c r="N20" s="15" cm="1">
        <f t="array" ref="N20">IF(F20&gt;0,IF($D20&lt;=0,0,ROUND(F20*J20,2)),"")</f>
        <v>900000</v>
      </c>
    </row>
    <row r="21" spans="1:14" ht="20.5" customHeight="1" x14ac:dyDescent="0.15">
      <c r="A21" s="29">
        <v>8</v>
      </c>
      <c r="B21" s="11" t="s">
        <v>69</v>
      </c>
      <c r="C21" s="16"/>
      <c r="D21" s="18">
        <v>3</v>
      </c>
      <c r="E21" s="18" cm="1">
        <f t="array" ref="E21">D21</f>
        <v>3</v>
      </c>
      <c r="F21" s="18" cm="1">
        <f t="array" ref="F21">D21</f>
        <v>3</v>
      </c>
      <c r="G21" s="25" t="s">
        <v>67</v>
      </c>
      <c r="H21" s="26">
        <v>400000</v>
      </c>
      <c r="I21" s="26">
        <v>350000</v>
      </c>
      <c r="J21" s="26">
        <v>350000</v>
      </c>
      <c r="K21" s="18">
        <v>11</v>
      </c>
      <c r="L21" s="18" cm="1">
        <f t="array" ref="L21">IF(D21&gt;0,IF($D21&lt;=0,0,D21*H21),"")</f>
        <v>1200000</v>
      </c>
      <c r="M21" s="18" cm="1">
        <f t="array" ref="M21">IF(E21&gt;0,IF($D21&lt;=0,0,ROUND(E21*I21,2)),"")</f>
        <v>1050000</v>
      </c>
      <c r="N21" s="27" cm="1">
        <f t="array" ref="N21">IF(F21&gt;0,IF($D21&lt;=0,0,ROUND(F21*J21,2)),"")</f>
        <v>1050000</v>
      </c>
    </row>
    <row r="22" spans="1:14" ht="20.5" customHeight="1" x14ac:dyDescent="0.15">
      <c r="A22" s="29">
        <v>9</v>
      </c>
      <c r="B22" s="11" t="s">
        <v>100</v>
      </c>
      <c r="C22" s="12"/>
      <c r="D22" s="13">
        <v>1</v>
      </c>
      <c r="E22" s="13" cm="1">
        <f t="array" ref="E22">D22</f>
        <v>1</v>
      </c>
      <c r="F22" s="13" cm="1">
        <f t="array" ref="F22">D22</f>
        <v>1</v>
      </c>
      <c r="G22" s="14" t="s">
        <v>70</v>
      </c>
      <c r="H22" s="23">
        <v>100000</v>
      </c>
      <c r="I22" s="23">
        <v>100000</v>
      </c>
      <c r="J22" s="23">
        <v>100000</v>
      </c>
      <c r="K22" s="13">
        <v>11</v>
      </c>
      <c r="L22" s="13" cm="1">
        <f t="array" ref="L22">IF(D22&gt;0,IF($D22&lt;=0,0,D22*H22),"")</f>
        <v>100000</v>
      </c>
      <c r="M22" s="13" cm="1">
        <f t="array" ref="M22">IF(E22&gt;0,IF($D22&lt;=0,0,ROUND(E22*I22,2)),"")</f>
        <v>100000</v>
      </c>
      <c r="N22" s="15" cm="1">
        <f t="array" ref="N22">IF(F22&gt;0,IF($D22&lt;=0,0,ROUND(F22*J22,2)),"")</f>
        <v>100000</v>
      </c>
    </row>
    <row r="23" spans="1:14" ht="20.5" customHeight="1" x14ac:dyDescent="0.15">
      <c r="A23" s="10" t="s">
        <v>71</v>
      </c>
      <c r="B23" s="11" t="s">
        <v>72</v>
      </c>
      <c r="C23" s="16"/>
      <c r="D23" s="17"/>
      <c r="E23" s="18"/>
      <c r="F23" s="18"/>
      <c r="G23" s="17"/>
      <c r="H23" s="26"/>
      <c r="I23" s="26"/>
      <c r="J23" s="26"/>
      <c r="K23" s="18"/>
      <c r="L23" s="17" t="str" cm="1">
        <f t="array" ref="L23">IF(D23&gt;0,IF($D23&lt;=0,0,D23*H23),"")</f>
        <v/>
      </c>
      <c r="M23" s="17" t="str" cm="1">
        <f t="array" ref="M23">IF(E23&gt;0,IF($D23&lt;=0,0,ROUND(E23*I23,2)),"")</f>
        <v/>
      </c>
      <c r="N23" s="19" t="str" cm="1">
        <f t="array" ref="N23">IF(F23&gt;0,IF($D23&lt;=0,0,ROUND(F23*J23,2)),"")</f>
        <v/>
      </c>
    </row>
    <row r="24" spans="1:14" ht="20.5" customHeight="1" x14ac:dyDescent="0.15">
      <c r="A24" s="31">
        <v>10</v>
      </c>
      <c r="B24" s="32" t="s">
        <v>73</v>
      </c>
      <c r="C24" s="82"/>
      <c r="D24" s="83">
        <v>1</v>
      </c>
      <c r="E24" s="83" cm="1">
        <f t="array" ref="E24">D24</f>
        <v>1</v>
      </c>
      <c r="F24" s="83" cm="1">
        <f t="array" ref="F24">D24</f>
        <v>1</v>
      </c>
      <c r="G24" s="86" t="s">
        <v>13</v>
      </c>
      <c r="H24" s="134">
        <v>102768</v>
      </c>
      <c r="I24" s="134">
        <v>102360</v>
      </c>
      <c r="J24" s="134">
        <v>102360</v>
      </c>
      <c r="K24" s="83">
        <v>0</v>
      </c>
      <c r="L24" s="83" cm="1">
        <f t="array" ref="L24">IF(D24&gt;0,IF($D24&lt;=0,0,D24*H24),"")</f>
        <v>102768</v>
      </c>
      <c r="M24" s="83" cm="1">
        <f t="array" ref="M24">IF(E24&gt;0,IF($D24&lt;=0,0,ROUND(E24*I24,2)),"")</f>
        <v>102360</v>
      </c>
      <c r="N24" s="87" cm="1">
        <f t="array" ref="N24">IF(F24&gt;0,IF($D24&lt;=0,0,ROUND(F24*J24,2)),"")</f>
        <v>102360</v>
      </c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 t="str" cm="1">
        <f t="array" ref="L25">IF(D25&gt;0,IF($D25&lt;=0,0,D25*H25),"")</f>
        <v/>
      </c>
      <c r="M25" s="45" t="str" cm="1">
        <f t="array" ref="M25">IF(E25&gt;0,IF($D25&lt;=0,0,ROUND(E25*I25,2)),"")</f>
        <v/>
      </c>
      <c r="N25" s="50" t="str" cm="1">
        <f t="array" ref="N25">IF(F25&gt;0,IF($D25&lt;=0,0,ROUND(F25*J25,2)),"")</f>
        <v/>
      </c>
    </row>
    <row r="26" spans="1:14" ht="20.75" customHeight="1" x14ac:dyDescent="0.15">
      <c r="A26" s="52"/>
      <c r="B26" s="52"/>
      <c r="C26" s="52"/>
      <c r="D26" s="53"/>
      <c r="E26" s="53"/>
      <c r="F26" s="53"/>
      <c r="G26" s="54"/>
      <c r="H26" s="54"/>
      <c r="I26" s="52"/>
      <c r="J26" s="55"/>
      <c r="K26" s="56" t="s">
        <v>39</v>
      </c>
      <c r="L26" s="57" cm="1">
        <f t="array" ref="L26">SUM(L1:L25)</f>
        <v>42922768</v>
      </c>
      <c r="M26" s="57" cm="1">
        <f t="array" ref="M26">SUM(M1:M25)</f>
        <v>42752360</v>
      </c>
      <c r="N26" s="57" cm="1">
        <f t="array" ref="N26">SUM(N1:N25)</f>
        <v>42752360</v>
      </c>
    </row>
    <row r="27" spans="1:14" ht="21" customHeight="1" x14ac:dyDescent="0.15">
      <c r="A27" s="60"/>
      <c r="B27" s="59" t="s">
        <v>40</v>
      </c>
      <c r="C27" s="60"/>
      <c r="D27" s="61" cm="1">
        <f t="array" ref="D27">ROUND(IF(L27&lt;=100000000,L27*0.24%,IF(AND(L27&gt;100000000,L27&lt;=500000000),100000000*0.24%+(L27-100000000)*0.19%,IF(AND(L27&gt;500000000,L27&lt;=1000000000),100000000*0.24%+400000000*0.19%+(L27-500000000)*0.15%,IF(AND(L27&gt;1000000000,L27&lt;=5000000000),100000000*0.24%+400000000*0.19%+500000000*0.15%+(L27-1000000000)*0.12%,IF(L27&gt;5000000000,100000000*0.24%+400000000*0.19%+500000000*0.15%+4000000000*0.12%+(L27-5000000000)*0.1%,"Bingung komputer"))))),2)</f>
        <v>102768</v>
      </c>
      <c r="E27" s="62" cm="1">
        <f t="array" ref="E27">ROUND(IF(M27&lt;=100000000,M27*0.24%,IF(AND(M27&gt;100000000,M27&lt;=500000000),100000000*0.24%+(M27-100000000)*0.19%,IF(AND(M27&gt;500000000,M27&lt;=1000000000),100000000*0.24%+400000000*0.19%+(M27-500000000)*0.15%,IF(AND(M27&gt;1000000000,M27&lt;=5000000000),100000000*0.24%+400000000*0.19%+500000000*0.15%+(M27-1000000000)*0.12%,IF(M27&gt;5000000000,100000000*0.24%+400000000*0.19%+500000000*0.15%+4000000000*0.12%+(M27-5000000000)*0.1%,"Bingung komputer"))))),2)</f>
        <v>102360</v>
      </c>
      <c r="F27" s="62" cm="1">
        <f t="array" ref="F27">ROUND(IF(N27&lt;=100000000,N27*0.24%,IF(AND(N27&gt;100000000,N27&lt;=500000000),100000000*0.24%+(N27-100000000)*0.19%,IF(AND(N27&gt;500000000,N27&lt;=1000000000),100000000*0.24%+400000000*0.19%+(N27-500000000)*0.15%,IF(AND(N27&gt;1000000000,N27&lt;=5000000000),100000000*0.24%+400000000*0.19%+500000000*0.15%+(N27-1000000000)*0.12%,IF(N27&gt;5000000000,100000000*0.24%+400000000*0.19%+500000000*0.15%+4000000000*0.12%+(N27-5000000000)*0.1%,"Bingung komputer"))))),2)</f>
        <v>102360</v>
      </c>
      <c r="G27" s="63"/>
      <c r="H27" s="64"/>
      <c r="I27" s="60"/>
      <c r="J27" s="65"/>
      <c r="K27" s="65" t="str" cm="1">
        <f t="array" ref="K27">"Jumlah Terkena Pajak "&amp;MAX(K3:K25)&amp;"% (B)"</f>
        <v>Jumlah Terkena Pajak 11% (B)</v>
      </c>
      <c r="L27" s="67" cm="1">
        <f t="array" ref="L27">SUMIF($K3:$K25,"&gt;0",L3:L25)</f>
        <v>42820000</v>
      </c>
      <c r="M27" s="67" cm="1">
        <f t="array" ref="M27">SUMIF($K3:$K25,"&gt;0",M3:M25)</f>
        <v>42650000</v>
      </c>
      <c r="N27" s="67" cm="1">
        <f t="array" ref="N27">SUMIF($K3:$K25,"&gt;0",N3:N25)</f>
        <v>42650000</v>
      </c>
    </row>
    <row r="28" spans="1:14" ht="21" customHeight="1" x14ac:dyDescent="0.15">
      <c r="A28" s="69"/>
      <c r="B28" s="69"/>
      <c r="C28" s="69"/>
      <c r="D28" s="70"/>
      <c r="E28" s="70"/>
      <c r="F28" s="69"/>
      <c r="G28" s="70"/>
      <c r="H28" s="70"/>
      <c r="I28" s="69"/>
      <c r="J28" s="71"/>
      <c r="K28" s="71" t="str" cm="1">
        <f t="array" ref="K28">"PPN (C) = "&amp;MAX(K3:K25)&amp;"% x B"</f>
        <v>PPN (C) = 11% x B</v>
      </c>
      <c r="L28" s="66" cm="1">
        <f t="array" ref="L28">L27*MAX($K3:$K25)%</f>
        <v>4710200</v>
      </c>
      <c r="M28" s="67" cm="1">
        <f t="array" ref="M28">M27*MAX($K3:$K25)%</f>
        <v>4691500</v>
      </c>
      <c r="N28" s="67" cm="1">
        <f t="array" ref="N28">N27*MAX($K3:$K25)%</f>
        <v>4691500</v>
      </c>
    </row>
    <row r="29" spans="1:14" ht="21" customHeight="1" x14ac:dyDescent="0.15">
      <c r="A29" s="69"/>
      <c r="B29" s="69"/>
      <c r="C29" s="69"/>
      <c r="D29" s="70"/>
      <c r="E29" s="70"/>
      <c r="F29" s="70">
        <v>47640000</v>
      </c>
      <c r="G29" s="97" cm="1">
        <f t="array" ref="G29">(L5+L7)/L$26</f>
        <v>0.81541805505180842</v>
      </c>
      <c r="H29" s="70"/>
      <c r="I29" s="69"/>
      <c r="J29" s="71"/>
      <c r="K29" s="73" t="s">
        <v>41</v>
      </c>
      <c r="L29" s="74" cm="1">
        <f t="array" ref="L29">L26+L28</f>
        <v>47632968</v>
      </c>
      <c r="M29" s="67" cm="1">
        <f t="array" ref="M29">M26+M28</f>
        <v>47443860</v>
      </c>
      <c r="N29" s="67" cm="1">
        <f t="array" ref="N29">N26+N28</f>
        <v>47443860</v>
      </c>
    </row>
    <row r="30" spans="1:14" ht="20.5" customHeight="1" x14ac:dyDescent="0.15">
      <c r="A30" s="69"/>
      <c r="B30" s="69"/>
      <c r="C30" s="69"/>
      <c r="D30" s="70"/>
      <c r="E30" s="70"/>
      <c r="F30" s="70"/>
      <c r="G30" s="70"/>
      <c r="H30" s="70"/>
      <c r="I30" s="69"/>
      <c r="J30" s="71"/>
      <c r="K30" s="73" t="s">
        <v>42</v>
      </c>
      <c r="L30" s="66" cm="1">
        <f t="array" ref="L30">ROUNDDOWN(L29,-3)</f>
        <v>47632000</v>
      </c>
      <c r="M30" s="66" cm="1">
        <f t="array" ref="M30">ROUNDDOWN(M29,2)</f>
        <v>47443860</v>
      </c>
      <c r="N30" s="66" cm="1">
        <f t="array" ref="N30">ROUNDDOWN(N29,-3)</f>
        <v>47443000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8700000</v>
      </c>
      <c r="J4" s="13">
        <v>8700000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8700000</v>
      </c>
      <c r="N4" s="15" cm="1">
        <f t="array" ref="N4">IF(F4&gt;0,IF($D4&lt;=0,0,ROUND(F4*J4,2)),"")</f>
        <v>8700000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17979000</v>
      </c>
      <c r="I5" s="18">
        <v>18000000</v>
      </c>
      <c r="J5" s="18">
        <v>18000000</v>
      </c>
      <c r="K5" s="18">
        <v>11</v>
      </c>
      <c r="L5" s="18" cm="1">
        <f t="array" ref="L5">IF(D5&gt;0,IF($D5&lt;=0,0,D5*H5),"")</f>
        <v>17979000</v>
      </c>
      <c r="M5" s="18" cm="1">
        <f t="array" ref="M5">IF(E5&gt;0,IF($D5&lt;=0,0,ROUND(E5*I5,2)),"")</f>
        <v>18000000</v>
      </c>
      <c r="N5" s="27" cm="1">
        <f t="array" ref="N5">IF(F5&gt;0,IF($D5&lt;=0,0,ROUND(F5*J5,2)),"")</f>
        <v>18000000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22473800</v>
      </c>
      <c r="I6" s="13">
        <v>22700000</v>
      </c>
      <c r="J6" s="13">
        <v>22700000</v>
      </c>
      <c r="K6" s="13">
        <v>11</v>
      </c>
      <c r="L6" s="13" cm="1">
        <f t="array" ref="L6">IF(D6&gt;0,IF($D6&lt;=0,0,D6*H6),"")</f>
        <v>22473800</v>
      </c>
      <c r="M6" s="13" cm="1">
        <f t="array" ref="M6">IF(E6&gt;0,IF($D6&lt;=0,0,ROUND(E6*I6,2)),"")</f>
        <v>22700000</v>
      </c>
      <c r="N6" s="15" cm="1">
        <f t="array" ref="N6">IF(F6&gt;0,IF($D6&lt;=0,0,ROUND(F6*J6,2)),"")</f>
        <v>22700000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22473800</v>
      </c>
      <c r="I7" s="18">
        <v>22500000</v>
      </c>
      <c r="J7" s="18">
        <v>22500000</v>
      </c>
      <c r="K7" s="18">
        <v>11</v>
      </c>
      <c r="L7" s="18" cm="1">
        <f t="array" ref="L7">IF(D7&gt;0,IF($D7&lt;=0,0,D7*H7),"")</f>
        <v>22473800</v>
      </c>
      <c r="M7" s="18" cm="1">
        <f t="array" ref="M7">IF(E7&gt;0,IF($D7&lt;=0,0,ROUND(E7*I7,2)),"")</f>
        <v>22500000</v>
      </c>
      <c r="N7" s="27" cm="1">
        <f t="array" ref="N7">IF(F7&gt;0,IF($D7&lt;=0,0,ROUND(F7*J7,2)),"")</f>
        <v>22500000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4750000</v>
      </c>
      <c r="J8" s="13">
        <v>4750000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4750000</v>
      </c>
      <c r="N8" s="15" cm="1">
        <f t="array" ref="N8">IF(F8&gt;0,IF($D8&lt;=0,0,ROUND(F8*J8,2)),"")</f>
        <v>4750000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13140000</v>
      </c>
      <c r="J9" s="18">
        <v>13140000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13140000</v>
      </c>
      <c r="N9" s="27" cm="1">
        <f t="array" ref="N9">IF(F9&gt;0,IF($D9&lt;=0,0,ROUND(F9*J9,2)),"")</f>
        <v>13140000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215748.24</v>
      </c>
      <c r="I10" s="83">
        <v>215496</v>
      </c>
      <c r="J10" s="83">
        <v>215496</v>
      </c>
      <c r="K10" s="83">
        <v>0</v>
      </c>
      <c r="L10" s="83" cm="1">
        <f t="array" ref="L10">IF(D10&gt;0,IF($D10&lt;=0,0,D10*H10),"")</f>
        <v>215748.24</v>
      </c>
      <c r="M10" s="83" cm="1">
        <f t="array" ref="M10">IF(E10&gt;0,IF($D10&lt;=0,0,ROUND(E10*I10,2)),"")</f>
        <v>215496</v>
      </c>
      <c r="N10" s="87" cm="1">
        <f t="array" ref="N10">IF(F10&gt;0,IF($D10&lt;=0,0,ROUND(F10*J10,2)),"")</f>
        <v>215496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90110848.239999995</v>
      </c>
      <c r="M27" s="57" cm="1">
        <f t="array" ref="M27">SUM(M1:M26)</f>
        <v>90005496</v>
      </c>
      <c r="N27" s="57" cm="1">
        <f t="array" ref="N27">SUM(N1:N26)</f>
        <v>90005496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215496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215496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89895100</v>
      </c>
      <c r="M28" s="67" cm="1">
        <f t="array" ref="M28">SUMIF($K3:$K26,"&gt;0",M3:M26)</f>
        <v>89790000</v>
      </c>
      <c r="N28" s="67" cm="1">
        <f t="array" ref="N28">SUMIF($K3:$K26,"&gt;0",N3:N26)</f>
        <v>89790000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9888461</v>
      </c>
      <c r="M29" s="67" cm="1">
        <f t="array" ref="M29">M28*MAX($K3:$K26)%</f>
        <v>9876900</v>
      </c>
      <c r="N29" s="67" cm="1">
        <f t="array" ref="N29">N28*MAX($K3:$K26)%</f>
        <v>9876900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99784000</v>
      </c>
      <c r="G30" s="70"/>
      <c r="H30" s="70"/>
      <c r="I30" s="69"/>
      <c r="J30" s="71"/>
      <c r="K30" s="73" t="s">
        <v>41</v>
      </c>
      <c r="L30" s="74" cm="1">
        <f t="array" ref="L30">L27+L29</f>
        <v>99999309.239999995</v>
      </c>
      <c r="M30" s="67" cm="1">
        <f t="array" ref="M30">M27+M29</f>
        <v>99882396</v>
      </c>
      <c r="N30" s="67" cm="1">
        <f t="array" ref="N30">N27+N29</f>
        <v>99882396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690.76000000536442</v>
      </c>
      <c r="F31" s="93" cm="1">
        <f t="array" ref="F31">ROUNDDOWN(E$30-D$28,2)</f>
        <v>99784251.760000005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99999309.239999995</v>
      </c>
      <c r="M31" s="66" cm="1">
        <f t="array" ref="M31">ROUNDDOWN(M30,2)</f>
        <v>99882396</v>
      </c>
      <c r="N31" s="66" cm="1">
        <f t="array" ref="N31">ROUNDDOWN(N30,-3)</f>
        <v>99882000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8700000</v>
      </c>
      <c r="J4" s="13">
        <v>8700000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8700000</v>
      </c>
      <c r="N4" s="15" cm="1">
        <f t="array" ref="N4">IF(F4&gt;0,IF($D4&lt;=0,0,ROUND(F4*J4,2)),"")</f>
        <v>8700000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17979000</v>
      </c>
      <c r="I5" s="18">
        <v>18000000</v>
      </c>
      <c r="J5" s="18">
        <v>18000000</v>
      </c>
      <c r="K5" s="18">
        <v>11</v>
      </c>
      <c r="L5" s="18" cm="1">
        <f t="array" ref="L5">IF(D5&gt;0,IF($D5&lt;=0,0,D5*H5),"")</f>
        <v>17979000</v>
      </c>
      <c r="M5" s="18" cm="1">
        <f t="array" ref="M5">IF(E5&gt;0,IF($D5&lt;=0,0,ROUND(E5*I5,2)),"")</f>
        <v>18000000</v>
      </c>
      <c r="N5" s="27" cm="1">
        <f t="array" ref="N5">IF(F5&gt;0,IF($D5&lt;=0,0,ROUND(F5*J5,2)),"")</f>
        <v>18000000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22473800</v>
      </c>
      <c r="I6" s="13">
        <v>22700000</v>
      </c>
      <c r="J6" s="13">
        <v>22700000</v>
      </c>
      <c r="K6" s="13">
        <v>11</v>
      </c>
      <c r="L6" s="13" cm="1">
        <f t="array" ref="L6">IF(D6&gt;0,IF($D6&lt;=0,0,D6*H6),"")</f>
        <v>22473800</v>
      </c>
      <c r="M6" s="13" cm="1">
        <f t="array" ref="M6">IF(E6&gt;0,IF($D6&lt;=0,0,ROUND(E6*I6,2)),"")</f>
        <v>22700000</v>
      </c>
      <c r="N6" s="15" cm="1">
        <f t="array" ref="N6">IF(F6&gt;0,IF($D6&lt;=0,0,ROUND(F6*J6,2)),"")</f>
        <v>22700000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22473800</v>
      </c>
      <c r="I7" s="18">
        <v>22500000</v>
      </c>
      <c r="J7" s="18">
        <v>22500000</v>
      </c>
      <c r="K7" s="18">
        <v>11</v>
      </c>
      <c r="L7" s="18" cm="1">
        <f t="array" ref="L7">IF(D7&gt;0,IF($D7&lt;=0,0,D7*H7),"")</f>
        <v>22473800</v>
      </c>
      <c r="M7" s="18" cm="1">
        <f t="array" ref="M7">IF(E7&gt;0,IF($D7&lt;=0,0,ROUND(E7*I7,2)),"")</f>
        <v>22500000</v>
      </c>
      <c r="N7" s="27" cm="1">
        <f t="array" ref="N7">IF(F7&gt;0,IF($D7&lt;=0,0,ROUND(F7*J7,2)),"")</f>
        <v>22500000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4750000</v>
      </c>
      <c r="J8" s="13">
        <v>4750000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4750000</v>
      </c>
      <c r="N8" s="15" cm="1">
        <f t="array" ref="N8">IF(F8&gt;0,IF($D8&lt;=0,0,ROUND(F8*J8,2)),"")</f>
        <v>4750000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13100000</v>
      </c>
      <c r="J9" s="18">
        <v>13100000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13100000</v>
      </c>
      <c r="N9" s="27" cm="1">
        <f t="array" ref="N9">IF(F9&gt;0,IF($D9&lt;=0,0,ROUND(F9*J9,2)),"")</f>
        <v>13100000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215748.24</v>
      </c>
      <c r="I10" s="83">
        <v>215400</v>
      </c>
      <c r="J10" s="83">
        <v>215400</v>
      </c>
      <c r="K10" s="83">
        <v>0</v>
      </c>
      <c r="L10" s="83" cm="1">
        <f t="array" ref="L10">IF(D10&gt;0,IF($D10&lt;=0,0,D10*H10),"")</f>
        <v>215748.24</v>
      </c>
      <c r="M10" s="83" cm="1">
        <f t="array" ref="M10">IF(E10&gt;0,IF($D10&lt;=0,0,ROUND(E10*I10,2)),"")</f>
        <v>215400</v>
      </c>
      <c r="N10" s="87" cm="1">
        <f t="array" ref="N10">IF(F10&gt;0,IF($D10&lt;=0,0,ROUND(F10*J10,2)),"")</f>
        <v>215400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90110848.239999995</v>
      </c>
      <c r="M27" s="57" cm="1">
        <f t="array" ref="M27">SUM(M1:M26)</f>
        <v>89965400</v>
      </c>
      <c r="N27" s="57" cm="1">
        <f t="array" ref="N27">SUM(N1:N26)</f>
        <v>89965400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215400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215400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89895100</v>
      </c>
      <c r="M28" s="67" cm="1">
        <f t="array" ref="M28">SUMIF($K3:$K26,"&gt;0",M3:M26)</f>
        <v>89750000</v>
      </c>
      <c r="N28" s="67" cm="1">
        <f t="array" ref="N28">SUMIF($K3:$K26,"&gt;0",N3:N26)</f>
        <v>89750000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9888461</v>
      </c>
      <c r="M29" s="67" cm="1">
        <f t="array" ref="M29">M28*MAX($K3:$K26)%</f>
        <v>9872500</v>
      </c>
      <c r="N29" s="67" cm="1">
        <f t="array" ref="N29">N28*MAX($K3:$K26)%</f>
        <v>9872500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99784000</v>
      </c>
      <c r="G30" s="70"/>
      <c r="H30" s="70"/>
      <c r="I30" s="69"/>
      <c r="J30" s="71"/>
      <c r="K30" s="73" t="s">
        <v>41</v>
      </c>
      <c r="L30" s="74" cm="1">
        <f t="array" ref="L30">L27+L29</f>
        <v>99999309.239999995</v>
      </c>
      <c r="M30" s="67" cm="1">
        <f t="array" ref="M30">M27+M29</f>
        <v>99837900</v>
      </c>
      <c r="N30" s="67" cm="1">
        <f t="array" ref="N30">N27+N29</f>
        <v>99837900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690.76000000536442</v>
      </c>
      <c r="F31" s="93" cm="1">
        <f t="array" ref="F31">ROUNDDOWN(E$30-D$28,2)</f>
        <v>99784251.760000005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99999309.239999995</v>
      </c>
      <c r="M31" s="66" cm="1">
        <f t="array" ref="M31">ROUNDDOWN(M30,2)</f>
        <v>99837900</v>
      </c>
      <c r="N31" s="66" cm="1">
        <f t="array" ref="N31">ROUNDDOWN(N30,-3)</f>
        <v>99837000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8090500</v>
      </c>
      <c r="I4" s="13">
        <v>8000000</v>
      </c>
      <c r="J4" s="13">
        <v>8000000</v>
      </c>
      <c r="K4" s="13">
        <v>11</v>
      </c>
      <c r="L4" s="13" cm="1">
        <f t="array" ref="L4">IF(D4&gt;0,IF($D4&lt;=0,0,D4*H4),"")</f>
        <v>8090500</v>
      </c>
      <c r="M4" s="13" cm="1">
        <f t="array" ref="M4">IF(E4&gt;0,IF($D4&lt;=0,0,ROUND(E4*I4,2)),"")</f>
        <v>8000000</v>
      </c>
      <c r="N4" s="15" cm="1">
        <f t="array" ref="N4">IF(F4&gt;0,IF($D4&lt;=0,0,ROUND(F4*J4,2)),"")</f>
        <v>8000000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16181000</v>
      </c>
      <c r="I5" s="18">
        <v>17000000</v>
      </c>
      <c r="J5" s="18">
        <v>17000000</v>
      </c>
      <c r="K5" s="18">
        <v>11</v>
      </c>
      <c r="L5" s="18" cm="1">
        <f t="array" ref="L5">IF(D5&gt;0,IF($D5&lt;=0,0,D5*H5),"")</f>
        <v>16181000</v>
      </c>
      <c r="M5" s="18" cm="1">
        <f t="array" ref="M5">IF(E5&gt;0,IF($D5&lt;=0,0,ROUND(E5*I5,2)),"")</f>
        <v>17000000</v>
      </c>
      <c r="N5" s="27" cm="1">
        <f t="array" ref="N5">IF(F5&gt;0,IF($D5&lt;=0,0,ROUND(F5*J5,2)),"")</f>
        <v>17000000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20226300</v>
      </c>
      <c r="I6" s="13">
        <v>20000000</v>
      </c>
      <c r="J6" s="13">
        <v>20000000</v>
      </c>
      <c r="K6" s="13">
        <v>11</v>
      </c>
      <c r="L6" s="13" cm="1">
        <f t="array" ref="L6">IF(D6&gt;0,IF($D6&lt;=0,0,D6*H6),"")</f>
        <v>20226300</v>
      </c>
      <c r="M6" s="13" cm="1">
        <f t="array" ref="M6">IF(E6&gt;0,IF($D6&lt;=0,0,ROUND(E6*I6,2)),"")</f>
        <v>20000000</v>
      </c>
      <c r="N6" s="15" cm="1">
        <f t="array" ref="N6">IF(F6&gt;0,IF($D6&lt;=0,0,ROUND(F6*J6,2)),"")</f>
        <v>20000000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20226300</v>
      </c>
      <c r="I7" s="18">
        <v>20000000</v>
      </c>
      <c r="J7" s="18">
        <v>20000000</v>
      </c>
      <c r="K7" s="18">
        <v>11</v>
      </c>
      <c r="L7" s="18" cm="1">
        <f t="array" ref="L7">IF(D7&gt;0,IF($D7&lt;=0,0,D7*H7),"")</f>
        <v>20226300</v>
      </c>
      <c r="M7" s="18" cm="1">
        <f t="array" ref="M7">IF(E7&gt;0,IF($D7&lt;=0,0,ROUND(E7*I7,2)),"")</f>
        <v>20000000</v>
      </c>
      <c r="N7" s="27" cm="1">
        <f t="array" ref="N7">IF(F7&gt;0,IF($D7&lt;=0,0,ROUND(F7*J7,2)),"")</f>
        <v>20000000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4045200</v>
      </c>
      <c r="I8" s="13">
        <v>5000000</v>
      </c>
      <c r="J8" s="13">
        <v>5000000</v>
      </c>
      <c r="K8" s="13">
        <v>11</v>
      </c>
      <c r="L8" s="13" cm="1">
        <f t="array" ref="L8">IF(D8&gt;0,IF($D8&lt;=0,0,D8*H8),"")</f>
        <v>4045200</v>
      </c>
      <c r="M8" s="13" cm="1">
        <f t="array" ref="M8">IF(E8&gt;0,IF($D8&lt;=0,0,ROUND(E8*I8,2)),"")</f>
        <v>5000000</v>
      </c>
      <c r="N8" s="15" cm="1">
        <f t="array" ref="N8">IF(F8&gt;0,IF($D8&lt;=0,0,ROUND(F8*J8,2)),"")</f>
        <v>5000000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12135800</v>
      </c>
      <c r="I9" s="18">
        <v>10800000</v>
      </c>
      <c r="J9" s="18">
        <v>10800000</v>
      </c>
      <c r="K9" s="18">
        <v>11</v>
      </c>
      <c r="L9" s="18" cm="1">
        <f t="array" ref="L9">IF(D9&gt;0,IF($D9&lt;=0,0,D9*H9),"")</f>
        <v>12135800</v>
      </c>
      <c r="M9" s="18" cm="1">
        <f t="array" ref="M9">IF(E9&gt;0,IF($D9&lt;=0,0,ROUND(E9*I9,2)),"")</f>
        <v>10800000</v>
      </c>
      <c r="N9" s="27" cm="1">
        <f t="array" ref="N9">IF(F9&gt;0,IF($D9&lt;=0,0,ROUND(F9*J9,2)),"")</f>
        <v>10800000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194172.24</v>
      </c>
      <c r="I10" s="83">
        <v>193920</v>
      </c>
      <c r="J10" s="83">
        <v>193920</v>
      </c>
      <c r="K10" s="83">
        <v>0</v>
      </c>
      <c r="L10" s="83" cm="1">
        <f t="array" ref="L10">IF(D10&gt;0,IF($D10&lt;=0,0,D10*H10),"")</f>
        <v>194172.24</v>
      </c>
      <c r="M10" s="83" cm="1">
        <f t="array" ref="M10">IF(E10&gt;0,IF($D10&lt;=0,0,ROUND(E10*I10,2)),"")</f>
        <v>193920</v>
      </c>
      <c r="N10" s="87" cm="1">
        <f t="array" ref="N10">IF(F10&gt;0,IF($D10&lt;=0,0,ROUND(F10*J10,2)),"")</f>
        <v>193920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81099272.239999995</v>
      </c>
      <c r="M27" s="57" cm="1">
        <f t="array" ref="M27">SUM(M1:M26)</f>
        <v>80993920</v>
      </c>
      <c r="N27" s="57" cm="1">
        <f t="array" ref="N27">SUM(N1:N26)</f>
        <v>80993920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194172.24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193920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193920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80905100</v>
      </c>
      <c r="M28" s="67" cm="1">
        <f t="array" ref="M28">SUMIF($K3:$K26,"&gt;0",M3:M26)</f>
        <v>80800000</v>
      </c>
      <c r="N28" s="67" cm="1">
        <f t="array" ref="N28">SUMIF($K3:$K26,"&gt;0",N3:N26)</f>
        <v>80800000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8899561</v>
      </c>
      <c r="M29" s="67" cm="1">
        <f t="array" ref="M29">M28*MAX($K3:$K26)%</f>
        <v>8888000</v>
      </c>
      <c r="N29" s="67" cm="1">
        <f t="array" ref="N29">N28*MAX($K3:$K26)%</f>
        <v>8888000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90000000</v>
      </c>
      <c r="F30" s="92">
        <v>89805000</v>
      </c>
      <c r="G30" s="70"/>
      <c r="H30" s="70"/>
      <c r="I30" s="69"/>
      <c r="J30" s="71"/>
      <c r="K30" s="73" t="s">
        <v>41</v>
      </c>
      <c r="L30" s="74" cm="1">
        <f t="array" ref="L30">L27+L29</f>
        <v>89998833.239999995</v>
      </c>
      <c r="M30" s="67" cm="1">
        <f t="array" ref="M30">M27+M29</f>
        <v>89881920</v>
      </c>
      <c r="N30" s="67" cm="1">
        <f t="array" ref="N30">N27+N29</f>
        <v>89881920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1166.7600000053644</v>
      </c>
      <c r="F31" s="93" cm="1">
        <f t="array" ref="F31">ROUNDDOWN(E$30-D$28,2)</f>
        <v>89805827.760000005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89998833.239999995</v>
      </c>
      <c r="M31" s="66" cm="1">
        <f t="array" ref="M31">ROUNDDOWN(M30,2)</f>
        <v>89881920</v>
      </c>
      <c r="N31" s="66" cm="1">
        <f t="array" ref="N31">ROUNDDOWN(N30,-3)</f>
        <v>89881000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8090500</v>
      </c>
      <c r="I4" s="13">
        <v>8000000</v>
      </c>
      <c r="J4" s="13">
        <v>8000000</v>
      </c>
      <c r="K4" s="13">
        <v>11</v>
      </c>
      <c r="L4" s="13" cm="1">
        <f t="array" ref="L4">IF(D4&gt;0,IF($D4&lt;=0,0,D4*H4),"")</f>
        <v>8090500</v>
      </c>
      <c r="M4" s="13" cm="1">
        <f t="array" ref="M4">IF(E4&gt;0,IF($D4&lt;=0,0,ROUND(E4*I4,2)),"")</f>
        <v>8000000</v>
      </c>
      <c r="N4" s="15" cm="1">
        <f t="array" ref="N4">IF(F4&gt;0,IF($D4&lt;=0,0,ROUND(F4*J4,2)),"")</f>
        <v>8000000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16181000</v>
      </c>
      <c r="I5" s="18">
        <v>17020000</v>
      </c>
      <c r="J5" s="18">
        <v>17020000</v>
      </c>
      <c r="K5" s="18">
        <v>11</v>
      </c>
      <c r="L5" s="18" cm="1">
        <f t="array" ref="L5">IF(D5&gt;0,IF($D5&lt;=0,0,D5*H5),"")</f>
        <v>16181000</v>
      </c>
      <c r="M5" s="18" cm="1">
        <f t="array" ref="M5">IF(E5&gt;0,IF($D5&lt;=0,0,ROUND(E5*I5,2)),"")</f>
        <v>17020000</v>
      </c>
      <c r="N5" s="27" cm="1">
        <f t="array" ref="N5">IF(F5&gt;0,IF($D5&lt;=0,0,ROUND(F5*J5,2)),"")</f>
        <v>17020000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20226300</v>
      </c>
      <c r="I6" s="13">
        <v>20000000</v>
      </c>
      <c r="J6" s="13">
        <v>20000000</v>
      </c>
      <c r="K6" s="13">
        <v>11</v>
      </c>
      <c r="L6" s="13" cm="1">
        <f t="array" ref="L6">IF(D6&gt;0,IF($D6&lt;=0,0,D6*H6),"")</f>
        <v>20226300</v>
      </c>
      <c r="M6" s="13" cm="1">
        <f t="array" ref="M6">IF(E6&gt;0,IF($D6&lt;=0,0,ROUND(E6*I6,2)),"")</f>
        <v>20000000</v>
      </c>
      <c r="N6" s="15" cm="1">
        <f t="array" ref="N6">IF(F6&gt;0,IF($D6&lt;=0,0,ROUND(F6*J6,2)),"")</f>
        <v>20000000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20226300</v>
      </c>
      <c r="I7" s="18">
        <v>20000000</v>
      </c>
      <c r="J7" s="18">
        <v>20000000</v>
      </c>
      <c r="K7" s="18">
        <v>11</v>
      </c>
      <c r="L7" s="18" cm="1">
        <f t="array" ref="L7">IF(D7&gt;0,IF($D7&lt;=0,0,D7*H7),"")</f>
        <v>20226300</v>
      </c>
      <c r="M7" s="18" cm="1">
        <f t="array" ref="M7">IF(E7&gt;0,IF($D7&lt;=0,0,ROUND(E7*I7,2)),"")</f>
        <v>20000000</v>
      </c>
      <c r="N7" s="27" cm="1">
        <f t="array" ref="N7">IF(F7&gt;0,IF($D7&lt;=0,0,ROUND(F7*J7,2)),"")</f>
        <v>20000000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4045200</v>
      </c>
      <c r="I8" s="13">
        <v>5000000</v>
      </c>
      <c r="J8" s="13">
        <v>5000000</v>
      </c>
      <c r="K8" s="13">
        <v>11</v>
      </c>
      <c r="L8" s="13" cm="1">
        <f t="array" ref="L8">IF(D8&gt;0,IF($D8&lt;=0,0,D8*H8),"")</f>
        <v>4045200</v>
      </c>
      <c r="M8" s="13" cm="1">
        <f t="array" ref="M8">IF(E8&gt;0,IF($D8&lt;=0,0,ROUND(E8*I8,2)),"")</f>
        <v>5000000</v>
      </c>
      <c r="N8" s="15" cm="1">
        <f t="array" ref="N8">IF(F8&gt;0,IF($D8&lt;=0,0,ROUND(F8*J8,2)),"")</f>
        <v>5000000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12135800</v>
      </c>
      <c r="I9" s="18">
        <v>10800000</v>
      </c>
      <c r="J9" s="18">
        <v>10800000</v>
      </c>
      <c r="K9" s="18">
        <v>11</v>
      </c>
      <c r="L9" s="18" cm="1">
        <f t="array" ref="L9">IF(D9&gt;0,IF($D9&lt;=0,0,D9*H9),"")</f>
        <v>12135800</v>
      </c>
      <c r="M9" s="18" cm="1">
        <f t="array" ref="M9">IF(E9&gt;0,IF($D9&lt;=0,0,ROUND(E9*I9,2)),"")</f>
        <v>10800000</v>
      </c>
      <c r="N9" s="27" cm="1">
        <f t="array" ref="N9">IF(F9&gt;0,IF($D9&lt;=0,0,ROUND(F9*J9,2)),"")</f>
        <v>10800000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194172.24</v>
      </c>
      <c r="I10" s="83">
        <v>193968</v>
      </c>
      <c r="J10" s="83">
        <v>193968</v>
      </c>
      <c r="K10" s="83">
        <v>0</v>
      </c>
      <c r="L10" s="83" cm="1">
        <f t="array" ref="L10">IF(D10&gt;0,IF($D10&lt;=0,0,D10*H10),"")</f>
        <v>194172.24</v>
      </c>
      <c r="M10" s="83" cm="1">
        <f t="array" ref="M10">IF(E10&gt;0,IF($D10&lt;=0,0,ROUND(E10*I10,2)),"")</f>
        <v>193968</v>
      </c>
      <c r="N10" s="87" cm="1">
        <f t="array" ref="N10">IF(F10&gt;0,IF($D10&lt;=0,0,ROUND(F10*J10,2)),"")</f>
        <v>193968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81099272.239999995</v>
      </c>
      <c r="M27" s="57" cm="1">
        <f t="array" ref="M27">SUM(M1:M26)</f>
        <v>81013968</v>
      </c>
      <c r="N27" s="57" cm="1">
        <f t="array" ref="N27">SUM(N1:N26)</f>
        <v>81013968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194172.24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193968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193968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80905100</v>
      </c>
      <c r="M28" s="67" cm="1">
        <f t="array" ref="M28">SUMIF($K3:$K26,"&gt;0",M3:M26)</f>
        <v>80820000</v>
      </c>
      <c r="N28" s="67" cm="1">
        <f t="array" ref="N28">SUMIF($K3:$K26,"&gt;0",N3:N26)</f>
        <v>80820000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8899561</v>
      </c>
      <c r="M29" s="67" cm="1">
        <f t="array" ref="M29">M28*MAX($K3:$K26)%</f>
        <v>8890200</v>
      </c>
      <c r="N29" s="67" cm="1">
        <f t="array" ref="N29">N28*MAX($K3:$K26)%</f>
        <v>8890200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90000000</v>
      </c>
      <c r="F30" s="92">
        <v>89805000</v>
      </c>
      <c r="G30" s="70"/>
      <c r="H30" s="70"/>
      <c r="I30" s="69"/>
      <c r="J30" s="71"/>
      <c r="K30" s="73" t="s">
        <v>41</v>
      </c>
      <c r="L30" s="74" cm="1">
        <f t="array" ref="L30">L27+L29</f>
        <v>89998833.239999995</v>
      </c>
      <c r="M30" s="67" cm="1">
        <f t="array" ref="M30">M27+M29</f>
        <v>89904168</v>
      </c>
      <c r="N30" s="67" cm="1">
        <f t="array" ref="N30">N27+N29</f>
        <v>89904168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1166.7600000053644</v>
      </c>
      <c r="F31" s="93" cm="1">
        <f t="array" ref="F31">ROUNDDOWN(E$30-D$28,2)</f>
        <v>89805827.760000005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89998833.239999995</v>
      </c>
      <c r="M31" s="66" cm="1">
        <f t="array" ref="M31">ROUNDDOWN(M30,2)</f>
        <v>89904168</v>
      </c>
      <c r="N31" s="66" cm="1">
        <f t="array" ref="N31">ROUNDDOWN(N30,-3)</f>
        <v>89904000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8090500</v>
      </c>
      <c r="I4" s="13">
        <v>8000000</v>
      </c>
      <c r="J4" s="13">
        <v>8000000</v>
      </c>
      <c r="K4" s="13">
        <v>11</v>
      </c>
      <c r="L4" s="13" cm="1">
        <f t="array" ref="L4">IF(D4&gt;0,IF($D4&lt;=0,0,D4*H4),"")</f>
        <v>8090500</v>
      </c>
      <c r="M4" s="13" cm="1">
        <f t="array" ref="M4">IF(E4&gt;0,IF($D4&lt;=0,0,ROUND(E4*I4,2)),"")</f>
        <v>8000000</v>
      </c>
      <c r="N4" s="15" cm="1">
        <f t="array" ref="N4">IF(F4&gt;0,IF($D4&lt;=0,0,ROUND(F4*J4,2)),"")</f>
        <v>8000000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16181000</v>
      </c>
      <c r="I5" s="18">
        <v>17010000</v>
      </c>
      <c r="J5" s="18">
        <v>17010000</v>
      </c>
      <c r="K5" s="18">
        <v>11</v>
      </c>
      <c r="L5" s="18" cm="1">
        <f t="array" ref="L5">IF(D5&gt;0,IF($D5&lt;=0,0,D5*H5),"")</f>
        <v>16181000</v>
      </c>
      <c r="M5" s="18" cm="1">
        <f t="array" ref="M5">IF(E5&gt;0,IF($D5&lt;=0,0,ROUND(E5*I5,2)),"")</f>
        <v>17010000</v>
      </c>
      <c r="N5" s="27" cm="1">
        <f t="array" ref="N5">IF(F5&gt;0,IF($D5&lt;=0,0,ROUND(F5*J5,2)),"")</f>
        <v>17010000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20226300</v>
      </c>
      <c r="I6" s="13">
        <v>20000000</v>
      </c>
      <c r="J6" s="13">
        <v>20000000</v>
      </c>
      <c r="K6" s="13">
        <v>11</v>
      </c>
      <c r="L6" s="13" cm="1">
        <f t="array" ref="L6">IF(D6&gt;0,IF($D6&lt;=0,0,D6*H6),"")</f>
        <v>20226300</v>
      </c>
      <c r="M6" s="13" cm="1">
        <f t="array" ref="M6">IF(E6&gt;0,IF($D6&lt;=0,0,ROUND(E6*I6,2)),"")</f>
        <v>20000000</v>
      </c>
      <c r="N6" s="15" cm="1">
        <f t="array" ref="N6">IF(F6&gt;0,IF($D6&lt;=0,0,ROUND(F6*J6,2)),"")</f>
        <v>20000000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20226300</v>
      </c>
      <c r="I7" s="18">
        <v>20000000</v>
      </c>
      <c r="J7" s="18">
        <v>20000000</v>
      </c>
      <c r="K7" s="18">
        <v>11</v>
      </c>
      <c r="L7" s="18" cm="1">
        <f t="array" ref="L7">IF(D7&gt;0,IF($D7&lt;=0,0,D7*H7),"")</f>
        <v>20226300</v>
      </c>
      <c r="M7" s="18" cm="1">
        <f t="array" ref="M7">IF(E7&gt;0,IF($D7&lt;=0,0,ROUND(E7*I7,2)),"")</f>
        <v>20000000</v>
      </c>
      <c r="N7" s="27" cm="1">
        <f t="array" ref="N7">IF(F7&gt;0,IF($D7&lt;=0,0,ROUND(F7*J7,2)),"")</f>
        <v>20000000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4045200</v>
      </c>
      <c r="I8" s="13">
        <v>5000000</v>
      </c>
      <c r="J8" s="13">
        <v>5000000</v>
      </c>
      <c r="K8" s="13">
        <v>11</v>
      </c>
      <c r="L8" s="13" cm="1">
        <f t="array" ref="L8">IF(D8&gt;0,IF($D8&lt;=0,0,D8*H8),"")</f>
        <v>4045200</v>
      </c>
      <c r="M8" s="13" cm="1">
        <f t="array" ref="M8">IF(E8&gt;0,IF($D8&lt;=0,0,ROUND(E8*I8,2)),"")</f>
        <v>5000000</v>
      </c>
      <c r="N8" s="15" cm="1">
        <f t="array" ref="N8">IF(F8&gt;0,IF($D8&lt;=0,0,ROUND(F8*J8,2)),"")</f>
        <v>5000000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12135800</v>
      </c>
      <c r="I9" s="18">
        <v>10800000</v>
      </c>
      <c r="J9" s="18">
        <v>10800000</v>
      </c>
      <c r="K9" s="18">
        <v>11</v>
      </c>
      <c r="L9" s="18" cm="1">
        <f t="array" ref="L9">IF(D9&gt;0,IF($D9&lt;=0,0,D9*H9),"")</f>
        <v>12135800</v>
      </c>
      <c r="M9" s="18" cm="1">
        <f t="array" ref="M9">IF(E9&gt;0,IF($D9&lt;=0,0,ROUND(E9*I9,2)),"")</f>
        <v>10800000</v>
      </c>
      <c r="N9" s="27" cm="1">
        <f t="array" ref="N9">IF(F9&gt;0,IF($D9&lt;=0,0,ROUND(F9*J9,2)),"")</f>
        <v>10800000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194172.24</v>
      </c>
      <c r="I10" s="83">
        <v>193944</v>
      </c>
      <c r="J10" s="83">
        <v>193944</v>
      </c>
      <c r="K10" s="83">
        <v>0</v>
      </c>
      <c r="L10" s="83" cm="1">
        <f t="array" ref="L10">IF(D10&gt;0,IF($D10&lt;=0,0,D10*H10),"")</f>
        <v>194172.24</v>
      </c>
      <c r="M10" s="83" cm="1">
        <f t="array" ref="M10">IF(E10&gt;0,IF($D10&lt;=0,0,ROUND(E10*I10,2)),"")</f>
        <v>193944</v>
      </c>
      <c r="N10" s="87" cm="1">
        <f t="array" ref="N10">IF(F10&gt;0,IF($D10&lt;=0,0,ROUND(F10*J10,2)),"")</f>
        <v>193944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81099272.239999995</v>
      </c>
      <c r="M27" s="57" cm="1">
        <f t="array" ref="M27">SUM(M1:M26)</f>
        <v>81003944</v>
      </c>
      <c r="N27" s="57" cm="1">
        <f t="array" ref="N27">SUM(N1:N26)</f>
        <v>81003944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194172.24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193944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193944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80905100</v>
      </c>
      <c r="M28" s="67" cm="1">
        <f t="array" ref="M28">SUMIF($K3:$K26,"&gt;0",M3:M26)</f>
        <v>80810000</v>
      </c>
      <c r="N28" s="67" cm="1">
        <f t="array" ref="N28">SUMIF($K3:$K26,"&gt;0",N3:N26)</f>
        <v>80810000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8899561</v>
      </c>
      <c r="M29" s="67" cm="1">
        <f t="array" ref="M29">M28*MAX($K3:$K26)%</f>
        <v>8889100</v>
      </c>
      <c r="N29" s="67" cm="1">
        <f t="array" ref="N29">N28*MAX($K3:$K26)%</f>
        <v>8889100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90000000</v>
      </c>
      <c r="F30" s="92">
        <v>89805000</v>
      </c>
      <c r="G30" s="70"/>
      <c r="H30" s="70"/>
      <c r="I30" s="69"/>
      <c r="J30" s="71"/>
      <c r="K30" s="73" t="s">
        <v>41</v>
      </c>
      <c r="L30" s="74" cm="1">
        <f t="array" ref="L30">L27+L29</f>
        <v>89998833.239999995</v>
      </c>
      <c r="M30" s="67" cm="1">
        <f t="array" ref="M30">M27+M29</f>
        <v>89893044</v>
      </c>
      <c r="N30" s="67" cm="1">
        <f t="array" ref="N30">N27+N29</f>
        <v>89893044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1166.7600000053644</v>
      </c>
      <c r="F31" s="93" cm="1">
        <f t="array" ref="F31">ROUNDDOWN(E$30-D$28,2)</f>
        <v>89805827.760000005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89998833.239999995</v>
      </c>
      <c r="M31" s="66" cm="1">
        <f t="array" ref="M31">ROUNDDOWN(M30,2)</f>
        <v>89893044</v>
      </c>
      <c r="N31" s="66" cm="1">
        <f t="array" ref="N31">ROUNDDOWN(N30,-3)</f>
        <v>89893000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8090500</v>
      </c>
      <c r="I4" s="13">
        <v>8000000</v>
      </c>
      <c r="J4" s="13">
        <v>8000000</v>
      </c>
      <c r="K4" s="13">
        <v>11</v>
      </c>
      <c r="L4" s="13" cm="1">
        <f t="array" ref="L4">IF(D4&gt;0,IF($D4&lt;=0,0,D4*H4),"")</f>
        <v>8090500</v>
      </c>
      <c r="M4" s="13" cm="1">
        <f t="array" ref="M4">IF(E4&gt;0,IF($D4&lt;=0,0,ROUND(E4*I4,2)),"")</f>
        <v>8000000</v>
      </c>
      <c r="N4" s="15" cm="1">
        <f t="array" ref="N4">IF(F4&gt;0,IF($D4&lt;=0,0,ROUND(F4*J4,2)),"")</f>
        <v>8000000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16181000</v>
      </c>
      <c r="I5" s="18">
        <v>17010000</v>
      </c>
      <c r="J5" s="18">
        <v>17010000</v>
      </c>
      <c r="K5" s="18">
        <v>11</v>
      </c>
      <c r="L5" s="18" cm="1">
        <f t="array" ref="L5">IF(D5&gt;0,IF($D5&lt;=0,0,D5*H5),"")</f>
        <v>16181000</v>
      </c>
      <c r="M5" s="18" cm="1">
        <f t="array" ref="M5">IF(E5&gt;0,IF($D5&lt;=0,0,ROUND(E5*I5,2)),"")</f>
        <v>17010000</v>
      </c>
      <c r="N5" s="27" cm="1">
        <f t="array" ref="N5">IF(F5&gt;0,IF($D5&lt;=0,0,ROUND(F5*J5,2)),"")</f>
        <v>17010000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20226300</v>
      </c>
      <c r="I6" s="13">
        <v>20010000</v>
      </c>
      <c r="J6" s="13">
        <v>20010000</v>
      </c>
      <c r="K6" s="13">
        <v>11</v>
      </c>
      <c r="L6" s="13" cm="1">
        <f t="array" ref="L6">IF(D6&gt;0,IF($D6&lt;=0,0,D6*H6),"")</f>
        <v>20226300</v>
      </c>
      <c r="M6" s="13" cm="1">
        <f t="array" ref="M6">IF(E6&gt;0,IF($D6&lt;=0,0,ROUND(E6*I6,2)),"")</f>
        <v>20010000</v>
      </c>
      <c r="N6" s="15" cm="1">
        <f t="array" ref="N6">IF(F6&gt;0,IF($D6&lt;=0,0,ROUND(F6*J6,2)),"")</f>
        <v>20010000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20226300</v>
      </c>
      <c r="I7" s="18">
        <v>20000000</v>
      </c>
      <c r="J7" s="18">
        <v>20000000</v>
      </c>
      <c r="K7" s="18">
        <v>11</v>
      </c>
      <c r="L7" s="18" cm="1">
        <f t="array" ref="L7">IF(D7&gt;0,IF($D7&lt;=0,0,D7*H7),"")</f>
        <v>20226300</v>
      </c>
      <c r="M7" s="18" cm="1">
        <f t="array" ref="M7">IF(E7&gt;0,IF($D7&lt;=0,0,ROUND(E7*I7,2)),"")</f>
        <v>20000000</v>
      </c>
      <c r="N7" s="27" cm="1">
        <f t="array" ref="N7">IF(F7&gt;0,IF($D7&lt;=0,0,ROUND(F7*J7,2)),"")</f>
        <v>20000000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4045200</v>
      </c>
      <c r="I8" s="13">
        <v>5000000</v>
      </c>
      <c r="J8" s="13">
        <v>5000000</v>
      </c>
      <c r="K8" s="13">
        <v>11</v>
      </c>
      <c r="L8" s="13" cm="1">
        <f t="array" ref="L8">IF(D8&gt;0,IF($D8&lt;=0,0,D8*H8),"")</f>
        <v>4045200</v>
      </c>
      <c r="M8" s="13" cm="1">
        <f t="array" ref="M8">IF(E8&gt;0,IF($D8&lt;=0,0,ROUND(E8*I8,2)),"")</f>
        <v>5000000</v>
      </c>
      <c r="N8" s="15" cm="1">
        <f t="array" ref="N8">IF(F8&gt;0,IF($D8&lt;=0,0,ROUND(F8*J8,2)),"")</f>
        <v>5000000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12135800</v>
      </c>
      <c r="I9" s="18">
        <v>10800000</v>
      </c>
      <c r="J9" s="18">
        <v>10800000</v>
      </c>
      <c r="K9" s="18">
        <v>11</v>
      </c>
      <c r="L9" s="18" cm="1">
        <f t="array" ref="L9">IF(D9&gt;0,IF($D9&lt;=0,0,D9*H9),"")</f>
        <v>12135800</v>
      </c>
      <c r="M9" s="18" cm="1">
        <f t="array" ref="M9">IF(E9&gt;0,IF($D9&lt;=0,0,ROUND(E9*I9,2)),"")</f>
        <v>10800000</v>
      </c>
      <c r="N9" s="27" cm="1">
        <f t="array" ref="N9">IF(F9&gt;0,IF($D9&lt;=0,0,ROUND(F9*J9,2)),"")</f>
        <v>10800000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194172.24</v>
      </c>
      <c r="I10" s="83">
        <v>193968</v>
      </c>
      <c r="J10" s="83">
        <v>193968</v>
      </c>
      <c r="K10" s="83">
        <v>0</v>
      </c>
      <c r="L10" s="83" cm="1">
        <f t="array" ref="L10">IF(D10&gt;0,IF($D10&lt;=0,0,D10*H10),"")</f>
        <v>194172.24</v>
      </c>
      <c r="M10" s="83" cm="1">
        <f t="array" ref="M10">IF(E10&gt;0,IF($D10&lt;=0,0,ROUND(E10*I10,2)),"")</f>
        <v>193968</v>
      </c>
      <c r="N10" s="87" cm="1">
        <f t="array" ref="N10">IF(F10&gt;0,IF($D10&lt;=0,0,ROUND(F10*J10,2)),"")</f>
        <v>193968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81099272.239999995</v>
      </c>
      <c r="M27" s="57" cm="1">
        <f t="array" ref="M27">SUM(M1:M26)</f>
        <v>81013968</v>
      </c>
      <c r="N27" s="57" cm="1">
        <f t="array" ref="N27">SUM(N1:N26)</f>
        <v>81013968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194172.24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193968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193968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80905100</v>
      </c>
      <c r="M28" s="67" cm="1">
        <f t="array" ref="M28">SUMIF($K3:$K26,"&gt;0",M3:M26)</f>
        <v>80820000</v>
      </c>
      <c r="N28" s="67" cm="1">
        <f t="array" ref="N28">SUMIF($K3:$K26,"&gt;0",N3:N26)</f>
        <v>80820000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8899561</v>
      </c>
      <c r="M29" s="67" cm="1">
        <f t="array" ref="M29">M28*MAX($K3:$K26)%</f>
        <v>8890200</v>
      </c>
      <c r="N29" s="67" cm="1">
        <f t="array" ref="N29">N28*MAX($K3:$K26)%</f>
        <v>8890200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90000000</v>
      </c>
      <c r="F30" s="92">
        <v>89805000</v>
      </c>
      <c r="G30" s="70"/>
      <c r="H30" s="70"/>
      <c r="I30" s="69"/>
      <c r="J30" s="71"/>
      <c r="K30" s="73" t="s">
        <v>41</v>
      </c>
      <c r="L30" s="74" cm="1">
        <f t="array" ref="L30">L27+L29</f>
        <v>89998833.239999995</v>
      </c>
      <c r="M30" s="67" cm="1">
        <f t="array" ref="M30">M27+M29</f>
        <v>89904168</v>
      </c>
      <c r="N30" s="67" cm="1">
        <f t="array" ref="N30">N27+N29</f>
        <v>89904168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1166.7600000053644</v>
      </c>
      <c r="F31" s="93" cm="1">
        <f t="array" ref="F31">ROUNDDOWN(E$30-D$28,2)</f>
        <v>89805827.760000005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89998833.239999995</v>
      </c>
      <c r="M31" s="66" cm="1">
        <f t="array" ref="M31">ROUNDDOWN(M30,2)</f>
        <v>89904168</v>
      </c>
      <c r="N31" s="66" cm="1">
        <f t="array" ref="N31">ROUNDDOWN(N30,-3)</f>
        <v>89904000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8090500</v>
      </c>
      <c r="I4" s="13">
        <v>8000000</v>
      </c>
      <c r="J4" s="13">
        <v>8000000</v>
      </c>
      <c r="K4" s="13">
        <v>11</v>
      </c>
      <c r="L4" s="13" cm="1">
        <f t="array" ref="L4">IF(D4&gt;0,IF($D4&lt;=0,0,D4*H4),"")</f>
        <v>8090500</v>
      </c>
      <c r="M4" s="13" cm="1">
        <f t="array" ref="M4">IF(E4&gt;0,IF($D4&lt;=0,0,ROUND(E4*I4,2)),"")</f>
        <v>8000000</v>
      </c>
      <c r="N4" s="15" cm="1">
        <f t="array" ref="N4">IF(F4&gt;0,IF($D4&lt;=0,0,ROUND(F4*J4,2)),"")</f>
        <v>8000000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16181000</v>
      </c>
      <c r="I5" s="18">
        <v>17000000</v>
      </c>
      <c r="J5" s="18">
        <v>17000000</v>
      </c>
      <c r="K5" s="18">
        <v>11</v>
      </c>
      <c r="L5" s="18" cm="1">
        <f t="array" ref="L5">IF(D5&gt;0,IF($D5&lt;=0,0,D5*H5),"")</f>
        <v>16181000</v>
      </c>
      <c r="M5" s="18" cm="1">
        <f t="array" ref="M5">IF(E5&gt;0,IF($D5&lt;=0,0,ROUND(E5*I5,2)),"")</f>
        <v>17000000</v>
      </c>
      <c r="N5" s="27" cm="1">
        <f t="array" ref="N5">IF(F5&gt;0,IF($D5&lt;=0,0,ROUND(F5*J5,2)),"")</f>
        <v>17000000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20226300</v>
      </c>
      <c r="I6" s="13">
        <v>20000000</v>
      </c>
      <c r="J6" s="13">
        <v>20000000</v>
      </c>
      <c r="K6" s="13">
        <v>11</v>
      </c>
      <c r="L6" s="13" cm="1">
        <f t="array" ref="L6">IF(D6&gt;0,IF($D6&lt;=0,0,D6*H6),"")</f>
        <v>20226300</v>
      </c>
      <c r="M6" s="13" cm="1">
        <f t="array" ref="M6">IF(E6&gt;0,IF($D6&lt;=0,0,ROUND(E6*I6,2)),"")</f>
        <v>20000000</v>
      </c>
      <c r="N6" s="15" cm="1">
        <f t="array" ref="N6">IF(F6&gt;0,IF($D6&lt;=0,0,ROUND(F6*J6,2)),"")</f>
        <v>20000000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20226300</v>
      </c>
      <c r="I7" s="18">
        <v>20000000</v>
      </c>
      <c r="J7" s="18">
        <v>20000000</v>
      </c>
      <c r="K7" s="18">
        <v>11</v>
      </c>
      <c r="L7" s="18" cm="1">
        <f t="array" ref="L7">IF(D7&gt;0,IF($D7&lt;=0,0,D7*H7),"")</f>
        <v>20226300</v>
      </c>
      <c r="M7" s="18" cm="1">
        <f t="array" ref="M7">IF(E7&gt;0,IF($D7&lt;=0,0,ROUND(E7*I7,2)),"")</f>
        <v>20000000</v>
      </c>
      <c r="N7" s="27" cm="1">
        <f t="array" ref="N7">IF(F7&gt;0,IF($D7&lt;=0,0,ROUND(F7*J7,2)),"")</f>
        <v>20000000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4045200</v>
      </c>
      <c r="I8" s="13">
        <v>5000000</v>
      </c>
      <c r="J8" s="13">
        <v>5000000</v>
      </c>
      <c r="K8" s="13">
        <v>11</v>
      </c>
      <c r="L8" s="13" cm="1">
        <f t="array" ref="L8">IF(D8&gt;0,IF($D8&lt;=0,0,D8*H8),"")</f>
        <v>4045200</v>
      </c>
      <c r="M8" s="13" cm="1">
        <f t="array" ref="M8">IF(E8&gt;0,IF($D8&lt;=0,0,ROUND(E8*I8,2)),"")</f>
        <v>5000000</v>
      </c>
      <c r="N8" s="15" cm="1">
        <f t="array" ref="N8">IF(F8&gt;0,IF($D8&lt;=0,0,ROUND(F8*J8,2)),"")</f>
        <v>5000000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12135800</v>
      </c>
      <c r="I9" s="18">
        <v>10800000</v>
      </c>
      <c r="J9" s="18">
        <v>10800000</v>
      </c>
      <c r="K9" s="18">
        <v>11</v>
      </c>
      <c r="L9" s="18" cm="1">
        <f t="array" ref="L9">IF(D9&gt;0,IF($D9&lt;=0,0,D9*H9),"")</f>
        <v>12135800</v>
      </c>
      <c r="M9" s="18" cm="1">
        <f t="array" ref="M9">IF(E9&gt;0,IF($D9&lt;=0,0,ROUND(E9*I9,2)),"")</f>
        <v>10800000</v>
      </c>
      <c r="N9" s="27" cm="1">
        <f t="array" ref="N9">IF(F9&gt;0,IF($D9&lt;=0,0,ROUND(F9*J9,2)),"")</f>
        <v>10800000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194172.24</v>
      </c>
      <c r="I10" s="83">
        <v>193920</v>
      </c>
      <c r="J10" s="83">
        <v>193920</v>
      </c>
      <c r="K10" s="83">
        <v>0</v>
      </c>
      <c r="L10" s="83" cm="1">
        <f t="array" ref="L10">IF(D10&gt;0,IF($D10&lt;=0,0,D10*H10),"")</f>
        <v>194172.24</v>
      </c>
      <c r="M10" s="83" cm="1">
        <f t="array" ref="M10">IF(E10&gt;0,IF($D10&lt;=0,0,ROUND(E10*I10,2)),"")</f>
        <v>193920</v>
      </c>
      <c r="N10" s="87" cm="1">
        <f t="array" ref="N10">IF(F10&gt;0,IF($D10&lt;=0,0,ROUND(F10*J10,2)),"")</f>
        <v>193920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81099272.239999995</v>
      </c>
      <c r="M27" s="57" cm="1">
        <f t="array" ref="M27">SUM(M1:M26)</f>
        <v>80993920</v>
      </c>
      <c r="N27" s="57" cm="1">
        <f t="array" ref="N27">SUM(N1:N26)</f>
        <v>80993920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194172.24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193920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193920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80905100</v>
      </c>
      <c r="M28" s="67" cm="1">
        <f t="array" ref="M28">SUMIF($K3:$K26,"&gt;0",M3:M26)</f>
        <v>80800000</v>
      </c>
      <c r="N28" s="67" cm="1">
        <f t="array" ref="N28">SUMIF($K3:$K26,"&gt;0",N3:N26)</f>
        <v>80800000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8899561</v>
      </c>
      <c r="M29" s="67" cm="1">
        <f t="array" ref="M29">M28*MAX($K3:$K26)%</f>
        <v>8888000</v>
      </c>
      <c r="N29" s="67" cm="1">
        <f t="array" ref="N29">N28*MAX($K3:$K26)%</f>
        <v>8888000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90000000</v>
      </c>
      <c r="F30" s="92">
        <v>89805000</v>
      </c>
      <c r="G30" s="70"/>
      <c r="H30" s="70"/>
      <c r="I30" s="69"/>
      <c r="J30" s="71"/>
      <c r="K30" s="73" t="s">
        <v>41</v>
      </c>
      <c r="L30" s="74" cm="1">
        <f t="array" ref="L30">L27+L29</f>
        <v>89998833.239999995</v>
      </c>
      <c r="M30" s="67" cm="1">
        <f t="array" ref="M30">M27+M29</f>
        <v>89881920</v>
      </c>
      <c r="N30" s="67" cm="1">
        <f t="array" ref="N30">N27+N29</f>
        <v>89881920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1166.7600000053644</v>
      </c>
      <c r="F31" s="93" cm="1">
        <f t="array" ref="F31">ROUNDDOWN(E$30-D$28,2)</f>
        <v>89805827.760000005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89998833.239999995</v>
      </c>
      <c r="M31" s="66" cm="1">
        <f t="array" ref="M31">ROUNDDOWN(M30,2)</f>
        <v>89881920</v>
      </c>
      <c r="N31" s="66" cm="1">
        <f t="array" ref="N31">ROUNDDOWN(N30,-3)</f>
        <v>89881000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9000000</v>
      </c>
      <c r="J4" s="13">
        <v>9000000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9000000</v>
      </c>
      <c r="N4" s="15" cm="1">
        <f t="array" ref="N4">IF(F4&gt;0,IF($D4&lt;=0,0,ROUND(F4*J4,2)),"")</f>
        <v>9000000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17979000</v>
      </c>
      <c r="I5" s="18">
        <v>16000000</v>
      </c>
      <c r="J5" s="18">
        <v>16000000</v>
      </c>
      <c r="K5" s="18">
        <v>11</v>
      </c>
      <c r="L5" s="18" cm="1">
        <f t="array" ref="L5">IF(D5&gt;0,IF($D5&lt;=0,0,D5*H5),"")</f>
        <v>17979000</v>
      </c>
      <c r="M5" s="18" cm="1">
        <f t="array" ref="M5">IF(E5&gt;0,IF($D5&lt;=0,0,ROUND(E5*I5,2)),"")</f>
        <v>16000000</v>
      </c>
      <c r="N5" s="27" cm="1">
        <f t="array" ref="N5">IF(F5&gt;0,IF($D5&lt;=0,0,ROUND(F5*J5,2)),"")</f>
        <v>16000000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22473800</v>
      </c>
      <c r="I6" s="13">
        <v>23000000</v>
      </c>
      <c r="J6" s="13">
        <v>23000000</v>
      </c>
      <c r="K6" s="13">
        <v>11</v>
      </c>
      <c r="L6" s="13" cm="1">
        <f t="array" ref="L6">IF(D6&gt;0,IF($D6&lt;=0,0,D6*H6),"")</f>
        <v>22473800</v>
      </c>
      <c r="M6" s="13" cm="1">
        <f t="array" ref="M6">IF(E6&gt;0,IF($D6&lt;=0,0,ROUND(E6*I6,2)),"")</f>
        <v>23000000</v>
      </c>
      <c r="N6" s="15" cm="1">
        <f t="array" ref="N6">IF(F6&gt;0,IF($D6&lt;=0,0,ROUND(F6*J6,2)),"")</f>
        <v>23000000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22473800</v>
      </c>
      <c r="I7" s="18">
        <v>23000000</v>
      </c>
      <c r="J7" s="18">
        <v>23000000</v>
      </c>
      <c r="K7" s="18">
        <v>11</v>
      </c>
      <c r="L7" s="18" cm="1">
        <f t="array" ref="L7">IF(D7&gt;0,IF($D7&lt;=0,0,D7*H7),"")</f>
        <v>22473800</v>
      </c>
      <c r="M7" s="18" cm="1">
        <f t="array" ref="M7">IF(E7&gt;0,IF($D7&lt;=0,0,ROUND(E7*I7,2)),"")</f>
        <v>23000000</v>
      </c>
      <c r="N7" s="27" cm="1">
        <f t="array" ref="N7">IF(F7&gt;0,IF($D7&lt;=0,0,ROUND(F7*J7,2)),"")</f>
        <v>23000000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4100000</v>
      </c>
      <c r="J8" s="13">
        <v>4100000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4100000</v>
      </c>
      <c r="N8" s="15" cm="1">
        <f t="array" ref="N8">IF(F8&gt;0,IF($D8&lt;=0,0,ROUND(F8*J8,2)),"")</f>
        <v>4100000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14700000</v>
      </c>
      <c r="J9" s="18">
        <v>14700000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14700000</v>
      </c>
      <c r="N9" s="27" cm="1">
        <f t="array" ref="N9">IF(F9&gt;0,IF($D9&lt;=0,0,ROUND(F9*J9,2)),"")</f>
        <v>14700000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215748.24</v>
      </c>
      <c r="I10" s="83">
        <v>215520</v>
      </c>
      <c r="J10" s="83">
        <v>215520</v>
      </c>
      <c r="K10" s="83">
        <v>0</v>
      </c>
      <c r="L10" s="83" cm="1">
        <f t="array" ref="L10">IF(D10&gt;0,IF($D10&lt;=0,0,D10*H10),"")</f>
        <v>215748.24</v>
      </c>
      <c r="M10" s="83" cm="1">
        <f t="array" ref="M10">IF(E10&gt;0,IF($D10&lt;=0,0,ROUND(E10*I10,2)),"")</f>
        <v>215520</v>
      </c>
      <c r="N10" s="87" cm="1">
        <f t="array" ref="N10">IF(F10&gt;0,IF($D10&lt;=0,0,ROUND(F10*J10,2)),"")</f>
        <v>215520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90110848.239999995</v>
      </c>
      <c r="M27" s="57" cm="1">
        <f t="array" ref="M27">SUM(M1:M26)</f>
        <v>90015520</v>
      </c>
      <c r="N27" s="57" cm="1">
        <f t="array" ref="N27">SUM(N1:N26)</f>
        <v>90015520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215520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215520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89895100</v>
      </c>
      <c r="M28" s="67" cm="1">
        <f t="array" ref="M28">SUMIF($K3:$K26,"&gt;0",M3:M26)</f>
        <v>89800000</v>
      </c>
      <c r="N28" s="67" cm="1">
        <f t="array" ref="N28">SUMIF($K3:$K26,"&gt;0",N3:N26)</f>
        <v>89800000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9888461</v>
      </c>
      <c r="M29" s="67" cm="1">
        <f t="array" ref="M29">M28*MAX($K3:$K26)%</f>
        <v>9878000</v>
      </c>
      <c r="N29" s="67" cm="1">
        <f t="array" ref="N29">N28*MAX($K3:$K26)%</f>
        <v>9878000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99784000</v>
      </c>
      <c r="G30" s="70"/>
      <c r="H30" s="70"/>
      <c r="I30" s="69"/>
      <c r="J30" s="71"/>
      <c r="K30" s="73" t="s">
        <v>41</v>
      </c>
      <c r="L30" s="74" cm="1">
        <f t="array" ref="L30">L27+L29</f>
        <v>99999309.239999995</v>
      </c>
      <c r="M30" s="67" cm="1">
        <f t="array" ref="M30">M27+M29</f>
        <v>99893520</v>
      </c>
      <c r="N30" s="67" cm="1">
        <f t="array" ref="N30">N27+N29</f>
        <v>99893520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690.76000000536442</v>
      </c>
      <c r="F31" s="93" cm="1">
        <f t="array" ref="F31">ROUNDDOWN(E$30-D$28,2)</f>
        <v>99784251.760000005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99999309.239999995</v>
      </c>
      <c r="M31" s="66" cm="1">
        <f t="array" ref="M31">ROUNDDOWN(M30,2)</f>
        <v>99893520</v>
      </c>
      <c r="N31" s="66" cm="1">
        <f t="array" ref="N31">ROUNDDOWN(N30,-3)</f>
        <v>99893000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N33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356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2500000</v>
      </c>
      <c r="I4" s="13">
        <v>2460000</v>
      </c>
      <c r="J4" s="13">
        <v>2460000</v>
      </c>
      <c r="K4" s="13">
        <v>11</v>
      </c>
      <c r="L4" s="13" cm="1">
        <f t="array" ref="L4">IF(D4&gt;0,IF($D4&lt;=0,0,D4*H4),"")</f>
        <v>2500000</v>
      </c>
      <c r="M4" s="13" cm="1">
        <f t="array" ref="M4">IF(E4&gt;0,IF($D4&lt;=0,0,ROUND(E4*I4,2)),"")</f>
        <v>2460000</v>
      </c>
      <c r="N4" s="15" cm="1">
        <f t="array" ref="N4">IF(F4&gt;0,IF($D4&lt;=0,0,ROUND(F4*J4,2)),"")</f>
        <v>2460000</v>
      </c>
    </row>
    <row r="5" spans="1:14" ht="20.5" customHeight="1" x14ac:dyDescent="0.15">
      <c r="A5" s="29">
        <v>2</v>
      </c>
      <c r="B5" s="11" t="s">
        <v>445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1400000</v>
      </c>
      <c r="I5" s="18">
        <v>1440000</v>
      </c>
      <c r="J5" s="18">
        <v>1400000</v>
      </c>
      <c r="K5" s="18">
        <v>11</v>
      </c>
      <c r="L5" s="18" cm="1">
        <f t="array" ref="L5">IF(D5&gt;0,IF($D5&lt;=0,0,D5*H5),"")</f>
        <v>1400000</v>
      </c>
      <c r="M5" s="18" cm="1">
        <f t="array" ref="M5">IF(E5&gt;0,IF($D5&lt;=0,0,ROUND(E5*I5,2)),"")</f>
        <v>1440000</v>
      </c>
      <c r="N5" s="27" cm="1">
        <f t="array" ref="N5">IF(F5&gt;0,IF($D5&lt;=0,0,ROUND(F5*J5,2)),"")</f>
        <v>1400000</v>
      </c>
    </row>
    <row r="6" spans="1:14" ht="20.5" customHeight="1" x14ac:dyDescent="0.15">
      <c r="A6" s="118" t="s">
        <v>50</v>
      </c>
      <c r="B6" s="11" t="s">
        <v>357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29">
        <v>1</v>
      </c>
      <c r="B7" s="11" t="s">
        <v>446</v>
      </c>
      <c r="C7" s="16"/>
      <c r="D7" s="17"/>
      <c r="E7" s="18"/>
      <c r="F7" s="18"/>
      <c r="G7" s="17"/>
      <c r="H7" s="18"/>
      <c r="I7" s="18"/>
      <c r="J7" s="18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11</v>
      </c>
      <c r="B8" s="11" t="s">
        <v>447</v>
      </c>
      <c r="C8" s="12"/>
      <c r="D8" s="22">
        <v>20</v>
      </c>
      <c r="E8" s="13" cm="1">
        <f t="array" ref="E8">D8</f>
        <v>20</v>
      </c>
      <c r="F8" s="13" cm="1">
        <f t="array" ref="F8">D8</f>
        <v>20</v>
      </c>
      <c r="G8" s="14" t="s">
        <v>321</v>
      </c>
      <c r="H8" s="13">
        <v>237877.5</v>
      </c>
      <c r="I8" s="13">
        <v>237302.5</v>
      </c>
      <c r="J8" s="13">
        <v>237302.5</v>
      </c>
      <c r="K8" s="13">
        <v>11</v>
      </c>
      <c r="L8" s="13" cm="1">
        <f t="array" ref="L8">IF(D8&gt;0,IF($D8&lt;=0,0,D8*H8),"")</f>
        <v>4757550</v>
      </c>
      <c r="M8" s="13" cm="1">
        <f t="array" ref="M8">IF(E8&gt;0,IF($D8&lt;=0,0,ROUND(E8*I8,2)),"")</f>
        <v>4746050</v>
      </c>
      <c r="N8" s="15" cm="1">
        <f t="array" ref="N8">IF(F8&gt;0,IF($D8&lt;=0,0,ROUND(F8*J8,2)),"")</f>
        <v>4746050</v>
      </c>
    </row>
    <row r="9" spans="1:14" ht="20.5" customHeight="1" x14ac:dyDescent="0.15">
      <c r="A9" s="10" t="s">
        <v>14</v>
      </c>
      <c r="B9" s="11" t="s">
        <v>360</v>
      </c>
      <c r="C9" s="16"/>
      <c r="D9" s="18">
        <v>60</v>
      </c>
      <c r="E9" s="18" cm="1">
        <f t="array" ref="E9">D9</f>
        <v>60</v>
      </c>
      <c r="F9" s="18" cm="1">
        <f t="array" ref="F9">D9</f>
        <v>60</v>
      </c>
      <c r="G9" s="25" t="s">
        <v>321</v>
      </c>
      <c r="H9" s="18">
        <v>1296552.2</v>
      </c>
      <c r="I9" s="30">
        <v>1292440.95</v>
      </c>
      <c r="J9" s="30">
        <v>1292440.95</v>
      </c>
      <c r="K9" s="18">
        <v>11</v>
      </c>
      <c r="L9" s="18" cm="1">
        <f t="array" ref="L9">IF(D9&gt;0,IF($D9&lt;=0,0,D9*H9),"")</f>
        <v>77793132</v>
      </c>
      <c r="M9" s="18" cm="1">
        <f t="array" ref="M9">IF(E9&gt;0,IF($D9&lt;=0,0,ROUND(E9*I9,2)),"")</f>
        <v>77546457</v>
      </c>
      <c r="N9" s="27" cm="1">
        <f t="array" ref="N9">IF(F9&gt;0,IF($D9&lt;=0,0,ROUND(F9*J9,2)),"")</f>
        <v>77546457</v>
      </c>
    </row>
    <row r="10" spans="1:14" ht="20.5" customHeight="1" x14ac:dyDescent="0.15">
      <c r="A10" s="10" t="s">
        <v>361</v>
      </c>
      <c r="B10" s="11" t="s">
        <v>362</v>
      </c>
      <c r="C10" s="12"/>
      <c r="D10" s="13">
        <v>10</v>
      </c>
      <c r="E10" s="13" cm="1">
        <f t="array" ref="E10">D10</f>
        <v>10</v>
      </c>
      <c r="F10" s="13" cm="1">
        <f t="array" ref="F10">D10</f>
        <v>10</v>
      </c>
      <c r="G10" s="14" t="s">
        <v>317</v>
      </c>
      <c r="H10" s="13">
        <v>349050.88</v>
      </c>
      <c r="I10" s="100">
        <v>347153.38</v>
      </c>
      <c r="J10" s="100">
        <v>347153.38</v>
      </c>
      <c r="K10" s="13">
        <v>11</v>
      </c>
      <c r="L10" s="13" cm="1">
        <f t="array" ref="L10">IF(D10&gt;0,IF($D10&lt;=0,0,D10*H10),"")</f>
        <v>3490508.7999999998</v>
      </c>
      <c r="M10" s="13" cm="1">
        <f t="array" ref="M10">IF(E10&gt;0,IF($D10&lt;=0,0,ROUND(E10*I10,2)),"")</f>
        <v>3471533.8</v>
      </c>
      <c r="N10" s="15" cm="1">
        <f t="array" ref="N10">IF(F10&gt;0,IF($D10&lt;=0,0,ROUND(F10*J10,2)),"")</f>
        <v>3471533.8</v>
      </c>
    </row>
    <row r="11" spans="1:14" ht="20.5" customHeight="1" x14ac:dyDescent="0.15">
      <c r="A11" s="79"/>
      <c r="B11" s="11" t="s">
        <v>37</v>
      </c>
      <c r="C11" s="16"/>
      <c r="D11" s="18"/>
      <c r="E11" s="18"/>
      <c r="F11" s="18"/>
      <c r="G11" s="17"/>
      <c r="H11" s="17"/>
      <c r="I11" s="17"/>
      <c r="J11" s="17"/>
      <c r="K11" s="18"/>
      <c r="L11" s="17" t="str" cm="1">
        <f t="array" ref="L11">IF(D11&gt;0,IF($D11&lt;=0,0,D11*H11),"")</f>
        <v/>
      </c>
      <c r="M11" s="18"/>
      <c r="N11" s="27"/>
    </row>
    <row r="12" spans="1:14" ht="20.5" customHeight="1" x14ac:dyDescent="0.15">
      <c r="A12" s="135">
        <v>1</v>
      </c>
      <c r="B12" s="32" t="s">
        <v>38</v>
      </c>
      <c r="C12" s="82"/>
      <c r="D12" s="83">
        <v>1</v>
      </c>
      <c r="E12" s="83" cm="1">
        <f t="array" ref="E12">D12</f>
        <v>1</v>
      </c>
      <c r="F12" s="83" cm="1">
        <f t="array" ref="F12">D12</f>
        <v>1</v>
      </c>
      <c r="G12" s="86" t="s">
        <v>13</v>
      </c>
      <c r="H12" s="83">
        <v>215858.86</v>
      </c>
      <c r="I12" s="83">
        <v>215193.7</v>
      </c>
      <c r="J12" s="83">
        <v>215193.7</v>
      </c>
      <c r="K12" s="83">
        <v>0</v>
      </c>
      <c r="L12" s="83" cm="1">
        <f t="array" ref="L12">IF(D12&gt;0,IF($D12&lt;=0,0,D12*H12),"")</f>
        <v>215858.86</v>
      </c>
      <c r="M12" s="83" cm="1">
        <f t="array" ref="M12">IF(E12&gt;0,IF($D12&lt;=0,0,ROUND(E12*I12,2)),"")</f>
        <v>215193.7</v>
      </c>
      <c r="N12" s="87" cm="1">
        <f t="array" ref="N12">IF(F12&gt;0,IF($D12&lt;=0,0,ROUND(F12*J12,2)),"")</f>
        <v>215193.7</v>
      </c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88"/>
      <c r="I20" s="88"/>
      <c r="J20" s="88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5"/>
      <c r="I21" s="45"/>
      <c r="J21" s="45"/>
      <c r="K21" s="44"/>
      <c r="L21" s="45"/>
      <c r="M21" s="45"/>
      <c r="N21" s="50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49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1"/>
      <c r="M28" s="41"/>
      <c r="N28" s="47"/>
    </row>
    <row r="29" spans="1:14" ht="20.75" customHeight="1" x14ac:dyDescent="0.15">
      <c r="A29" s="51"/>
      <c r="B29" s="52"/>
      <c r="C29" s="52"/>
      <c r="D29" s="53"/>
      <c r="E29" s="53"/>
      <c r="F29" s="53"/>
      <c r="G29" s="54"/>
      <c r="H29" s="54"/>
      <c r="I29" s="52"/>
      <c r="J29" s="55"/>
      <c r="K29" s="56" t="s">
        <v>39</v>
      </c>
      <c r="L29" s="57" cm="1">
        <f t="array" ref="L29">SUM(L1:L28)</f>
        <v>90157049.659999996</v>
      </c>
      <c r="M29" s="57" cm="1">
        <f t="array" ref="M29">SUM(M1:M28)</f>
        <v>89879234.5</v>
      </c>
      <c r="N29" s="57" cm="1">
        <f t="array" ref="N29">SUM(N1:N28)</f>
        <v>89839234.5</v>
      </c>
    </row>
    <row r="30" spans="1:14" ht="21" customHeight="1" x14ac:dyDescent="0.15">
      <c r="A30" s="58"/>
      <c r="B30" s="59" t="s">
        <v>40</v>
      </c>
      <c r="C30" s="60"/>
      <c r="D30" s="61" cm="1">
        <f t="array" ref="D30">ROUND(IF(L30&lt;=100000000,L30*0.24%,IF(AND(L30&gt;100000000,L30&lt;=500000000),100000000*0.24%+(L30-100000000)*0.19%,IF(AND(L30&gt;500000000,L30&lt;=1000000000),100000000*0.24%+400000000*0.19%+(L30-500000000)*0.15%,IF(AND(L30&gt;1000000000,L30&lt;=5000000000),100000000*0.24%+400000000*0.19%+500000000*0.15%+(L30-1000000000)*0.12%,IF(L30&gt;5000000000,100000000*0.24%+400000000*0.19%+500000000*0.15%+4000000000*0.12%+(L30-5000000000)*0.1%,"Bingung komputer"))))),2)</f>
        <v>215858.86</v>
      </c>
      <c r="E30" s="62" cm="1">
        <f t="array" ref="E30">ROUND(IF(M30&lt;=100000000,M30*0.24%,IF(AND(M30&gt;100000000,M30&lt;=500000000),100000000*0.24%+(M30-100000000)*0.19%,IF(AND(M30&gt;500000000,M30&lt;=1000000000),100000000*0.24%+400000000*0.19%+(M30-500000000)*0.15%,IF(AND(M30&gt;1000000000,M30&lt;=5000000000),100000000*0.24%+400000000*0.19%+500000000*0.15%+(M30-1000000000)*0.12%,IF(M30&gt;5000000000,100000000*0.24%+400000000*0.19%+500000000*0.15%+4000000000*0.12%+(M30-5000000000)*0.1%,"Bingung komputer"))))),2)</f>
        <v>215193.7</v>
      </c>
      <c r="F30" s="62" cm="1">
        <f t="array" ref="F30">ROUND(IF(N30&lt;=100000000,N30*0.24%,IF(AND(N30&gt;100000000,N30&lt;=500000000),100000000*0.24%+(N30-100000000)*0.19%,IF(AND(N30&gt;500000000,N30&lt;=1000000000),100000000*0.24%+400000000*0.19%+(N30-500000000)*0.15%,IF(AND(N30&gt;1000000000,N30&lt;=5000000000),100000000*0.24%+400000000*0.19%+500000000*0.15%+(N30-1000000000)*0.12%,IF(N30&gt;5000000000,100000000*0.24%+400000000*0.19%+500000000*0.15%+4000000000*0.12%+(N30-5000000000)*0.1%,"Bingung komputer"))))),2)</f>
        <v>215097.7</v>
      </c>
      <c r="G30" s="63"/>
      <c r="H30" s="64"/>
      <c r="I30" s="60"/>
      <c r="J30" s="65"/>
      <c r="K30" s="65" t="str" cm="1">
        <f t="array" ref="K30">"Jumlah Terkena Pajak "&amp;MAX(K3:K28)&amp;"% (B)"</f>
        <v>Jumlah Terkena Pajak 11% (B)</v>
      </c>
      <c r="L30" s="66" cm="1">
        <f t="array" ref="L30">SUMIF($K3:$K28,"&gt;0",L3:L28)</f>
        <v>89941190.799999997</v>
      </c>
      <c r="M30" s="67" cm="1">
        <f t="array" ref="M30">SUMIF($K3:$K28,"&gt;0",M3:M28)</f>
        <v>89664040.799999997</v>
      </c>
      <c r="N30" s="67" cm="1">
        <f t="array" ref="N30">SUMIF($K3:$K28,"&gt;0",N3:N28)</f>
        <v>89624040.799999997</v>
      </c>
    </row>
    <row r="31" spans="1:14" ht="21" customHeight="1" x14ac:dyDescent="0.15">
      <c r="A31" s="68"/>
      <c r="B31" s="69"/>
      <c r="C31" s="69"/>
      <c r="D31" s="70"/>
      <c r="E31" s="70"/>
      <c r="F31" s="69"/>
      <c r="G31" s="70"/>
      <c r="H31" s="70"/>
      <c r="I31" s="69"/>
      <c r="J31" s="71"/>
      <c r="K31" s="71" t="str" cm="1">
        <f t="array" ref="K31">"PPN (C) = "&amp;MAX(K3:K28)&amp;"% x B"</f>
        <v>PPN (C) = 11% x B</v>
      </c>
      <c r="L31" s="72" cm="1">
        <f t="array" ref="L31">L30*MAX($K3:$K28)%</f>
        <v>9893530.9879999999</v>
      </c>
      <c r="M31" s="67" cm="1">
        <f t="array" ref="M31">M30*MAX($K3:$K28)%</f>
        <v>9863044.4879999999</v>
      </c>
      <c r="N31" s="67" cm="1">
        <f t="array" ref="N31">N30*MAX($K3:$K28)%</f>
        <v>9858644.4879999999</v>
      </c>
    </row>
    <row r="32" spans="1:14" ht="21" customHeight="1" x14ac:dyDescent="0.15">
      <c r="A32" s="68"/>
      <c r="B32" s="69"/>
      <c r="C32" s="69"/>
      <c r="D32" s="70"/>
      <c r="E32" s="70"/>
      <c r="F32" s="70"/>
      <c r="G32" s="70"/>
      <c r="H32" s="70"/>
      <c r="I32" s="69"/>
      <c r="J32" s="71"/>
      <c r="K32" s="73" t="s">
        <v>41</v>
      </c>
      <c r="L32" s="74" cm="1">
        <f t="array" ref="L32">L29+L31</f>
        <v>100050580.648</v>
      </c>
      <c r="M32" s="67" cm="1">
        <f t="array" ref="M32">M29+M31</f>
        <v>99742278.988000005</v>
      </c>
      <c r="N32" s="67" cm="1">
        <f t="array" ref="N32">N29+N31</f>
        <v>99697878.988000005</v>
      </c>
    </row>
    <row r="33" spans="1:14" ht="20.5" customHeight="1" x14ac:dyDescent="0.15">
      <c r="A33" s="68"/>
      <c r="B33" s="69"/>
      <c r="C33" s="69"/>
      <c r="D33" s="70"/>
      <c r="E33" s="70"/>
      <c r="F33" s="70"/>
      <c r="G33" s="70"/>
      <c r="H33" s="70"/>
      <c r="I33" s="69"/>
      <c r="J33" s="71"/>
      <c r="K33" s="73" t="s">
        <v>42</v>
      </c>
      <c r="L33" s="66" cm="1">
        <f t="array" ref="L33">ROUNDDOWN(L32,2)</f>
        <v>100050580.64</v>
      </c>
      <c r="M33" s="66" cm="1">
        <f t="array" ref="M33">ROUNDDOWN(M32,2)</f>
        <v>99742278.980000004</v>
      </c>
      <c r="N33" s="66" cm="1">
        <f t="array" ref="N33">ROUNDDOWN(N32,-3)</f>
        <v>99697000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N38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106"/>
      <c r="M3" s="106"/>
      <c r="N3" s="120"/>
    </row>
    <row r="4" spans="1:14" ht="20.5" customHeight="1" x14ac:dyDescent="0.15">
      <c r="A4" s="10" t="s">
        <v>14</v>
      </c>
      <c r="B4" s="11" t="s">
        <v>74</v>
      </c>
      <c r="C4" s="12"/>
      <c r="D4" s="22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3325646</v>
      </c>
      <c r="I4" s="13">
        <v>3215000</v>
      </c>
      <c r="J4" s="13">
        <v>3215000</v>
      </c>
      <c r="K4" s="13">
        <v>11</v>
      </c>
      <c r="L4" s="13" cm="1">
        <f t="array" ref="L4">IF(D4&gt;0,IF($D4&lt;=0,0,D4*H4),"")</f>
        <v>3325646</v>
      </c>
      <c r="M4" s="13" cm="1">
        <f t="array" ref="M4">IF(E4&gt;0,IF($D4&lt;=0,0,ROUND(E4*I4,2)),"")</f>
        <v>3215000</v>
      </c>
      <c r="N4" s="15" cm="1">
        <f t="array" ref="N4">IF(F4&gt;0,IF($D4&lt;=0,0,ROUND(F4*J4,2)),"")</f>
        <v>3215000</v>
      </c>
    </row>
    <row r="5" spans="1:14" ht="20.5" customHeight="1" x14ac:dyDescent="0.15">
      <c r="A5" s="10" t="s">
        <v>235</v>
      </c>
      <c r="B5" s="11" t="s">
        <v>236</v>
      </c>
      <c r="C5" s="16"/>
      <c r="D5" s="17"/>
      <c r="E5" s="18"/>
      <c r="F5" s="18"/>
      <c r="G5" s="17"/>
      <c r="H5" s="18"/>
      <c r="I5" s="18"/>
      <c r="J5" s="18"/>
      <c r="K5" s="18"/>
      <c r="L5" s="17"/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29">
        <v>1</v>
      </c>
      <c r="B6" s="11" t="s">
        <v>448</v>
      </c>
      <c r="C6" s="12"/>
      <c r="D6" s="13"/>
      <c r="E6" s="13"/>
      <c r="F6" s="13"/>
      <c r="G6" s="20"/>
      <c r="H6" s="20"/>
      <c r="I6" s="20"/>
      <c r="J6" s="20"/>
      <c r="K6" s="13"/>
      <c r="L6" s="20"/>
      <c r="M6" s="20"/>
      <c r="N6" s="21"/>
    </row>
    <row r="7" spans="1:14" ht="32.5" customHeight="1" x14ac:dyDescent="0.15">
      <c r="A7" s="10" t="s">
        <v>160</v>
      </c>
      <c r="B7" s="11" t="s">
        <v>161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108</v>
      </c>
      <c r="H7" s="18">
        <v>250000</v>
      </c>
      <c r="I7" s="18">
        <v>250000</v>
      </c>
      <c r="J7" s="18">
        <v>250000</v>
      </c>
      <c r="K7" s="18">
        <v>11</v>
      </c>
      <c r="L7" s="18" cm="1">
        <f t="array" ref="L7">IF(D7&gt;0,IF($D7&lt;=0,0,D7*H7),"")</f>
        <v>250000</v>
      </c>
      <c r="M7" s="18" cm="1">
        <f t="array" ref="M7">IF(E7&gt;0,IF($D7&lt;=0,0,ROUND(E7*I7,2)),"")</f>
        <v>250000</v>
      </c>
      <c r="N7" s="27" cm="1">
        <f t="array" ref="N7">IF(F7&gt;0,IF($D7&lt;=0,0,ROUND(F7*J7,2)),"")</f>
        <v>250000</v>
      </c>
    </row>
    <row r="8" spans="1:14" ht="32.5" customHeight="1" x14ac:dyDescent="0.15">
      <c r="A8" s="10" t="s">
        <v>162</v>
      </c>
      <c r="B8" s="11" t="s">
        <v>163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108</v>
      </c>
      <c r="H8" s="13">
        <v>159000</v>
      </c>
      <c r="I8" s="13">
        <v>159000</v>
      </c>
      <c r="J8" s="13">
        <v>159000</v>
      </c>
      <c r="K8" s="13">
        <v>11</v>
      </c>
      <c r="L8" s="13" cm="1">
        <f t="array" ref="L8">IF(D8&gt;0,IF($D8&lt;=0,0,D8*H8),"")</f>
        <v>159000</v>
      </c>
      <c r="M8" s="13" cm="1">
        <f t="array" ref="M8">IF(E8&gt;0,IF($D8&lt;=0,0,ROUND(E8*I8,2)),"")</f>
        <v>159000</v>
      </c>
      <c r="N8" s="15" cm="1">
        <f t="array" ref="N8">IF(F8&gt;0,IF($D8&lt;=0,0,ROUND(F8*J8,2)),"")</f>
        <v>159000</v>
      </c>
    </row>
    <row r="9" spans="1:14" ht="32.5" customHeight="1" x14ac:dyDescent="0.15">
      <c r="A9" s="10" t="s">
        <v>164</v>
      </c>
      <c r="B9" s="11" t="s">
        <v>165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108</v>
      </c>
      <c r="H9" s="18">
        <v>165000</v>
      </c>
      <c r="I9" s="18">
        <v>165000</v>
      </c>
      <c r="J9" s="18">
        <v>165000</v>
      </c>
      <c r="K9" s="18">
        <v>11</v>
      </c>
      <c r="L9" s="18" cm="1">
        <f t="array" ref="L9">IF(D9&gt;0,IF($D9&lt;=0,0,D9*H9),"")</f>
        <v>165000</v>
      </c>
      <c r="M9" s="18" cm="1">
        <f t="array" ref="M9">IF(E9&gt;0,IF($D9&lt;=0,0,ROUND(E9*I9,2)),"")</f>
        <v>165000</v>
      </c>
      <c r="N9" s="27" cm="1">
        <f t="array" ref="N9">IF(F9&gt;0,IF($D9&lt;=0,0,ROUND(F9*J9,2)),"")</f>
        <v>165000</v>
      </c>
    </row>
    <row r="10" spans="1:14" ht="20.5" customHeight="1" x14ac:dyDescent="0.15">
      <c r="A10" s="28"/>
      <c r="B10" s="102"/>
      <c r="C10" s="12"/>
      <c r="D10" s="13"/>
      <c r="E10" s="13"/>
      <c r="F10" s="13"/>
      <c r="G10" s="20"/>
      <c r="H10" s="20"/>
      <c r="I10" s="20"/>
      <c r="J10" s="20"/>
      <c r="K10" s="13"/>
      <c r="L10" s="20"/>
      <c r="M10" s="20"/>
      <c r="N10" s="21"/>
    </row>
    <row r="11" spans="1:14" ht="20.5" customHeight="1" x14ac:dyDescent="0.15">
      <c r="A11" s="29">
        <v>2</v>
      </c>
      <c r="B11" s="11" t="s">
        <v>449</v>
      </c>
      <c r="C11" s="16"/>
      <c r="D11" s="18"/>
      <c r="E11" s="18"/>
      <c r="F11" s="18"/>
      <c r="G11" s="17"/>
      <c r="H11" s="17"/>
      <c r="I11" s="17"/>
      <c r="J11" s="17"/>
      <c r="K11" s="18"/>
      <c r="L11" s="17"/>
      <c r="M11" s="17"/>
      <c r="N11" s="19"/>
    </row>
    <row r="12" spans="1:14" ht="32.5" customHeight="1" x14ac:dyDescent="0.15">
      <c r="A12" s="10" t="s">
        <v>166</v>
      </c>
      <c r="B12" s="11" t="s">
        <v>167</v>
      </c>
      <c r="C12" s="12"/>
      <c r="D12" s="13">
        <v>2</v>
      </c>
      <c r="E12" s="13" cm="1">
        <f t="array" ref="E12">D12</f>
        <v>2</v>
      </c>
      <c r="F12" s="13" cm="1">
        <f t="array" ref="F12">D12</f>
        <v>2</v>
      </c>
      <c r="G12" s="14" t="s">
        <v>70</v>
      </c>
      <c r="H12" s="13">
        <v>65000</v>
      </c>
      <c r="I12" s="13">
        <v>65000</v>
      </c>
      <c r="J12" s="13">
        <v>65000</v>
      </c>
      <c r="K12" s="13">
        <v>11</v>
      </c>
      <c r="L12" s="13" cm="1">
        <f t="array" ref="L12">IF(D12&gt;0,IF($D12&lt;=0,0,D12*H12),"")</f>
        <v>130000</v>
      </c>
      <c r="M12" s="13" cm="1">
        <f t="array" ref="M12">IF(E12&gt;0,IF($D12&lt;=0,0,ROUND(E12*I12,2)),"")</f>
        <v>130000</v>
      </c>
      <c r="N12" s="15" cm="1">
        <f t="array" ref="N12">IF(F12&gt;0,IF($D12&lt;=0,0,ROUND(F12*J12,2)),"")</f>
        <v>130000</v>
      </c>
    </row>
    <row r="13" spans="1:14" ht="32.5" customHeight="1" x14ac:dyDescent="0.15">
      <c r="A13" s="10" t="s">
        <v>168</v>
      </c>
      <c r="B13" s="11" t="s">
        <v>169</v>
      </c>
      <c r="C13" s="16"/>
      <c r="D13" s="18">
        <v>2</v>
      </c>
      <c r="E13" s="18" cm="1">
        <f t="array" ref="E13">D13</f>
        <v>2</v>
      </c>
      <c r="F13" s="18" cm="1">
        <f t="array" ref="F13">D13</f>
        <v>2</v>
      </c>
      <c r="G13" s="25" t="s">
        <v>170</v>
      </c>
      <c r="H13" s="18">
        <v>21000</v>
      </c>
      <c r="I13" s="18">
        <v>20000</v>
      </c>
      <c r="J13" s="18">
        <v>20000</v>
      </c>
      <c r="K13" s="18">
        <v>11</v>
      </c>
      <c r="L13" s="18" cm="1">
        <f t="array" ref="L13">IF(D13&gt;0,IF($D13&lt;=0,0,D13*H13),"")</f>
        <v>42000</v>
      </c>
      <c r="M13" s="18" cm="1">
        <f t="array" ref="M13">IF(E13&gt;0,IF($D13&lt;=0,0,ROUND(E13*I13,2)),"")</f>
        <v>40000</v>
      </c>
      <c r="N13" s="27" cm="1">
        <f t="array" ref="N13">IF(F13&gt;0,IF($D13&lt;=0,0,ROUND(F13*J13,2)),"")</f>
        <v>40000</v>
      </c>
    </row>
    <row r="14" spans="1:14" ht="32.5" customHeight="1" x14ac:dyDescent="0.15">
      <c r="A14" s="10" t="s">
        <v>171</v>
      </c>
      <c r="B14" s="11" t="s">
        <v>172</v>
      </c>
      <c r="C14" s="12"/>
      <c r="D14" s="13">
        <v>2</v>
      </c>
      <c r="E14" s="13" cm="1">
        <f t="array" ref="E14">D14</f>
        <v>2</v>
      </c>
      <c r="F14" s="13" cm="1">
        <f t="array" ref="F14">D14</f>
        <v>2</v>
      </c>
      <c r="G14" s="14" t="s">
        <v>170</v>
      </c>
      <c r="H14" s="13">
        <v>165000</v>
      </c>
      <c r="I14" s="13">
        <v>160000</v>
      </c>
      <c r="J14" s="13">
        <v>160000</v>
      </c>
      <c r="K14" s="13">
        <v>11</v>
      </c>
      <c r="L14" s="13" cm="1">
        <f t="array" ref="L14">IF(D14&gt;0,IF($D14&lt;=0,0,D14*H14),"")</f>
        <v>330000</v>
      </c>
      <c r="M14" s="13" cm="1">
        <f t="array" ref="M14">IF(E14&gt;0,IF($D14&lt;=0,0,ROUND(E14*I14,2)),"")</f>
        <v>320000</v>
      </c>
      <c r="N14" s="15" cm="1">
        <f t="array" ref="N14">IF(F14&gt;0,IF($D14&lt;=0,0,ROUND(F14*J14,2)),"")</f>
        <v>320000</v>
      </c>
    </row>
    <row r="15" spans="1:14" ht="32.5" customHeight="1" x14ac:dyDescent="0.15">
      <c r="A15" s="10" t="s">
        <v>173</v>
      </c>
      <c r="B15" s="11" t="s">
        <v>174</v>
      </c>
      <c r="C15" s="16"/>
      <c r="D15" s="18">
        <v>2</v>
      </c>
      <c r="E15" s="18" cm="1">
        <f t="array" ref="E15">D15</f>
        <v>2</v>
      </c>
      <c r="F15" s="18" cm="1">
        <f t="array" ref="F15">D15</f>
        <v>2</v>
      </c>
      <c r="G15" s="25" t="s">
        <v>70</v>
      </c>
      <c r="H15" s="18">
        <v>498000</v>
      </c>
      <c r="I15" s="18">
        <v>498000</v>
      </c>
      <c r="J15" s="18">
        <v>498000</v>
      </c>
      <c r="K15" s="18">
        <v>11</v>
      </c>
      <c r="L15" s="18" cm="1">
        <f t="array" ref="L15">IF(D15&gt;0,IF($D15&lt;=0,0,D15*H15),"")</f>
        <v>996000</v>
      </c>
      <c r="M15" s="18" cm="1">
        <f t="array" ref="M15">IF(E15&gt;0,IF($D15&lt;=0,0,ROUND(E15*I15,2)),"")</f>
        <v>996000</v>
      </c>
      <c r="N15" s="27" cm="1">
        <f t="array" ref="N15">IF(F15&gt;0,IF($D15&lt;=0,0,ROUND(F15*J15,2)),"")</f>
        <v>996000</v>
      </c>
    </row>
    <row r="16" spans="1:14" ht="32.5" customHeight="1" x14ac:dyDescent="0.15">
      <c r="A16" s="10" t="s">
        <v>175</v>
      </c>
      <c r="B16" s="11" t="s">
        <v>176</v>
      </c>
      <c r="C16" s="12"/>
      <c r="D16" s="13">
        <v>2</v>
      </c>
      <c r="E16" s="13" cm="1">
        <f t="array" ref="E16">D16</f>
        <v>2</v>
      </c>
      <c r="F16" s="13" cm="1">
        <f t="array" ref="F16">D16</f>
        <v>2</v>
      </c>
      <c r="G16" s="14" t="s">
        <v>70</v>
      </c>
      <c r="H16" s="13">
        <v>87000</v>
      </c>
      <c r="I16" s="13">
        <v>87000</v>
      </c>
      <c r="J16" s="13">
        <v>87000</v>
      </c>
      <c r="K16" s="13">
        <v>11</v>
      </c>
      <c r="L16" s="13" cm="1">
        <f t="array" ref="L16">IF(D16&gt;0,IF($D16&lt;=0,0,D16*H16),"")</f>
        <v>174000</v>
      </c>
      <c r="M16" s="13" cm="1">
        <f t="array" ref="M16">IF(E16&gt;0,IF($D16&lt;=0,0,ROUND(E16*I16,2)),"")</f>
        <v>174000</v>
      </c>
      <c r="N16" s="15" cm="1">
        <f t="array" ref="N16">IF(F16&gt;0,IF($D16&lt;=0,0,ROUND(F16*J16,2)),"")</f>
        <v>174000</v>
      </c>
    </row>
    <row r="17" spans="1:14" ht="32.5" customHeight="1" x14ac:dyDescent="0.15">
      <c r="A17" s="29">
        <v>4</v>
      </c>
      <c r="B17" s="11" t="s">
        <v>450</v>
      </c>
      <c r="C17" s="16"/>
      <c r="D17" s="18"/>
      <c r="E17" s="18"/>
      <c r="F17" s="18"/>
      <c r="G17" s="17"/>
      <c r="H17" s="17"/>
      <c r="I17" s="17"/>
      <c r="J17" s="17"/>
      <c r="K17" s="18"/>
      <c r="L17" s="17"/>
      <c r="M17" s="17"/>
      <c r="N17" s="19"/>
    </row>
    <row r="18" spans="1:14" ht="32.5" customHeight="1" x14ac:dyDescent="0.15">
      <c r="A18" s="10" t="s">
        <v>179</v>
      </c>
      <c r="B18" s="11" t="s">
        <v>180</v>
      </c>
      <c r="C18" s="12"/>
      <c r="D18" s="13">
        <v>2</v>
      </c>
      <c r="E18" s="13" cm="1">
        <f t="array" ref="E18">D18</f>
        <v>2</v>
      </c>
      <c r="F18" s="13" cm="1">
        <f t="array" ref="F18">D18</f>
        <v>2</v>
      </c>
      <c r="G18" s="14" t="s">
        <v>70</v>
      </c>
      <c r="H18" s="13">
        <v>76000</v>
      </c>
      <c r="I18" s="13">
        <v>70000</v>
      </c>
      <c r="J18" s="13">
        <v>70000</v>
      </c>
      <c r="K18" s="13">
        <v>11</v>
      </c>
      <c r="L18" s="13" cm="1">
        <f t="array" ref="L18">IF(D18&gt;0,IF($D18&lt;=0,0,D18*H18),"")</f>
        <v>152000</v>
      </c>
      <c r="M18" s="13" cm="1">
        <f t="array" ref="M18">IF(E18&gt;0,IF($D18&lt;=0,0,ROUND(E18*I18,2)),"")</f>
        <v>140000</v>
      </c>
      <c r="N18" s="15" cm="1">
        <f t="array" ref="N18">IF(F18&gt;0,IF($D18&lt;=0,0,ROUND(F18*J18,2)),"")</f>
        <v>140000</v>
      </c>
    </row>
    <row r="19" spans="1:14" ht="32.5" customHeight="1" x14ac:dyDescent="0.15">
      <c r="A19" s="10" t="s">
        <v>181</v>
      </c>
      <c r="B19" s="11" t="s">
        <v>182</v>
      </c>
      <c r="C19" s="16"/>
      <c r="D19" s="18">
        <v>2</v>
      </c>
      <c r="E19" s="18" cm="1">
        <f t="array" ref="E19">D19</f>
        <v>2</v>
      </c>
      <c r="F19" s="18" cm="1">
        <f t="array" ref="F19">D19</f>
        <v>2</v>
      </c>
      <c r="G19" s="25" t="s">
        <v>70</v>
      </c>
      <c r="H19" s="18">
        <v>76000</v>
      </c>
      <c r="I19" s="18">
        <v>70000</v>
      </c>
      <c r="J19" s="18">
        <v>70000</v>
      </c>
      <c r="K19" s="18">
        <v>11</v>
      </c>
      <c r="L19" s="18" cm="1">
        <f t="array" ref="L19">IF(D19&gt;0,IF($D19&lt;=0,0,D19*H19),"")</f>
        <v>152000</v>
      </c>
      <c r="M19" s="18" cm="1">
        <f t="array" ref="M19">IF(E19&gt;0,IF($D19&lt;=0,0,ROUND(E19*I19,2)),"")</f>
        <v>140000</v>
      </c>
      <c r="N19" s="27" cm="1">
        <f t="array" ref="N19">IF(F19&gt;0,IF($D19&lt;=0,0,ROUND(F19*J19,2)),"")</f>
        <v>140000</v>
      </c>
    </row>
    <row r="20" spans="1:14" ht="32.5" customHeight="1" x14ac:dyDescent="0.15">
      <c r="A20" s="10" t="s">
        <v>183</v>
      </c>
      <c r="B20" s="11" t="s">
        <v>184</v>
      </c>
      <c r="C20" s="12"/>
      <c r="D20" s="13">
        <v>2</v>
      </c>
      <c r="E20" s="13" cm="1">
        <f t="array" ref="E20">D20</f>
        <v>2</v>
      </c>
      <c r="F20" s="13" cm="1">
        <f t="array" ref="F20">D20</f>
        <v>2</v>
      </c>
      <c r="G20" s="14" t="s">
        <v>70</v>
      </c>
      <c r="H20" s="13">
        <v>76000</v>
      </c>
      <c r="I20" s="13">
        <v>70000</v>
      </c>
      <c r="J20" s="13">
        <v>70000</v>
      </c>
      <c r="K20" s="13">
        <v>11</v>
      </c>
      <c r="L20" s="13" cm="1">
        <f t="array" ref="L20">IF(D20&gt;0,IF($D20&lt;=0,0,D20*H20),"")</f>
        <v>152000</v>
      </c>
      <c r="M20" s="13" cm="1">
        <f t="array" ref="M20">IF(E20&gt;0,IF($D20&lt;=0,0,ROUND(E20*I20,2)),"")</f>
        <v>140000</v>
      </c>
      <c r="N20" s="15" cm="1">
        <f t="array" ref="N20">IF(F20&gt;0,IF($D20&lt;=0,0,ROUND(F20*J20,2)),"")</f>
        <v>140000</v>
      </c>
    </row>
    <row r="21" spans="1:14" ht="32.5" customHeight="1" x14ac:dyDescent="0.15">
      <c r="A21" s="10" t="s">
        <v>185</v>
      </c>
      <c r="B21" s="11" t="s">
        <v>186</v>
      </c>
      <c r="C21" s="16"/>
      <c r="D21" s="18">
        <v>2</v>
      </c>
      <c r="E21" s="18" cm="1">
        <f t="array" ref="E21">D21</f>
        <v>2</v>
      </c>
      <c r="F21" s="18" cm="1">
        <f t="array" ref="F21">D21</f>
        <v>2</v>
      </c>
      <c r="G21" s="25" t="s">
        <v>70</v>
      </c>
      <c r="H21" s="18">
        <v>76000</v>
      </c>
      <c r="I21" s="18">
        <v>70000</v>
      </c>
      <c r="J21" s="18">
        <v>70000</v>
      </c>
      <c r="K21" s="18">
        <v>11</v>
      </c>
      <c r="L21" s="18" cm="1">
        <f t="array" ref="L21">IF(D21&gt;0,IF($D21&lt;=0,0,D21*H21),"")</f>
        <v>152000</v>
      </c>
      <c r="M21" s="18" cm="1">
        <f t="array" ref="M21">IF(E21&gt;0,IF($D21&lt;=0,0,ROUND(E21*I21,2)),"")</f>
        <v>140000</v>
      </c>
      <c r="N21" s="27" cm="1">
        <f t="array" ref="N21">IF(F21&gt;0,IF($D21&lt;=0,0,ROUND(F21*J21,2)),"")</f>
        <v>140000</v>
      </c>
    </row>
    <row r="22" spans="1:14" ht="32.5" customHeight="1" x14ac:dyDescent="0.15">
      <c r="A22" s="10" t="s">
        <v>187</v>
      </c>
      <c r="B22" s="11" t="s">
        <v>188</v>
      </c>
      <c r="C22" s="12"/>
      <c r="D22" s="13">
        <v>2</v>
      </c>
      <c r="E22" s="13" cm="1">
        <f t="array" ref="E22">D22</f>
        <v>2</v>
      </c>
      <c r="F22" s="13" cm="1">
        <f t="array" ref="F22">D22</f>
        <v>2</v>
      </c>
      <c r="G22" s="14" t="s">
        <v>70</v>
      </c>
      <c r="H22" s="13">
        <v>76000</v>
      </c>
      <c r="I22" s="13">
        <v>70000</v>
      </c>
      <c r="J22" s="13">
        <v>70000</v>
      </c>
      <c r="K22" s="13">
        <v>11</v>
      </c>
      <c r="L22" s="13" cm="1">
        <f t="array" ref="L22">IF(D22&gt;0,IF($D22&lt;=0,0,D22*H22),"")</f>
        <v>152000</v>
      </c>
      <c r="M22" s="13" cm="1">
        <f t="array" ref="M22">IF(E22&gt;0,IF($D22&lt;=0,0,ROUND(E22*I22,2)),"")</f>
        <v>140000</v>
      </c>
      <c r="N22" s="15" cm="1">
        <f t="array" ref="N22">IF(F22&gt;0,IF($D22&lt;=0,0,ROUND(F22*J22,2)),"")</f>
        <v>140000</v>
      </c>
    </row>
    <row r="23" spans="1:14" ht="20.5" customHeight="1" x14ac:dyDescent="0.15">
      <c r="A23" s="28"/>
      <c r="B23" s="102"/>
      <c r="C23" s="16"/>
      <c r="D23" s="18"/>
      <c r="E23" s="18"/>
      <c r="F23" s="18"/>
      <c r="G23" s="17"/>
      <c r="H23" s="17"/>
      <c r="I23" s="17"/>
      <c r="J23" s="17"/>
      <c r="K23" s="18"/>
      <c r="L23" s="17"/>
      <c r="M23" s="17"/>
      <c r="N23" s="19"/>
    </row>
    <row r="24" spans="1:14" ht="20.5" customHeight="1" x14ac:dyDescent="0.15">
      <c r="A24" s="28"/>
      <c r="B24" s="11" t="s">
        <v>79</v>
      </c>
      <c r="C24" s="12"/>
      <c r="D24" s="13"/>
      <c r="E24" s="13"/>
      <c r="F24" s="13"/>
      <c r="G24" s="20"/>
      <c r="H24" s="20"/>
      <c r="I24" s="20"/>
      <c r="J24" s="20"/>
      <c r="K24" s="13"/>
      <c r="L24" s="14"/>
      <c r="M24" s="14"/>
      <c r="N24" s="122"/>
    </row>
    <row r="25" spans="1:14" ht="20.5" customHeight="1" x14ac:dyDescent="0.15">
      <c r="A25" s="10" t="s">
        <v>201</v>
      </c>
      <c r="B25" s="11" t="s">
        <v>202</v>
      </c>
      <c r="C25" s="16"/>
      <c r="D25" s="18">
        <v>23.41</v>
      </c>
      <c r="E25" s="18" cm="1">
        <f t="array" ref="E25">D25</f>
        <v>23.41</v>
      </c>
      <c r="F25" s="18" cm="1">
        <f t="array" ref="F25">D25</f>
        <v>23.41</v>
      </c>
      <c r="G25" s="25" t="s">
        <v>34</v>
      </c>
      <c r="H25" s="30">
        <v>60373.09</v>
      </c>
      <c r="I25" s="30">
        <v>60340.44</v>
      </c>
      <c r="J25" s="30">
        <v>60340.44</v>
      </c>
      <c r="K25" s="18">
        <v>11</v>
      </c>
      <c r="L25" s="18" cm="1">
        <f t="array" ref="L25">IF(D25&gt;0,IF($D25&lt;=0,0,D25*H25),"")</f>
        <v>1413334.0368999999</v>
      </c>
      <c r="M25" s="18" cm="1">
        <f t="array" ref="M25">IF(E25&gt;0,IF($D25&lt;=0,0,ROUND(E25*I25,2)),"")</f>
        <v>1412569.7</v>
      </c>
      <c r="N25" s="27" cm="1">
        <f t="array" ref="N25">IF(F25&gt;0,IF($D25&lt;=0,0,ROUND(F25*J25,2)),"")</f>
        <v>1412569.7</v>
      </c>
    </row>
    <row r="26" spans="1:14" ht="32.5" customHeight="1" x14ac:dyDescent="0.15">
      <c r="A26" s="10" t="s">
        <v>203</v>
      </c>
      <c r="B26" s="11" t="s">
        <v>204</v>
      </c>
      <c r="C26" s="12"/>
      <c r="D26" s="13">
        <v>368.24</v>
      </c>
      <c r="E26" s="13" cm="1">
        <f t="array" ref="E26">D26</f>
        <v>368.24</v>
      </c>
      <c r="F26" s="13" cm="1">
        <f t="array" ref="F26">D26</f>
        <v>368.24</v>
      </c>
      <c r="G26" s="14" t="s">
        <v>34</v>
      </c>
      <c r="H26" s="100">
        <v>212518.01</v>
      </c>
      <c r="I26" s="100">
        <v>212472.62</v>
      </c>
      <c r="J26" s="100">
        <v>212472.62</v>
      </c>
      <c r="K26" s="13">
        <v>11</v>
      </c>
      <c r="L26" s="13" cm="1">
        <f t="array" ref="L26">IF(D26&gt;0,IF($D26&lt;=0,0,D26*H26),"")</f>
        <v>78257632.002400011</v>
      </c>
      <c r="M26" s="13" cm="1">
        <f t="array" ref="M26">IF(E26&gt;0,IF($D26&lt;=0,0,ROUND(E26*I26,2)),"")</f>
        <v>78240917.590000004</v>
      </c>
      <c r="N26" s="15" cm="1">
        <f t="array" ref="N26">IF(F26&gt;0,IF($D26&lt;=0,0,ROUND(F26*J26,2)),"")</f>
        <v>78240917.590000004</v>
      </c>
    </row>
    <row r="27" spans="1:14" ht="20.5" customHeight="1" x14ac:dyDescent="0.15">
      <c r="A27" s="28"/>
      <c r="B27" s="11" t="s">
        <v>245</v>
      </c>
      <c r="C27" s="16"/>
      <c r="D27" s="17"/>
      <c r="E27" s="18"/>
      <c r="F27" s="18"/>
      <c r="G27" s="17"/>
      <c r="H27" s="17"/>
      <c r="I27" s="17"/>
      <c r="J27" s="17"/>
      <c r="K27" s="18"/>
      <c r="L27" s="25"/>
      <c r="M27" s="25"/>
      <c r="N27" s="121"/>
    </row>
    <row r="28" spans="1:14" ht="20.5" customHeight="1" x14ac:dyDescent="0.15">
      <c r="A28" s="10" t="s">
        <v>208</v>
      </c>
      <c r="B28" s="11" t="s">
        <v>209</v>
      </c>
      <c r="C28" s="12"/>
      <c r="D28" s="22">
        <v>23.41</v>
      </c>
      <c r="E28" s="13" cm="1">
        <f t="array" ref="E28">D28</f>
        <v>23.41</v>
      </c>
      <c r="F28" s="13" cm="1">
        <f t="array" ref="F28">D28</f>
        <v>23.41</v>
      </c>
      <c r="G28" s="14" t="s">
        <v>34</v>
      </c>
      <c r="H28" s="100">
        <v>1624100.45</v>
      </c>
      <c r="I28" s="100">
        <v>1624100.45</v>
      </c>
      <c r="J28" s="100">
        <v>1624100.45</v>
      </c>
      <c r="K28" s="13">
        <v>11</v>
      </c>
      <c r="L28" s="13" cm="1">
        <f t="array" ref="L28">IF(D28&gt;0,IF($D28&lt;=0,0,D28*H28),"")</f>
        <v>38020191.534500003</v>
      </c>
      <c r="M28" s="13" cm="1">
        <f t="array" ref="M28">IF(E28&gt;0,IF($D28&lt;=0,0,ROUND(E28*I28,2)),"")</f>
        <v>38020191.530000001</v>
      </c>
      <c r="N28" s="15" cm="1">
        <f t="array" ref="N28">IF(F28&gt;0,IF($D28&lt;=0,0,ROUND(F28*J28,2)),"")</f>
        <v>38020191.530000001</v>
      </c>
    </row>
    <row r="29" spans="1:14" ht="20.5" customHeight="1" x14ac:dyDescent="0.15">
      <c r="A29" s="10" t="s">
        <v>215</v>
      </c>
      <c r="B29" s="11" t="s">
        <v>216</v>
      </c>
      <c r="C29" s="16"/>
      <c r="D29" s="24">
        <v>35.299999999999997</v>
      </c>
      <c r="E29" s="18" cm="1">
        <f t="array" ref="E29">D29</f>
        <v>35.299999999999997</v>
      </c>
      <c r="F29" s="18" cm="1">
        <f t="array" ref="F29">D29</f>
        <v>35.299999999999997</v>
      </c>
      <c r="G29" s="25" t="s">
        <v>34</v>
      </c>
      <c r="H29" s="30">
        <v>1149293.74</v>
      </c>
      <c r="I29" s="18">
        <v>1147756.1000000001</v>
      </c>
      <c r="J29" s="18">
        <v>1147756.1000000001</v>
      </c>
      <c r="K29" s="18">
        <v>11</v>
      </c>
      <c r="L29" s="18" cm="1">
        <f t="array" ref="L29">IF(D29&gt;0,IF($D29&lt;=0,0,D29*H29),"")</f>
        <v>40570069.022</v>
      </c>
      <c r="M29" s="18" cm="1">
        <f t="array" ref="M29">IF(E29&gt;0,IF($D29&lt;=0,0,ROUND(E29*I29,2)),"")</f>
        <v>40515790.329999998</v>
      </c>
      <c r="N29" s="27" cm="1">
        <f t="array" ref="N29">IF(F29&gt;0,IF($D29&lt;=0,0,ROUND(F29*J29,2)),"")</f>
        <v>40515790.329999998</v>
      </c>
    </row>
    <row r="30" spans="1:14" ht="32.5" customHeight="1" x14ac:dyDescent="0.15">
      <c r="A30" s="28"/>
      <c r="B30" s="11" t="s">
        <v>368</v>
      </c>
      <c r="C30" s="12"/>
      <c r="D30" s="20"/>
      <c r="E30" s="13"/>
      <c r="F30" s="13"/>
      <c r="G30" s="20"/>
      <c r="H30" s="20"/>
      <c r="I30" s="20"/>
      <c r="J30" s="20"/>
      <c r="K30" s="13"/>
      <c r="L30" s="14"/>
      <c r="M30" s="14"/>
      <c r="N30" s="122"/>
    </row>
    <row r="31" spans="1:14" ht="20.5" customHeight="1" x14ac:dyDescent="0.15">
      <c r="A31" s="10" t="s">
        <v>226</v>
      </c>
      <c r="B31" s="11" t="s">
        <v>227</v>
      </c>
      <c r="C31" s="16"/>
      <c r="D31" s="24">
        <v>28</v>
      </c>
      <c r="E31" s="18" cm="1">
        <f t="array" ref="E31">D31</f>
        <v>28</v>
      </c>
      <c r="F31" s="18" cm="1">
        <f t="array" ref="F31">D31</f>
        <v>28</v>
      </c>
      <c r="G31" s="25" t="s">
        <v>228</v>
      </c>
      <c r="H31" s="30">
        <v>53689.81</v>
      </c>
      <c r="I31" s="30">
        <v>53689.81</v>
      </c>
      <c r="J31" s="30">
        <v>53689.81</v>
      </c>
      <c r="K31" s="18">
        <v>11</v>
      </c>
      <c r="L31" s="18" cm="1">
        <f t="array" ref="L31">IF(D31&gt;0,IF($D31&lt;=0,0,D31*H31),"")</f>
        <v>1503314.68</v>
      </c>
      <c r="M31" s="18" cm="1">
        <f t="array" ref="M31">IF(E31&gt;0,IF($D31&lt;=0,0,ROUND(E31*I31,2)),"")</f>
        <v>1503314.68</v>
      </c>
      <c r="N31" s="27" cm="1">
        <f t="array" ref="N31">IF(F31&gt;0,IF($D31&lt;=0,0,ROUND(F31*J31,2)),"")</f>
        <v>1503314.68</v>
      </c>
    </row>
    <row r="32" spans="1:14" ht="20.5" customHeight="1" x14ac:dyDescent="0.15">
      <c r="A32" s="28"/>
      <c r="B32" s="11" t="s">
        <v>72</v>
      </c>
      <c r="C32" s="12"/>
      <c r="D32" s="13"/>
      <c r="E32" s="13"/>
      <c r="F32" s="13"/>
      <c r="G32" s="20"/>
      <c r="H32" s="20"/>
      <c r="I32" s="20"/>
      <c r="J32" s="20"/>
      <c r="K32" s="13"/>
      <c r="L32" s="14"/>
      <c r="M32" s="14"/>
      <c r="N32" s="122"/>
    </row>
    <row r="33" spans="1:14" ht="20.5" customHeight="1" x14ac:dyDescent="0.15">
      <c r="A33" s="31">
        <v>1</v>
      </c>
      <c r="B33" s="32" t="s">
        <v>370</v>
      </c>
      <c r="C33" s="33"/>
      <c r="D33" s="34">
        <v>1</v>
      </c>
      <c r="E33" s="34" cm="1">
        <f t="array" ref="E33">D33</f>
        <v>1</v>
      </c>
      <c r="F33" s="34" cm="1">
        <f t="array" ref="F33">D33</f>
        <v>1</v>
      </c>
      <c r="G33" s="35" t="s">
        <v>102</v>
      </c>
      <c r="H33" s="111">
        <v>365582.76</v>
      </c>
      <c r="I33" s="111">
        <v>365099.39</v>
      </c>
      <c r="J33" s="111">
        <v>365099.39</v>
      </c>
      <c r="K33" s="34">
        <v>0</v>
      </c>
      <c r="L33" s="34" cm="1">
        <f t="array" ref="L33">IF(D33&gt;0,IF($D33&lt;=0,0,D33*H33),"")</f>
        <v>365582.76</v>
      </c>
      <c r="M33" s="34" cm="1">
        <f t="array" ref="M33">IF(E33&gt;0,IF($D33&lt;=0,0,ROUND(E33*I33,2)),"")</f>
        <v>365099.39</v>
      </c>
      <c r="N33" s="36" cm="1">
        <f t="array" ref="N33">IF(F33&gt;0,IF($D33&lt;=0,0,ROUND(F33*J33,2)),"")</f>
        <v>365099.39</v>
      </c>
    </row>
    <row r="34" spans="1:14" ht="20.75" customHeight="1" x14ac:dyDescent="0.15">
      <c r="A34" s="51"/>
      <c r="B34" s="52"/>
      <c r="C34" s="52"/>
      <c r="D34" s="53"/>
      <c r="E34" s="53"/>
      <c r="F34" s="53"/>
      <c r="G34" s="54"/>
      <c r="H34" s="54"/>
      <c r="I34" s="52"/>
      <c r="J34" s="55"/>
      <c r="K34" s="56" t="s">
        <v>39</v>
      </c>
      <c r="L34" s="57" cm="1">
        <f t="array" ref="L34">SUM(L1:L33)</f>
        <v>166461770.03580001</v>
      </c>
      <c r="M34" s="57" cm="1">
        <f t="array" ref="M34">SUM(M1:M33)</f>
        <v>166206883.22</v>
      </c>
      <c r="N34" s="57" cm="1">
        <f t="array" ref="N34">SUM(N1:N33)</f>
        <v>166206883.22</v>
      </c>
    </row>
    <row r="35" spans="1:14" ht="21" customHeight="1" x14ac:dyDescent="0.15">
      <c r="A35" s="58"/>
      <c r="B35" s="59" t="s">
        <v>40</v>
      </c>
      <c r="C35" s="60"/>
      <c r="D35" s="123" cm="1">
        <f t="array" ref="D35">ROUND(IF(L35&lt;=100000000,L35*0.24%,IF(AND(L35&gt;100000000,L35&lt;=500000000),100000000*0.24%+(L35-100000000)*0.19%,IF(AND(L35&gt;500000000,L35&lt;=1000000000),100000000*0.24%+400000000*0.19%+(L35-500000000)*0.15%,IF(AND(L35&gt;1000000000,L35&lt;=5000000000),100000000*0.24%+400000000*0.19%+500000000*0.15%+(L35-1000000000)*0.12%,IF(L35&gt;5000000000,100000000*0.24%+400000000*0.19%+500000000*0.15%+4000000000*0.12%+(L35-5000000000)*0.1%,"Bingung komputer"))))),2)</f>
        <v>365582.76</v>
      </c>
      <c r="E35" s="124" cm="1">
        <f t="array" ref="E35">ROUND(IF(M35&lt;=100000000,M35*0.24%,IF(AND(M35&gt;100000000,M35&lt;=500000000),100000000*0.24%+(M35-100000000)*0.19%,IF(AND(M35&gt;500000000,M35&lt;=1000000000),100000000*0.24%+400000000*0.19%+(M35-500000000)*0.15%,IF(AND(M35&gt;1000000000,M35&lt;=5000000000),100000000*0.24%+400000000*0.19%+500000000*0.15%+(M35-1000000000)*0.12%,IF(M35&gt;5000000000,100000000*0.24%+400000000*0.19%+500000000*0.15%+4000000000*0.12%+(M35-5000000000)*0.1%,"Bingung komputer"))))),2)</f>
        <v>365099.39</v>
      </c>
      <c r="F35" s="124" cm="1">
        <f t="array" ref="F35">ROUND(IF(N35&lt;=100000000,N35*0.24%,IF(AND(N35&gt;100000000,N35&lt;=500000000),100000000*0.24%+(N35-100000000)*0.19%,IF(AND(N35&gt;500000000,N35&lt;=1000000000),100000000*0.24%+400000000*0.19%+(N35-500000000)*0.15%,IF(AND(N35&gt;1000000000,N35&lt;=5000000000),100000000*0.24%+400000000*0.19%+500000000*0.15%+(N35-1000000000)*0.12%,IF(N35&gt;5000000000,100000000*0.24%+400000000*0.19%+500000000*0.15%+4000000000*0.12%+(N35-5000000000)*0.1%,"Bingung komputer"))))),2)</f>
        <v>365099.39</v>
      </c>
      <c r="G35" s="125"/>
      <c r="H35" s="126"/>
      <c r="I35" s="127"/>
      <c r="J35" s="128"/>
      <c r="K35" s="128" t="str" cm="1">
        <f t="array" ref="K35">"Jumlah Terkena Pajak "&amp;MAX(K3:K33)&amp;"% (B)"</f>
        <v>Jumlah Terkena Pajak 11% (B)</v>
      </c>
      <c r="L35" s="67" cm="1">
        <f t="array" ref="L35">SUMIF($K3:$K33,"&gt;0",L3:L33)</f>
        <v>166096187.27580002</v>
      </c>
      <c r="M35" s="67" cm="1">
        <f t="array" ref="M35">SUMIF($K3:$K33,"&gt;0",M3:M33)</f>
        <v>165841783.83000001</v>
      </c>
      <c r="N35" s="67" cm="1">
        <f t="array" ref="N35">SUMIF($K3:$K33,"&gt;0",N3:N33)</f>
        <v>165841783.83000001</v>
      </c>
    </row>
    <row r="36" spans="1:14" ht="21" customHeight="1" x14ac:dyDescent="0.15">
      <c r="A36" s="68"/>
      <c r="B36" s="69"/>
      <c r="C36" s="69"/>
      <c r="D36" s="64"/>
      <c r="E36" s="64"/>
      <c r="F36" s="60"/>
      <c r="G36" s="64"/>
      <c r="H36" s="64"/>
      <c r="I36" s="60"/>
      <c r="J36" s="65"/>
      <c r="K36" s="65" t="str" cm="1">
        <f t="array" ref="K36">"PPN (C) = "&amp;MAX(K3:K33)&amp;"% x B"</f>
        <v>PPN (C) = 11% x B</v>
      </c>
      <c r="L36" s="66" cm="1">
        <f t="array" ref="L36">L35*MAX($K3:$K33)%</f>
        <v>18270580.600338001</v>
      </c>
      <c r="M36" s="67" cm="1">
        <f t="array" ref="M36">M35*MAX($K3:$K33)%</f>
        <v>18242596.221300002</v>
      </c>
      <c r="N36" s="67" cm="1">
        <f t="array" ref="N36">N35*MAX($K3:$K33)%</f>
        <v>18242596.221300002</v>
      </c>
    </row>
    <row r="37" spans="1:14" ht="21" customHeight="1" x14ac:dyDescent="0.15">
      <c r="A37" s="68"/>
      <c r="B37" s="69"/>
      <c r="C37" s="69"/>
      <c r="D37" s="70"/>
      <c r="E37" s="70"/>
      <c r="F37" s="70"/>
      <c r="G37" s="70"/>
      <c r="H37" s="70"/>
      <c r="I37" s="69"/>
      <c r="J37" s="71"/>
      <c r="K37" s="73" t="s">
        <v>41</v>
      </c>
      <c r="L37" s="74" cm="1">
        <f t="array" ref="L37">L34+L36</f>
        <v>184732350.63613802</v>
      </c>
      <c r="M37" s="67" cm="1">
        <f t="array" ref="M37">M34+M36</f>
        <v>184449479.4413</v>
      </c>
      <c r="N37" s="67" cm="1">
        <f t="array" ref="N37">N34+N36</f>
        <v>184449479.4413</v>
      </c>
    </row>
    <row r="38" spans="1:14" ht="20.5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42</v>
      </c>
      <c r="L38" s="66" cm="1">
        <f t="array" ref="L38">ROUNDDOWN(L37,2)</f>
        <v>184732350.63</v>
      </c>
      <c r="M38" s="66" cm="1">
        <f t="array" ref="M38">ROUNDDOWN(M37,2)</f>
        <v>184449479.44</v>
      </c>
      <c r="N38" s="66" cm="1">
        <f t="array" ref="N38">ROUNDDOWN(N37,-3)</f>
        <v>184449000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6742100</v>
      </c>
      <c r="I4" s="13">
        <v>6500000</v>
      </c>
      <c r="J4" s="13">
        <v>6500000</v>
      </c>
      <c r="K4" s="13">
        <v>11</v>
      </c>
      <c r="L4" s="13" cm="1">
        <f t="array" ref="L4">IF(D4&gt;0,IF($D4&lt;=0,0,D4*H4),"")</f>
        <v>6742100</v>
      </c>
      <c r="M4" s="13" cm="1">
        <f t="array" ref="M4">IF(E4&gt;0,IF($D4&lt;=0,0,ROUND(E4*I4,2)),"")</f>
        <v>6500000</v>
      </c>
      <c r="N4" s="15" cm="1">
        <f t="array" ref="N4">IF(F4&gt;0,IF($D4&lt;=0,0,ROUND(F4*J4,2)),"")</f>
        <v>6500000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13484300</v>
      </c>
      <c r="I5" s="18">
        <v>13500000</v>
      </c>
      <c r="J5" s="18">
        <v>13500000</v>
      </c>
      <c r="K5" s="18">
        <v>11</v>
      </c>
      <c r="L5" s="18" cm="1">
        <f t="array" ref="L5">IF(D5&gt;0,IF($D5&lt;=0,0,D5*H5),"")</f>
        <v>13484300</v>
      </c>
      <c r="M5" s="18" cm="1">
        <f t="array" ref="M5">IF(E5&gt;0,IF($D5&lt;=0,0,ROUND(E5*I5,2)),"")</f>
        <v>13500000</v>
      </c>
      <c r="N5" s="27" cm="1">
        <f t="array" ref="N5">IF(F5&gt;0,IF($D5&lt;=0,0,ROUND(F5*J5,2)),"")</f>
        <v>13500000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16855400</v>
      </c>
      <c r="I6" s="13">
        <v>16700000</v>
      </c>
      <c r="J6" s="13">
        <v>16700000</v>
      </c>
      <c r="K6" s="13">
        <v>11</v>
      </c>
      <c r="L6" s="13" cm="1">
        <f t="array" ref="L6">IF(D6&gt;0,IF($D6&lt;=0,0,D6*H6),"")</f>
        <v>16855400</v>
      </c>
      <c r="M6" s="13" cm="1">
        <f t="array" ref="M6">IF(E6&gt;0,IF($D6&lt;=0,0,ROUND(E6*I6,2)),"")</f>
        <v>16700000</v>
      </c>
      <c r="N6" s="15" cm="1">
        <f t="array" ref="N6">IF(F6&gt;0,IF($D6&lt;=0,0,ROUND(F6*J6,2)),"")</f>
        <v>16700000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16855400</v>
      </c>
      <c r="I7" s="18">
        <v>16700000</v>
      </c>
      <c r="J7" s="18">
        <v>16700000</v>
      </c>
      <c r="K7" s="18">
        <v>11</v>
      </c>
      <c r="L7" s="18" cm="1">
        <f t="array" ref="L7">IF(D7&gt;0,IF($D7&lt;=0,0,D7*H7),"")</f>
        <v>16855400</v>
      </c>
      <c r="M7" s="18" cm="1">
        <f t="array" ref="M7">IF(E7&gt;0,IF($D7&lt;=0,0,ROUND(E7*I7,2)),"")</f>
        <v>16700000</v>
      </c>
      <c r="N7" s="27" cm="1">
        <f t="array" ref="N7">IF(F7&gt;0,IF($D7&lt;=0,0,ROUND(F7*J7,2)),"")</f>
        <v>16700000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3371000</v>
      </c>
      <c r="I8" s="13">
        <v>3500000</v>
      </c>
      <c r="J8" s="13">
        <v>3500000</v>
      </c>
      <c r="K8" s="13">
        <v>11</v>
      </c>
      <c r="L8" s="13" cm="1">
        <f t="array" ref="L8">IF(D8&gt;0,IF($D8&lt;=0,0,D8*H8),"")</f>
        <v>3371000</v>
      </c>
      <c r="M8" s="13" cm="1">
        <f t="array" ref="M8">IF(E8&gt;0,IF($D8&lt;=0,0,ROUND(E8*I8,2)),"")</f>
        <v>3500000</v>
      </c>
      <c r="N8" s="15" cm="1">
        <f t="array" ref="N8">IF(F8&gt;0,IF($D8&lt;=0,0,ROUND(F8*J8,2)),"")</f>
        <v>3500000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10113200</v>
      </c>
      <c r="I9" s="18">
        <v>10450000</v>
      </c>
      <c r="J9" s="18">
        <v>10450000</v>
      </c>
      <c r="K9" s="18">
        <v>11</v>
      </c>
      <c r="L9" s="18" cm="1">
        <f t="array" ref="L9">IF(D9&gt;0,IF($D9&lt;=0,0,D9*H9),"")</f>
        <v>10113200</v>
      </c>
      <c r="M9" s="18" cm="1">
        <f t="array" ref="M9">IF(E9&gt;0,IF($D9&lt;=0,0,ROUND(E9*I9,2)),"")</f>
        <v>10450000</v>
      </c>
      <c r="N9" s="27" cm="1">
        <f t="array" ref="N9">IF(F9&gt;0,IF($D9&lt;=0,0,ROUND(F9*J9,2)),"")</f>
        <v>10450000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161945.04</v>
      </c>
      <c r="I10" s="83">
        <v>161640</v>
      </c>
      <c r="J10" s="83">
        <v>161640</v>
      </c>
      <c r="K10" s="83">
        <v>0</v>
      </c>
      <c r="L10" s="83" cm="1">
        <f t="array" ref="L10">IF(D10&gt;0,IF($D10&lt;=0,0,D10*H10),"")</f>
        <v>161945.04</v>
      </c>
      <c r="M10" s="83" cm="1">
        <f t="array" ref="M10">IF(E10&gt;0,IF($D10&lt;=0,0,ROUND(E10*I10,2)),"")</f>
        <v>161640</v>
      </c>
      <c r="N10" s="87" cm="1">
        <f t="array" ref="N10">IF(F10&gt;0,IF($D10&lt;=0,0,ROUND(F10*J10,2)),"")</f>
        <v>161640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67583345.040000007</v>
      </c>
      <c r="M27" s="57" cm="1">
        <f t="array" ref="M27">SUM(M1:M26)</f>
        <v>67511640</v>
      </c>
      <c r="N27" s="57" cm="1">
        <f t="array" ref="N27">SUM(N1:N26)</f>
        <v>67511640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161811.35999999999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161640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161640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67421400</v>
      </c>
      <c r="M28" s="67" cm="1">
        <f t="array" ref="M28">SUMIF($K3:$K26,"&gt;0",M3:M26)</f>
        <v>67350000</v>
      </c>
      <c r="N28" s="67" cm="1">
        <f t="array" ref="N28">SUMIF($K3:$K26,"&gt;0",N3:N26)</f>
        <v>67350000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7416354</v>
      </c>
      <c r="M29" s="67" cm="1">
        <f t="array" ref="M29">M28*MAX($K3:$K26)%</f>
        <v>7408500</v>
      </c>
      <c r="N29" s="67" cm="1">
        <f t="array" ref="N29">N28*MAX($K3:$K26)%</f>
        <v>7408500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75000000</v>
      </c>
      <c r="F30" s="92">
        <v>74838000</v>
      </c>
      <c r="G30" s="70"/>
      <c r="H30" s="70"/>
      <c r="I30" s="69"/>
      <c r="J30" s="71"/>
      <c r="K30" s="73" t="s">
        <v>41</v>
      </c>
      <c r="L30" s="74" cm="1">
        <f t="array" ref="L30">L27+L29</f>
        <v>74999699.040000007</v>
      </c>
      <c r="M30" s="67" cm="1">
        <f t="array" ref="M30">M27+M29</f>
        <v>74920140</v>
      </c>
      <c r="N30" s="67" cm="1">
        <f t="array" ref="N30">N27+N29</f>
        <v>74920140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300.95999999344349</v>
      </c>
      <c r="F31" s="93" cm="1">
        <f t="array" ref="F31">ROUNDDOWN(E$30-D$28,2)</f>
        <v>74838188.640000001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74999699.040000007</v>
      </c>
      <c r="M31" s="66" cm="1">
        <f t="array" ref="M31">ROUNDDOWN(M30,2)</f>
        <v>74920140</v>
      </c>
      <c r="N31" s="66" cm="1">
        <f t="array" ref="N31">ROUNDDOWN(N30,-3)</f>
        <v>74920000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6742100</v>
      </c>
      <c r="I4" s="13">
        <v>6500000</v>
      </c>
      <c r="J4" s="13">
        <v>6500000</v>
      </c>
      <c r="K4" s="13">
        <v>11</v>
      </c>
      <c r="L4" s="13" cm="1">
        <f t="array" ref="L4">IF(D4&gt;0,IF($D4&lt;=0,0,D4*H4),"")</f>
        <v>6742100</v>
      </c>
      <c r="M4" s="13" cm="1">
        <f t="array" ref="M4">IF(E4&gt;0,IF($D4&lt;=0,0,ROUND(E4*I4,2)),"")</f>
        <v>6500000</v>
      </c>
      <c r="N4" s="15" cm="1">
        <f t="array" ref="N4">IF(F4&gt;0,IF($D4&lt;=0,0,ROUND(F4*J4,2)),"")</f>
        <v>6500000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13484300</v>
      </c>
      <c r="I5" s="18">
        <v>13480000</v>
      </c>
      <c r="J5" s="18">
        <v>13480000</v>
      </c>
      <c r="K5" s="18">
        <v>11</v>
      </c>
      <c r="L5" s="18" cm="1">
        <f t="array" ref="L5">IF(D5&gt;0,IF($D5&lt;=0,0,D5*H5),"")</f>
        <v>13484300</v>
      </c>
      <c r="M5" s="18" cm="1">
        <f t="array" ref="M5">IF(E5&gt;0,IF($D5&lt;=0,0,ROUND(E5*I5,2)),"")</f>
        <v>13480000</v>
      </c>
      <c r="N5" s="27" cm="1">
        <f t="array" ref="N5">IF(F5&gt;0,IF($D5&lt;=0,0,ROUND(F5*J5,2)),"")</f>
        <v>13480000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16855400</v>
      </c>
      <c r="I6" s="13">
        <v>16700000</v>
      </c>
      <c r="J6" s="13">
        <v>16700000</v>
      </c>
      <c r="K6" s="13">
        <v>11</v>
      </c>
      <c r="L6" s="13" cm="1">
        <f t="array" ref="L6">IF(D6&gt;0,IF($D6&lt;=0,0,D6*H6),"")</f>
        <v>16855400</v>
      </c>
      <c r="M6" s="13" cm="1">
        <f t="array" ref="M6">IF(E6&gt;0,IF($D6&lt;=0,0,ROUND(E6*I6,2)),"")</f>
        <v>16700000</v>
      </c>
      <c r="N6" s="15" cm="1">
        <f t="array" ref="N6">IF(F6&gt;0,IF($D6&lt;=0,0,ROUND(F6*J6,2)),"")</f>
        <v>16700000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16855400</v>
      </c>
      <c r="I7" s="18">
        <v>16700000</v>
      </c>
      <c r="J7" s="18">
        <v>16700000</v>
      </c>
      <c r="K7" s="18">
        <v>11</v>
      </c>
      <c r="L7" s="18" cm="1">
        <f t="array" ref="L7">IF(D7&gt;0,IF($D7&lt;=0,0,D7*H7),"")</f>
        <v>16855400</v>
      </c>
      <c r="M7" s="18" cm="1">
        <f t="array" ref="M7">IF(E7&gt;0,IF($D7&lt;=0,0,ROUND(E7*I7,2)),"")</f>
        <v>16700000</v>
      </c>
      <c r="N7" s="27" cm="1">
        <f t="array" ref="N7">IF(F7&gt;0,IF($D7&lt;=0,0,ROUND(F7*J7,2)),"")</f>
        <v>16700000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3371000</v>
      </c>
      <c r="I8" s="13">
        <v>3500000</v>
      </c>
      <c r="J8" s="13">
        <v>3500000</v>
      </c>
      <c r="K8" s="13">
        <v>11</v>
      </c>
      <c r="L8" s="13" cm="1">
        <f t="array" ref="L8">IF(D8&gt;0,IF($D8&lt;=0,0,D8*H8),"")</f>
        <v>3371000</v>
      </c>
      <c r="M8" s="13" cm="1">
        <f t="array" ref="M8">IF(E8&gt;0,IF($D8&lt;=0,0,ROUND(E8*I8,2)),"")</f>
        <v>3500000</v>
      </c>
      <c r="N8" s="15" cm="1">
        <f t="array" ref="N8">IF(F8&gt;0,IF($D8&lt;=0,0,ROUND(F8*J8,2)),"")</f>
        <v>3500000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10113200</v>
      </c>
      <c r="I9" s="18">
        <v>10450000</v>
      </c>
      <c r="J9" s="18">
        <v>10450000</v>
      </c>
      <c r="K9" s="18">
        <v>11</v>
      </c>
      <c r="L9" s="18" cm="1">
        <f t="array" ref="L9">IF(D9&gt;0,IF($D9&lt;=0,0,D9*H9),"")</f>
        <v>10113200</v>
      </c>
      <c r="M9" s="18" cm="1">
        <f t="array" ref="M9">IF(E9&gt;0,IF($D9&lt;=0,0,ROUND(E9*I9,2)),"")</f>
        <v>10450000</v>
      </c>
      <c r="N9" s="27" cm="1">
        <f t="array" ref="N9">IF(F9&gt;0,IF($D9&lt;=0,0,ROUND(F9*J9,2)),"")</f>
        <v>10450000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161945.04</v>
      </c>
      <c r="I10" s="83">
        <v>161592</v>
      </c>
      <c r="J10" s="83">
        <v>161592</v>
      </c>
      <c r="K10" s="83">
        <v>0</v>
      </c>
      <c r="L10" s="83" cm="1">
        <f t="array" ref="L10">IF(D10&gt;0,IF($D10&lt;=0,0,D10*H10),"")</f>
        <v>161945.04</v>
      </c>
      <c r="M10" s="83" cm="1">
        <f t="array" ref="M10">IF(E10&gt;0,IF($D10&lt;=0,0,ROUND(E10*I10,2)),"")</f>
        <v>161592</v>
      </c>
      <c r="N10" s="87" cm="1">
        <f t="array" ref="N10">IF(F10&gt;0,IF($D10&lt;=0,0,ROUND(F10*J10,2)),"")</f>
        <v>161592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67583345.040000007</v>
      </c>
      <c r="M27" s="57" cm="1">
        <f t="array" ref="M27">SUM(M1:M26)</f>
        <v>67491592</v>
      </c>
      <c r="N27" s="57" cm="1">
        <f t="array" ref="N27">SUM(N1:N26)</f>
        <v>67491592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161811.35999999999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161592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161592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67421400</v>
      </c>
      <c r="M28" s="67" cm="1">
        <f t="array" ref="M28">SUMIF($K3:$K26,"&gt;0",M3:M26)</f>
        <v>67330000</v>
      </c>
      <c r="N28" s="67" cm="1">
        <f t="array" ref="N28">SUMIF($K3:$K26,"&gt;0",N3:N26)</f>
        <v>67330000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7416354</v>
      </c>
      <c r="M29" s="67" cm="1">
        <f t="array" ref="M29">M28*MAX($K3:$K26)%</f>
        <v>7406300</v>
      </c>
      <c r="N29" s="67" cm="1">
        <f t="array" ref="N29">N28*MAX($K3:$K26)%</f>
        <v>7406300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75000000</v>
      </c>
      <c r="F30" s="92">
        <v>74838000</v>
      </c>
      <c r="G30" s="70"/>
      <c r="H30" s="70"/>
      <c r="I30" s="69"/>
      <c r="J30" s="71"/>
      <c r="K30" s="73" t="s">
        <v>41</v>
      </c>
      <c r="L30" s="74" cm="1">
        <f t="array" ref="L30">L27+L29</f>
        <v>74999699.040000007</v>
      </c>
      <c r="M30" s="67" cm="1">
        <f t="array" ref="M30">M27+M29</f>
        <v>74897892</v>
      </c>
      <c r="N30" s="67" cm="1">
        <f t="array" ref="N30">N27+N29</f>
        <v>74897892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300.95999999344349</v>
      </c>
      <c r="F31" s="93" cm="1">
        <f t="array" ref="F31">ROUNDDOWN(E$30-D$28,2)</f>
        <v>74838188.640000001</v>
      </c>
      <c r="G31" s="70"/>
      <c r="H31" s="70"/>
      <c r="I31" s="69"/>
      <c r="J31" s="71"/>
      <c r="K31" s="73" t="s">
        <v>42</v>
      </c>
      <c r="L31" s="66" cm="1">
        <f t="array" ref="L31">ROUNDDOWN(L30,2)</f>
        <v>74999699.040000007</v>
      </c>
      <c r="M31" s="66" cm="1">
        <f t="array" ref="M31">ROUNDDOWN(M30,2)</f>
        <v>74897892</v>
      </c>
      <c r="N31" s="66" cm="1">
        <f t="array" ref="N31">ROUNDDOWN(N30,-3)</f>
        <v>74897000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7240000</v>
      </c>
      <c r="I4" s="13">
        <v>7179000</v>
      </c>
      <c r="J4" s="13">
        <v>7179000</v>
      </c>
      <c r="K4" s="13">
        <v>11</v>
      </c>
      <c r="L4" s="13" cm="1">
        <f t="array" ref="L4">IF(D4&gt;0,IF($D4&lt;=0,0,D4*H4),"")</f>
        <v>7240000</v>
      </c>
      <c r="M4" s="13" cm="1">
        <f t="array" ref="M4">IF(E4&gt;0,IF($D4&lt;=0,0,ROUND(E4*I4,2)),"")</f>
        <v>7179000</v>
      </c>
      <c r="N4" s="15" cm="1">
        <f t="array" ref="N4">IF(F4&gt;0,IF($D4&lt;=0,0,ROUND(F4*J4,2)),"")</f>
        <v>7179000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441000</v>
      </c>
      <c r="J5" s="18">
        <v>441000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441000</v>
      </c>
      <c r="N5" s="27" cm="1">
        <f t="array" ref="N5">IF(F5&gt;0,IF($D5&lt;=0,0,ROUND(F5*J5,2)),"")</f>
        <v>441000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15533.49</v>
      </c>
      <c r="J7" s="18">
        <v>15533.49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4194042.3</v>
      </c>
      <c r="N7" s="27" cm="1">
        <f t="array" ref="N7">IF(F7&gt;0,IF($D7&lt;=0,0,ROUND(F7*J7,2)),"")</f>
        <v>4194042.3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6438.91</v>
      </c>
      <c r="E9" s="34" cm="1">
        <f t="array" ref="E9">D9</f>
        <v>6438.91</v>
      </c>
      <c r="F9" s="34" cm="1">
        <f t="array" ref="F9">D9</f>
        <v>6438.91</v>
      </c>
      <c r="G9" s="35" t="s">
        <v>34</v>
      </c>
      <c r="H9" s="34">
        <v>24729.47</v>
      </c>
      <c r="I9" s="34">
        <v>24699.79</v>
      </c>
      <c r="J9" s="34">
        <v>24699.79</v>
      </c>
      <c r="K9" s="34">
        <v>11</v>
      </c>
      <c r="L9" s="34" cm="1">
        <f t="array" ref="L9">IF(D9&gt;0,IF($D9&lt;=0,0,D9*H9),"")</f>
        <v>159230831.67770001</v>
      </c>
      <c r="M9" s="34" cm="1">
        <f t="array" ref="M9">IF(E9&gt;0,IF($D9&lt;=0,0,ROUND(E9*I9,2)),"")</f>
        <v>159039724.83000001</v>
      </c>
      <c r="N9" s="36" cm="1">
        <f t="array" ref="N9">IF(F9&gt;0,IF($D9&lt;=0,0,ROUND(F9*J9,2)),"")</f>
        <v>159039724.83000001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171171211.27770001</v>
      </c>
      <c r="M28" s="57" cm="1">
        <f t="array" ref="M28">SUM(M1:M27)</f>
        <v>170853767.13000003</v>
      </c>
      <c r="N28" s="57" cm="1">
        <f t="array" ref="N28">SUM(N1:N27)</f>
        <v>170853767.13000003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375225.3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374622.16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374622.16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171171211.27770001</v>
      </c>
      <c r="M29" s="67" cm="1">
        <f t="array" ref="M29">SUMIF($K3:$K27,"&gt;0",M3:M27)</f>
        <v>170853767.13000003</v>
      </c>
      <c r="N29" s="67" cm="1">
        <f t="array" ref="N29">SUMIF($K3:$K27,"&gt;0",N3:N27)</f>
        <v>170853767.13000003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18828833.240547001</v>
      </c>
      <c r="M30" s="67" cm="1">
        <f t="array" ref="M30">M29*MAX($K3:$K27)%</f>
        <v>18793914.384300005</v>
      </c>
      <c r="N30" s="67" cm="1">
        <f t="array" ref="N30">N29*MAX($K3:$K27)%</f>
        <v>18793914.384300005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190000044.51824701</v>
      </c>
      <c r="M31" s="67" cm="1">
        <f t="array" ref="M31">M28+M30</f>
        <v>189647681.51430002</v>
      </c>
      <c r="N31" s="67" cm="1">
        <f t="array" ref="N31">N28+N30</f>
        <v>189647681.51430002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ROUNDDOWN(L31,2)</f>
        <v>190000044.50999999</v>
      </c>
      <c r="M32" s="66" cm="1">
        <f t="array" ref="M32">ROUNDDOWN(M31,2)</f>
        <v>189647681.50999999</v>
      </c>
      <c r="N32" s="66" cm="1">
        <f t="array" ref="N32">ROUNDDOWN(N31,-3)</f>
        <v>189647000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7240000</v>
      </c>
      <c r="I4" s="13">
        <v>7179000</v>
      </c>
      <c r="J4" s="13">
        <v>7179000</v>
      </c>
      <c r="K4" s="13">
        <v>11</v>
      </c>
      <c r="L4" s="13" cm="1">
        <f t="array" ref="L4">IF(D4&gt;0,IF($D4&lt;=0,0,D4*H4),"")</f>
        <v>7240000</v>
      </c>
      <c r="M4" s="13" cm="1">
        <f t="array" ref="M4">IF(E4&gt;0,IF($D4&lt;=0,0,ROUND(E4*I4,2)),"")</f>
        <v>7179000</v>
      </c>
      <c r="N4" s="15" cm="1">
        <f t="array" ref="N4">IF(F4&gt;0,IF($D4&lt;=0,0,ROUND(F4*J4,2)),"")</f>
        <v>7179000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441000</v>
      </c>
      <c r="J5" s="18">
        <v>441000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441000</v>
      </c>
      <c r="N5" s="27" cm="1">
        <f t="array" ref="N5">IF(F5&gt;0,IF($D5&lt;=0,0,ROUND(F5*J5,2)),"")</f>
        <v>441000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276.75</v>
      </c>
      <c r="E7" s="18" cm="1">
        <f t="array" ref="E7">D7</f>
        <v>276.75</v>
      </c>
      <c r="F7" s="18" cm="1">
        <f t="array" ref="F7">D7</f>
        <v>276.75</v>
      </c>
      <c r="G7" s="25" t="s">
        <v>34</v>
      </c>
      <c r="H7" s="18">
        <v>15575.48</v>
      </c>
      <c r="I7" s="18">
        <v>15533.49</v>
      </c>
      <c r="J7" s="18">
        <v>15533.49</v>
      </c>
      <c r="K7" s="18">
        <v>11</v>
      </c>
      <c r="L7" s="18" cm="1">
        <f t="array" ref="L7">IF(D7&gt;0,IF($D7&lt;=0,0,D7*H7),"")</f>
        <v>4310514.09</v>
      </c>
      <c r="M7" s="18" cm="1">
        <f t="array" ref="M7">IF(E7&gt;0,IF($D7&lt;=0,0,ROUND(E7*I7,2)),"")</f>
        <v>4298893.3600000003</v>
      </c>
      <c r="N7" s="27" cm="1">
        <f t="array" ref="N7">IF(F7&gt;0,IF($D7&lt;=0,0,ROUND(F7*J7,2)),"")</f>
        <v>4298893.3600000003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6434.66</v>
      </c>
      <c r="E9" s="34" cm="1">
        <f t="array" ref="E9">D9</f>
        <v>6434.66</v>
      </c>
      <c r="F9" s="34" cm="1">
        <f t="array" ref="F9">D9</f>
        <v>6434.66</v>
      </c>
      <c r="G9" s="35" t="s">
        <v>34</v>
      </c>
      <c r="H9" s="34">
        <v>24729.47</v>
      </c>
      <c r="I9" s="34">
        <v>24699.79</v>
      </c>
      <c r="J9" s="34">
        <v>24699.79</v>
      </c>
      <c r="K9" s="34">
        <v>11</v>
      </c>
      <c r="L9" s="34" cm="1">
        <f t="array" ref="L9">IF(D9&gt;0,IF($D9&lt;=0,0,D9*H9),"")</f>
        <v>159125731.43020001</v>
      </c>
      <c r="M9" s="34" cm="1">
        <f t="array" ref="M9">IF(E9&gt;0,IF($D9&lt;=0,0,ROUND(E9*I9,2)),"")</f>
        <v>158934750.72</v>
      </c>
      <c r="N9" s="36" cm="1">
        <f t="array" ref="N9">IF(F9&gt;0,IF($D9&lt;=0,0,ROUND(F9*J9,2)),"")</f>
        <v>158934750.72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171171245.52020001</v>
      </c>
      <c r="M28" s="57" cm="1">
        <f t="array" ref="M28">SUM(M1:M27)</f>
        <v>170853644.07999998</v>
      </c>
      <c r="N28" s="57" cm="1">
        <f t="array" ref="N28">SUM(N1:N27)</f>
        <v>170853644.07999998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375225.37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374621.92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374621.92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171171245.52020001</v>
      </c>
      <c r="M29" s="67" cm="1">
        <f t="array" ref="M29">SUMIF($K3:$K27,"&gt;0",M3:M27)</f>
        <v>170853644.07999998</v>
      </c>
      <c r="N29" s="67" cm="1">
        <f t="array" ref="N29">SUMIF($K3:$K27,"&gt;0",N3:N27)</f>
        <v>170853644.07999998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18828837.007222001</v>
      </c>
      <c r="M30" s="67" cm="1">
        <f t="array" ref="M30">M29*MAX($K3:$K27)%</f>
        <v>18793900.8488</v>
      </c>
      <c r="N30" s="67" cm="1">
        <f t="array" ref="N30">N29*MAX($K3:$K27)%</f>
        <v>18793900.8488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190000082.52742201</v>
      </c>
      <c r="M31" s="67" cm="1">
        <f t="array" ref="M31">M28+M30</f>
        <v>189647544.92879999</v>
      </c>
      <c r="N31" s="67" cm="1">
        <f t="array" ref="N31">N28+N30</f>
        <v>189647544.92879999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ROUNDDOWN(L31,2)</f>
        <v>190000082.52000001</v>
      </c>
      <c r="M32" s="66" cm="1">
        <f t="array" ref="M32">ROUNDDOWN(M31,2)</f>
        <v>189647544.91999999</v>
      </c>
      <c r="N32" s="66" cm="1">
        <f t="array" ref="N32">ROUNDDOWN(N31,-3)</f>
        <v>189647000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7240000</v>
      </c>
      <c r="I4" s="13">
        <v>7191000</v>
      </c>
      <c r="J4" s="13">
        <v>7191000</v>
      </c>
      <c r="K4" s="13">
        <v>11</v>
      </c>
      <c r="L4" s="13" cm="1">
        <f t="array" ref="L4">IF(D4&gt;0,IF($D4&lt;=0,0,D4*H4),"")</f>
        <v>7240000</v>
      </c>
      <c r="M4" s="13" cm="1">
        <f t="array" ref="M4">IF(E4&gt;0,IF($D4&lt;=0,0,ROUND(E4*I4,2)),"")</f>
        <v>7191000</v>
      </c>
      <c r="N4" s="15" cm="1">
        <f t="array" ref="N4">IF(F4&gt;0,IF($D4&lt;=0,0,ROUND(F4*J4,2)),"")</f>
        <v>7191000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465000</v>
      </c>
      <c r="J5" s="18">
        <v>465000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465000</v>
      </c>
      <c r="N5" s="27" cm="1">
        <f t="array" ref="N5">IF(F5&gt;0,IF($D5&lt;=0,0,ROUND(F5*J5,2)),"")</f>
        <v>465000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15509.5</v>
      </c>
      <c r="J7" s="18">
        <v>15509.5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4187565</v>
      </c>
      <c r="N7" s="27" cm="1">
        <f t="array" ref="N7">IF(F7&gt;0,IF($D7&lt;=0,0,ROUND(F7*J7,2)),"")</f>
        <v>4187565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6438.91</v>
      </c>
      <c r="E9" s="34" cm="1">
        <f t="array" ref="E9">D9</f>
        <v>6438.91</v>
      </c>
      <c r="F9" s="34" cm="1">
        <f t="array" ref="F9">D9</f>
        <v>6438.91</v>
      </c>
      <c r="G9" s="35" t="s">
        <v>34</v>
      </c>
      <c r="H9" s="34">
        <v>24729.47</v>
      </c>
      <c r="I9" s="34">
        <v>24682.83</v>
      </c>
      <c r="J9" s="34">
        <v>24682.83</v>
      </c>
      <c r="K9" s="34">
        <v>11</v>
      </c>
      <c r="L9" s="34" cm="1">
        <f t="array" ref="L9">IF(D9&gt;0,IF($D9&lt;=0,0,D9*H9),"")</f>
        <v>159230831.67770001</v>
      </c>
      <c r="M9" s="34" cm="1">
        <f t="array" ref="M9">IF(E9&gt;0,IF($D9&lt;=0,0,ROUND(E9*I9,2)),"")</f>
        <v>158930520.91999999</v>
      </c>
      <c r="N9" s="36" cm="1">
        <f t="array" ref="N9">IF(F9&gt;0,IF($D9&lt;=0,0,ROUND(F9*J9,2)),"")</f>
        <v>158930520.91999999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171171211.27770001</v>
      </c>
      <c r="M28" s="57" cm="1">
        <f t="array" ref="M28">SUM(M1:M27)</f>
        <v>170774085.91999999</v>
      </c>
      <c r="N28" s="57" cm="1">
        <f t="array" ref="N28">SUM(N1:N27)</f>
        <v>170774085.91999999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375225.3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374470.76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374470.76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171171211.27770001</v>
      </c>
      <c r="M29" s="67" cm="1">
        <f t="array" ref="M29">SUMIF($K3:$K27,"&gt;0",M3:M27)</f>
        <v>170774085.91999999</v>
      </c>
      <c r="N29" s="67" cm="1">
        <f t="array" ref="N29">SUMIF($K3:$K27,"&gt;0",N3:N27)</f>
        <v>170774085.91999999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18828833.240547001</v>
      </c>
      <c r="M30" s="67" cm="1">
        <f t="array" ref="M30">M29*MAX($K3:$K27)%</f>
        <v>18785149.451199997</v>
      </c>
      <c r="N30" s="67" cm="1">
        <f t="array" ref="N30">N29*MAX($K3:$K27)%</f>
        <v>18785149.451199997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190000044.51824701</v>
      </c>
      <c r="M31" s="67" cm="1">
        <f t="array" ref="M31">M28+M30</f>
        <v>189559235.3712</v>
      </c>
      <c r="N31" s="67" cm="1">
        <f t="array" ref="N31">N28+N30</f>
        <v>189559235.3712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ROUNDDOWN(L31,2)</f>
        <v>190000044.50999999</v>
      </c>
      <c r="M32" s="66" cm="1">
        <f t="array" ref="M32">ROUNDDOWN(M31,2)</f>
        <v>189559235.37</v>
      </c>
      <c r="N32" s="66" cm="1">
        <f t="array" ref="N32">ROUNDDOWN(N31,-3)</f>
        <v>189559000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7500000</v>
      </c>
      <c r="I4" s="13">
        <v>7351000</v>
      </c>
      <c r="J4" s="13">
        <v>7351000</v>
      </c>
      <c r="K4" s="13">
        <v>11</v>
      </c>
      <c r="L4" s="13" cm="1">
        <f t="array" ref="L4">IF(D4&gt;0,IF($D4&lt;=0,0,D4*H4),"")</f>
        <v>7500000</v>
      </c>
      <c r="M4" s="13" cm="1">
        <f t="array" ref="M4">IF(E4&gt;0,IF($D4&lt;=0,0,ROUND(E4*I4,2)),"")</f>
        <v>7351000</v>
      </c>
      <c r="N4" s="15" cm="1">
        <f t="array" ref="N4">IF(F4&gt;0,IF($D4&lt;=0,0,ROUND(F4*J4,2)),"")</f>
        <v>7351000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480000</v>
      </c>
      <c r="J5" s="18">
        <v>480000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480000</v>
      </c>
      <c r="N5" s="27" cm="1">
        <f t="array" ref="N5">IF(F5&gt;0,IF($D5&lt;=0,0,ROUND(F5*J5,2)),"")</f>
        <v>480000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263.25</v>
      </c>
      <c r="E7" s="18" cm="1">
        <f t="array" ref="E7">D7</f>
        <v>263.25</v>
      </c>
      <c r="F7" s="18" cm="1">
        <f t="array" ref="F7">D7</f>
        <v>263.25</v>
      </c>
      <c r="G7" s="25" t="s">
        <v>34</v>
      </c>
      <c r="H7" s="18">
        <v>15575.48</v>
      </c>
      <c r="I7" s="18">
        <v>15509.5</v>
      </c>
      <c r="J7" s="18">
        <v>15509.5</v>
      </c>
      <c r="K7" s="18">
        <v>11</v>
      </c>
      <c r="L7" s="18" cm="1">
        <f t="array" ref="L7">IF(D7&gt;0,IF($D7&lt;=0,0,D7*H7),"")</f>
        <v>4100245.11</v>
      </c>
      <c r="M7" s="18" cm="1">
        <f t="array" ref="M7">IF(E7&gt;0,IF($D7&lt;=0,0,ROUND(E7*I7,2)),"")</f>
        <v>4082875.88</v>
      </c>
      <c r="N7" s="27" cm="1">
        <f t="array" ref="N7">IF(F7&gt;0,IF($D7&lt;=0,0,ROUND(F7*J7,2)),"")</f>
        <v>4082875.88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6432.65</v>
      </c>
      <c r="E9" s="34" cm="1">
        <f t="array" ref="E9">D9</f>
        <v>6432.65</v>
      </c>
      <c r="F9" s="34" cm="1">
        <f t="array" ref="F9">D9</f>
        <v>6432.65</v>
      </c>
      <c r="G9" s="35" t="s">
        <v>34</v>
      </c>
      <c r="H9" s="34">
        <v>24729.47</v>
      </c>
      <c r="I9" s="34">
        <v>24682.83</v>
      </c>
      <c r="J9" s="34">
        <v>24682.83</v>
      </c>
      <c r="K9" s="34">
        <v>11</v>
      </c>
      <c r="L9" s="34" cm="1">
        <f t="array" ref="L9">IF(D9&gt;0,IF($D9&lt;=0,0,D9*H9),"")</f>
        <v>159076025.19549999</v>
      </c>
      <c r="M9" s="34" cm="1">
        <f t="array" ref="M9">IF(E9&gt;0,IF($D9&lt;=0,0,ROUND(E9*I9,2)),"")</f>
        <v>158776006.40000001</v>
      </c>
      <c r="N9" s="36" cm="1">
        <f t="array" ref="N9">IF(F9&gt;0,IF($D9&lt;=0,0,ROUND(F9*J9,2)),"")</f>
        <v>158776006.40000001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171171270.30549997</v>
      </c>
      <c r="M28" s="57" cm="1">
        <f t="array" ref="M28">SUM(M1:M27)</f>
        <v>170689882.28</v>
      </c>
      <c r="N28" s="57" cm="1">
        <f t="array" ref="N28">SUM(N1:N27)</f>
        <v>170689882.28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375225.41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374310.78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374310.78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171171270.30549997</v>
      </c>
      <c r="M29" s="67" cm="1">
        <f t="array" ref="M29">SUMIF($K3:$K27,"&gt;0",M3:M27)</f>
        <v>170689882.28</v>
      </c>
      <c r="N29" s="67" cm="1">
        <f t="array" ref="N29">SUMIF($K3:$K27,"&gt;0",N3:N27)</f>
        <v>170689882.28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18828839.733604997</v>
      </c>
      <c r="M30" s="67" cm="1">
        <f t="array" ref="M30">M29*MAX($K3:$K27)%</f>
        <v>18775887.050799999</v>
      </c>
      <c r="N30" s="67" cm="1">
        <f t="array" ref="N30">N29*MAX($K3:$K27)%</f>
        <v>18775887.050799999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190000110.03910497</v>
      </c>
      <c r="M31" s="67" cm="1">
        <f t="array" ref="M31">M28+M30</f>
        <v>189465769.3308</v>
      </c>
      <c r="N31" s="67" cm="1">
        <f t="array" ref="N31">N28+N30</f>
        <v>189465769.3308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ROUNDDOWN(L31,2)</f>
        <v>190000110.03</v>
      </c>
      <c r="M32" s="66" cm="1">
        <f t="array" ref="M32">ROUNDDOWN(M31,2)</f>
        <v>189465769.33000001</v>
      </c>
      <c r="N32" s="66" cm="1">
        <f t="array" ref="N32">ROUNDDOWN(N31,-3)</f>
        <v>189465000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7240000</v>
      </c>
      <c r="I4" s="13">
        <v>7178000</v>
      </c>
      <c r="J4" s="13">
        <v>7178000</v>
      </c>
      <c r="K4" s="13">
        <v>11</v>
      </c>
      <c r="L4" s="13" cm="1">
        <f t="array" ref="L4">IF(D4&gt;0,IF($D4&lt;=0,0,D4*H4),"")</f>
        <v>7240000</v>
      </c>
      <c r="M4" s="13" cm="1">
        <f t="array" ref="M4">IF(E4&gt;0,IF($D4&lt;=0,0,ROUND(E4*I4,2)),"")</f>
        <v>7178000</v>
      </c>
      <c r="N4" s="15" cm="1">
        <f t="array" ref="N4">IF(F4&gt;0,IF($D4&lt;=0,0,ROUND(F4*J4,2)),"")</f>
        <v>7178000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480000</v>
      </c>
      <c r="J5" s="18">
        <v>480000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480000</v>
      </c>
      <c r="N5" s="27" cm="1">
        <f t="array" ref="N5">IF(F5&gt;0,IF($D5&lt;=0,0,ROUND(F5*J5,2)),"")</f>
        <v>480000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263.25</v>
      </c>
      <c r="E7" s="18" cm="1">
        <f t="array" ref="E7">D7</f>
        <v>263.25</v>
      </c>
      <c r="F7" s="18" cm="1">
        <f t="array" ref="F7">D7</f>
        <v>263.25</v>
      </c>
      <c r="G7" s="25" t="s">
        <v>34</v>
      </c>
      <c r="H7" s="18">
        <v>15575.48</v>
      </c>
      <c r="I7" s="18">
        <v>15509.5</v>
      </c>
      <c r="J7" s="18">
        <v>15509.5</v>
      </c>
      <c r="K7" s="18">
        <v>11</v>
      </c>
      <c r="L7" s="18" cm="1">
        <f t="array" ref="L7">IF(D7&gt;0,IF($D7&lt;=0,0,D7*H7),"")</f>
        <v>4100245.11</v>
      </c>
      <c r="M7" s="18" cm="1">
        <f t="array" ref="M7">IF(E7&gt;0,IF($D7&lt;=0,0,ROUND(E7*I7,2)),"")</f>
        <v>4082875.88</v>
      </c>
      <c r="N7" s="27" cm="1">
        <f t="array" ref="N7">IF(F7&gt;0,IF($D7&lt;=0,0,ROUND(F7*J7,2)),"")</f>
        <v>4082875.88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6443.16</v>
      </c>
      <c r="E9" s="34" cm="1">
        <f t="array" ref="E9">D9</f>
        <v>6443.16</v>
      </c>
      <c r="F9" s="34" cm="1">
        <f t="array" ref="F9">D9</f>
        <v>6443.16</v>
      </c>
      <c r="G9" s="35" t="s">
        <v>34</v>
      </c>
      <c r="H9" s="34">
        <v>24729.47</v>
      </c>
      <c r="I9" s="34">
        <v>24682.83</v>
      </c>
      <c r="J9" s="34">
        <v>24682.83</v>
      </c>
      <c r="K9" s="34">
        <v>11</v>
      </c>
      <c r="L9" s="34" cm="1">
        <f t="array" ref="L9">IF(D9&gt;0,IF($D9&lt;=0,0,D9*H9),"")</f>
        <v>159335931.92520002</v>
      </c>
      <c r="M9" s="34" cm="1">
        <f t="array" ref="M9">IF(E9&gt;0,IF($D9&lt;=0,0,ROUND(E9*I9,2)),"")</f>
        <v>159035422.94</v>
      </c>
      <c r="N9" s="36" cm="1">
        <f t="array" ref="N9">IF(F9&gt;0,IF($D9&lt;=0,0,ROUND(F9*J9,2)),"")</f>
        <v>159035422.94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171171177.0352</v>
      </c>
      <c r="M28" s="57" cm="1">
        <f t="array" ref="M28">SUM(M1:M27)</f>
        <v>170776298.81999999</v>
      </c>
      <c r="N28" s="57" cm="1">
        <f t="array" ref="N28">SUM(N1:N27)</f>
        <v>170776298.81999999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375225.24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374474.97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374474.97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171171177.0352</v>
      </c>
      <c r="M29" s="67" cm="1">
        <f t="array" ref="M29">SUMIF($K3:$K27,"&gt;0",M3:M27)</f>
        <v>170776298.81999999</v>
      </c>
      <c r="N29" s="67" cm="1">
        <f t="array" ref="N29">SUMIF($K3:$K27,"&gt;0",N3:N27)</f>
        <v>170776298.81999999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18828829.473871998</v>
      </c>
      <c r="M30" s="67" cm="1">
        <f t="array" ref="M30">M29*MAX($K3:$K27)%</f>
        <v>18785392.870200001</v>
      </c>
      <c r="N30" s="67" cm="1">
        <f t="array" ref="N30">N29*MAX($K3:$K27)%</f>
        <v>18785392.870200001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190000006.50907201</v>
      </c>
      <c r="M31" s="67" cm="1">
        <f t="array" ref="M31">M28+M30</f>
        <v>189561691.6902</v>
      </c>
      <c r="N31" s="67" cm="1">
        <f t="array" ref="N31">N28+N30</f>
        <v>189561691.6902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ROUNDDOWN(L31,2)</f>
        <v>190000006.5</v>
      </c>
      <c r="M32" s="66" cm="1">
        <f t="array" ref="M32">ROUNDDOWN(M31,2)</f>
        <v>189561691.69</v>
      </c>
      <c r="N32" s="66" cm="1">
        <f t="array" ref="N32">ROUNDDOWN(N31,-3)</f>
        <v>189561000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7240000</v>
      </c>
      <c r="I4" s="13">
        <v>7164000</v>
      </c>
      <c r="J4" s="13">
        <v>7164000</v>
      </c>
      <c r="K4" s="13">
        <v>11</v>
      </c>
      <c r="L4" s="13" cm="1">
        <f t="array" ref="L4">IF(D4&gt;0,IF($D4&lt;=0,0,D4*H4),"")</f>
        <v>7240000</v>
      </c>
      <c r="M4" s="13" cm="1">
        <f t="array" ref="M4">IF(E4&gt;0,IF($D4&lt;=0,0,ROUND(E4*I4,2)),"")</f>
        <v>7164000</v>
      </c>
      <c r="N4" s="15" cm="1">
        <f t="array" ref="N4">IF(F4&gt;0,IF($D4&lt;=0,0,ROUND(F4*J4,2)),"")</f>
        <v>7164000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405000</v>
      </c>
      <c r="J5" s="18">
        <v>405000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405000</v>
      </c>
      <c r="N5" s="27" cm="1">
        <f t="array" ref="N5">IF(F5&gt;0,IF($D5&lt;=0,0,ROUND(F5*J5,2)),"")</f>
        <v>405000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15539.49</v>
      </c>
      <c r="J7" s="18">
        <v>15539.49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4195662.3</v>
      </c>
      <c r="N7" s="27" cm="1">
        <f t="array" ref="N7">IF(F7&gt;0,IF($D7&lt;=0,0,ROUND(F7*J7,2)),"")</f>
        <v>4195662.3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6438.91</v>
      </c>
      <c r="E9" s="34" cm="1">
        <f t="array" ref="E9">D9</f>
        <v>6438.91</v>
      </c>
      <c r="F9" s="34" cm="1">
        <f t="array" ref="F9">D9</f>
        <v>6438.91</v>
      </c>
      <c r="G9" s="35" t="s">
        <v>34</v>
      </c>
      <c r="H9" s="34">
        <v>24729.47</v>
      </c>
      <c r="I9" s="34">
        <v>24704.03</v>
      </c>
      <c r="J9" s="34">
        <v>24704.03</v>
      </c>
      <c r="K9" s="34">
        <v>11</v>
      </c>
      <c r="L9" s="34" cm="1">
        <f t="array" ref="L9">IF(D9&gt;0,IF($D9&lt;=0,0,D9*H9),"")</f>
        <v>159230831.67770001</v>
      </c>
      <c r="M9" s="34" cm="1">
        <f t="array" ref="M9">IF(E9&gt;0,IF($D9&lt;=0,0,ROUND(E9*I9,2)),"")</f>
        <v>159067025.81</v>
      </c>
      <c r="N9" s="36" cm="1">
        <f t="array" ref="N9">IF(F9&gt;0,IF($D9&lt;=0,0,ROUND(F9*J9,2)),"")</f>
        <v>159067025.81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171171211.27770001</v>
      </c>
      <c r="M28" s="57" cm="1">
        <f t="array" ref="M28">SUM(M1:M27)</f>
        <v>170831688.11000001</v>
      </c>
      <c r="N28" s="57" cm="1">
        <f t="array" ref="N28">SUM(N1:N27)</f>
        <v>170831688.11000001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375225.3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374580.21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374580.21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171171211.27770001</v>
      </c>
      <c r="M29" s="67" cm="1">
        <f t="array" ref="M29">SUMIF($K3:$K27,"&gt;0",M3:M27)</f>
        <v>170831688.11000001</v>
      </c>
      <c r="N29" s="67" cm="1">
        <f t="array" ref="N29">SUMIF($K3:$K27,"&gt;0",N3:N27)</f>
        <v>170831688.11000001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18828833.240547001</v>
      </c>
      <c r="M30" s="67" cm="1">
        <f t="array" ref="M30">M29*MAX($K3:$K27)%</f>
        <v>18791485.692100003</v>
      </c>
      <c r="N30" s="67" cm="1">
        <f t="array" ref="N30">N29*MAX($K3:$K27)%</f>
        <v>18791485.692100003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190000044.51824701</v>
      </c>
      <c r="M31" s="67" cm="1">
        <f t="array" ref="M31">M28+M30</f>
        <v>189623173.8021</v>
      </c>
      <c r="N31" s="67" cm="1">
        <f t="array" ref="N31">N28+N30</f>
        <v>189623173.8021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ROUNDDOWN(L31,2)</f>
        <v>190000044.50999999</v>
      </c>
      <c r="M32" s="66" cm="1">
        <f t="array" ref="M32">ROUNDDOWN(M31,2)</f>
        <v>189623173.80000001</v>
      </c>
      <c r="N32" s="66" cm="1">
        <f t="array" ref="N32">ROUNDDOWN(N31,-3)</f>
        <v>189623000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7890000</v>
      </c>
      <c r="I4" s="13">
        <v>7845000</v>
      </c>
      <c r="J4" s="13">
        <v>7845000</v>
      </c>
      <c r="K4" s="13">
        <v>11</v>
      </c>
      <c r="L4" s="13" cm="1">
        <f t="array" ref="L4">IF(D4&gt;0,IF($D4&lt;=0,0,D4*H4),"")</f>
        <v>7890000</v>
      </c>
      <c r="M4" s="13" cm="1">
        <f t="array" ref="M4">IF(E4&gt;0,IF($D4&lt;=0,0,ROUND(E4*I4,2)),"")</f>
        <v>7845000</v>
      </c>
      <c r="N4" s="15" cm="1">
        <f t="array" ref="N4">IF(F4&gt;0,IF($D4&lt;=0,0,ROUND(F4*J4,2)),"")</f>
        <v>7845000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480000</v>
      </c>
      <c r="J5" s="18">
        <v>480000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480000</v>
      </c>
      <c r="N5" s="27" cm="1">
        <f t="array" ref="N5">IF(F5&gt;0,IF($D5&lt;=0,0,ROUND(F5*J5,2)),"")</f>
        <v>480000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317.52</v>
      </c>
      <c r="E7" s="18" cm="1">
        <f t="array" ref="E7">D7</f>
        <v>317.52</v>
      </c>
      <c r="F7" s="18" cm="1">
        <f t="array" ref="F7">D7</f>
        <v>317.52</v>
      </c>
      <c r="G7" s="25" t="s">
        <v>34</v>
      </c>
      <c r="H7" s="18">
        <v>15575.48</v>
      </c>
      <c r="I7" s="18">
        <v>15511.3</v>
      </c>
      <c r="J7" s="18">
        <v>15511.3</v>
      </c>
      <c r="K7" s="18">
        <v>11</v>
      </c>
      <c r="L7" s="18" cm="1">
        <f t="array" ref="L7">IF(D7&gt;0,IF($D7&lt;=0,0,D7*H7),"")</f>
        <v>4945526.4095999999</v>
      </c>
      <c r="M7" s="18" cm="1">
        <f t="array" ref="M7">IF(E7&gt;0,IF($D7&lt;=0,0,ROUND(E7*I7,2)),"")</f>
        <v>4925147.9800000004</v>
      </c>
      <c r="N7" s="27" cm="1">
        <f t="array" ref="N7">IF(F7&gt;0,IF($D7&lt;=0,0,ROUND(F7*J7,2)),"")</f>
        <v>4925147.9800000004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34">
        <v>6747</v>
      </c>
      <c r="E9" s="34" cm="1">
        <f t="array" ref="E9">D9</f>
        <v>6747</v>
      </c>
      <c r="F9" s="34" cm="1">
        <f t="array" ref="F9">D9</f>
        <v>6747</v>
      </c>
      <c r="G9" s="35" t="s">
        <v>34</v>
      </c>
      <c r="H9" s="34">
        <v>24729.47</v>
      </c>
      <c r="I9" s="34">
        <v>24684.1</v>
      </c>
      <c r="J9" s="34">
        <v>24684.1</v>
      </c>
      <c r="K9" s="34">
        <v>11</v>
      </c>
      <c r="L9" s="34" cm="1">
        <f t="array" ref="L9">IF(D9&gt;0,IF($D9&lt;=0,0,D9*H9),"")</f>
        <v>166849734.09</v>
      </c>
      <c r="M9" s="34" cm="1">
        <f t="array" ref="M9">IF(E9&gt;0,IF($D9&lt;=0,0,ROUND(E9*I9,2)),"")</f>
        <v>166543622.69999999</v>
      </c>
      <c r="N9" s="36" cm="1">
        <f t="array" ref="N9">IF(F9&gt;0,IF($D9&lt;=0,0,ROUND(F9*J9,2)),"")</f>
        <v>166543622.69999999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180180260.49959999</v>
      </c>
      <c r="M28" s="57" cm="1">
        <f t="array" ref="M28">SUM(M1:M27)</f>
        <v>179793770.67999998</v>
      </c>
      <c r="N28" s="57" cm="1">
        <f t="array" ref="N28">SUM(N1:N27)</f>
        <v>179793770.67999998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392342.49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391608.16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391608.16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180180260.49959999</v>
      </c>
      <c r="M29" s="67" cm="1">
        <f t="array" ref="M29">SUMIF($K3:$K27,"&gt;0",M3:M27)</f>
        <v>179793770.67999998</v>
      </c>
      <c r="N29" s="67" cm="1">
        <f t="array" ref="N29">SUMIF($K3:$K27,"&gt;0",N3:N27)</f>
        <v>179793770.67999998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19819828.654955998</v>
      </c>
      <c r="M30" s="67" cm="1">
        <f t="array" ref="M30">M29*MAX($K3:$K27)%</f>
        <v>19777314.774799999</v>
      </c>
      <c r="N30" s="67" cm="1">
        <f t="array" ref="N30">N29*MAX($K3:$K27)%</f>
        <v>19777314.774799999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200000089.15455598</v>
      </c>
      <c r="M31" s="67" cm="1">
        <f t="array" ref="M31">M28+M30</f>
        <v>199571085.45479998</v>
      </c>
      <c r="N31" s="67" cm="1">
        <f t="array" ref="N31">N28+N30</f>
        <v>199571085.45479998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200000000</v>
      </c>
      <c r="M32" s="66" cm="1">
        <f t="array" ref="M32">ROUNDDOWN(M31,2)</f>
        <v>199571085.44999999</v>
      </c>
      <c r="N32" s="66" cm="1">
        <f t="array" ref="N32">ROUNDDOWN(N31,-3)</f>
        <v>199571000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7890000</v>
      </c>
      <c r="I4" s="13">
        <v>7845000</v>
      </c>
      <c r="J4" s="13">
        <v>7845000</v>
      </c>
      <c r="K4" s="13">
        <v>11</v>
      </c>
      <c r="L4" s="13" cm="1">
        <f t="array" ref="L4">IF(D4&gt;0,IF($D4&lt;=0,0,D4*H4),"")</f>
        <v>7890000</v>
      </c>
      <c r="M4" s="13" cm="1">
        <f t="array" ref="M4">IF(E4&gt;0,IF($D4&lt;=0,0,ROUND(E4*I4,2)),"")</f>
        <v>7845000</v>
      </c>
      <c r="N4" s="15" cm="1">
        <f t="array" ref="N4">IF(F4&gt;0,IF($D4&lt;=0,0,ROUND(F4*J4,2)),"")</f>
        <v>7845000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480000</v>
      </c>
      <c r="J5" s="18">
        <v>480000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480000</v>
      </c>
      <c r="N5" s="27" cm="1">
        <f t="array" ref="N5">IF(F5&gt;0,IF($D5&lt;=0,0,ROUND(F5*J5,2)),"")</f>
        <v>480000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317.52</v>
      </c>
      <c r="E7" s="18" cm="1">
        <f t="array" ref="E7">D7</f>
        <v>317.52</v>
      </c>
      <c r="F7" s="18" cm="1">
        <f t="array" ref="F7">D7</f>
        <v>317.52</v>
      </c>
      <c r="G7" s="25" t="s">
        <v>34</v>
      </c>
      <c r="H7" s="18">
        <v>15575.48</v>
      </c>
      <c r="I7" s="18">
        <v>15535.29</v>
      </c>
      <c r="J7" s="18">
        <v>15535.29</v>
      </c>
      <c r="K7" s="18">
        <v>11</v>
      </c>
      <c r="L7" s="18" cm="1">
        <f t="array" ref="L7">IF(D7&gt;0,IF($D7&lt;=0,0,D7*H7),"")</f>
        <v>4945526.4095999999</v>
      </c>
      <c r="M7" s="18" cm="1">
        <f t="array" ref="M7">IF(E7&gt;0,IF($D7&lt;=0,0,ROUND(E7*I7,2)),"")</f>
        <v>4932765.28</v>
      </c>
      <c r="N7" s="27" cm="1">
        <f t="array" ref="N7">IF(F7&gt;0,IF($D7&lt;=0,0,ROUND(F7*J7,2)),"")</f>
        <v>4932765.28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34">
        <v>6747</v>
      </c>
      <c r="E9" s="34" cm="1">
        <f t="array" ref="E9">D9</f>
        <v>6747</v>
      </c>
      <c r="F9" s="34" cm="1">
        <f t="array" ref="F9">D9</f>
        <v>6747</v>
      </c>
      <c r="G9" s="35" t="s">
        <v>34</v>
      </c>
      <c r="H9" s="34">
        <v>24729.47</v>
      </c>
      <c r="I9" s="34">
        <v>24701.06</v>
      </c>
      <c r="J9" s="34">
        <v>24701.06</v>
      </c>
      <c r="K9" s="34">
        <v>11</v>
      </c>
      <c r="L9" s="34" cm="1">
        <f t="array" ref="L9">IF(D9&gt;0,IF($D9&lt;=0,0,D9*H9),"")</f>
        <v>166849734.09</v>
      </c>
      <c r="M9" s="34" cm="1">
        <f t="array" ref="M9">IF(E9&gt;0,IF($D9&lt;=0,0,ROUND(E9*I9,2)),"")</f>
        <v>166658051.81999999</v>
      </c>
      <c r="N9" s="36" cm="1">
        <f t="array" ref="N9">IF(F9&gt;0,IF($D9&lt;=0,0,ROUND(F9*J9,2)),"")</f>
        <v>166658051.81999999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180180260.49959999</v>
      </c>
      <c r="M28" s="57" cm="1">
        <f t="array" ref="M28">SUM(M1:M27)</f>
        <v>179915817.09999999</v>
      </c>
      <c r="N28" s="57" cm="1">
        <f t="array" ref="N28">SUM(N1:N27)</f>
        <v>179915817.09999999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392342.49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391840.05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391840.05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180180260.49959999</v>
      </c>
      <c r="M29" s="67" cm="1">
        <f t="array" ref="M29">SUMIF($K3:$K27,"&gt;0",M3:M27)</f>
        <v>179915817.09999999</v>
      </c>
      <c r="N29" s="67" cm="1">
        <f t="array" ref="N29">SUMIF($K3:$K27,"&gt;0",N3:N27)</f>
        <v>179915817.09999999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19819828.654955998</v>
      </c>
      <c r="M30" s="67" cm="1">
        <f t="array" ref="M30">M29*MAX($K3:$K27)%</f>
        <v>19790739.881000001</v>
      </c>
      <c r="N30" s="67" cm="1">
        <f t="array" ref="N30">N29*MAX($K3:$K27)%</f>
        <v>19790739.881000001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200000089.15455598</v>
      </c>
      <c r="M31" s="67" cm="1">
        <f t="array" ref="M31">M28+M30</f>
        <v>199706556.98100001</v>
      </c>
      <c r="N31" s="67" cm="1">
        <f t="array" ref="N31">N28+N30</f>
        <v>199706556.98100001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200000000</v>
      </c>
      <c r="M32" s="66" cm="1">
        <f t="array" ref="M32">ROUNDDOWN(M31,2)</f>
        <v>199706556.97999999</v>
      </c>
      <c r="N32" s="66" cm="1">
        <f t="array" ref="N32">ROUNDDOWN(N31,-3)</f>
        <v>199706000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6200000</v>
      </c>
      <c r="I4" s="13">
        <v>6050000</v>
      </c>
      <c r="J4" s="13">
        <v>6050000</v>
      </c>
      <c r="K4" s="13">
        <v>11</v>
      </c>
      <c r="L4" s="13" cm="1">
        <f t="array" ref="L4">IF(D4&gt;0,IF($D4&lt;=0,0,D4*H4),"")</f>
        <v>6200000</v>
      </c>
      <c r="M4" s="13" cm="1">
        <f t="array" ref="M4">IF(E4&gt;0,IF($D4&lt;=0,0,ROUND(E4*I4,2)),"")</f>
        <v>6050000</v>
      </c>
      <c r="N4" s="15" cm="1">
        <f t="array" ref="N4">IF(F4&gt;0,IF($D4&lt;=0,0,ROUND(F4*J4,2)),"")</f>
        <v>6050000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480000</v>
      </c>
      <c r="J5" s="18">
        <v>480000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480000</v>
      </c>
      <c r="N5" s="27" cm="1">
        <f t="array" ref="N5">IF(F5&gt;0,IF($D5&lt;=0,0,ROUND(F5*J5,2)),"")</f>
        <v>480000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243</v>
      </c>
      <c r="E7" s="18" cm="1">
        <f t="array" ref="E7">D7</f>
        <v>243</v>
      </c>
      <c r="F7" s="18" cm="1">
        <f t="array" ref="F7">D7</f>
        <v>243</v>
      </c>
      <c r="G7" s="25" t="s">
        <v>34</v>
      </c>
      <c r="H7" s="18">
        <v>15575.48</v>
      </c>
      <c r="I7" s="18">
        <v>15559.28</v>
      </c>
      <c r="J7" s="18">
        <v>15559.28</v>
      </c>
      <c r="K7" s="18">
        <v>11</v>
      </c>
      <c r="L7" s="18" cm="1">
        <f t="array" ref="L7">IF(D7&gt;0,IF($D7&lt;=0,0,D7*H7),"")</f>
        <v>3784841.6399999997</v>
      </c>
      <c r="M7" s="18" cm="1">
        <f t="array" ref="M7">IF(E7&gt;0,IF($D7&lt;=0,0,ROUND(E7*I7,2)),"")</f>
        <v>3780905.04</v>
      </c>
      <c r="N7" s="27" cm="1">
        <f t="array" ref="N7">IF(F7&gt;0,IF($D7&lt;=0,0,ROUND(F7*J7,2)),"")</f>
        <v>3780905.04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3219.25</v>
      </c>
      <c r="E9" s="34" cm="1">
        <f t="array" ref="E9">D9</f>
        <v>3219.25</v>
      </c>
      <c r="F9" s="34" cm="1">
        <f t="array" ref="F9">D9</f>
        <v>3219.25</v>
      </c>
      <c r="G9" s="35" t="s">
        <v>34</v>
      </c>
      <c r="H9" s="34">
        <v>24729.47</v>
      </c>
      <c r="I9" s="34">
        <v>24718.02</v>
      </c>
      <c r="J9" s="34">
        <v>24718.02</v>
      </c>
      <c r="K9" s="34">
        <v>11</v>
      </c>
      <c r="L9" s="34" cm="1">
        <f t="array" ref="L9">IF(D9&gt;0,IF($D9&lt;=0,0,D9*H9),"")</f>
        <v>79610346.297499999</v>
      </c>
      <c r="M9" s="34" cm="1">
        <f t="array" ref="M9">IF(E9&gt;0,IF($D9&lt;=0,0,ROUND(E9*I9,2)),"")</f>
        <v>79573485.890000001</v>
      </c>
      <c r="N9" s="36" cm="1">
        <f t="array" ref="N9">IF(F9&gt;0,IF($D9&lt;=0,0,ROUND(F9*J9,2)),"")</f>
        <v>79573485.890000001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90090187.9375</v>
      </c>
      <c r="M28" s="57" cm="1">
        <f t="array" ref="M28">SUM(M1:M27)</f>
        <v>89884390.930000007</v>
      </c>
      <c r="N28" s="57" cm="1">
        <f t="array" ref="N28">SUM(N1:N27)</f>
        <v>89884390.930000007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216216.45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215722.54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215722.54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90090187.9375</v>
      </c>
      <c r="M29" s="67" cm="1">
        <f t="array" ref="M29">SUMIF($K3:$K27,"&gt;0",M3:M27)</f>
        <v>89884390.930000007</v>
      </c>
      <c r="N29" s="67" cm="1">
        <f t="array" ref="N29">SUMIF($K3:$K27,"&gt;0",N3:N27)</f>
        <v>89884390.930000007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9909920.6731250007</v>
      </c>
      <c r="M30" s="67" cm="1">
        <f t="array" ref="M30">M29*MAX($K3:$K27)%</f>
        <v>9887283.0023000017</v>
      </c>
      <c r="N30" s="67" cm="1">
        <f t="array" ref="N30">N29*MAX($K3:$K27)%</f>
        <v>9887283.0023000017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100000108.610625</v>
      </c>
      <c r="M31" s="67" cm="1">
        <f t="array" ref="M31">M28+M30</f>
        <v>99771673.932300001</v>
      </c>
      <c r="N31" s="67" cm="1">
        <f t="array" ref="N31">N28+N30</f>
        <v>99771673.932300001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100000000</v>
      </c>
      <c r="M32" s="66" cm="1">
        <f t="array" ref="M32">ROUNDDOWN(M31,2)</f>
        <v>99771673.930000007</v>
      </c>
      <c r="N32" s="66" cm="1">
        <f t="array" ref="N32">ROUNDDOWN(N31,-3)</f>
        <v>99771000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350000</v>
      </c>
      <c r="I4" s="13">
        <v>220000</v>
      </c>
      <c r="J4" s="13">
        <v>220000</v>
      </c>
      <c r="K4" s="13">
        <v>11</v>
      </c>
      <c r="L4" s="13" cm="1">
        <f t="array" ref="L4">IF(D4&gt;0,IF($D4&lt;=0,0,D4*H4),"")</f>
        <v>350000</v>
      </c>
      <c r="M4" s="13" cm="1">
        <f t="array" ref="M4">IF(E4&gt;0,IF($D4&lt;=0,0,ROUND(E4*I4,2)),"")</f>
        <v>220000</v>
      </c>
      <c r="N4" s="15" cm="1">
        <f t="array" ref="N4">IF(F4&gt;0,IF($D4&lt;=0,0,ROUND(F4*J4,2)),"")</f>
        <v>220000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755000</v>
      </c>
      <c r="I5" s="18">
        <v>780000</v>
      </c>
      <c r="J5" s="18">
        <v>755000</v>
      </c>
      <c r="K5" s="18">
        <v>11</v>
      </c>
      <c r="L5" s="18" cm="1">
        <f t="array" ref="L5">IF(D5&gt;0,IF($D5&lt;=0,0,D5*H5),"")</f>
        <v>755000</v>
      </c>
      <c r="M5" s="18" cm="1">
        <f t="array" ref="M5">IF(E5&gt;0,IF($D5&lt;=0,0,ROUND(E5*I5,2)),"")</f>
        <v>780000</v>
      </c>
      <c r="N5" s="27" cm="1">
        <f t="array" ref="N5">IF(F5&gt;0,IF($D5&lt;=0,0,ROUND(F5*J5,2)),"")</f>
        <v>755000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82</v>
      </c>
      <c r="B7" s="11" t="s">
        <v>35</v>
      </c>
      <c r="C7" s="16"/>
      <c r="D7" s="24">
        <v>516.76</v>
      </c>
      <c r="E7" s="18" cm="1">
        <f t="array" ref="E7">D7</f>
        <v>516.76</v>
      </c>
      <c r="F7" s="18" cm="1">
        <f t="array" ref="F7">D7</f>
        <v>516.76</v>
      </c>
      <c r="G7" s="25" t="s">
        <v>34</v>
      </c>
      <c r="H7" s="18">
        <v>1448.27</v>
      </c>
      <c r="I7" s="18">
        <v>1447.08</v>
      </c>
      <c r="J7" s="18">
        <v>1447.08</v>
      </c>
      <c r="K7" s="18">
        <v>11</v>
      </c>
      <c r="L7" s="18" cm="1">
        <f t="array" ref="L7">IF(D7&gt;0,IF($D7&lt;=0,0,D7*H7),"")</f>
        <v>748408.00520000001</v>
      </c>
      <c r="M7" s="18" cm="1">
        <f t="array" ref="M7">IF(E7&gt;0,IF($D7&lt;=0,0,ROUND(E7*I7,2)),"")</f>
        <v>747793.06</v>
      </c>
      <c r="N7" s="27" cm="1">
        <f t="array" ref="N7">IF(F7&gt;0,IF($D7&lt;=0,0,ROUND(F7*J7,2)),"")</f>
        <v>747793.06</v>
      </c>
    </row>
    <row r="8" spans="1:14" ht="20.5" customHeight="1" x14ac:dyDescent="0.15">
      <c r="A8" s="28"/>
      <c r="B8" s="11" t="s">
        <v>245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307</v>
      </c>
      <c r="B9" s="32" t="s">
        <v>308</v>
      </c>
      <c r="C9" s="33"/>
      <c r="D9" s="117">
        <v>91.12</v>
      </c>
      <c r="E9" s="34" cm="1">
        <f t="array" ref="E9">D9</f>
        <v>91.12</v>
      </c>
      <c r="F9" s="34" cm="1">
        <f t="array" ref="F9">D9</f>
        <v>91.12</v>
      </c>
      <c r="G9" s="35" t="s">
        <v>34</v>
      </c>
      <c r="H9" s="34">
        <v>1957058.89</v>
      </c>
      <c r="I9" s="34">
        <v>1956611.15</v>
      </c>
      <c r="J9" s="34">
        <v>1956611.15</v>
      </c>
      <c r="K9" s="34">
        <v>11</v>
      </c>
      <c r="L9" s="34" cm="1">
        <f t="array" ref="L9">IF(D9&gt;0,IF($D9&lt;=0,0,D9*H9),"")</f>
        <v>178327206.05680001</v>
      </c>
      <c r="M9" s="34" cm="1">
        <f t="array" ref="M9">IF(E9&gt;0,IF($D9&lt;=0,0,ROUND(E9*I9,2)),"")</f>
        <v>178286407.99000001</v>
      </c>
      <c r="N9" s="36" cm="1">
        <f t="array" ref="N9">IF(F9&gt;0,IF($D9&lt;=0,0,ROUND(F9*J9,2)),"")</f>
        <v>178286407.99000001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180180614.06200001</v>
      </c>
      <c r="M28" s="57" cm="1">
        <f t="array" ref="M28">SUM(M1:M27)</f>
        <v>180034201.05000001</v>
      </c>
      <c r="N28" s="57" cm="1">
        <f t="array" ref="N28">SUM(N1:N27)</f>
        <v>180009201.05000001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392343.17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392064.98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392017.48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180180614.06200001</v>
      </c>
      <c r="M29" s="67" cm="1">
        <f t="array" ref="M29">SUMIF($K3:$K27,"&gt;0",M3:M27)</f>
        <v>180034201.05000001</v>
      </c>
      <c r="N29" s="67" cm="1">
        <f t="array" ref="N29">SUMIF($K3:$K27,"&gt;0",N3:N27)</f>
        <v>180009201.05000001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19819867.54682</v>
      </c>
      <c r="M30" s="67" cm="1">
        <f t="array" ref="M30">M29*MAX($K3:$K27)%</f>
        <v>19803762.115500003</v>
      </c>
      <c r="N30" s="67" cm="1">
        <f t="array" ref="N30">N29*MAX($K3:$K27)%</f>
        <v>19801012.115500003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200000481.60882002</v>
      </c>
      <c r="M31" s="67" cm="1">
        <f t="array" ref="M31">M28+M30</f>
        <v>199837963.16550002</v>
      </c>
      <c r="N31" s="67" cm="1">
        <f t="array" ref="N31">N28+N30</f>
        <v>199810213.16550002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200000000</v>
      </c>
      <c r="M32" s="66" cm="1">
        <f t="array" ref="M32">ROUNDDOWN(M31,2)</f>
        <v>199837963.16</v>
      </c>
      <c r="N32" s="66" cm="1">
        <f t="array" ref="N32">ROUNDDOWN(N31,-3)</f>
        <v>199810000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7890000</v>
      </c>
      <c r="I4" s="13">
        <v>7844000</v>
      </c>
      <c r="J4" s="13">
        <v>7844000</v>
      </c>
      <c r="K4" s="13">
        <v>11</v>
      </c>
      <c r="L4" s="13" cm="1">
        <f t="array" ref="L4">IF(D4&gt;0,IF($D4&lt;=0,0,D4*H4),"")</f>
        <v>7890000</v>
      </c>
      <c r="M4" s="13" cm="1">
        <f t="array" ref="M4">IF(E4&gt;0,IF($D4&lt;=0,0,ROUND(E4*I4,2)),"")</f>
        <v>7844000</v>
      </c>
      <c r="N4" s="15" cm="1">
        <f t="array" ref="N4">IF(F4&gt;0,IF($D4&lt;=0,0,ROUND(F4*J4,2)),"")</f>
        <v>7844000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480000</v>
      </c>
      <c r="J5" s="18">
        <v>480000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480000</v>
      </c>
      <c r="N5" s="27" cm="1">
        <f t="array" ref="N5">IF(F5&gt;0,IF($D5&lt;=0,0,ROUND(F5*J5,2)),"")</f>
        <v>480000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15559.28</v>
      </c>
      <c r="J7" s="18">
        <v>15559.28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4201005.5999999996</v>
      </c>
      <c r="N7" s="27" cm="1">
        <f t="array" ref="N7">IF(F7&gt;0,IF($D7&lt;=0,0,ROUND(F7*J7,2)),"")</f>
        <v>4201005.5999999996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6412.63</v>
      </c>
      <c r="E9" s="34" cm="1">
        <f t="array" ref="E9">D9</f>
        <v>6412.63</v>
      </c>
      <c r="F9" s="34" cm="1">
        <f t="array" ref="F9">D9</f>
        <v>6412.63</v>
      </c>
      <c r="G9" s="35" t="s">
        <v>34</v>
      </c>
      <c r="H9" s="34">
        <v>24729.47</v>
      </c>
      <c r="I9" s="34">
        <v>24718.02</v>
      </c>
      <c r="J9" s="34">
        <v>24718.02</v>
      </c>
      <c r="K9" s="34">
        <v>11</v>
      </c>
      <c r="L9" s="34" cm="1">
        <f t="array" ref="L9">IF(D9&gt;0,IF($D9&lt;=0,0,D9*H9),"")</f>
        <v>158580941.20610002</v>
      </c>
      <c r="M9" s="34" cm="1">
        <f t="array" ref="M9">IF(E9&gt;0,IF($D9&lt;=0,0,ROUND(E9*I9,2)),"")</f>
        <v>158507516.59</v>
      </c>
      <c r="N9" s="36" cm="1">
        <f t="array" ref="N9">IF(F9&gt;0,IF($D9&lt;=0,0,ROUND(F9*J9,2)),"")</f>
        <v>158507516.59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171171320.80610001</v>
      </c>
      <c r="M28" s="57" cm="1">
        <f t="array" ref="M28">SUM(M1:M27)</f>
        <v>171032522.19</v>
      </c>
      <c r="N28" s="57" cm="1">
        <f t="array" ref="N28">SUM(N1:N27)</f>
        <v>171032522.19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375225.51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374961.79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374961.79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171171320.80610001</v>
      </c>
      <c r="M29" s="67" cm="1">
        <f t="array" ref="M29">SUMIF($K3:$K27,"&gt;0",M3:M27)</f>
        <v>171032522.19</v>
      </c>
      <c r="N29" s="67" cm="1">
        <f t="array" ref="N29">SUMIF($K3:$K27,"&gt;0",N3:N27)</f>
        <v>171032522.19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18828845.288671002</v>
      </c>
      <c r="M30" s="67" cm="1">
        <f t="array" ref="M30">M29*MAX($K3:$K27)%</f>
        <v>18813577.440900002</v>
      </c>
      <c r="N30" s="67" cm="1">
        <f t="array" ref="N30">N29*MAX($K3:$K27)%</f>
        <v>18813577.440900002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190000166.09477103</v>
      </c>
      <c r="M31" s="67" cm="1">
        <f t="array" ref="M31">M28+M30</f>
        <v>189846099.6309</v>
      </c>
      <c r="N31" s="67" cm="1">
        <f t="array" ref="N31">N28+N30</f>
        <v>189846099.6309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190000000</v>
      </c>
      <c r="M32" s="66" cm="1">
        <f t="array" ref="M32">ROUNDDOWN(M31,2)</f>
        <v>189846099.63</v>
      </c>
      <c r="N32" s="66" cm="1">
        <f t="array" ref="N32">ROUNDDOWN(N31,-3)</f>
        <v>189846000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7890000</v>
      </c>
      <c r="I4" s="13">
        <v>7814000</v>
      </c>
      <c r="J4" s="13">
        <v>7814000</v>
      </c>
      <c r="K4" s="13">
        <v>11</v>
      </c>
      <c r="L4" s="13" cm="1">
        <f t="array" ref="L4">IF(D4&gt;0,IF($D4&lt;=0,0,D4*H4),"")</f>
        <v>7890000</v>
      </c>
      <c r="M4" s="13" cm="1">
        <f t="array" ref="M4">IF(E4&gt;0,IF($D4&lt;=0,0,ROUND(E4*I4,2)),"")</f>
        <v>7814000</v>
      </c>
      <c r="N4" s="15" cm="1">
        <f t="array" ref="N4">IF(F4&gt;0,IF($D4&lt;=0,0,ROUND(F4*J4,2)),"")</f>
        <v>7814000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444000</v>
      </c>
      <c r="J5" s="18">
        <v>444000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444000</v>
      </c>
      <c r="N5" s="27" cm="1">
        <f t="array" ref="N5">IF(F5&gt;0,IF($D5&lt;=0,0,ROUND(F5*J5,2)),"")</f>
        <v>444000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15541.89</v>
      </c>
      <c r="J7" s="18">
        <v>15541.89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4196310.3</v>
      </c>
      <c r="N7" s="27" cm="1">
        <f t="array" ref="N7">IF(F7&gt;0,IF($D7&lt;=0,0,ROUND(F7*J7,2)),"")</f>
        <v>4196310.3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6412.63</v>
      </c>
      <c r="E9" s="34" cm="1">
        <f t="array" ref="E9">D9</f>
        <v>6412.63</v>
      </c>
      <c r="F9" s="34" cm="1">
        <f t="array" ref="F9">D9</f>
        <v>6412.63</v>
      </c>
      <c r="G9" s="35" t="s">
        <v>34</v>
      </c>
      <c r="H9" s="34">
        <v>24729.47</v>
      </c>
      <c r="I9" s="34">
        <v>24705.73</v>
      </c>
      <c r="J9" s="34">
        <v>24705.73</v>
      </c>
      <c r="K9" s="34">
        <v>11</v>
      </c>
      <c r="L9" s="34" cm="1">
        <f t="array" ref="L9">IF(D9&gt;0,IF($D9&lt;=0,0,D9*H9),"")</f>
        <v>158580941.20610002</v>
      </c>
      <c r="M9" s="34" cm="1">
        <f t="array" ref="M9">IF(E9&gt;0,IF($D9&lt;=0,0,ROUND(E9*I9,2)),"")</f>
        <v>158428705.37</v>
      </c>
      <c r="N9" s="36" cm="1">
        <f t="array" ref="N9">IF(F9&gt;0,IF($D9&lt;=0,0,ROUND(F9*J9,2)),"")</f>
        <v>158428705.37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171171320.80610001</v>
      </c>
      <c r="M28" s="57" cm="1">
        <f t="array" ref="M28">SUM(M1:M27)</f>
        <v>170883015.67000002</v>
      </c>
      <c r="N28" s="57" cm="1">
        <f t="array" ref="N28">SUM(N1:N27)</f>
        <v>170883015.67000002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375225.51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374677.73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374677.73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171171320.80610001</v>
      </c>
      <c r="M29" s="67" cm="1">
        <f t="array" ref="M29">SUMIF($K3:$K27,"&gt;0",M3:M27)</f>
        <v>170883015.67000002</v>
      </c>
      <c r="N29" s="67" cm="1">
        <f t="array" ref="N29">SUMIF($K3:$K27,"&gt;0",N3:N27)</f>
        <v>170883015.67000002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18828845.288671002</v>
      </c>
      <c r="M30" s="67" cm="1">
        <f t="array" ref="M30">M29*MAX($K3:$K27)%</f>
        <v>18797131.723700002</v>
      </c>
      <c r="N30" s="67" cm="1">
        <f t="array" ref="N30">N29*MAX($K3:$K27)%</f>
        <v>18797131.723700002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190000166.09477103</v>
      </c>
      <c r="M31" s="67" cm="1">
        <f t="array" ref="M31">M28+M30</f>
        <v>189680147.3937</v>
      </c>
      <c r="N31" s="67" cm="1">
        <f t="array" ref="N31">N28+N30</f>
        <v>189680147.3937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190000000</v>
      </c>
      <c r="M32" s="66" cm="1">
        <f t="array" ref="M32">ROUNDDOWN(M31,2)</f>
        <v>189680147.38999999</v>
      </c>
      <c r="N32" s="66" cm="1">
        <f t="array" ref="N32">ROUNDDOWN(N31,-3)</f>
        <v>189680000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pageSetUpPr fitToPage="1"/>
  </sheetPr>
  <dimension ref="A1:N34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350000</v>
      </c>
      <c r="I4" s="13">
        <v>263000</v>
      </c>
      <c r="J4" s="13">
        <v>263000</v>
      </c>
      <c r="K4" s="13">
        <v>11</v>
      </c>
      <c r="L4" s="13" cm="1">
        <f t="array" ref="L4">IF(D4&gt;0,IF($D4&lt;=0,0,D4*H4),"")</f>
        <v>350000</v>
      </c>
      <c r="M4" s="13" cm="1">
        <f t="array" ref="M4">IF(E4&gt;0,IF($D4&lt;=0,0,ROUND(E4*I4,2)),"")</f>
        <v>263000</v>
      </c>
      <c r="N4" s="15" cm="1">
        <f t="array" ref="N4">IF(F4&gt;0,IF($D4&lt;=0,0,ROUND(F4*J4,2)),"")</f>
        <v>263000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755000</v>
      </c>
      <c r="I5" s="18">
        <v>740000</v>
      </c>
      <c r="J5" s="18">
        <v>740000</v>
      </c>
      <c r="K5" s="18">
        <v>11</v>
      </c>
      <c r="L5" s="18" cm="1">
        <f t="array" ref="L5">IF(D5&gt;0,IF($D5&lt;=0,0,D5*H5),"")</f>
        <v>755000</v>
      </c>
      <c r="M5" s="18" cm="1">
        <f t="array" ref="M5">IF(E5&gt;0,IF($D5&lt;=0,0,ROUND(E5*I5,2)),"")</f>
        <v>740000</v>
      </c>
      <c r="N5" s="27" cm="1">
        <f t="array" ref="N5">IF(F5&gt;0,IF($D5&lt;=0,0,ROUND(F5*J5,2)),"")</f>
        <v>740000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451</v>
      </c>
      <c r="B7" s="11" t="s">
        <v>452</v>
      </c>
      <c r="C7" s="16"/>
      <c r="D7" s="24">
        <v>52.26</v>
      </c>
      <c r="E7" s="18" cm="1">
        <f t="array" ref="E7">D7</f>
        <v>52.26</v>
      </c>
      <c r="F7" s="18" cm="1">
        <f t="array" ref="F7">D7</f>
        <v>52.26</v>
      </c>
      <c r="G7" s="25" t="s">
        <v>34</v>
      </c>
      <c r="H7" s="18">
        <v>341375.12</v>
      </c>
      <c r="I7" s="18">
        <v>340869.09</v>
      </c>
      <c r="J7" s="18">
        <v>340869.09</v>
      </c>
      <c r="K7" s="18">
        <v>11</v>
      </c>
      <c r="L7" s="18" cm="1">
        <f t="array" ref="L7">IF(D7&gt;0,IF($D7&lt;=0,0,D7*H7),"")</f>
        <v>17840263.771199998</v>
      </c>
      <c r="M7" s="18" cm="1">
        <f t="array" ref="M7">IF(E7&gt;0,IF($D7&lt;=0,0,ROUND(E7*I7,2)),"")</f>
        <v>17813818.640000001</v>
      </c>
      <c r="N7" s="27" cm="1">
        <f t="array" ref="N7">IF(F7&gt;0,IF($D7&lt;=0,0,ROUND(F7*J7,2)),"")</f>
        <v>17813818.640000001</v>
      </c>
    </row>
    <row r="8" spans="1:14" ht="20.5" customHeight="1" x14ac:dyDescent="0.15">
      <c r="A8" s="10" t="s">
        <v>256</v>
      </c>
      <c r="B8" s="11" t="s">
        <v>371</v>
      </c>
      <c r="C8" s="12"/>
      <c r="D8" s="22">
        <v>15</v>
      </c>
      <c r="E8" s="13" cm="1">
        <f t="array" ref="E8">D8</f>
        <v>15</v>
      </c>
      <c r="F8" s="13" cm="1">
        <f t="array" ref="F8">D8</f>
        <v>15</v>
      </c>
      <c r="G8" s="14" t="s">
        <v>34</v>
      </c>
      <c r="H8" s="13">
        <v>138567.54</v>
      </c>
      <c r="I8" s="13">
        <v>138514.84</v>
      </c>
      <c r="J8" s="13">
        <v>138514.84</v>
      </c>
      <c r="K8" s="13">
        <v>11</v>
      </c>
      <c r="L8" s="13" cm="1">
        <f t="array" ref="L8">IF(D8&gt;0,IF($D8&lt;=0,0,D8*H8),"")</f>
        <v>2078513.1</v>
      </c>
      <c r="M8" s="13" cm="1">
        <f t="array" ref="M8">IF(E8&gt;0,IF($D8&lt;=0,0,ROUND(E8*I8,2)),"")</f>
        <v>2077722.6</v>
      </c>
      <c r="N8" s="15" cm="1">
        <f t="array" ref="N8">IF(F8&gt;0,IF($D8&lt;=0,0,ROUND(F8*J8,2)),"")</f>
        <v>2077722.6</v>
      </c>
    </row>
    <row r="9" spans="1:14" ht="20.5" customHeight="1" x14ac:dyDescent="0.15">
      <c r="A9" s="10" t="s">
        <v>82</v>
      </c>
      <c r="B9" s="11" t="s">
        <v>35</v>
      </c>
      <c r="C9" s="16"/>
      <c r="D9" s="24">
        <v>210</v>
      </c>
      <c r="E9" s="18" cm="1">
        <f t="array" ref="E9">D9</f>
        <v>210</v>
      </c>
      <c r="F9" s="18" cm="1">
        <f t="array" ref="F9">D9</f>
        <v>210</v>
      </c>
      <c r="G9" s="25" t="s">
        <v>36</v>
      </c>
      <c r="H9" s="18">
        <v>1448.27</v>
      </c>
      <c r="I9" s="18">
        <v>1446.5</v>
      </c>
      <c r="J9" s="18">
        <v>1446.5</v>
      </c>
      <c r="K9" s="18">
        <v>11</v>
      </c>
      <c r="L9" s="18" cm="1">
        <f t="array" ref="L9">IF(D9&gt;0,IF($D9&lt;=0,0,D9*H9),"")</f>
        <v>304136.7</v>
      </c>
      <c r="M9" s="18" cm="1">
        <f t="array" ref="M9">IF(E9&gt;0,IF($D9&lt;=0,0,ROUND(E9*I9,2)),"")</f>
        <v>303765</v>
      </c>
      <c r="N9" s="27" cm="1">
        <f t="array" ref="N9">IF(F9&gt;0,IF($D9&lt;=0,0,ROUND(F9*J9,2)),"")</f>
        <v>303765</v>
      </c>
    </row>
    <row r="10" spans="1:14" ht="20.5" customHeight="1" x14ac:dyDescent="0.15">
      <c r="A10" s="28"/>
      <c r="B10" s="11" t="s">
        <v>245</v>
      </c>
      <c r="C10" s="12"/>
      <c r="D10" s="20"/>
      <c r="E10" s="13"/>
      <c r="F10" s="13"/>
      <c r="G10" s="20"/>
      <c r="H10" s="13"/>
      <c r="I10" s="20"/>
      <c r="J10" s="20"/>
      <c r="K10" s="13"/>
      <c r="L10" s="20" t="str" cm="1">
        <f t="array" ref="L10">IF(D10&gt;0,IF($D10&lt;=0,0,D10*H10),"")</f>
        <v/>
      </c>
      <c r="M10" s="20" t="str" cm="1">
        <f t="array" ref="M10">IF(E10&gt;0,IF($D10&lt;=0,0,ROUND(E10*I10,2)),"")</f>
        <v/>
      </c>
      <c r="N10" s="21" t="str" cm="1">
        <f t="array" ref="N10">IF(F10&gt;0,IF($D10&lt;=0,0,ROUND(F10*J10,2)),"")</f>
        <v/>
      </c>
    </row>
    <row r="11" spans="1:14" ht="20.5" customHeight="1" x14ac:dyDescent="0.15">
      <c r="A11" s="110" t="s">
        <v>307</v>
      </c>
      <c r="B11" s="32" t="s">
        <v>308</v>
      </c>
      <c r="C11" s="33"/>
      <c r="D11" s="117">
        <v>35.14</v>
      </c>
      <c r="E11" s="34" cm="1">
        <f t="array" ref="E11">D11</f>
        <v>35.14</v>
      </c>
      <c r="F11" s="34" cm="1">
        <f t="array" ref="F11">D11</f>
        <v>35.14</v>
      </c>
      <c r="G11" s="35" t="s">
        <v>34</v>
      </c>
      <c r="H11" s="34">
        <v>1957058.89</v>
      </c>
      <c r="I11" s="34">
        <v>1956328.03</v>
      </c>
      <c r="J11" s="34">
        <v>1956328.03</v>
      </c>
      <c r="K11" s="34">
        <v>11</v>
      </c>
      <c r="L11" s="34" cm="1">
        <f t="array" ref="L11">IF(D11&gt;0,IF($D11&lt;=0,0,D11*H11),"")</f>
        <v>68771049.394600004</v>
      </c>
      <c r="M11" s="34" cm="1">
        <f t="array" ref="M11">IF(E11&gt;0,IF($D11&lt;=0,0,ROUND(E11*I11,2)),"")</f>
        <v>68745366.969999999</v>
      </c>
      <c r="N11" s="36" cm="1">
        <f t="array" ref="N11">IF(F11&gt;0,IF($D11&lt;=0,0,ROUND(F11*J11,2)),"")</f>
        <v>68745366.969999999</v>
      </c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1"/>
      <c r="J12" s="41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5"/>
      <c r="J13" s="45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8"/>
      <c r="I21" s="48"/>
      <c r="J21" s="48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1"/>
      <c r="I22" s="41"/>
      <c r="J22" s="41"/>
      <c r="K22" s="40"/>
      <c r="L22" s="41"/>
      <c r="M22" s="41"/>
      <c r="N22" s="47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49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49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5"/>
      <c r="M29" s="45"/>
      <c r="N29" s="50"/>
    </row>
    <row r="30" spans="1:14" ht="20.75" customHeight="1" x14ac:dyDescent="0.15">
      <c r="A30" s="51"/>
      <c r="B30" s="52"/>
      <c r="C30" s="52"/>
      <c r="D30" s="53"/>
      <c r="E30" s="53"/>
      <c r="F30" s="53"/>
      <c r="G30" s="54"/>
      <c r="H30" s="54"/>
      <c r="I30" s="52"/>
      <c r="J30" s="55"/>
      <c r="K30" s="56" t="s">
        <v>39</v>
      </c>
      <c r="L30" s="57" cm="1">
        <f t="array" ref="L30">SUM(L1:L29)</f>
        <v>90098962.965800002</v>
      </c>
      <c r="M30" s="57" cm="1">
        <f t="array" ref="M30">SUM(M1:M29)</f>
        <v>89943673.210000008</v>
      </c>
      <c r="N30" s="57" cm="1">
        <f t="array" ref="N30">SUM(N1:N29)</f>
        <v>89943673.210000008</v>
      </c>
    </row>
    <row r="31" spans="1:14" ht="21" customHeight="1" x14ac:dyDescent="0.15">
      <c r="A31" s="58"/>
      <c r="B31" s="59" t="s">
        <v>40</v>
      </c>
      <c r="C31" s="60"/>
      <c r="D31" s="61" cm="1">
        <f t="array" ref="D31">ROUND(IF(L31&lt;=100000000,L31*0.24%,IF(AND(L31&gt;100000000,L31&lt;=500000000),100000000*0.24%+(L31-100000000)*0.19%,IF(AND(L31&gt;500000000,L31&lt;=1000000000),100000000*0.24%+400000000*0.19%+(L31-500000000)*0.15%,IF(AND(L31&gt;1000000000,L31&lt;=5000000000),100000000*0.24%+400000000*0.19%+500000000*0.15%+(L31-1000000000)*0.12%,IF(L31&gt;5000000000,100000000*0.24%+400000000*0.19%+500000000*0.15%+4000000000*0.12%+(L31-5000000000)*0.1%,"Bingung komputer"))))),2)</f>
        <v>216237.51</v>
      </c>
      <c r="E31" s="62" cm="1">
        <f t="array" ref="E31">ROUND(IF(M31&lt;=100000000,M31*0.24%,IF(AND(M31&gt;100000000,M31&lt;=500000000),100000000*0.24%+(M31-100000000)*0.19%,IF(AND(M31&gt;500000000,M31&lt;=1000000000),100000000*0.24%+400000000*0.19%+(M31-500000000)*0.15%,IF(AND(M31&gt;1000000000,M31&lt;=5000000000),100000000*0.24%+400000000*0.19%+500000000*0.15%+(M31-1000000000)*0.12%,IF(M31&gt;5000000000,100000000*0.24%+400000000*0.19%+500000000*0.15%+4000000000*0.12%+(M31-5000000000)*0.1%,"Bingung komputer"))))),2)</f>
        <v>215864.82</v>
      </c>
      <c r="F31" s="62" cm="1">
        <f t="array" ref="F31">ROUND(IF(N31&lt;=100000000,N31*0.24%,IF(AND(N31&gt;100000000,N31&lt;=500000000),100000000*0.24%+(N31-100000000)*0.19%,IF(AND(N31&gt;500000000,N31&lt;=1000000000),100000000*0.24%+400000000*0.19%+(N31-500000000)*0.15%,IF(AND(N31&gt;1000000000,N31&lt;=5000000000),100000000*0.24%+400000000*0.19%+500000000*0.15%+(N31-1000000000)*0.12%,IF(N31&gt;5000000000,100000000*0.24%+400000000*0.19%+500000000*0.15%+4000000000*0.12%+(N31-5000000000)*0.1%,"Bingung komputer"))))),2)</f>
        <v>215864.82</v>
      </c>
      <c r="G31" s="63"/>
      <c r="H31" s="64"/>
      <c r="I31" s="60"/>
      <c r="J31" s="65"/>
      <c r="K31" s="65" t="str" cm="1">
        <f t="array" ref="K31">"Jumlah Terkena Pajak "&amp;MAX(K3:K29)&amp;"% (B)"</f>
        <v>Jumlah Terkena Pajak 11% (B)</v>
      </c>
      <c r="L31" s="66" cm="1">
        <f t="array" ref="L31">SUMIF($K3:$K29,"&gt;0",L3:L29)</f>
        <v>90098962.965800002</v>
      </c>
      <c r="M31" s="67" cm="1">
        <f t="array" ref="M31">SUMIF($K3:$K29,"&gt;0",M3:M29)</f>
        <v>89943673.210000008</v>
      </c>
      <c r="N31" s="67" cm="1">
        <f t="array" ref="N31">SUMIF($K3:$K29,"&gt;0",N3:N29)</f>
        <v>89943673.210000008</v>
      </c>
    </row>
    <row r="32" spans="1:14" ht="21" customHeight="1" x14ac:dyDescent="0.15">
      <c r="A32" s="68"/>
      <c r="B32" s="69"/>
      <c r="C32" s="69"/>
      <c r="D32" s="70"/>
      <c r="E32" s="70"/>
      <c r="F32" s="69"/>
      <c r="G32" s="70"/>
      <c r="H32" s="70"/>
      <c r="I32" s="69"/>
      <c r="J32" s="71"/>
      <c r="K32" s="71" t="str" cm="1">
        <f t="array" ref="K32">"PPN (C) = "&amp;MAX(K3:K29)&amp;"% x B"</f>
        <v>PPN (C) = 11% x B</v>
      </c>
      <c r="L32" s="72" cm="1">
        <f t="array" ref="L32">L31*MAX($K3:$K29)%</f>
        <v>9910885.9262380004</v>
      </c>
      <c r="M32" s="67" cm="1">
        <f t="array" ref="M32">M31*MAX($K3:$K29)%</f>
        <v>9893804.0531000011</v>
      </c>
      <c r="N32" s="67" cm="1">
        <f t="array" ref="N32">N31*MAX($K3:$K29)%</f>
        <v>9893804.0531000011</v>
      </c>
    </row>
    <row r="33" spans="1:14" ht="21" customHeight="1" x14ac:dyDescent="0.15">
      <c r="A33" s="68"/>
      <c r="B33" s="69"/>
      <c r="C33" s="69"/>
      <c r="D33" s="70"/>
      <c r="E33" s="70"/>
      <c r="F33" s="70"/>
      <c r="G33" s="70"/>
      <c r="H33" s="70"/>
      <c r="I33" s="69"/>
      <c r="J33" s="71"/>
      <c r="K33" s="73" t="s">
        <v>41</v>
      </c>
      <c r="L33" s="74" cm="1">
        <f t="array" ref="L33">L30+L32</f>
        <v>100009848.892038</v>
      </c>
      <c r="M33" s="67" cm="1">
        <f t="array" ref="M33">M30+M32</f>
        <v>99837477.263100013</v>
      </c>
      <c r="N33" s="67" cm="1">
        <f t="array" ref="N33">N30+N32</f>
        <v>99837477.263100013</v>
      </c>
    </row>
    <row r="34" spans="1:14" ht="20.5" customHeight="1" x14ac:dyDescent="0.15">
      <c r="A34" s="68"/>
      <c r="B34" s="69"/>
      <c r="C34" s="69"/>
      <c r="D34" s="70"/>
      <c r="E34" s="70"/>
      <c r="F34" s="70"/>
      <c r="G34" s="70"/>
      <c r="H34" s="70">
        <v>179945000</v>
      </c>
      <c r="I34" s="72">
        <v>179350183.63</v>
      </c>
      <c r="J34" s="129">
        <v>179350000</v>
      </c>
      <c r="K34" s="73" t="s">
        <v>42</v>
      </c>
      <c r="L34" s="66" cm="1">
        <f t="array" ref="L34">ROUNDDOWN(L33,-3)</f>
        <v>100009000</v>
      </c>
      <c r="M34" s="66" cm="1">
        <f t="array" ref="M34">ROUNDDOWN(M33,2)</f>
        <v>99837477.260000005</v>
      </c>
      <c r="N34" s="66" cm="1">
        <f t="array" ref="N34">ROUNDDOWN(N33,-3)</f>
        <v>99837000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7890000</v>
      </c>
      <c r="I4" s="13">
        <v>7840000</v>
      </c>
      <c r="J4" s="13">
        <v>7840000</v>
      </c>
      <c r="K4" s="13">
        <v>11</v>
      </c>
      <c r="L4" s="13" cm="1">
        <f t="array" ref="L4">IF(D4&gt;0,IF($D4&lt;=0,0,D4*H4),"")</f>
        <v>7890000</v>
      </c>
      <c r="M4" s="13" cm="1">
        <f t="array" ref="M4">IF(E4&gt;0,IF($D4&lt;=0,0,ROUND(E4*I4,2)),"")</f>
        <v>7840000</v>
      </c>
      <c r="N4" s="15" cm="1">
        <f t="array" ref="N4">IF(F4&gt;0,IF($D4&lt;=0,0,ROUND(F4*J4,2)),"")</f>
        <v>7840000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444000</v>
      </c>
      <c r="J5" s="18">
        <v>444000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444000</v>
      </c>
      <c r="N5" s="27" cm="1">
        <f t="array" ref="N5">IF(F5&gt;0,IF($D5&lt;=0,0,ROUND(F5*J5,2)),"")</f>
        <v>444000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15541.89</v>
      </c>
      <c r="J7" s="18">
        <v>15541.89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4196310.3</v>
      </c>
      <c r="N7" s="27" cm="1">
        <f t="array" ref="N7">IF(F7&gt;0,IF($D7&lt;=0,0,ROUND(F7*J7,2)),"")</f>
        <v>4196310.3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6412.63</v>
      </c>
      <c r="E9" s="34" cm="1">
        <f t="array" ref="E9">D9</f>
        <v>6412.63</v>
      </c>
      <c r="F9" s="34" cm="1">
        <f t="array" ref="F9">D9</f>
        <v>6412.63</v>
      </c>
      <c r="G9" s="35" t="s">
        <v>34</v>
      </c>
      <c r="H9" s="34">
        <v>24729.47</v>
      </c>
      <c r="I9" s="34">
        <v>24705.73</v>
      </c>
      <c r="J9" s="34">
        <v>24705.73</v>
      </c>
      <c r="K9" s="34">
        <v>11</v>
      </c>
      <c r="L9" s="34" cm="1">
        <f t="array" ref="L9">IF(D9&gt;0,IF($D9&lt;=0,0,D9*H9),"")</f>
        <v>158580941.20610002</v>
      </c>
      <c r="M9" s="34" cm="1">
        <f t="array" ref="M9">IF(E9&gt;0,IF($D9&lt;=0,0,ROUND(E9*I9,2)),"")</f>
        <v>158428705.37</v>
      </c>
      <c r="N9" s="36" cm="1">
        <f t="array" ref="N9">IF(F9&gt;0,IF($D9&lt;=0,0,ROUND(F9*J9,2)),"")</f>
        <v>158428705.37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171171320.80610001</v>
      </c>
      <c r="M28" s="57" cm="1">
        <f t="array" ref="M28">SUM(M1:M27)</f>
        <v>170909015.67000002</v>
      </c>
      <c r="N28" s="57" cm="1">
        <f t="array" ref="N28">SUM(N1:N27)</f>
        <v>170909015.67000002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375225.51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374727.13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374727.13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171171320.80610001</v>
      </c>
      <c r="M29" s="67" cm="1">
        <f t="array" ref="M29">SUMIF($K3:$K27,"&gt;0",M3:M27)</f>
        <v>170909015.67000002</v>
      </c>
      <c r="N29" s="67" cm="1">
        <f t="array" ref="N29">SUMIF($K3:$K27,"&gt;0",N3:N27)</f>
        <v>170909015.67000002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18828845.288671002</v>
      </c>
      <c r="M30" s="67" cm="1">
        <f t="array" ref="M30">M29*MAX($K3:$K27)%</f>
        <v>18799991.723700002</v>
      </c>
      <c r="N30" s="67" cm="1">
        <f t="array" ref="N30">N29*MAX($K3:$K27)%</f>
        <v>18799991.723700002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190000166.09477103</v>
      </c>
      <c r="M31" s="67" cm="1">
        <f t="array" ref="M31">M28+M30</f>
        <v>189709007.3937</v>
      </c>
      <c r="N31" s="67" cm="1">
        <f t="array" ref="N31">N28+N30</f>
        <v>189709007.3937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190000000</v>
      </c>
      <c r="M32" s="66" cm="1">
        <f t="array" ref="M32">ROUNDDOWN(M31,2)</f>
        <v>189709007.38999999</v>
      </c>
      <c r="N32" s="66" cm="1">
        <f t="array" ref="N32">ROUNDDOWN(N31,-3)</f>
        <v>189709000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7890000</v>
      </c>
      <c r="I4" s="13">
        <v>7834000</v>
      </c>
      <c r="J4" s="13">
        <v>7834000</v>
      </c>
      <c r="K4" s="13">
        <v>11</v>
      </c>
      <c r="L4" s="13" cm="1">
        <f t="array" ref="L4">IF(D4&gt;0,IF($D4&lt;=0,0,D4*H4),"")</f>
        <v>7890000</v>
      </c>
      <c r="M4" s="13" cm="1">
        <f t="array" ref="M4">IF(E4&gt;0,IF($D4&lt;=0,0,ROUND(E4*I4,2)),"")</f>
        <v>7834000</v>
      </c>
      <c r="N4" s="15" cm="1">
        <f t="array" ref="N4">IF(F4&gt;0,IF($D4&lt;=0,0,ROUND(F4*J4,2)),"")</f>
        <v>7834000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465000</v>
      </c>
      <c r="J5" s="18">
        <v>465000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465000</v>
      </c>
      <c r="N5" s="27" cm="1">
        <f t="array" ref="N5">IF(F5&gt;0,IF($D5&lt;=0,0,ROUND(F5*J5,2)),"")</f>
        <v>465000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15545.49</v>
      </c>
      <c r="J7" s="18">
        <v>15545.49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4197282.3</v>
      </c>
      <c r="N7" s="27" cm="1">
        <f t="array" ref="N7">IF(F7&gt;0,IF($D7&lt;=0,0,ROUND(F7*J7,2)),"")</f>
        <v>4197282.3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6412.63</v>
      </c>
      <c r="E9" s="34" cm="1">
        <f t="array" ref="E9">D9</f>
        <v>6412.63</v>
      </c>
      <c r="F9" s="34" cm="1">
        <f t="array" ref="F9">D9</f>
        <v>6412.63</v>
      </c>
      <c r="G9" s="35" t="s">
        <v>34</v>
      </c>
      <c r="H9" s="34">
        <v>24729.47</v>
      </c>
      <c r="I9" s="34">
        <v>24708.27</v>
      </c>
      <c r="J9" s="34">
        <v>24708.27</v>
      </c>
      <c r="K9" s="34">
        <v>11</v>
      </c>
      <c r="L9" s="34" cm="1">
        <f t="array" ref="L9">IF(D9&gt;0,IF($D9&lt;=0,0,D9*H9),"")</f>
        <v>158580941.20610002</v>
      </c>
      <c r="M9" s="34" cm="1">
        <f t="array" ref="M9">IF(E9&gt;0,IF($D9&lt;=0,0,ROUND(E9*I9,2)),"")</f>
        <v>158444993.44999999</v>
      </c>
      <c r="N9" s="36" cm="1">
        <f t="array" ref="N9">IF(F9&gt;0,IF($D9&lt;=0,0,ROUND(F9*J9,2)),"")</f>
        <v>158444993.44999999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171171320.80610001</v>
      </c>
      <c r="M28" s="57" cm="1">
        <f t="array" ref="M28">SUM(M1:M27)</f>
        <v>170941275.75</v>
      </c>
      <c r="N28" s="57" cm="1">
        <f t="array" ref="N28">SUM(N1:N27)</f>
        <v>170941275.75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375225.51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374788.42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374788.42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171171320.80610001</v>
      </c>
      <c r="M29" s="67" cm="1">
        <f t="array" ref="M29">SUMIF($K3:$K27,"&gt;0",M3:M27)</f>
        <v>170941275.75</v>
      </c>
      <c r="N29" s="67" cm="1">
        <f t="array" ref="N29">SUMIF($K3:$K27,"&gt;0",N3:N27)</f>
        <v>170941275.75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18828845.288671002</v>
      </c>
      <c r="M30" s="67" cm="1">
        <f t="array" ref="M30">M29*MAX($K3:$K27)%</f>
        <v>18803540.3325</v>
      </c>
      <c r="N30" s="67" cm="1">
        <f t="array" ref="N30">N29*MAX($K3:$K27)%</f>
        <v>18803540.3325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190000166.09477103</v>
      </c>
      <c r="M31" s="67" cm="1">
        <f t="array" ref="M31">M28+M30</f>
        <v>189744816.08250001</v>
      </c>
      <c r="N31" s="67" cm="1">
        <f t="array" ref="N31">N28+N30</f>
        <v>189744816.08250001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190000000</v>
      </c>
      <c r="M32" s="66" cm="1">
        <f t="array" ref="M32">ROUNDDOWN(M31,2)</f>
        <v>189744816.08000001</v>
      </c>
      <c r="N32" s="66" cm="1">
        <f t="array" ref="N32">ROUNDDOWN(N31,-3)</f>
        <v>189744000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3600000</v>
      </c>
      <c r="I4" s="13">
        <v>3485000</v>
      </c>
      <c r="J4" s="13">
        <v>3485000</v>
      </c>
      <c r="K4" s="13">
        <v>11</v>
      </c>
      <c r="L4" s="13" cm="1">
        <f t="array" ref="L4">IF(D4&gt;0,IF($D4&lt;=0,0,D4*H4),"")</f>
        <v>3600000</v>
      </c>
      <c r="M4" s="13" cm="1">
        <f t="array" ref="M4">IF(E4&gt;0,IF($D4&lt;=0,0,ROUND(E4*I4,2)),"")</f>
        <v>3485000</v>
      </c>
      <c r="N4" s="15" cm="1">
        <f t="array" ref="N4">IF(F4&gt;0,IF($D4&lt;=0,0,ROUND(F4*J4,2)),"")</f>
        <v>3485000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465000</v>
      </c>
      <c r="J5" s="18">
        <v>465000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465000</v>
      </c>
      <c r="N5" s="27" cm="1">
        <f t="array" ref="N5">IF(F5&gt;0,IF($D5&lt;=0,0,ROUND(F5*J5,2)),"")</f>
        <v>465000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364.5</v>
      </c>
      <c r="E7" s="18" cm="1">
        <f t="array" ref="E7">D7</f>
        <v>364.5</v>
      </c>
      <c r="F7" s="18" cm="1">
        <f t="array" ref="F7">D7</f>
        <v>364.5</v>
      </c>
      <c r="G7" s="25" t="s">
        <v>34</v>
      </c>
      <c r="H7" s="18">
        <v>15575.48</v>
      </c>
      <c r="I7" s="18">
        <v>15545.49</v>
      </c>
      <c r="J7" s="18">
        <v>15545.49</v>
      </c>
      <c r="K7" s="18">
        <v>11</v>
      </c>
      <c r="L7" s="18" cm="1">
        <f t="array" ref="L7">IF(D7&gt;0,IF($D7&lt;=0,0,D7*H7),"")</f>
        <v>5677262.46</v>
      </c>
      <c r="M7" s="18" cm="1">
        <f t="array" ref="M7">IF(E7&gt;0,IF($D7&lt;=0,0,ROUND(E7*I7,2)),"")</f>
        <v>5666331.1100000003</v>
      </c>
      <c r="N7" s="27" cm="1">
        <f t="array" ref="N7">IF(F7&gt;0,IF($D7&lt;=0,0,ROUND(F7*J7,2)),"")</f>
        <v>5666331.1100000003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6708.73</v>
      </c>
      <c r="E9" s="34" cm="1">
        <f t="array" ref="E9">D9</f>
        <v>6708.73</v>
      </c>
      <c r="F9" s="34" cm="1">
        <f t="array" ref="F9">D9</f>
        <v>6708.73</v>
      </c>
      <c r="G9" s="35" t="s">
        <v>34</v>
      </c>
      <c r="H9" s="34">
        <v>24729.47</v>
      </c>
      <c r="I9" s="34">
        <v>24708.27</v>
      </c>
      <c r="J9" s="34">
        <v>24708.27</v>
      </c>
      <c r="K9" s="34">
        <v>11</v>
      </c>
      <c r="L9" s="34" cm="1">
        <f t="array" ref="L9">IF(D9&gt;0,IF($D9&lt;=0,0,D9*H9),"")</f>
        <v>165903337.27309999</v>
      </c>
      <c r="M9" s="34" cm="1">
        <f t="array" ref="M9">IF(E9&gt;0,IF($D9&lt;=0,0,ROUND(E9*I9,2)),"")</f>
        <v>165761112.19999999</v>
      </c>
      <c r="N9" s="36" cm="1">
        <f t="array" ref="N9">IF(F9&gt;0,IF($D9&lt;=0,0,ROUND(F9*J9,2)),"")</f>
        <v>165761112.19999999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175675599.7331</v>
      </c>
      <c r="M28" s="57" cm="1">
        <f t="array" ref="M28">SUM(M1:M27)</f>
        <v>175377443.31</v>
      </c>
      <c r="N28" s="57" cm="1">
        <f t="array" ref="N28">SUM(N1:N27)</f>
        <v>175377443.31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383783.64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383217.14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383217.14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175675599.7331</v>
      </c>
      <c r="M29" s="67" cm="1">
        <f t="array" ref="M29">SUMIF($K3:$K27,"&gt;0",M3:M27)</f>
        <v>175377443.31</v>
      </c>
      <c r="N29" s="67" cm="1">
        <f t="array" ref="N29">SUMIF($K3:$K27,"&gt;0",N3:N27)</f>
        <v>175377443.31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19324315.970640998</v>
      </c>
      <c r="M30" s="67" cm="1">
        <f t="array" ref="M30">M29*MAX($K3:$K27)%</f>
        <v>19291518.7641</v>
      </c>
      <c r="N30" s="67" cm="1">
        <f t="array" ref="N30">N29*MAX($K3:$K27)%</f>
        <v>19291518.7641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194999915.70374098</v>
      </c>
      <c r="M31" s="67" cm="1">
        <f t="array" ref="M31">M28+M30</f>
        <v>194668962.07410002</v>
      </c>
      <c r="N31" s="67" cm="1">
        <f t="array" ref="N31">N28+N30</f>
        <v>194668962.07410002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194999000</v>
      </c>
      <c r="M32" s="66" cm="1">
        <f t="array" ref="M32">ROUNDDOWN(M31,2)</f>
        <v>194668962.06999999</v>
      </c>
      <c r="N32" s="66" cm="1">
        <f t="array" ref="N32">ROUNDDOWN(N31,-3)</f>
        <v>194668000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350000</v>
      </c>
      <c r="I4" s="13">
        <v>300000</v>
      </c>
      <c r="J4" s="13">
        <v>300000</v>
      </c>
      <c r="K4" s="13">
        <v>11</v>
      </c>
      <c r="L4" s="13" cm="1">
        <f t="array" ref="L4">IF(D4&gt;0,IF($D4&lt;=0,0,D4*H4),"")</f>
        <v>350000</v>
      </c>
      <c r="M4" s="13" cm="1">
        <f t="array" ref="M4">IF(E4&gt;0,IF($D4&lt;=0,0,ROUND(E4*I4,2)),"")</f>
        <v>300000</v>
      </c>
      <c r="N4" s="15" cm="1">
        <f t="array" ref="N4">IF(F4&gt;0,IF($D4&lt;=0,0,ROUND(F4*J4,2)),"")</f>
        <v>300000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755000</v>
      </c>
      <c r="I5" s="18">
        <v>710000</v>
      </c>
      <c r="J5" s="18">
        <v>710000</v>
      </c>
      <c r="K5" s="18">
        <v>11</v>
      </c>
      <c r="L5" s="18" cm="1">
        <f t="array" ref="L5">IF(D5&gt;0,IF($D5&lt;=0,0,D5*H5),"")</f>
        <v>755000</v>
      </c>
      <c r="M5" s="18" cm="1">
        <f t="array" ref="M5">IF(E5&gt;0,IF($D5&lt;=0,0,ROUND(E5*I5,2)),"")</f>
        <v>710000</v>
      </c>
      <c r="N5" s="27" cm="1">
        <f t="array" ref="N5">IF(F5&gt;0,IF($D5&lt;=0,0,ROUND(F5*J5,2)),"")</f>
        <v>710000</v>
      </c>
    </row>
    <row r="6" spans="1:14" ht="20.5" customHeight="1" x14ac:dyDescent="0.15">
      <c r="A6" s="28"/>
      <c r="B6" s="11" t="s">
        <v>79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82</v>
      </c>
      <c r="B7" s="11" t="s">
        <v>35</v>
      </c>
      <c r="C7" s="16"/>
      <c r="D7" s="24">
        <v>499.67</v>
      </c>
      <c r="E7" s="18" cm="1">
        <f t="array" ref="E7">D7</f>
        <v>499.67</v>
      </c>
      <c r="F7" s="18" cm="1">
        <f t="array" ref="F7">D7</f>
        <v>499.67</v>
      </c>
      <c r="G7" s="25" t="s">
        <v>34</v>
      </c>
      <c r="H7" s="18">
        <v>1448.27</v>
      </c>
      <c r="I7" s="18">
        <v>1446.43</v>
      </c>
      <c r="J7" s="18">
        <v>1446.43</v>
      </c>
      <c r="K7" s="18">
        <v>11</v>
      </c>
      <c r="L7" s="18" cm="1">
        <f t="array" ref="L7">IF(D7&gt;0,IF($D7&lt;=0,0,D7*H7),"")</f>
        <v>723657.07090000005</v>
      </c>
      <c r="M7" s="18" cm="1">
        <f t="array" ref="M7">IF(E7&gt;0,IF($D7&lt;=0,0,ROUND(E7*I7,2)),"")</f>
        <v>722737.68</v>
      </c>
      <c r="N7" s="27" cm="1">
        <f t="array" ref="N7">IF(F7&gt;0,IF($D7&lt;=0,0,ROUND(F7*J7,2)),"")</f>
        <v>722737.68</v>
      </c>
    </row>
    <row r="8" spans="1:14" ht="20.5" customHeight="1" x14ac:dyDescent="0.15">
      <c r="A8" s="28"/>
      <c r="B8" s="11" t="s">
        <v>245</v>
      </c>
      <c r="C8" s="12"/>
      <c r="D8" s="20"/>
      <c r="E8" s="13"/>
      <c r="F8" s="13"/>
      <c r="G8" s="20"/>
      <c r="H8" s="13"/>
      <c r="I8" s="20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307</v>
      </c>
      <c r="B9" s="32" t="s">
        <v>308</v>
      </c>
      <c r="C9" s="33"/>
      <c r="D9" s="117">
        <v>88.83</v>
      </c>
      <c r="E9" s="34" cm="1">
        <f t="array" ref="E9">D9</f>
        <v>88.83</v>
      </c>
      <c r="F9" s="34" cm="1">
        <f t="array" ref="F9">D9</f>
        <v>88.83</v>
      </c>
      <c r="G9" s="35" t="s">
        <v>34</v>
      </c>
      <c r="H9" s="34">
        <v>1957058.89</v>
      </c>
      <c r="I9" s="34">
        <v>1956393.87</v>
      </c>
      <c r="J9" s="34">
        <v>1956393.87</v>
      </c>
      <c r="K9" s="34">
        <v>11</v>
      </c>
      <c r="L9" s="34" cm="1">
        <f t="array" ref="L9">IF(D9&gt;0,IF($D9&lt;=0,0,D9*H9),"")</f>
        <v>173845541.19869998</v>
      </c>
      <c r="M9" s="34" cm="1">
        <f t="array" ref="M9">IF(E9&gt;0,IF($D9&lt;=0,0,ROUND(E9*I9,2)),"")</f>
        <v>173786467.47</v>
      </c>
      <c r="N9" s="36" cm="1">
        <f t="array" ref="N9">IF(F9&gt;0,IF($D9&lt;=0,0,ROUND(F9*J9,2)),"")</f>
        <v>173786467.47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175674198.26959997</v>
      </c>
      <c r="M28" s="57" cm="1">
        <f t="array" ref="M28">SUM(M1:M27)</f>
        <v>175519205.15000001</v>
      </c>
      <c r="N28" s="57" cm="1">
        <f t="array" ref="N28">SUM(N1:N27)</f>
        <v>175519205.15000001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383780.98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383486.49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383486.49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175674198.26959997</v>
      </c>
      <c r="M29" s="67" cm="1">
        <f t="array" ref="M29">SUMIF($K3:$K27,"&gt;0",M3:M27)</f>
        <v>175519205.15000001</v>
      </c>
      <c r="N29" s="67" cm="1">
        <f t="array" ref="N29">SUMIF($K3:$K27,"&gt;0",N3:N27)</f>
        <v>175519205.15000001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19324161.809655998</v>
      </c>
      <c r="M30" s="67" cm="1">
        <f t="array" ref="M30">M29*MAX($K3:$K27)%</f>
        <v>19307112.566500001</v>
      </c>
      <c r="N30" s="67" cm="1">
        <f t="array" ref="N30">N29*MAX($K3:$K27)%</f>
        <v>19307112.566500001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194998360.07925597</v>
      </c>
      <c r="M31" s="67" cm="1">
        <f t="array" ref="M31">M28+M30</f>
        <v>194826317.71650001</v>
      </c>
      <c r="N31" s="67" cm="1">
        <f t="array" ref="N31">N28+N30</f>
        <v>194826317.71650001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194998000</v>
      </c>
      <c r="M32" s="66" cm="1">
        <f t="array" ref="M32">ROUNDDOWN(M31,2)</f>
        <v>194826317.71000001</v>
      </c>
      <c r="N32" s="66" cm="1">
        <f t="array" ref="N32">ROUNDDOWN(N31,-3)</f>
        <v>194826000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3600000</v>
      </c>
      <c r="I4" s="13">
        <v>3535000</v>
      </c>
      <c r="J4" s="13">
        <v>3535000</v>
      </c>
      <c r="K4" s="13">
        <v>11</v>
      </c>
      <c r="L4" s="13" cm="1">
        <f t="array" ref="L4">IF(D4&gt;0,IF($D4&lt;=0,0,D4*H4),"")</f>
        <v>3600000</v>
      </c>
      <c r="M4" s="13" cm="1">
        <f t="array" ref="M4">IF(E4&gt;0,IF($D4&lt;=0,0,ROUND(E4*I4,2)),"")</f>
        <v>3535000</v>
      </c>
      <c r="N4" s="15" cm="1">
        <f t="array" ref="N4">IF(F4&gt;0,IF($D4&lt;=0,0,ROUND(F4*J4,2)),"")</f>
        <v>3535000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450000</v>
      </c>
      <c r="J5" s="18">
        <v>450000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450000</v>
      </c>
      <c r="N5" s="27" cm="1">
        <f t="array" ref="N5">IF(F5&gt;0,IF($D5&lt;=0,0,ROUND(F5*J5,2)),"")</f>
        <v>450000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364.5</v>
      </c>
      <c r="E7" s="18" cm="1">
        <f t="array" ref="E7">D7</f>
        <v>364.5</v>
      </c>
      <c r="F7" s="18" cm="1">
        <f t="array" ref="F7">D7</f>
        <v>364.5</v>
      </c>
      <c r="G7" s="25" t="s">
        <v>34</v>
      </c>
      <c r="H7" s="18">
        <v>15575.48</v>
      </c>
      <c r="I7" s="18">
        <v>15549.69</v>
      </c>
      <c r="J7" s="18">
        <v>15549.69</v>
      </c>
      <c r="K7" s="18">
        <v>11</v>
      </c>
      <c r="L7" s="18" cm="1">
        <f t="array" ref="L7">IF(D7&gt;0,IF($D7&lt;=0,0,D7*H7),"")</f>
        <v>5677262.46</v>
      </c>
      <c r="M7" s="18" cm="1">
        <f t="array" ref="M7">IF(E7&gt;0,IF($D7&lt;=0,0,ROUND(E7*I7,2)),"")</f>
        <v>5667862.0099999998</v>
      </c>
      <c r="N7" s="27" cm="1">
        <f t="array" ref="N7">IF(F7&gt;0,IF($D7&lt;=0,0,ROUND(F7*J7,2)),"")</f>
        <v>5667862.0099999998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6708.73</v>
      </c>
      <c r="E9" s="34" cm="1">
        <f t="array" ref="E9">D9</f>
        <v>6708.73</v>
      </c>
      <c r="F9" s="34" cm="1">
        <f t="array" ref="F9">D9</f>
        <v>6708.73</v>
      </c>
      <c r="G9" s="35" t="s">
        <v>34</v>
      </c>
      <c r="H9" s="34">
        <v>24729.47</v>
      </c>
      <c r="I9" s="34">
        <v>24711.24</v>
      </c>
      <c r="J9" s="34">
        <v>24711.24</v>
      </c>
      <c r="K9" s="34">
        <v>11</v>
      </c>
      <c r="L9" s="34" cm="1">
        <f t="array" ref="L9">IF(D9&gt;0,IF($D9&lt;=0,0,D9*H9),"")</f>
        <v>165903337.27309999</v>
      </c>
      <c r="M9" s="34" cm="1">
        <f t="array" ref="M9">IF(E9&gt;0,IF($D9&lt;=0,0,ROUND(E9*I9,2)),"")</f>
        <v>165781037.13</v>
      </c>
      <c r="N9" s="36" cm="1">
        <f t="array" ref="N9">IF(F9&gt;0,IF($D9&lt;=0,0,ROUND(F9*J9,2)),"")</f>
        <v>165781037.13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175675599.7331</v>
      </c>
      <c r="M28" s="57" cm="1">
        <f t="array" ref="M28">SUM(M1:M27)</f>
        <v>175433899.13999999</v>
      </c>
      <c r="N28" s="57" cm="1">
        <f t="array" ref="N28">SUM(N1:N27)</f>
        <v>175433899.13999999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383783.64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383324.41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383324.41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175675599.7331</v>
      </c>
      <c r="M29" s="67" cm="1">
        <f t="array" ref="M29">SUMIF($K3:$K27,"&gt;0",M3:M27)</f>
        <v>175433899.13999999</v>
      </c>
      <c r="N29" s="67" cm="1">
        <f t="array" ref="N29">SUMIF($K3:$K27,"&gt;0",N3:N27)</f>
        <v>175433899.13999999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19324315.970640998</v>
      </c>
      <c r="M30" s="67" cm="1">
        <f t="array" ref="M30">M29*MAX($K3:$K27)%</f>
        <v>19297728.905399997</v>
      </c>
      <c r="N30" s="67" cm="1">
        <f t="array" ref="N30">N29*MAX($K3:$K27)%</f>
        <v>19297728.905399997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194999915.70374098</v>
      </c>
      <c r="M31" s="67" cm="1">
        <f t="array" ref="M31">M28+M30</f>
        <v>194731628.04539999</v>
      </c>
      <c r="N31" s="67" cm="1">
        <f t="array" ref="N31">N28+N30</f>
        <v>194731628.04539999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194999000</v>
      </c>
      <c r="M32" s="66" cm="1">
        <f t="array" ref="M32">ROUNDDOWN(M31,2)</f>
        <v>194731628.03999999</v>
      </c>
      <c r="N32" s="66" cm="1">
        <f t="array" ref="N32">ROUNDDOWN(N31,-3)</f>
        <v>194731000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pageSetUpPr fitToPage="1"/>
  </sheetPr>
  <dimension ref="A1:N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32.5" customHeight="1" x14ac:dyDescent="0.15">
      <c r="A3" s="3"/>
      <c r="B3" s="4" t="s">
        <v>453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68.5" customHeight="1" x14ac:dyDescent="0.15">
      <c r="A4" s="29">
        <v>1</v>
      </c>
      <c r="B4" s="11" t="s">
        <v>454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90085000</v>
      </c>
      <c r="I4" s="13">
        <v>90040000</v>
      </c>
      <c r="J4" s="13">
        <v>90040000</v>
      </c>
      <c r="K4" s="13">
        <v>11</v>
      </c>
      <c r="L4" s="13" cm="1">
        <f t="array" ref="L4">IF(D4&gt;0,IF($D4&lt;=0,0,D4*H4),"")</f>
        <v>90085000</v>
      </c>
      <c r="M4" s="13" cm="1">
        <f t="array" ref="M4">IF(E4&gt;0,IF($D4&lt;=0,0,ROUND(E4*I4,2)),"")</f>
        <v>90040000</v>
      </c>
      <c r="N4" s="15" cm="1">
        <f t="array" ref="N4">IF(F4&gt;0,IF($D4&lt;=0,0,ROUND(F4*J4,2)),"")</f>
        <v>90040000</v>
      </c>
    </row>
    <row r="5" spans="1:14" ht="68.5" customHeight="1" x14ac:dyDescent="0.15">
      <c r="A5" s="29">
        <v>2</v>
      </c>
      <c r="B5" s="11" t="s">
        <v>455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135127500</v>
      </c>
      <c r="I5" s="18">
        <v>135100000</v>
      </c>
      <c r="J5" s="18">
        <v>135100000</v>
      </c>
      <c r="K5" s="18">
        <v>11</v>
      </c>
      <c r="L5" s="18" cm="1">
        <f t="array" ref="L5">IF(D5&gt;0,IF($D5&lt;=0,0,D5*H5),"")</f>
        <v>135127500</v>
      </c>
      <c r="M5" s="18" cm="1">
        <f t="array" ref="M5">IF(E5&gt;0,IF($D5&lt;=0,0,ROUND(E5*I5,2)),"")</f>
        <v>135100000</v>
      </c>
      <c r="N5" s="27" cm="1">
        <f t="array" ref="N5">IF(F5&gt;0,IF($D5&lt;=0,0,ROUND(F5*J5,2)),"")</f>
        <v>135100000</v>
      </c>
    </row>
    <row r="6" spans="1:14" ht="80.5" customHeight="1" x14ac:dyDescent="0.15">
      <c r="A6" s="29">
        <v>3</v>
      </c>
      <c r="B6" s="11" t="s">
        <v>456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>
        <v>270255000</v>
      </c>
      <c r="I6" s="13">
        <v>270249000</v>
      </c>
      <c r="J6" s="13">
        <v>270249000</v>
      </c>
      <c r="K6" s="13">
        <v>11</v>
      </c>
      <c r="L6" s="13" cm="1">
        <f t="array" ref="L6">IF(D6&gt;0,IF($D6&lt;=0,0,D6*H6),"")</f>
        <v>270255000</v>
      </c>
      <c r="M6" s="13" cm="1">
        <f t="array" ref="M6">IF(E6&gt;0,IF($D6&lt;=0,0,ROUND(E6*I6,2)),"")</f>
        <v>270249000</v>
      </c>
      <c r="N6" s="15" cm="1">
        <f t="array" ref="N6">IF(F6&gt;0,IF($D6&lt;=0,0,ROUND(F6*J6,2)),"")</f>
        <v>270249000</v>
      </c>
    </row>
    <row r="7" spans="1:14" ht="68.5" customHeight="1" x14ac:dyDescent="0.15">
      <c r="A7" s="29">
        <v>4</v>
      </c>
      <c r="B7" s="11" t="s">
        <v>457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>
        <v>180170200</v>
      </c>
      <c r="I7" s="18">
        <v>180159000</v>
      </c>
      <c r="J7" s="18">
        <v>180159000</v>
      </c>
      <c r="K7" s="18">
        <v>11</v>
      </c>
      <c r="L7" s="18" cm="1">
        <f t="array" ref="L7">IF(D7&gt;0,IF($D7&lt;=0,0,D7*H7),"")</f>
        <v>180170200</v>
      </c>
      <c r="M7" s="18" cm="1">
        <f t="array" ref="M7">IF(E7&gt;0,IF($D7&lt;=0,0,ROUND(E7*I7,2)),"")</f>
        <v>180159000</v>
      </c>
      <c r="N7" s="27" cm="1">
        <f t="array" ref="N7">IF(F7&gt;0,IF($D7&lt;=0,0,ROUND(F7*J7,2)),"")</f>
        <v>180159000</v>
      </c>
    </row>
    <row r="8" spans="1:14" ht="68.5" customHeight="1" x14ac:dyDescent="0.15">
      <c r="A8" s="29">
        <v>5</v>
      </c>
      <c r="B8" s="11" t="s">
        <v>458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>
        <v>135127000</v>
      </c>
      <c r="I8" s="13">
        <v>135120000</v>
      </c>
      <c r="J8" s="13">
        <v>135120000</v>
      </c>
      <c r="K8" s="13">
        <v>11</v>
      </c>
      <c r="L8" s="13" cm="1">
        <f t="array" ref="L8">IF(D8&gt;0,IF($D8&lt;=0,0,D8*H8),"")</f>
        <v>135127000</v>
      </c>
      <c r="M8" s="13" cm="1">
        <f t="array" ref="M8">IF(E8&gt;0,IF($D8&lt;=0,0,ROUND(E8*I8,2)),"")</f>
        <v>135120000</v>
      </c>
      <c r="N8" s="15" cm="1">
        <f t="array" ref="N8">IF(F8&gt;0,IF($D8&lt;=0,0,ROUND(F8*J8,2)),"")</f>
        <v>135120000</v>
      </c>
    </row>
    <row r="9" spans="1:14" ht="44.5" customHeight="1" x14ac:dyDescent="0.15">
      <c r="A9" s="29">
        <v>6</v>
      </c>
      <c r="B9" s="11" t="s">
        <v>459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>
        <v>45042500</v>
      </c>
      <c r="I9" s="18">
        <v>45040000</v>
      </c>
      <c r="J9" s="18">
        <v>45040000</v>
      </c>
      <c r="K9" s="18">
        <v>11</v>
      </c>
      <c r="L9" s="18" cm="1">
        <f t="array" ref="L9">IF(D9&gt;0,IF($D9&lt;=0,0,D9*H9),"")</f>
        <v>45042500</v>
      </c>
      <c r="M9" s="18" cm="1">
        <f t="array" ref="M9">IF(E9&gt;0,IF($D9&lt;=0,0,ROUND(E9*I9,2)),"")</f>
        <v>45040000</v>
      </c>
      <c r="N9" s="27" cm="1">
        <f t="array" ref="N9">IF(F9&gt;0,IF($D9&lt;=0,0,ROUND(F9*J9,2)),"")</f>
        <v>45040000</v>
      </c>
    </row>
    <row r="10" spans="1:14" ht="68.5" customHeight="1" x14ac:dyDescent="0.15">
      <c r="A10" s="31">
        <v>7</v>
      </c>
      <c r="B10" s="32" t="s">
        <v>460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45042500</v>
      </c>
      <c r="I10" s="83">
        <v>45042000</v>
      </c>
      <c r="J10" s="83">
        <v>45042000</v>
      </c>
      <c r="K10" s="83">
        <v>11</v>
      </c>
      <c r="L10" s="83" cm="1">
        <f t="array" ref="L10">IF(D10&gt;0,IF($D10&lt;=0,0,D10*H10),"")</f>
        <v>45042500</v>
      </c>
      <c r="M10" s="83" cm="1">
        <f t="array" ref="M10">IF(E10&gt;0,IF($D10&lt;=0,0,ROUND(E10*I10,2)),"")</f>
        <v>45042000</v>
      </c>
      <c r="N10" s="87" cm="1">
        <f t="array" ref="N10">IF(F10&gt;0,IF($D10&lt;=0,0,ROUND(F10*J10,2)),"")</f>
        <v>45042000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89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900849700</v>
      </c>
      <c r="M28" s="57" cm="1">
        <f t="array" ref="M28">SUM(M1:M27)</f>
        <v>900750000</v>
      </c>
      <c r="N28" s="57" cm="1">
        <f t="array" ref="N28">SUM(N1:N27)</f>
        <v>900750000</v>
      </c>
    </row>
    <row r="29" spans="1:14" ht="21" customHeight="1" x14ac:dyDescent="0.15">
      <c r="A29" s="61" cm="1">
        <f t="array" ref="A29">ROUND(IF(I29&lt;=100000000,I29*0.24%,IF(AND(I29&gt;100000000,I29&lt;=500000000),100000000*0.24%+(I29-100000000)*0.19%,IF(AND(I29&gt;500000000,I29&lt;=1000000000),100000000*0.24%+400000000*0.19%+(I29-500000000)*0.15%,IF(AND(I29&gt;1000000000,I29&lt;=5000000000),100000000*0.24%+400000000*0.19%+500000000*0.15%+(I29-1000000000)*0.12%,IF(I29&gt;5000000000,100000000*0.24%+400000000*0.19%+500000000*0.15%+4000000000*0.12%+(I29-5000000000)*0.1%,"Bingung komputer"))))),2)</f>
        <v>0</v>
      </c>
      <c r="B29" s="90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1601274.55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1601125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1601125</v>
      </c>
      <c r="G29" s="63"/>
      <c r="H29" s="64"/>
      <c r="I29" s="66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900849700</v>
      </c>
      <c r="M29" s="67" cm="1">
        <f t="array" ref="M29">SUMIF($K3:$K27,"&gt;0",M3:M27)</f>
        <v>900750000</v>
      </c>
      <c r="N29" s="67" cm="1">
        <f t="array" ref="N29">SUMIF($K3:$K27,"&gt;0",N3:N27)</f>
        <v>900750000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72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99093467</v>
      </c>
      <c r="M30" s="67" cm="1">
        <f t="array" ref="M30">M29*MAX($K3:$K27)%</f>
        <v>99082500</v>
      </c>
      <c r="N30" s="67" cm="1">
        <f t="array" ref="N30">N29*MAX($K3:$K27)%</f>
        <v>99082500</v>
      </c>
    </row>
    <row r="31" spans="1:14" ht="21" customHeight="1" x14ac:dyDescent="0.15">
      <c r="A31" s="68"/>
      <c r="B31" s="69"/>
      <c r="C31" s="69"/>
      <c r="D31" s="91" t="s">
        <v>90</v>
      </c>
      <c r="E31" s="92">
        <v>100000000</v>
      </c>
      <c r="F31" s="92">
        <v>999944700</v>
      </c>
      <c r="G31" s="70"/>
      <c r="H31" s="70"/>
      <c r="I31" s="92" cm="1">
        <f t="array" ref="I31">M$32-H$32</f>
        <v>-110500</v>
      </c>
      <c r="J31" s="71"/>
      <c r="K31" s="73" t="s">
        <v>41</v>
      </c>
      <c r="L31" s="74" cm="1">
        <f t="array" ref="L31">L28+L30</f>
        <v>999943167</v>
      </c>
      <c r="M31" s="67" cm="1">
        <f t="array" ref="M31">M28+M30</f>
        <v>999832500</v>
      </c>
      <c r="N31" s="67" cm="1">
        <f t="array" ref="N31">N28+N30</f>
        <v>999832500</v>
      </c>
    </row>
    <row r="32" spans="1:14" ht="20.5" customHeight="1" x14ac:dyDescent="0.15">
      <c r="A32" s="68"/>
      <c r="B32" s="69"/>
      <c r="C32" s="69"/>
      <c r="D32" s="70"/>
      <c r="E32" s="70" cm="1">
        <f t="array" ref="E32">E$31-L$32</f>
        <v>-899943167</v>
      </c>
      <c r="F32" s="93" cm="1">
        <f t="array" ref="F32">ROUNDDOWN(E$31-D$29,2)</f>
        <v>98398725.450000003</v>
      </c>
      <c r="G32" s="70"/>
      <c r="H32" s="70">
        <v>999943000</v>
      </c>
      <c r="I32" s="72">
        <v>999832500</v>
      </c>
      <c r="J32" s="71"/>
      <c r="K32" s="73" t="s">
        <v>42</v>
      </c>
      <c r="L32" s="66" cm="1">
        <f t="array" ref="L32">ROUNDDOWN(L31,2)</f>
        <v>999943167</v>
      </c>
      <c r="M32" s="66" cm="1">
        <f t="array" ref="M32">ROUNDDOWN(M31,2)</f>
        <v>999832500</v>
      </c>
      <c r="N32" s="66" cm="1">
        <f t="array" ref="N32">ROUNDDOWN(N31,-3)</f>
        <v>999832000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pageSetUpPr fitToPage="1"/>
  </sheetPr>
  <dimension ref="A1:C4"/>
  <sheetViews>
    <sheetView showGridLines="0" workbookViewId="0"/>
  </sheetViews>
  <sheetFormatPr baseColWidth="10" defaultColWidth="12.5" defaultRowHeight="20.5" customHeight="1" x14ac:dyDescent="0.15"/>
  <cols>
    <col min="1" max="1" width="10.1640625" style="136" customWidth="1"/>
    <col min="2" max="2" width="2" style="136" customWidth="1"/>
    <col min="3" max="3" width="42" style="136" customWidth="1"/>
    <col min="4" max="4" width="12.5" style="136" customWidth="1"/>
    <col min="5" max="16384" width="12.5" style="136"/>
  </cols>
  <sheetData>
    <row r="1" spans="1:3" ht="16" customHeight="1" x14ac:dyDescent="0.15">
      <c r="A1" s="137" t="s">
        <v>461</v>
      </c>
      <c r="B1" s="138"/>
      <c r="C1" s="138"/>
    </row>
    <row r="2" spans="1:3" ht="16" customHeight="1" x14ac:dyDescent="0.15">
      <c r="A2" s="137" t="s">
        <v>462</v>
      </c>
      <c r="B2" s="138"/>
      <c r="C2" s="138"/>
    </row>
    <row r="3" spans="1:3" ht="16" customHeight="1" x14ac:dyDescent="0.15">
      <c r="A3" s="139" t="s">
        <v>463</v>
      </c>
      <c r="B3" s="139" t="s">
        <v>464</v>
      </c>
      <c r="C3" s="139" t="s">
        <v>465</v>
      </c>
    </row>
    <row r="4" spans="1:3" ht="16" customHeight="1" x14ac:dyDescent="0.15">
      <c r="A4" s="139" t="s">
        <v>466</v>
      </c>
      <c r="B4" s="139" t="s">
        <v>464</v>
      </c>
      <c r="C4" s="140">
        <v>45978</v>
      </c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pageSetUpPr fitToPage="1"/>
  </sheetPr>
  <dimension ref="A1:N68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467</v>
      </c>
      <c r="B3" s="4" t="s">
        <v>468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8"/>
      <c r="B4" s="11" t="s">
        <v>469</v>
      </c>
      <c r="C4" s="12"/>
      <c r="D4" s="20"/>
      <c r="E4" s="13"/>
      <c r="F4" s="13"/>
      <c r="G4" s="20"/>
      <c r="H4" s="13"/>
      <c r="I4" s="13"/>
      <c r="J4" s="13"/>
      <c r="K4" s="13"/>
      <c r="L4" s="13"/>
      <c r="M4" s="13"/>
      <c r="N4" s="15"/>
    </row>
    <row r="5" spans="1:14" ht="20.5" customHeight="1" x14ac:dyDescent="0.15">
      <c r="A5" s="29">
        <v>1</v>
      </c>
      <c r="B5" s="11" t="s">
        <v>470</v>
      </c>
      <c r="C5" s="16"/>
      <c r="D5" s="24">
        <v>2</v>
      </c>
      <c r="E5" s="18" cm="1">
        <f t="array" ref="E5">D5</f>
        <v>2</v>
      </c>
      <c r="F5" s="18" cm="1">
        <f t="array" ref="F5">D5</f>
        <v>2</v>
      </c>
      <c r="G5" s="25" t="s">
        <v>94</v>
      </c>
      <c r="H5" s="18">
        <v>21800000</v>
      </c>
      <c r="I5" s="18">
        <v>21800000</v>
      </c>
      <c r="J5" s="18">
        <v>21800000</v>
      </c>
      <c r="K5" s="18">
        <v>11</v>
      </c>
      <c r="L5" s="18" cm="1">
        <f t="array" ref="L5">IF(D5&gt;0,IF($D5&lt;=0,0,D5*H5),"")</f>
        <v>43600000</v>
      </c>
      <c r="M5" s="18" cm="1">
        <f t="array" ref="M5">IF(E5&gt;0,IF($D5&lt;=0,0,ROUND(E5*I5,2)),"")</f>
        <v>43600000</v>
      </c>
      <c r="N5" s="27" cm="1">
        <f t="array" ref="N5">IF(F5&gt;0,IF($D5&lt;=0,0,ROUND(F5*J5,2)),"")</f>
        <v>43600000</v>
      </c>
    </row>
    <row r="6" spans="1:14" ht="20.5" customHeight="1" x14ac:dyDescent="0.15">
      <c r="A6" s="29">
        <v>2</v>
      </c>
      <c r="B6" s="11" t="s">
        <v>471</v>
      </c>
      <c r="C6" s="12"/>
      <c r="D6" s="22">
        <v>2</v>
      </c>
      <c r="E6" s="13" cm="1">
        <f t="array" ref="E6">D6</f>
        <v>2</v>
      </c>
      <c r="F6" s="13" cm="1">
        <f t="array" ref="F6">D6</f>
        <v>2</v>
      </c>
      <c r="G6" s="14" t="s">
        <v>94</v>
      </c>
      <c r="H6" s="13">
        <v>10900000</v>
      </c>
      <c r="I6" s="13">
        <v>10900000</v>
      </c>
      <c r="J6" s="13">
        <v>10900000</v>
      </c>
      <c r="K6" s="13">
        <v>11</v>
      </c>
      <c r="L6" s="13" cm="1">
        <f t="array" ref="L6">IF(D6&gt;0,IF($D6&lt;=0,0,D6*H6),"")</f>
        <v>21800000</v>
      </c>
      <c r="M6" s="13" cm="1">
        <f t="array" ref="M6">IF(E6&gt;0,IF($D6&lt;=0,0,ROUND(E6*I6,2)),"")</f>
        <v>21800000</v>
      </c>
      <c r="N6" s="15" cm="1">
        <f t="array" ref="N6">IF(F6&gt;0,IF($D6&lt;=0,0,ROUND(F6*J6,2)),"")</f>
        <v>21800000</v>
      </c>
    </row>
    <row r="7" spans="1:14" ht="20.5" customHeight="1" x14ac:dyDescent="0.15">
      <c r="A7" s="29">
        <v>3</v>
      </c>
      <c r="B7" s="11" t="s">
        <v>472</v>
      </c>
      <c r="C7" s="16"/>
      <c r="D7" s="24">
        <v>2</v>
      </c>
      <c r="E7" s="18" cm="1">
        <f t="array" ref="E7">D7</f>
        <v>2</v>
      </c>
      <c r="F7" s="18" cm="1">
        <f t="array" ref="F7">D7</f>
        <v>2</v>
      </c>
      <c r="G7" s="25" t="s">
        <v>94</v>
      </c>
      <c r="H7" s="18">
        <v>10900000</v>
      </c>
      <c r="I7" s="18">
        <v>10900000</v>
      </c>
      <c r="J7" s="18">
        <v>10900000</v>
      </c>
      <c r="K7" s="18">
        <v>11</v>
      </c>
      <c r="L7" s="18" cm="1">
        <f t="array" ref="L7">IF(D7&gt;0,IF($D7&lt;=0,0,D7*H7),"")</f>
        <v>21800000</v>
      </c>
      <c r="M7" s="18" cm="1">
        <f t="array" ref="M7">IF(E7&gt;0,IF($D7&lt;=0,0,ROUND(E7*I7,2)),"")</f>
        <v>21800000</v>
      </c>
      <c r="N7" s="27" cm="1">
        <f t="array" ref="N7">IF(F7&gt;0,IF($D7&lt;=0,0,ROUND(F7*J7,2)),"")</f>
        <v>21800000</v>
      </c>
    </row>
    <row r="8" spans="1:14" ht="20.5" customHeight="1" x14ac:dyDescent="0.15">
      <c r="A8" s="28"/>
      <c r="B8" s="11" t="s">
        <v>473</v>
      </c>
      <c r="C8" s="12"/>
      <c r="D8" s="13"/>
      <c r="E8" s="13"/>
      <c r="F8" s="13"/>
      <c r="G8" s="20"/>
      <c r="H8" s="13"/>
      <c r="I8" s="13"/>
      <c r="J8" s="13"/>
      <c r="K8" s="13"/>
      <c r="L8" s="13"/>
      <c r="M8" s="13"/>
      <c r="N8" s="15"/>
    </row>
    <row r="9" spans="1:14" ht="20.5" customHeight="1" x14ac:dyDescent="0.15">
      <c r="A9" s="29">
        <v>1</v>
      </c>
      <c r="B9" s="11" t="s">
        <v>474</v>
      </c>
      <c r="C9" s="16"/>
      <c r="D9" s="18">
        <v>2</v>
      </c>
      <c r="E9" s="18" cm="1">
        <f t="array" ref="E9">D9</f>
        <v>2</v>
      </c>
      <c r="F9" s="18" cm="1">
        <f t="array" ref="F9">D9</f>
        <v>2</v>
      </c>
      <c r="G9" s="25" t="s">
        <v>94</v>
      </c>
      <c r="H9" s="18">
        <v>10900000</v>
      </c>
      <c r="I9" s="18">
        <v>10900000</v>
      </c>
      <c r="J9" s="18">
        <v>10900000</v>
      </c>
      <c r="K9" s="18">
        <v>11</v>
      </c>
      <c r="L9" s="18" cm="1">
        <f t="array" ref="L9">IF(D9&gt;0,IF($D9&lt;=0,0,D9*H9),"")</f>
        <v>21800000</v>
      </c>
      <c r="M9" s="18" cm="1">
        <f t="array" ref="M9">IF(E9&gt;0,IF($D9&lt;=0,0,ROUND(E9*I9,2)),"")</f>
        <v>21800000</v>
      </c>
      <c r="N9" s="27" cm="1">
        <f t="array" ref="N9">IF(F9&gt;0,IF($D9&lt;=0,0,ROUND(F9*J9,2)),"")</f>
        <v>21800000</v>
      </c>
    </row>
    <row r="10" spans="1:14" ht="20.5" customHeight="1" x14ac:dyDescent="0.15">
      <c r="A10" s="29">
        <v>2</v>
      </c>
      <c r="B10" s="11" t="s">
        <v>475</v>
      </c>
      <c r="C10" s="12"/>
      <c r="D10" s="13">
        <v>2</v>
      </c>
      <c r="E10" s="13" cm="1">
        <f t="array" ref="E10">D10</f>
        <v>2</v>
      </c>
      <c r="F10" s="13" cm="1">
        <f t="array" ref="F10">D10</f>
        <v>2</v>
      </c>
      <c r="G10" s="14" t="s">
        <v>94</v>
      </c>
      <c r="H10" s="13">
        <v>10900000</v>
      </c>
      <c r="I10" s="13">
        <v>10900000</v>
      </c>
      <c r="J10" s="13">
        <v>10900000</v>
      </c>
      <c r="K10" s="13">
        <v>11</v>
      </c>
      <c r="L10" s="13" cm="1">
        <f t="array" ref="L10">IF(D10&gt;0,IF($D10&lt;=0,0,D10*H10),"")</f>
        <v>21800000</v>
      </c>
      <c r="M10" s="13" cm="1">
        <f t="array" ref="M10">IF(E10&gt;0,IF($D10&lt;=0,0,ROUND(E10*I10,2)),"")</f>
        <v>21800000</v>
      </c>
      <c r="N10" s="15" cm="1">
        <f t="array" ref="N10">IF(F10&gt;0,IF($D10&lt;=0,0,ROUND(F10*J10,2)),"")</f>
        <v>21800000</v>
      </c>
    </row>
    <row r="11" spans="1:14" ht="20.5" customHeight="1" x14ac:dyDescent="0.15">
      <c r="A11" s="28"/>
      <c r="B11" s="11" t="s">
        <v>476</v>
      </c>
      <c r="C11" s="16"/>
      <c r="D11" s="18"/>
      <c r="E11" s="18"/>
      <c r="F11" s="18"/>
      <c r="G11" s="17"/>
      <c r="H11" s="18"/>
      <c r="I11" s="18"/>
      <c r="J11" s="18"/>
      <c r="K11" s="18"/>
      <c r="L11" s="18"/>
      <c r="M11" s="18"/>
      <c r="N11" s="27"/>
    </row>
    <row r="12" spans="1:14" ht="20.5" customHeight="1" x14ac:dyDescent="0.15">
      <c r="A12" s="29">
        <v>1</v>
      </c>
      <c r="B12" s="11" t="s">
        <v>477</v>
      </c>
      <c r="C12" s="12"/>
      <c r="D12" s="13">
        <v>2</v>
      </c>
      <c r="E12" s="13" cm="1">
        <f t="array" ref="E12">D12</f>
        <v>2</v>
      </c>
      <c r="F12" s="13" cm="1">
        <f t="array" ref="F12">D12</f>
        <v>2</v>
      </c>
      <c r="G12" s="14" t="s">
        <v>94</v>
      </c>
      <c r="H12" s="13">
        <v>7500000</v>
      </c>
      <c r="I12" s="13">
        <v>7500000</v>
      </c>
      <c r="J12" s="13">
        <v>7500000</v>
      </c>
      <c r="K12" s="13">
        <v>11</v>
      </c>
      <c r="L12" s="13" cm="1">
        <f t="array" ref="L12">IF(D12&gt;0,IF($D12&lt;=0,0,D12*H12),"")</f>
        <v>15000000</v>
      </c>
      <c r="M12" s="13" cm="1">
        <f t="array" ref="M12">IF(E12&gt;0,IF($D12&lt;=0,0,ROUND(E12*I12,2)),"")</f>
        <v>15000000</v>
      </c>
      <c r="N12" s="15" cm="1">
        <f t="array" ref="N12">IF(F12&gt;0,IF($D12&lt;=0,0,ROUND(F12*J12,2)),"")</f>
        <v>15000000</v>
      </c>
    </row>
    <row r="13" spans="1:14" ht="20.5" customHeight="1" x14ac:dyDescent="0.15">
      <c r="A13" s="29">
        <v>2</v>
      </c>
      <c r="B13" s="11" t="s">
        <v>478</v>
      </c>
      <c r="C13" s="16"/>
      <c r="D13" s="18">
        <v>8</v>
      </c>
      <c r="E13" s="18" cm="1">
        <f t="array" ref="E13">D13</f>
        <v>8</v>
      </c>
      <c r="F13" s="18" cm="1">
        <f t="array" ref="F13">D13</f>
        <v>8</v>
      </c>
      <c r="G13" s="25" t="s">
        <v>94</v>
      </c>
      <c r="H13" s="18">
        <v>7500000</v>
      </c>
      <c r="I13" s="18">
        <v>7500000</v>
      </c>
      <c r="J13" s="18">
        <v>7500000</v>
      </c>
      <c r="K13" s="18">
        <v>11</v>
      </c>
      <c r="L13" s="18" cm="1">
        <f t="array" ref="L13">IF(D13&gt;0,IF($D13&lt;=0,0,D13*H13),"")</f>
        <v>60000000</v>
      </c>
      <c r="M13" s="18" cm="1">
        <f t="array" ref="M13">IF(E13&gt;0,IF($D13&lt;=0,0,ROUND(E13*I13,2)),"")</f>
        <v>60000000</v>
      </c>
      <c r="N13" s="27" cm="1">
        <f t="array" ref="N13">IF(F13&gt;0,IF($D13&lt;=0,0,ROUND(F13*J13,2)),"")</f>
        <v>60000000</v>
      </c>
    </row>
    <row r="14" spans="1:14" ht="20.5" customHeight="1" x14ac:dyDescent="0.15">
      <c r="A14" s="113"/>
      <c r="B14" s="11" t="s">
        <v>479</v>
      </c>
      <c r="C14" s="12"/>
      <c r="D14" s="13"/>
      <c r="E14" s="13"/>
      <c r="F14" s="13"/>
      <c r="G14" s="20"/>
      <c r="H14" s="13"/>
      <c r="I14" s="13"/>
      <c r="J14" s="13"/>
      <c r="K14" s="13"/>
      <c r="L14" s="13"/>
      <c r="M14" s="13"/>
      <c r="N14" s="15"/>
    </row>
    <row r="15" spans="1:14" ht="20.5" customHeight="1" x14ac:dyDescent="0.15">
      <c r="A15" s="118" t="s">
        <v>480</v>
      </c>
      <c r="B15" s="11" t="s">
        <v>481</v>
      </c>
      <c r="C15" s="16"/>
      <c r="D15" s="18"/>
      <c r="E15" s="18"/>
      <c r="F15" s="18"/>
      <c r="G15" s="17"/>
      <c r="H15" s="18"/>
      <c r="I15" s="18"/>
      <c r="J15" s="18"/>
      <c r="K15" s="18"/>
      <c r="L15" s="18"/>
      <c r="M15" s="18"/>
      <c r="N15" s="27"/>
    </row>
    <row r="16" spans="1:14" ht="20.5" customHeight="1" x14ac:dyDescent="0.15">
      <c r="A16" s="28"/>
      <c r="B16" s="11" t="s">
        <v>482</v>
      </c>
      <c r="C16" s="12"/>
      <c r="D16" s="13"/>
      <c r="E16" s="13"/>
      <c r="F16" s="13"/>
      <c r="G16" s="20"/>
      <c r="H16" s="13"/>
      <c r="I16" s="13"/>
      <c r="J16" s="13"/>
      <c r="K16" s="13"/>
      <c r="L16" s="13"/>
      <c r="M16" s="13"/>
      <c r="N16" s="15"/>
    </row>
    <row r="17" spans="1:14" ht="20.5" customHeight="1" x14ac:dyDescent="0.15">
      <c r="A17" s="29">
        <v>1</v>
      </c>
      <c r="B17" s="11" t="s">
        <v>483</v>
      </c>
      <c r="C17" s="16"/>
      <c r="D17" s="18">
        <v>1</v>
      </c>
      <c r="E17" s="18" cm="1">
        <f t="array" ref="E17">D17</f>
        <v>1</v>
      </c>
      <c r="F17" s="18" cm="1">
        <f t="array" ref="F17">D17</f>
        <v>1</v>
      </c>
      <c r="G17" s="25" t="s">
        <v>484</v>
      </c>
      <c r="H17" s="18">
        <v>4500000</v>
      </c>
      <c r="I17" s="18">
        <v>4500000</v>
      </c>
      <c r="J17" s="18">
        <v>4500000</v>
      </c>
      <c r="K17" s="18">
        <v>11</v>
      </c>
      <c r="L17" s="18" cm="1">
        <f t="array" ref="L17">IF(D17&gt;0,IF($D17&lt;=0,0,D17*H17),"")</f>
        <v>4500000</v>
      </c>
      <c r="M17" s="18" cm="1">
        <f t="array" ref="M17">IF(E17&gt;0,IF($D17&lt;=0,0,ROUND(E17*I17,2)),"")</f>
        <v>4500000</v>
      </c>
      <c r="N17" s="27" cm="1">
        <f t="array" ref="N17">IF(F17&gt;0,IF($D17&lt;=0,0,ROUND(F17*J17,2)),"")</f>
        <v>4500000</v>
      </c>
    </row>
    <row r="18" spans="1:14" ht="20.5" customHeight="1" x14ac:dyDescent="0.15">
      <c r="A18" s="29">
        <v>2</v>
      </c>
      <c r="B18" s="11" t="s">
        <v>485</v>
      </c>
      <c r="C18" s="12"/>
      <c r="D18" s="13">
        <v>8</v>
      </c>
      <c r="E18" s="13" cm="1">
        <f t="array" ref="E18">D18</f>
        <v>8</v>
      </c>
      <c r="F18" s="13" cm="1">
        <f t="array" ref="F18">D18</f>
        <v>8</v>
      </c>
      <c r="G18" s="14" t="s">
        <v>486</v>
      </c>
      <c r="H18" s="13">
        <v>2500000</v>
      </c>
      <c r="I18" s="13">
        <v>2500000</v>
      </c>
      <c r="J18" s="13">
        <v>2500000</v>
      </c>
      <c r="K18" s="13">
        <v>11</v>
      </c>
      <c r="L18" s="13" cm="1">
        <f t="array" ref="L18">IF(D18&gt;0,IF($D18&lt;=0,0,D18*H18),"")</f>
        <v>20000000</v>
      </c>
      <c r="M18" s="13" cm="1">
        <f t="array" ref="M18">IF(E18&gt;0,IF($D18&lt;=0,0,ROUND(E18*I18,2)),"")</f>
        <v>20000000</v>
      </c>
      <c r="N18" s="15" cm="1">
        <f t="array" ref="N18">IF(F18&gt;0,IF($D18&lt;=0,0,ROUND(F18*J18,2)),"")</f>
        <v>20000000</v>
      </c>
    </row>
    <row r="19" spans="1:14" ht="20.5" customHeight="1" x14ac:dyDescent="0.15">
      <c r="A19" s="29">
        <v>3</v>
      </c>
      <c r="B19" s="11" t="s">
        <v>487</v>
      </c>
      <c r="C19" s="16"/>
      <c r="D19" s="18">
        <v>8</v>
      </c>
      <c r="E19" s="18" cm="1">
        <f t="array" ref="E19">D19</f>
        <v>8</v>
      </c>
      <c r="F19" s="18" cm="1">
        <f t="array" ref="F19">D19</f>
        <v>8</v>
      </c>
      <c r="G19" s="25" t="s">
        <v>486</v>
      </c>
      <c r="H19" s="18">
        <v>1000000</v>
      </c>
      <c r="I19" s="18">
        <v>1000000</v>
      </c>
      <c r="J19" s="18">
        <v>1000000</v>
      </c>
      <c r="K19" s="18">
        <v>11</v>
      </c>
      <c r="L19" s="18" cm="1">
        <f t="array" ref="L19">IF(D19&gt;0,IF($D19&lt;=0,0,D19*H19),"")</f>
        <v>8000000</v>
      </c>
      <c r="M19" s="18" cm="1">
        <f t="array" ref="M19">IF(E19&gt;0,IF($D19&lt;=0,0,ROUND(E19*I19,2)),"")</f>
        <v>8000000</v>
      </c>
      <c r="N19" s="27" cm="1">
        <f t="array" ref="N19">IF(F19&gt;0,IF($D19&lt;=0,0,ROUND(F19*J19,2)),"")</f>
        <v>8000000</v>
      </c>
    </row>
    <row r="20" spans="1:14" ht="20.5" customHeight="1" x14ac:dyDescent="0.15">
      <c r="A20" s="29">
        <v>4</v>
      </c>
      <c r="B20" s="11" t="s">
        <v>488</v>
      </c>
      <c r="C20" s="12"/>
      <c r="D20" s="13">
        <v>2</v>
      </c>
      <c r="E20" s="13" cm="1">
        <f t="array" ref="E20">D20</f>
        <v>2</v>
      </c>
      <c r="F20" s="13" cm="1">
        <f t="array" ref="F20">D20</f>
        <v>2</v>
      </c>
      <c r="G20" s="14" t="s">
        <v>486</v>
      </c>
      <c r="H20" s="13">
        <v>200000</v>
      </c>
      <c r="I20" s="13">
        <v>200000</v>
      </c>
      <c r="J20" s="13">
        <v>200000</v>
      </c>
      <c r="K20" s="13">
        <v>11</v>
      </c>
      <c r="L20" s="13" cm="1">
        <f t="array" ref="L20">IF(D20&gt;0,IF($D20&lt;=0,0,D20*H20),"")</f>
        <v>400000</v>
      </c>
      <c r="M20" s="13" cm="1">
        <f t="array" ref="M20">IF(E20&gt;0,IF($D20&lt;=0,0,ROUND(E20*I20,2)),"")</f>
        <v>400000</v>
      </c>
      <c r="N20" s="15" cm="1">
        <f t="array" ref="N20">IF(F20&gt;0,IF($D20&lt;=0,0,ROUND(F20*J20,2)),"")</f>
        <v>400000</v>
      </c>
    </row>
    <row r="21" spans="1:14" ht="20.5" customHeight="1" x14ac:dyDescent="0.15">
      <c r="A21" s="29">
        <v>5</v>
      </c>
      <c r="B21" s="11" t="s">
        <v>489</v>
      </c>
      <c r="C21" s="16"/>
      <c r="D21" s="18">
        <v>1</v>
      </c>
      <c r="E21" s="18" cm="1">
        <f t="array" ref="E21">D21</f>
        <v>1</v>
      </c>
      <c r="F21" s="18" cm="1">
        <f t="array" ref="F21">D21</f>
        <v>1</v>
      </c>
      <c r="G21" s="25" t="s">
        <v>13</v>
      </c>
      <c r="H21" s="18">
        <v>10000000</v>
      </c>
      <c r="I21" s="18">
        <v>10000000</v>
      </c>
      <c r="J21" s="18">
        <v>10000000</v>
      </c>
      <c r="K21" s="18">
        <v>11</v>
      </c>
      <c r="L21" s="18" cm="1">
        <f t="array" ref="L21">IF(D21&gt;0,IF($D21&lt;=0,0,D21*H21),"")</f>
        <v>10000000</v>
      </c>
      <c r="M21" s="18" cm="1">
        <f t="array" ref="M21">IF(E21&gt;0,IF($D21&lt;=0,0,ROUND(E21*I21,2)),"")</f>
        <v>10000000</v>
      </c>
      <c r="N21" s="27" cm="1">
        <f t="array" ref="N21">IF(F21&gt;0,IF($D21&lt;=0,0,ROUND(F21*J21,2)),"")</f>
        <v>10000000</v>
      </c>
    </row>
    <row r="22" spans="1:14" ht="20.5" customHeight="1" x14ac:dyDescent="0.15">
      <c r="A22" s="29">
        <v>6</v>
      </c>
      <c r="B22" s="11" t="s">
        <v>490</v>
      </c>
      <c r="C22" s="12"/>
      <c r="D22" s="13">
        <v>100</v>
      </c>
      <c r="E22" s="13" cm="1">
        <f t="array" ref="E22">D22</f>
        <v>100</v>
      </c>
      <c r="F22" s="13" cm="1">
        <f t="array" ref="F22">D22</f>
        <v>100</v>
      </c>
      <c r="G22" s="14" t="s">
        <v>491</v>
      </c>
      <c r="H22" s="13">
        <v>800000</v>
      </c>
      <c r="I22" s="13">
        <v>800000</v>
      </c>
      <c r="J22" s="13">
        <v>800000</v>
      </c>
      <c r="K22" s="13">
        <v>11</v>
      </c>
      <c r="L22" s="13" cm="1">
        <f t="array" ref="L22">IF(D22&gt;0,IF($D22&lt;=0,0,D22*H22),"")</f>
        <v>80000000</v>
      </c>
      <c r="M22" s="13" cm="1">
        <f t="array" ref="M22">IF(E22&gt;0,IF($D22&lt;=0,0,ROUND(E22*I22,2)),"")</f>
        <v>80000000</v>
      </c>
      <c r="N22" s="15" cm="1">
        <f t="array" ref="N22">IF(F22&gt;0,IF($D22&lt;=0,0,ROUND(F22*J22,2)),"")</f>
        <v>80000000</v>
      </c>
    </row>
    <row r="23" spans="1:14" ht="20.5" customHeight="1" x14ac:dyDescent="0.15">
      <c r="A23" s="28"/>
      <c r="B23" s="11" t="s">
        <v>492</v>
      </c>
      <c r="C23" s="16"/>
      <c r="D23" s="18"/>
      <c r="E23" s="18"/>
      <c r="F23" s="18"/>
      <c r="G23" s="17"/>
      <c r="H23" s="18"/>
      <c r="I23" s="18"/>
      <c r="J23" s="18"/>
      <c r="K23" s="18"/>
      <c r="L23" s="18"/>
      <c r="M23" s="18"/>
      <c r="N23" s="27"/>
    </row>
    <row r="24" spans="1:14" ht="32.5" customHeight="1" x14ac:dyDescent="0.15">
      <c r="A24" s="29">
        <v>1</v>
      </c>
      <c r="B24" s="11" t="s">
        <v>493</v>
      </c>
      <c r="C24" s="12"/>
      <c r="D24" s="13"/>
      <c r="E24" s="13"/>
      <c r="F24" s="13"/>
      <c r="G24" s="20"/>
      <c r="H24" s="13"/>
      <c r="I24" s="13"/>
      <c r="J24" s="13"/>
      <c r="K24" s="13"/>
      <c r="L24" s="13"/>
      <c r="M24" s="13"/>
      <c r="N24" s="15"/>
    </row>
    <row r="25" spans="1:14" ht="20.5" customHeight="1" x14ac:dyDescent="0.15">
      <c r="A25" s="28"/>
      <c r="B25" s="11" t="s">
        <v>494</v>
      </c>
      <c r="C25" s="16"/>
      <c r="D25" s="18">
        <v>280</v>
      </c>
      <c r="E25" s="18" cm="1">
        <f t="array" ref="E25">D25</f>
        <v>280</v>
      </c>
      <c r="F25" s="18" cm="1">
        <f t="array" ref="F25">D25</f>
        <v>280</v>
      </c>
      <c r="G25" s="25" t="s">
        <v>495</v>
      </c>
      <c r="H25" s="18">
        <v>400000</v>
      </c>
      <c r="I25" s="18">
        <v>400000</v>
      </c>
      <c r="J25" s="18">
        <v>400000</v>
      </c>
      <c r="K25" s="18">
        <v>11</v>
      </c>
      <c r="L25" s="18" cm="1">
        <f t="array" ref="L25">IF(D25&gt;0,IF($D25&lt;=0,0,D25*H25),"")</f>
        <v>112000000</v>
      </c>
      <c r="M25" s="18" cm="1">
        <f t="array" ref="M25">IF(E25&gt;0,IF($D25&lt;=0,0,ROUND(E25*I25,2)),"")</f>
        <v>112000000</v>
      </c>
      <c r="N25" s="27" cm="1">
        <f t="array" ref="N25">IF(F25&gt;0,IF($D25&lt;=0,0,ROUND(F25*J25,2)),"")</f>
        <v>112000000</v>
      </c>
    </row>
    <row r="26" spans="1:14" ht="20.5" customHeight="1" x14ac:dyDescent="0.15">
      <c r="A26" s="28"/>
      <c r="B26" s="11" t="s">
        <v>496</v>
      </c>
      <c r="C26" s="12"/>
      <c r="D26" s="13">
        <v>60</v>
      </c>
      <c r="E26" s="13" cm="1">
        <f t="array" ref="E26">D26</f>
        <v>60</v>
      </c>
      <c r="F26" s="13" cm="1">
        <f t="array" ref="F26">D26</f>
        <v>60</v>
      </c>
      <c r="G26" s="14" t="s">
        <v>495</v>
      </c>
      <c r="H26" s="13">
        <v>350000</v>
      </c>
      <c r="I26" s="13">
        <v>350000</v>
      </c>
      <c r="J26" s="13">
        <v>350000</v>
      </c>
      <c r="K26" s="13">
        <v>11</v>
      </c>
      <c r="L26" s="13" cm="1">
        <f t="array" ref="L26">IF(D26&gt;0,IF($D26&lt;=0,0,D26*H26),"")</f>
        <v>21000000</v>
      </c>
      <c r="M26" s="13" cm="1">
        <f t="array" ref="M26">IF(E26&gt;0,IF($D26&lt;=0,0,ROUND(E26*I26,2)),"")</f>
        <v>21000000</v>
      </c>
      <c r="N26" s="15" cm="1">
        <f t="array" ref="N26">IF(F26&gt;0,IF($D26&lt;=0,0,ROUND(F26*J26,2)),"")</f>
        <v>21000000</v>
      </c>
    </row>
    <row r="27" spans="1:14" ht="20.5" customHeight="1" x14ac:dyDescent="0.15">
      <c r="A27" s="28"/>
      <c r="B27" s="11" t="s">
        <v>497</v>
      </c>
      <c r="C27" s="16"/>
      <c r="D27" s="18">
        <v>30</v>
      </c>
      <c r="E27" s="18" cm="1">
        <f t="array" ref="E27">D27</f>
        <v>30</v>
      </c>
      <c r="F27" s="18" cm="1">
        <f t="array" ref="F27">D27</f>
        <v>30</v>
      </c>
      <c r="G27" s="25" t="s">
        <v>491</v>
      </c>
      <c r="H27" s="18">
        <v>800000</v>
      </c>
      <c r="I27" s="18">
        <v>800000</v>
      </c>
      <c r="J27" s="18">
        <v>800000</v>
      </c>
      <c r="K27" s="18">
        <v>11</v>
      </c>
      <c r="L27" s="18" cm="1">
        <f t="array" ref="L27">IF(D27&gt;0,IF($D27&lt;=0,0,D27*H27),"")</f>
        <v>24000000</v>
      </c>
      <c r="M27" s="18" cm="1">
        <f t="array" ref="M27">IF(E27&gt;0,IF($D27&lt;=0,0,ROUND(E27*I27,2)),"")</f>
        <v>24000000</v>
      </c>
      <c r="N27" s="27" cm="1">
        <f t="array" ref="N27">IF(F27&gt;0,IF($D27&lt;=0,0,ROUND(F27*J27,2)),"")</f>
        <v>24000000</v>
      </c>
    </row>
    <row r="28" spans="1:14" ht="20.5" customHeight="1" x14ac:dyDescent="0.15">
      <c r="A28" s="28"/>
      <c r="B28" s="11" t="s">
        <v>497</v>
      </c>
      <c r="C28" s="12"/>
      <c r="D28" s="13">
        <v>60</v>
      </c>
      <c r="E28" s="13" cm="1">
        <f t="array" ref="E28">D28</f>
        <v>60</v>
      </c>
      <c r="F28" s="13" cm="1">
        <f t="array" ref="F28">D28</f>
        <v>60</v>
      </c>
      <c r="G28" s="14" t="s">
        <v>491</v>
      </c>
      <c r="H28" s="13">
        <v>200000</v>
      </c>
      <c r="I28" s="13">
        <v>200000</v>
      </c>
      <c r="J28" s="13">
        <v>200000</v>
      </c>
      <c r="K28" s="13">
        <v>11</v>
      </c>
      <c r="L28" s="13" cm="1">
        <f t="array" ref="L28">IF(D28&gt;0,IF($D28&lt;=0,0,D28*H28),"")</f>
        <v>12000000</v>
      </c>
      <c r="M28" s="13" cm="1">
        <f t="array" ref="M28">IF(E28&gt;0,IF($D28&lt;=0,0,ROUND(E28*I28,2)),"")</f>
        <v>12000000</v>
      </c>
      <c r="N28" s="15" cm="1">
        <f t="array" ref="N28">IF(F28&gt;0,IF($D28&lt;=0,0,ROUND(F28*J28,2)),"")</f>
        <v>12000000</v>
      </c>
    </row>
    <row r="29" spans="1:14" ht="20.5" customHeight="1" x14ac:dyDescent="0.15">
      <c r="A29" s="28"/>
      <c r="B29" s="11" t="s">
        <v>498</v>
      </c>
      <c r="C29" s="16"/>
      <c r="D29" s="18">
        <v>90</v>
      </c>
      <c r="E29" s="18" cm="1">
        <f t="array" ref="E29">D29</f>
        <v>90</v>
      </c>
      <c r="F29" s="18" cm="1">
        <f t="array" ref="F29">D29</f>
        <v>90</v>
      </c>
      <c r="G29" s="25" t="s">
        <v>499</v>
      </c>
      <c r="H29" s="18">
        <v>15000</v>
      </c>
      <c r="I29" s="18">
        <v>15000</v>
      </c>
      <c r="J29" s="18">
        <v>15000</v>
      </c>
      <c r="K29" s="18">
        <v>11</v>
      </c>
      <c r="L29" s="18" cm="1">
        <f t="array" ref="L29">IF(D29&gt;0,IF($D29&lt;=0,0,D29*H29),"")</f>
        <v>1350000</v>
      </c>
      <c r="M29" s="18" cm="1">
        <f t="array" ref="M29">IF(E29&gt;0,IF($D29&lt;=0,0,ROUND(E29*I29,2)),"")</f>
        <v>1350000</v>
      </c>
      <c r="N29" s="27" cm="1">
        <f t="array" ref="N29">IF(F29&gt;0,IF($D29&lt;=0,0,ROUND(F29*J29,2)),"")</f>
        <v>1350000</v>
      </c>
    </row>
    <row r="30" spans="1:14" ht="20.5" customHeight="1" x14ac:dyDescent="0.15">
      <c r="A30" s="28"/>
      <c r="B30" s="11" t="s">
        <v>500</v>
      </c>
      <c r="C30" s="12"/>
      <c r="D30" s="13">
        <v>90</v>
      </c>
      <c r="E30" s="13" cm="1">
        <f t="array" ref="E30">D30</f>
        <v>90</v>
      </c>
      <c r="F30" s="13" cm="1">
        <f t="array" ref="F30">D30</f>
        <v>90</v>
      </c>
      <c r="G30" s="14" t="s">
        <v>491</v>
      </c>
      <c r="H30" s="13">
        <v>150000</v>
      </c>
      <c r="I30" s="13">
        <v>150000</v>
      </c>
      <c r="J30" s="13">
        <v>150000</v>
      </c>
      <c r="K30" s="13">
        <v>11</v>
      </c>
      <c r="L30" s="13" cm="1">
        <f t="array" ref="L30">IF(D30&gt;0,IF($D30&lt;=0,0,D30*H30),"")</f>
        <v>13500000</v>
      </c>
      <c r="M30" s="13" cm="1">
        <f t="array" ref="M30">IF(E30&gt;0,IF($D30&lt;=0,0,ROUND(E30*I30,2)),"")</f>
        <v>13500000</v>
      </c>
      <c r="N30" s="15" cm="1">
        <f t="array" ref="N30">IF(F30&gt;0,IF($D30&lt;=0,0,ROUND(F30*J30,2)),"")</f>
        <v>13500000</v>
      </c>
    </row>
    <row r="31" spans="1:14" ht="20.5" customHeight="1" x14ac:dyDescent="0.15">
      <c r="A31" s="28"/>
      <c r="B31" s="11" t="s">
        <v>501</v>
      </c>
      <c r="C31" s="16"/>
      <c r="D31" s="18">
        <v>90</v>
      </c>
      <c r="E31" s="18" cm="1">
        <f t="array" ref="E31">D31</f>
        <v>90</v>
      </c>
      <c r="F31" s="18" cm="1">
        <f t="array" ref="F31">D31</f>
        <v>90</v>
      </c>
      <c r="G31" s="25" t="s">
        <v>491</v>
      </c>
      <c r="H31" s="18">
        <v>225000</v>
      </c>
      <c r="I31" s="18">
        <v>225000</v>
      </c>
      <c r="J31" s="18">
        <v>225000</v>
      </c>
      <c r="K31" s="18">
        <v>11</v>
      </c>
      <c r="L31" s="18" cm="1">
        <f t="array" ref="L31">IF(D31&gt;0,IF($D31&lt;=0,0,D31*H31),"")</f>
        <v>20250000</v>
      </c>
      <c r="M31" s="18" cm="1">
        <f t="array" ref="M31">IF(E31&gt;0,IF($D31&lt;=0,0,ROUND(E31*I31,2)),"")</f>
        <v>20250000</v>
      </c>
      <c r="N31" s="27" cm="1">
        <f t="array" ref="N31">IF(F31&gt;0,IF($D31&lt;=0,0,ROUND(F31*J31,2)),"")</f>
        <v>20250000</v>
      </c>
    </row>
    <row r="32" spans="1:14" ht="20.5" customHeight="1" x14ac:dyDescent="0.15">
      <c r="A32" s="28"/>
      <c r="B32" s="11" t="s">
        <v>502</v>
      </c>
      <c r="C32" s="12"/>
      <c r="D32" s="13">
        <v>1</v>
      </c>
      <c r="E32" s="13" cm="1">
        <f t="array" ref="E32">D32</f>
        <v>1</v>
      </c>
      <c r="F32" s="13" cm="1">
        <f t="array" ref="F32">D32</f>
        <v>1</v>
      </c>
      <c r="G32" s="14" t="s">
        <v>13</v>
      </c>
      <c r="H32" s="13">
        <v>1500000</v>
      </c>
      <c r="I32" s="13">
        <v>1500000</v>
      </c>
      <c r="J32" s="13">
        <v>1500000</v>
      </c>
      <c r="K32" s="13">
        <v>11</v>
      </c>
      <c r="L32" s="13" cm="1">
        <f t="array" ref="L32">IF(D32&gt;0,IF($D32&lt;=0,0,D32*H32),"")</f>
        <v>1500000</v>
      </c>
      <c r="M32" s="13" cm="1">
        <f t="array" ref="M32">IF(E32&gt;0,IF($D32&lt;=0,0,ROUND(E32*I32,2)),"")</f>
        <v>1500000</v>
      </c>
      <c r="N32" s="15" cm="1">
        <f t="array" ref="N32">IF(F32&gt;0,IF($D32&lt;=0,0,ROUND(F32*J32,2)),"")</f>
        <v>1500000</v>
      </c>
    </row>
    <row r="33" spans="1:14" ht="20.5" customHeight="1" x14ac:dyDescent="0.15">
      <c r="A33" s="28"/>
      <c r="B33" s="11" t="s">
        <v>503</v>
      </c>
      <c r="C33" s="16"/>
      <c r="D33" s="18">
        <v>360</v>
      </c>
      <c r="E33" s="18" cm="1">
        <f t="array" ref="E33">D33</f>
        <v>360</v>
      </c>
      <c r="F33" s="18" cm="1">
        <f t="array" ref="F33">D33</f>
        <v>360</v>
      </c>
      <c r="G33" s="25" t="s">
        <v>495</v>
      </c>
      <c r="H33" s="18">
        <v>250000</v>
      </c>
      <c r="I33" s="18">
        <v>250000</v>
      </c>
      <c r="J33" s="18">
        <v>250000</v>
      </c>
      <c r="K33" s="18">
        <v>11</v>
      </c>
      <c r="L33" s="18" cm="1">
        <f t="array" ref="L33">IF(D33&gt;0,IF($D33&lt;=0,0,D33*H33),"")</f>
        <v>90000000</v>
      </c>
      <c r="M33" s="18" cm="1">
        <f t="array" ref="M33">IF(E33&gt;0,IF($D33&lt;=0,0,ROUND(E33*I33,2)),"")</f>
        <v>90000000</v>
      </c>
      <c r="N33" s="27" cm="1">
        <f t="array" ref="N33">IF(F33&gt;0,IF($D33&lt;=0,0,ROUND(F33*J33,2)),"")</f>
        <v>90000000</v>
      </c>
    </row>
    <row r="34" spans="1:14" ht="20.5" customHeight="1" x14ac:dyDescent="0.15">
      <c r="A34" s="29">
        <v>2</v>
      </c>
      <c r="B34" s="11" t="s">
        <v>504</v>
      </c>
      <c r="C34" s="12"/>
      <c r="D34" s="13"/>
      <c r="E34" s="13"/>
      <c r="F34" s="13"/>
      <c r="G34" s="20"/>
      <c r="H34" s="13"/>
      <c r="I34" s="13"/>
      <c r="J34" s="13"/>
      <c r="K34" s="13"/>
      <c r="L34" s="13"/>
      <c r="M34" s="13"/>
      <c r="N34" s="15"/>
    </row>
    <row r="35" spans="1:14" ht="20.5" customHeight="1" x14ac:dyDescent="0.15">
      <c r="A35" s="28"/>
      <c r="B35" s="11" t="s">
        <v>494</v>
      </c>
      <c r="C35" s="16"/>
      <c r="D35" s="18">
        <v>180</v>
      </c>
      <c r="E35" s="18" cm="1">
        <f t="array" ref="E35">D35</f>
        <v>180</v>
      </c>
      <c r="F35" s="18" cm="1">
        <f t="array" ref="F35">D35</f>
        <v>180</v>
      </c>
      <c r="G35" s="25" t="s">
        <v>495</v>
      </c>
      <c r="H35" s="18">
        <v>450000</v>
      </c>
      <c r="I35" s="18">
        <v>450000</v>
      </c>
      <c r="J35" s="18">
        <v>450000</v>
      </c>
      <c r="K35" s="18">
        <v>11</v>
      </c>
      <c r="L35" s="18" cm="1">
        <f t="array" ref="L35">IF(D35&gt;0,IF($D35&lt;=0,0,D35*H35),"")</f>
        <v>81000000</v>
      </c>
      <c r="M35" s="18" cm="1">
        <f t="array" ref="M35">IF(E35&gt;0,IF($D35&lt;=0,0,ROUND(E35*I35,2)),"")</f>
        <v>81000000</v>
      </c>
      <c r="N35" s="27" cm="1">
        <f t="array" ref="N35">IF(F35&gt;0,IF($D35&lt;=0,0,ROUND(F35*J35,2)),"")</f>
        <v>81000000</v>
      </c>
    </row>
    <row r="36" spans="1:14" ht="20.5" customHeight="1" x14ac:dyDescent="0.15">
      <c r="A36" s="28"/>
      <c r="B36" s="11" t="s">
        <v>496</v>
      </c>
      <c r="C36" s="12"/>
      <c r="D36" s="13">
        <v>45</v>
      </c>
      <c r="E36" s="13" cm="1">
        <f t="array" ref="E36">D36</f>
        <v>45</v>
      </c>
      <c r="F36" s="13" cm="1">
        <f t="array" ref="F36">D36</f>
        <v>45</v>
      </c>
      <c r="G36" s="14" t="s">
        <v>495</v>
      </c>
      <c r="H36" s="23">
        <v>350000</v>
      </c>
      <c r="I36" s="23">
        <v>350000</v>
      </c>
      <c r="J36" s="23">
        <v>350000</v>
      </c>
      <c r="K36" s="13">
        <v>11</v>
      </c>
      <c r="L36" s="13" cm="1">
        <f t="array" ref="L36">IF(D36&gt;0,IF($D36&lt;=0,0,D36*H36),"")</f>
        <v>15750000</v>
      </c>
      <c r="M36" s="13" cm="1">
        <f t="array" ref="M36">IF(E36&gt;0,IF($D36&lt;=0,0,ROUND(E36*I36,2)),"")</f>
        <v>15750000</v>
      </c>
      <c r="N36" s="15" cm="1">
        <f t="array" ref="N36">IF(F36&gt;0,IF($D36&lt;=0,0,ROUND(F36*J36,2)),"")</f>
        <v>15750000</v>
      </c>
    </row>
    <row r="37" spans="1:14" ht="20.5" customHeight="1" x14ac:dyDescent="0.15">
      <c r="A37" s="28"/>
      <c r="B37" s="11" t="s">
        <v>497</v>
      </c>
      <c r="C37" s="16"/>
      <c r="D37" s="18">
        <v>30</v>
      </c>
      <c r="E37" s="18" cm="1">
        <f t="array" ref="E37">D37</f>
        <v>30</v>
      </c>
      <c r="F37" s="18" cm="1">
        <f t="array" ref="F37">D37</f>
        <v>30</v>
      </c>
      <c r="G37" s="25" t="s">
        <v>491</v>
      </c>
      <c r="H37" s="26">
        <v>800000</v>
      </c>
      <c r="I37" s="26">
        <v>800000</v>
      </c>
      <c r="J37" s="26">
        <v>800000</v>
      </c>
      <c r="K37" s="18">
        <v>11</v>
      </c>
      <c r="L37" s="18" cm="1">
        <f t="array" ref="L37">IF(D37&gt;0,IF($D37&lt;=0,0,D37*H37),"")</f>
        <v>24000000</v>
      </c>
      <c r="M37" s="18" cm="1">
        <f t="array" ref="M37">IF(E37&gt;0,IF($D37&lt;=0,0,ROUND(E37*I37,2)),"")</f>
        <v>24000000</v>
      </c>
      <c r="N37" s="27" cm="1">
        <f t="array" ref="N37">IF(F37&gt;0,IF($D37&lt;=0,0,ROUND(F37*J37,2)),"")</f>
        <v>24000000</v>
      </c>
    </row>
    <row r="38" spans="1:14" ht="20.5" customHeight="1" x14ac:dyDescent="0.15">
      <c r="A38" s="28"/>
      <c r="B38" s="11" t="s">
        <v>497</v>
      </c>
      <c r="C38" s="12"/>
      <c r="D38" s="13">
        <v>90</v>
      </c>
      <c r="E38" s="13" cm="1">
        <f t="array" ref="E38">D38</f>
        <v>90</v>
      </c>
      <c r="F38" s="13" cm="1">
        <f t="array" ref="F38">D38</f>
        <v>90</v>
      </c>
      <c r="G38" s="14" t="s">
        <v>491</v>
      </c>
      <c r="H38" s="23">
        <v>200000</v>
      </c>
      <c r="I38" s="23">
        <v>200000</v>
      </c>
      <c r="J38" s="23">
        <v>200000</v>
      </c>
      <c r="K38" s="13">
        <v>11</v>
      </c>
      <c r="L38" s="13" cm="1">
        <f t="array" ref="L38">IF(D38&gt;0,IF($D38&lt;=0,0,D38*H38),"")</f>
        <v>18000000</v>
      </c>
      <c r="M38" s="13" cm="1">
        <f t="array" ref="M38">IF(E38&gt;0,IF($D38&lt;=0,0,ROUND(E38*I38,2)),"")</f>
        <v>18000000</v>
      </c>
      <c r="N38" s="15" cm="1">
        <f t="array" ref="N38">IF(F38&gt;0,IF($D38&lt;=0,0,ROUND(F38*J38,2)),"")</f>
        <v>18000000</v>
      </c>
    </row>
    <row r="39" spans="1:14" ht="20.5" customHeight="1" x14ac:dyDescent="0.15">
      <c r="A39" s="28"/>
      <c r="B39" s="11" t="s">
        <v>498</v>
      </c>
      <c r="C39" s="16"/>
      <c r="D39" s="18">
        <v>30</v>
      </c>
      <c r="E39" s="18" cm="1">
        <f t="array" ref="E39">D39</f>
        <v>30</v>
      </c>
      <c r="F39" s="18" cm="1">
        <f t="array" ref="F39">D39</f>
        <v>30</v>
      </c>
      <c r="G39" s="25" t="s">
        <v>499</v>
      </c>
      <c r="H39" s="18">
        <v>15000</v>
      </c>
      <c r="I39" s="18">
        <v>15000</v>
      </c>
      <c r="J39" s="18">
        <v>15000</v>
      </c>
      <c r="K39" s="18">
        <v>11</v>
      </c>
      <c r="L39" s="18" cm="1">
        <f t="array" ref="L39">IF(D39&gt;0,IF($D39&lt;=0,0,D39*H39),"")</f>
        <v>450000</v>
      </c>
      <c r="M39" s="18" cm="1">
        <f t="array" ref="M39">IF(E39&gt;0,IF($D39&lt;=0,0,ROUND(E39*I39,2)),"")</f>
        <v>450000</v>
      </c>
      <c r="N39" s="27" cm="1">
        <f t="array" ref="N39">IF(F39&gt;0,IF($D39&lt;=0,0,ROUND(F39*J39,2)),"")</f>
        <v>450000</v>
      </c>
    </row>
    <row r="40" spans="1:14" ht="20.5" customHeight="1" x14ac:dyDescent="0.15">
      <c r="A40" s="28"/>
      <c r="B40" s="11" t="s">
        <v>500</v>
      </c>
      <c r="C40" s="12"/>
      <c r="D40" s="13">
        <v>60</v>
      </c>
      <c r="E40" s="13" cm="1">
        <f t="array" ref="E40">D40</f>
        <v>60</v>
      </c>
      <c r="F40" s="13" cm="1">
        <f t="array" ref="F40">D40</f>
        <v>60</v>
      </c>
      <c r="G40" s="14" t="s">
        <v>491</v>
      </c>
      <c r="H40" s="13">
        <v>150000</v>
      </c>
      <c r="I40" s="13">
        <v>150000</v>
      </c>
      <c r="J40" s="13">
        <v>150000</v>
      </c>
      <c r="K40" s="13">
        <v>11</v>
      </c>
      <c r="L40" s="13" cm="1">
        <f t="array" ref="L40">IF(D40&gt;0,IF($D40&lt;=0,0,D40*H40),"")</f>
        <v>9000000</v>
      </c>
      <c r="M40" s="13" cm="1">
        <f t="array" ref="M40">IF(E40&gt;0,IF($D40&lt;=0,0,ROUND(E40*I40,2)),"")</f>
        <v>9000000</v>
      </c>
      <c r="N40" s="15" cm="1">
        <f t="array" ref="N40">IF(F40&gt;0,IF($D40&lt;=0,0,ROUND(F40*J40,2)),"")</f>
        <v>9000000</v>
      </c>
    </row>
    <row r="41" spans="1:14" ht="20.5" customHeight="1" x14ac:dyDescent="0.15">
      <c r="A41" s="29"/>
      <c r="B41" s="11" t="s">
        <v>501</v>
      </c>
      <c r="C41" s="16"/>
      <c r="D41" s="18">
        <v>30</v>
      </c>
      <c r="E41" s="18" cm="1">
        <f t="array" ref="E41">D41</f>
        <v>30</v>
      </c>
      <c r="F41" s="18" cm="1">
        <f t="array" ref="F41">D41</f>
        <v>30</v>
      </c>
      <c r="G41" s="25" t="s">
        <v>491</v>
      </c>
      <c r="H41" s="18">
        <v>225000</v>
      </c>
      <c r="I41" s="18">
        <v>225000</v>
      </c>
      <c r="J41" s="18">
        <v>225000</v>
      </c>
      <c r="K41" s="18">
        <v>11</v>
      </c>
      <c r="L41" s="18" cm="1">
        <f t="array" ref="L41">IF(D41&gt;0,IF($D41&lt;=0,0,D41*H41),"")</f>
        <v>6750000</v>
      </c>
      <c r="M41" s="18" cm="1">
        <f t="array" ref="M41">IF(E41&gt;0,IF($D41&lt;=0,0,ROUND(E41*I41,2)),"")</f>
        <v>6750000</v>
      </c>
      <c r="N41" s="27" cm="1">
        <f t="array" ref="N41">IF(F41&gt;0,IF($D41&lt;=0,0,ROUND(F41*J41,2)),"")</f>
        <v>6750000</v>
      </c>
    </row>
    <row r="42" spans="1:14" ht="20.5" customHeight="1" x14ac:dyDescent="0.15">
      <c r="A42" s="29"/>
      <c r="B42" s="11" t="s">
        <v>502</v>
      </c>
      <c r="C42" s="12"/>
      <c r="D42" s="13">
        <v>1</v>
      </c>
      <c r="E42" s="13" cm="1">
        <f t="array" ref="E42">D42</f>
        <v>1</v>
      </c>
      <c r="F42" s="13" cm="1">
        <f t="array" ref="F42">D42</f>
        <v>1</v>
      </c>
      <c r="G42" s="14" t="s">
        <v>13</v>
      </c>
      <c r="H42" s="13">
        <v>2200000</v>
      </c>
      <c r="I42" s="13">
        <v>2200000</v>
      </c>
      <c r="J42" s="13">
        <v>2200000</v>
      </c>
      <c r="K42" s="13">
        <v>11</v>
      </c>
      <c r="L42" s="13" cm="1">
        <f t="array" ref="L42">IF(D42&gt;0,IF($D42&lt;=0,0,D42*H42),"")</f>
        <v>2200000</v>
      </c>
      <c r="M42" s="13" cm="1">
        <f t="array" ref="M42">IF(E42&gt;0,IF($D42&lt;=0,0,ROUND(E42*I42,2)),"")</f>
        <v>2200000</v>
      </c>
      <c r="N42" s="15" cm="1">
        <f t="array" ref="N42">IF(F42&gt;0,IF($D42&lt;=0,0,ROUND(F42*J42,2)),"")</f>
        <v>2200000</v>
      </c>
    </row>
    <row r="43" spans="1:14" ht="20.5" customHeight="1" x14ac:dyDescent="0.15">
      <c r="A43" s="28"/>
      <c r="B43" s="11" t="s">
        <v>503</v>
      </c>
      <c r="C43" s="16"/>
      <c r="D43" s="18">
        <v>180</v>
      </c>
      <c r="E43" s="18" cm="1">
        <f t="array" ref="E43">D43</f>
        <v>180</v>
      </c>
      <c r="F43" s="18" cm="1">
        <f t="array" ref="F43">D43</f>
        <v>180</v>
      </c>
      <c r="G43" s="25" t="s">
        <v>495</v>
      </c>
      <c r="H43" s="18">
        <v>200000</v>
      </c>
      <c r="I43" s="18">
        <v>200000</v>
      </c>
      <c r="J43" s="18">
        <v>200000</v>
      </c>
      <c r="K43" s="18">
        <v>11</v>
      </c>
      <c r="L43" s="18" cm="1">
        <f t="array" ref="L43">IF(D43&gt;0,IF($D43&lt;=0,0,D43*H43),"")</f>
        <v>36000000</v>
      </c>
      <c r="M43" s="18" cm="1">
        <f t="array" ref="M43">IF(E43&gt;0,IF($D43&lt;=0,0,ROUND(E43*I43,2)),"")</f>
        <v>36000000</v>
      </c>
      <c r="N43" s="27" cm="1">
        <f t="array" ref="N43">IF(F43&gt;0,IF($D43&lt;=0,0,ROUND(F43*J43,2)),"")</f>
        <v>36000000</v>
      </c>
    </row>
    <row r="44" spans="1:14" ht="20.5" customHeight="1" x14ac:dyDescent="0.15">
      <c r="A44" s="141" t="s">
        <v>505</v>
      </c>
      <c r="B44" s="142" t="s">
        <v>506</v>
      </c>
      <c r="C44" s="12"/>
      <c r="D44" s="13"/>
      <c r="E44" s="13"/>
      <c r="F44" s="13"/>
      <c r="G44" s="20"/>
      <c r="H44" s="13"/>
      <c r="I44" s="13"/>
      <c r="J44" s="13"/>
      <c r="K44" s="13"/>
      <c r="L44" s="20"/>
      <c r="M44" s="20"/>
      <c r="N44" s="21"/>
    </row>
    <row r="45" spans="1:14" ht="20.5" customHeight="1" x14ac:dyDescent="0.15">
      <c r="A45" s="77">
        <v>1</v>
      </c>
      <c r="B45" s="11" t="s">
        <v>507</v>
      </c>
      <c r="C45" s="16"/>
      <c r="D45" s="18"/>
      <c r="E45" s="18"/>
      <c r="F45" s="18"/>
      <c r="G45" s="17"/>
      <c r="H45" s="18"/>
      <c r="I45" s="18"/>
      <c r="J45" s="18"/>
      <c r="K45" s="18"/>
      <c r="L45" s="17"/>
      <c r="M45" s="17"/>
      <c r="N45" s="19"/>
    </row>
    <row r="46" spans="1:14" ht="20.5" customHeight="1" x14ac:dyDescent="0.15">
      <c r="A46" s="113"/>
      <c r="B46" s="11" t="s">
        <v>508</v>
      </c>
      <c r="C46" s="12"/>
      <c r="D46" s="13">
        <v>1</v>
      </c>
      <c r="E46" s="13" cm="1">
        <f t="array" ref="E46">D46</f>
        <v>1</v>
      </c>
      <c r="F46" s="13" cm="1">
        <f t="array" ref="F46">D46</f>
        <v>1</v>
      </c>
      <c r="G46" s="14" t="s">
        <v>491</v>
      </c>
      <c r="H46" s="13">
        <v>12500000</v>
      </c>
      <c r="I46" s="13">
        <v>12500000</v>
      </c>
      <c r="J46" s="13">
        <v>12500000</v>
      </c>
      <c r="K46" s="13">
        <v>11</v>
      </c>
      <c r="L46" s="13" cm="1">
        <f t="array" ref="L46">IF(D46&gt;0,IF($D46&lt;=0,0,D46*H46),"")</f>
        <v>12500000</v>
      </c>
      <c r="M46" s="13" cm="1">
        <f t="array" ref="M46">IF(E46&gt;0,IF($D46&lt;=0,0,ROUND(E46*I46,2)),"")</f>
        <v>12500000</v>
      </c>
      <c r="N46" s="15" cm="1">
        <f t="array" ref="N46">IF(F46&gt;0,IF($D46&lt;=0,0,ROUND(F46*J46,2)),"")</f>
        <v>12500000</v>
      </c>
    </row>
    <row r="47" spans="1:14" ht="20.5" customHeight="1" x14ac:dyDescent="0.15">
      <c r="A47" s="113"/>
      <c r="B47" s="11" t="s">
        <v>509</v>
      </c>
      <c r="C47" s="16"/>
      <c r="D47" s="18">
        <v>45</v>
      </c>
      <c r="E47" s="18" cm="1">
        <f t="array" ref="E47">D47</f>
        <v>45</v>
      </c>
      <c r="F47" s="18" cm="1">
        <f t="array" ref="F47">D47</f>
        <v>45</v>
      </c>
      <c r="G47" s="25" t="s">
        <v>510</v>
      </c>
      <c r="H47" s="18">
        <v>120000</v>
      </c>
      <c r="I47" s="18">
        <v>120000</v>
      </c>
      <c r="J47" s="18">
        <v>120000</v>
      </c>
      <c r="K47" s="18">
        <v>11</v>
      </c>
      <c r="L47" s="18" cm="1">
        <f t="array" ref="L47">IF(D47&gt;0,IF($D47&lt;=0,0,D47*H47),"")</f>
        <v>5400000</v>
      </c>
      <c r="M47" s="18" cm="1">
        <f t="array" ref="M47">IF(E47&gt;0,IF($D47&lt;=0,0,ROUND(E47*I47,2)),"")</f>
        <v>5400000</v>
      </c>
      <c r="N47" s="27" cm="1">
        <f t="array" ref="N47">IF(F47&gt;0,IF($D47&lt;=0,0,ROUND(F47*J47,2)),"")</f>
        <v>5400000</v>
      </c>
    </row>
    <row r="48" spans="1:14" ht="20.5" customHeight="1" x14ac:dyDescent="0.15">
      <c r="A48" s="113"/>
      <c r="B48" s="11" t="s">
        <v>511</v>
      </c>
      <c r="C48" s="12"/>
      <c r="D48" s="13">
        <v>1</v>
      </c>
      <c r="E48" s="13" cm="1">
        <f t="array" ref="E48">D48</f>
        <v>1</v>
      </c>
      <c r="F48" s="13" cm="1">
        <f t="array" ref="F48">D48</f>
        <v>1</v>
      </c>
      <c r="G48" s="14" t="s">
        <v>102</v>
      </c>
      <c r="H48" s="13">
        <v>50000</v>
      </c>
      <c r="I48" s="13">
        <v>50000</v>
      </c>
      <c r="J48" s="13">
        <v>50000</v>
      </c>
      <c r="K48" s="13">
        <v>11</v>
      </c>
      <c r="L48" s="13" cm="1">
        <f t="array" ref="L48">IF(D48&gt;0,IF($D48&lt;=0,0,D48*H48),"")</f>
        <v>50000</v>
      </c>
      <c r="M48" s="13" cm="1">
        <f t="array" ref="M48">IF(E48&gt;0,IF($D48&lt;=0,0,ROUND(E48*I48,2)),"")</f>
        <v>50000</v>
      </c>
      <c r="N48" s="15" cm="1">
        <f t="array" ref="N48">IF(F48&gt;0,IF($D48&lt;=0,0,ROUND(F48*J48,2)),"")</f>
        <v>50000</v>
      </c>
    </row>
    <row r="49" spans="1:14" ht="20.5" customHeight="1" x14ac:dyDescent="0.15">
      <c r="A49" s="113"/>
      <c r="B49" s="11" t="s">
        <v>512</v>
      </c>
      <c r="C49" s="16"/>
      <c r="D49" s="18">
        <v>1</v>
      </c>
      <c r="E49" s="18" cm="1">
        <f t="array" ref="E49">D49</f>
        <v>1</v>
      </c>
      <c r="F49" s="18" cm="1">
        <f t="array" ref="F49">D49</f>
        <v>1</v>
      </c>
      <c r="G49" s="25" t="s">
        <v>102</v>
      </c>
      <c r="H49" s="18">
        <v>1000000</v>
      </c>
      <c r="I49" s="18">
        <v>1000000</v>
      </c>
      <c r="J49" s="18">
        <v>1000000</v>
      </c>
      <c r="K49" s="18">
        <v>11</v>
      </c>
      <c r="L49" s="18" cm="1">
        <f t="array" ref="L49">IF(D49&gt;0,IF($D49&lt;=0,0,D49*H49),"")</f>
        <v>1000000</v>
      </c>
      <c r="M49" s="18" cm="1">
        <f t="array" ref="M49">IF(E49&gt;0,IF($D49&lt;=0,0,ROUND(E49*I49,2)),"")</f>
        <v>1000000</v>
      </c>
      <c r="N49" s="27" cm="1">
        <f t="array" ref="N49">IF(F49&gt;0,IF($D49&lt;=0,0,ROUND(F49*J49,2)),"")</f>
        <v>1000000</v>
      </c>
    </row>
    <row r="50" spans="1:14" ht="20.5" customHeight="1" x14ac:dyDescent="0.15">
      <c r="A50" s="113"/>
      <c r="B50" s="11" t="s">
        <v>513</v>
      </c>
      <c r="C50" s="12"/>
      <c r="D50" s="13">
        <v>1</v>
      </c>
      <c r="E50" s="13" cm="1">
        <f t="array" ref="E50">D50</f>
        <v>1</v>
      </c>
      <c r="F50" s="13" cm="1">
        <f t="array" ref="F50">D50</f>
        <v>1</v>
      </c>
      <c r="G50" s="14" t="s">
        <v>514</v>
      </c>
      <c r="H50" s="13">
        <v>200000</v>
      </c>
      <c r="I50" s="13">
        <v>200000</v>
      </c>
      <c r="J50" s="13">
        <v>200000</v>
      </c>
      <c r="K50" s="13">
        <v>11</v>
      </c>
      <c r="L50" s="13" cm="1">
        <f t="array" ref="L50">IF(D50&gt;0,IF($D50&lt;=0,0,D50*H50),"")</f>
        <v>200000</v>
      </c>
      <c r="M50" s="13" cm="1">
        <f t="array" ref="M50">IF(E50&gt;0,IF($D50&lt;=0,0,ROUND(E50*I50,2)),"")</f>
        <v>200000</v>
      </c>
      <c r="N50" s="15" cm="1">
        <f t="array" ref="N50">IF(F50&gt;0,IF($D50&lt;=0,0,ROUND(F50*J50,2)),"")</f>
        <v>200000</v>
      </c>
    </row>
    <row r="51" spans="1:14" ht="20.5" customHeight="1" x14ac:dyDescent="0.15">
      <c r="A51" s="113"/>
      <c r="B51" s="11" t="s">
        <v>515</v>
      </c>
      <c r="C51" s="16"/>
      <c r="D51" s="18">
        <v>40</v>
      </c>
      <c r="E51" s="18" cm="1">
        <f t="array" ref="E51">D51</f>
        <v>40</v>
      </c>
      <c r="F51" s="18" cm="1">
        <f t="array" ref="F51">D51</f>
        <v>40</v>
      </c>
      <c r="G51" s="25" t="s">
        <v>491</v>
      </c>
      <c r="H51" s="18">
        <v>200000</v>
      </c>
      <c r="I51" s="18">
        <v>200000</v>
      </c>
      <c r="J51" s="18">
        <v>200000</v>
      </c>
      <c r="K51" s="18">
        <v>11</v>
      </c>
      <c r="L51" s="18" cm="1">
        <f t="array" ref="L51">IF(D51&gt;0,IF($D51&lt;=0,0,D51*H51),"")</f>
        <v>8000000</v>
      </c>
      <c r="M51" s="18" cm="1">
        <f t="array" ref="M51">IF(E51&gt;0,IF($D51&lt;=0,0,ROUND(E51*I51,2)),"")</f>
        <v>8000000</v>
      </c>
      <c r="N51" s="27" cm="1">
        <f t="array" ref="N51">IF(F51&gt;0,IF($D51&lt;=0,0,ROUND(F51*J51,2)),"")</f>
        <v>8000000</v>
      </c>
    </row>
    <row r="52" spans="1:14" ht="20.5" customHeight="1" x14ac:dyDescent="0.15">
      <c r="A52" s="77">
        <v>2</v>
      </c>
      <c r="B52" s="11" t="s">
        <v>516</v>
      </c>
      <c r="C52" s="12"/>
      <c r="D52" s="13"/>
      <c r="E52" s="13"/>
      <c r="F52" s="13"/>
      <c r="G52" s="20"/>
      <c r="H52" s="13"/>
      <c r="I52" s="13"/>
      <c r="J52" s="13"/>
      <c r="K52" s="13"/>
      <c r="L52" s="20"/>
      <c r="M52" s="20"/>
      <c r="N52" s="21"/>
    </row>
    <row r="53" spans="1:14" ht="20.5" customHeight="1" x14ac:dyDescent="0.15">
      <c r="A53" s="113"/>
      <c r="B53" s="11" t="s">
        <v>508</v>
      </c>
      <c r="C53" s="16"/>
      <c r="D53" s="18">
        <v>1</v>
      </c>
      <c r="E53" s="18" cm="1">
        <f t="array" ref="E53">D53</f>
        <v>1</v>
      </c>
      <c r="F53" s="18" cm="1">
        <f t="array" ref="F53">D53</f>
        <v>1</v>
      </c>
      <c r="G53" s="25" t="s">
        <v>491</v>
      </c>
      <c r="H53" s="18">
        <v>12500000</v>
      </c>
      <c r="I53" s="18">
        <v>12500000</v>
      </c>
      <c r="J53" s="18">
        <v>12500000</v>
      </c>
      <c r="K53" s="18">
        <v>11</v>
      </c>
      <c r="L53" s="18" cm="1">
        <f t="array" ref="L53">IF(D53&gt;0,IF($D53&lt;=0,0,D53*H53),"")</f>
        <v>12500000</v>
      </c>
      <c r="M53" s="18" cm="1">
        <f t="array" ref="M53">IF(E53&gt;0,IF($D53&lt;=0,0,ROUND(E53*I53,2)),"")</f>
        <v>12500000</v>
      </c>
      <c r="N53" s="27" cm="1">
        <f t="array" ref="N53">IF(F53&gt;0,IF($D53&lt;=0,0,ROUND(F53*J53,2)),"")</f>
        <v>12500000</v>
      </c>
    </row>
    <row r="54" spans="1:14" ht="20.5" customHeight="1" x14ac:dyDescent="0.15">
      <c r="A54" s="113"/>
      <c r="B54" s="11" t="s">
        <v>509</v>
      </c>
      <c r="C54" s="12"/>
      <c r="D54" s="13">
        <v>45</v>
      </c>
      <c r="E54" s="13" cm="1">
        <f t="array" ref="E54">D54</f>
        <v>45</v>
      </c>
      <c r="F54" s="13" cm="1">
        <f t="array" ref="F54">D54</f>
        <v>45</v>
      </c>
      <c r="G54" s="14" t="s">
        <v>510</v>
      </c>
      <c r="H54" s="13">
        <v>120000</v>
      </c>
      <c r="I54" s="13">
        <v>120000</v>
      </c>
      <c r="J54" s="13">
        <v>120000</v>
      </c>
      <c r="K54" s="13">
        <v>11</v>
      </c>
      <c r="L54" s="13" cm="1">
        <f t="array" ref="L54">IF(D54&gt;0,IF($D54&lt;=0,0,D54*H54),"")</f>
        <v>5400000</v>
      </c>
      <c r="M54" s="13" cm="1">
        <f t="array" ref="M54">IF(E54&gt;0,IF($D54&lt;=0,0,ROUND(E54*I54,2)),"")</f>
        <v>5400000</v>
      </c>
      <c r="N54" s="15" cm="1">
        <f t="array" ref="N54">IF(F54&gt;0,IF($D54&lt;=0,0,ROUND(F54*J54,2)),"")</f>
        <v>5400000</v>
      </c>
    </row>
    <row r="55" spans="1:14" ht="20.5" customHeight="1" x14ac:dyDescent="0.15">
      <c r="A55" s="113"/>
      <c r="B55" s="11" t="s">
        <v>511</v>
      </c>
      <c r="C55" s="16"/>
      <c r="D55" s="18">
        <v>1</v>
      </c>
      <c r="E55" s="18" cm="1">
        <f t="array" ref="E55">D55</f>
        <v>1</v>
      </c>
      <c r="F55" s="18" cm="1">
        <f t="array" ref="F55">D55</f>
        <v>1</v>
      </c>
      <c r="G55" s="25" t="s">
        <v>102</v>
      </c>
      <c r="H55" s="18">
        <v>50000</v>
      </c>
      <c r="I55" s="18">
        <v>50000</v>
      </c>
      <c r="J55" s="18">
        <v>50000</v>
      </c>
      <c r="K55" s="18">
        <v>11</v>
      </c>
      <c r="L55" s="18" cm="1">
        <f t="array" ref="L55">IF(D55&gt;0,IF($D55&lt;=0,0,D55*H55),"")</f>
        <v>50000</v>
      </c>
      <c r="M55" s="18" cm="1">
        <f t="array" ref="M55">IF(E55&gt;0,IF($D55&lt;=0,0,ROUND(E55*I55,2)),"")</f>
        <v>50000</v>
      </c>
      <c r="N55" s="27" cm="1">
        <f t="array" ref="N55">IF(F55&gt;0,IF($D55&lt;=0,0,ROUND(F55*J55,2)),"")</f>
        <v>50000</v>
      </c>
    </row>
    <row r="56" spans="1:14" ht="20.5" customHeight="1" x14ac:dyDescent="0.15">
      <c r="A56" s="113"/>
      <c r="B56" s="11" t="s">
        <v>512</v>
      </c>
      <c r="C56" s="12"/>
      <c r="D56" s="13">
        <v>1</v>
      </c>
      <c r="E56" s="13" cm="1">
        <f t="array" ref="E56">D56</f>
        <v>1</v>
      </c>
      <c r="F56" s="13" cm="1">
        <f t="array" ref="F56">D56</f>
        <v>1</v>
      </c>
      <c r="G56" s="14" t="s">
        <v>102</v>
      </c>
      <c r="H56" s="13">
        <v>1000000</v>
      </c>
      <c r="I56" s="13">
        <v>1000000</v>
      </c>
      <c r="J56" s="13">
        <v>1000000</v>
      </c>
      <c r="K56" s="13">
        <v>11</v>
      </c>
      <c r="L56" s="13" cm="1">
        <f t="array" ref="L56">IF(D56&gt;0,IF($D56&lt;=0,0,D56*H56),"")</f>
        <v>1000000</v>
      </c>
      <c r="M56" s="13" cm="1">
        <f t="array" ref="M56">IF(E56&gt;0,IF($D56&lt;=0,0,ROUND(E56*I56,2)),"")</f>
        <v>1000000</v>
      </c>
      <c r="N56" s="15" cm="1">
        <f t="array" ref="N56">IF(F56&gt;0,IF($D56&lt;=0,0,ROUND(F56*J56,2)),"")</f>
        <v>1000000</v>
      </c>
    </row>
    <row r="57" spans="1:14" ht="20.5" customHeight="1" x14ac:dyDescent="0.15">
      <c r="A57" s="113"/>
      <c r="B57" s="11" t="s">
        <v>513</v>
      </c>
      <c r="C57" s="16"/>
      <c r="D57" s="18">
        <v>1</v>
      </c>
      <c r="E57" s="18" cm="1">
        <f t="array" ref="E57">D57</f>
        <v>1</v>
      </c>
      <c r="F57" s="18" cm="1">
        <f t="array" ref="F57">D57</f>
        <v>1</v>
      </c>
      <c r="G57" s="25" t="s">
        <v>514</v>
      </c>
      <c r="H57" s="18">
        <v>200000</v>
      </c>
      <c r="I57" s="18">
        <v>200000</v>
      </c>
      <c r="J57" s="18">
        <v>200000</v>
      </c>
      <c r="K57" s="18">
        <v>11</v>
      </c>
      <c r="L57" s="18" cm="1">
        <f t="array" ref="L57">IF(D57&gt;0,IF($D57&lt;=0,0,D57*H57),"")</f>
        <v>200000</v>
      </c>
      <c r="M57" s="18" cm="1">
        <f t="array" ref="M57">IF(E57&gt;0,IF($D57&lt;=0,0,ROUND(E57*I57,2)),"")</f>
        <v>200000</v>
      </c>
      <c r="N57" s="27" cm="1">
        <f t="array" ref="N57">IF(F57&gt;0,IF($D57&lt;=0,0,ROUND(F57*J57,2)),"")</f>
        <v>200000</v>
      </c>
    </row>
    <row r="58" spans="1:14" ht="20.5" customHeight="1" x14ac:dyDescent="0.15">
      <c r="A58" s="113"/>
      <c r="B58" s="11" t="s">
        <v>515</v>
      </c>
      <c r="C58" s="12"/>
      <c r="D58" s="13">
        <v>40</v>
      </c>
      <c r="E58" s="13" cm="1">
        <f t="array" ref="E58">D58</f>
        <v>40</v>
      </c>
      <c r="F58" s="13" cm="1">
        <f t="array" ref="F58">D58</f>
        <v>40</v>
      </c>
      <c r="G58" s="14" t="s">
        <v>491</v>
      </c>
      <c r="H58" s="13">
        <v>200000</v>
      </c>
      <c r="I58" s="13">
        <v>200000</v>
      </c>
      <c r="J58" s="13">
        <v>200000</v>
      </c>
      <c r="K58" s="13">
        <v>11</v>
      </c>
      <c r="L58" s="13" cm="1">
        <f t="array" ref="L58">IF(D58&gt;0,IF($D58&lt;=0,0,D58*H58),"")</f>
        <v>8000000</v>
      </c>
      <c r="M58" s="13" cm="1">
        <f t="array" ref="M58">IF(E58&gt;0,IF($D58&lt;=0,0,ROUND(E58*I58,2)),"")</f>
        <v>8000000</v>
      </c>
      <c r="N58" s="15" cm="1">
        <f t="array" ref="N58">IF(F58&gt;0,IF($D58&lt;=0,0,ROUND(F58*J58,2)),"")</f>
        <v>8000000</v>
      </c>
    </row>
    <row r="59" spans="1:14" ht="20.5" customHeight="1" x14ac:dyDescent="0.15">
      <c r="A59" s="113"/>
      <c r="B59" s="11" t="s">
        <v>517</v>
      </c>
      <c r="C59" s="16"/>
      <c r="D59" s="18"/>
      <c r="E59" s="18"/>
      <c r="F59" s="18"/>
      <c r="G59" s="17"/>
      <c r="H59" s="18"/>
      <c r="I59" s="18"/>
      <c r="J59" s="18"/>
      <c r="K59" s="18"/>
      <c r="L59" s="17"/>
      <c r="M59" s="17"/>
      <c r="N59" s="19"/>
    </row>
    <row r="60" spans="1:14" ht="20.5" customHeight="1" x14ac:dyDescent="0.15">
      <c r="A60" s="77">
        <v>1</v>
      </c>
      <c r="B60" s="11" t="s">
        <v>66</v>
      </c>
      <c r="C60" s="12"/>
      <c r="D60" s="13">
        <v>5</v>
      </c>
      <c r="E60" s="13" cm="1">
        <f t="array" ref="E60">D60</f>
        <v>5</v>
      </c>
      <c r="F60" s="13" cm="1">
        <f t="array" ref="F60">D60</f>
        <v>5</v>
      </c>
      <c r="G60" s="14" t="s">
        <v>518</v>
      </c>
      <c r="H60" s="13">
        <v>1000000</v>
      </c>
      <c r="I60" s="13">
        <v>1000000</v>
      </c>
      <c r="J60" s="13">
        <v>1000000</v>
      </c>
      <c r="K60" s="13">
        <v>11</v>
      </c>
      <c r="L60" s="13" cm="1">
        <f t="array" ref="L60">IF(D60&gt;0,IF($D60&lt;=0,0,D60*H60),"")</f>
        <v>5000000</v>
      </c>
      <c r="M60" s="13" cm="1">
        <f t="array" ref="M60">IF(E60&gt;0,IF($D60&lt;=0,0,ROUND(E60*I60,2)),"")</f>
        <v>5000000</v>
      </c>
      <c r="N60" s="15" cm="1">
        <f t="array" ref="N60">IF(F60&gt;0,IF($D60&lt;=0,0,ROUND(F60*J60,2)),"")</f>
        <v>5000000</v>
      </c>
    </row>
    <row r="61" spans="1:14" ht="20.5" customHeight="1" x14ac:dyDescent="0.15">
      <c r="A61" s="77">
        <v>2</v>
      </c>
      <c r="B61" s="11" t="s">
        <v>519</v>
      </c>
      <c r="C61" s="16"/>
      <c r="D61" s="18">
        <v>5</v>
      </c>
      <c r="E61" s="18" cm="1">
        <f t="array" ref="E61">D61</f>
        <v>5</v>
      </c>
      <c r="F61" s="18" cm="1">
        <f t="array" ref="F61">D61</f>
        <v>5</v>
      </c>
      <c r="G61" s="25" t="s">
        <v>518</v>
      </c>
      <c r="H61" s="18">
        <v>1500000</v>
      </c>
      <c r="I61" s="18">
        <v>1500000</v>
      </c>
      <c r="J61" s="18">
        <v>1500000</v>
      </c>
      <c r="K61" s="18">
        <v>11</v>
      </c>
      <c r="L61" s="18" cm="1">
        <f t="array" ref="L61">IF(D61&gt;0,IF($D61&lt;=0,0,D61*H61),"")</f>
        <v>7500000</v>
      </c>
      <c r="M61" s="18" cm="1">
        <f t="array" ref="M61">IF(E61&gt;0,IF($D61&lt;=0,0,ROUND(E61*I61,2)),"")</f>
        <v>7500000</v>
      </c>
      <c r="N61" s="27" cm="1">
        <f t="array" ref="N61">IF(F61&gt;0,IF($D61&lt;=0,0,ROUND(F61*J61,2)),"")</f>
        <v>7500000</v>
      </c>
    </row>
    <row r="62" spans="1:14" ht="20.5" customHeight="1" x14ac:dyDescent="0.15">
      <c r="A62" s="77">
        <v>3</v>
      </c>
      <c r="B62" s="11" t="s">
        <v>69</v>
      </c>
      <c r="C62" s="12"/>
      <c r="D62" s="13">
        <v>5</v>
      </c>
      <c r="E62" s="13" cm="1">
        <f t="array" ref="E62">D62</f>
        <v>5</v>
      </c>
      <c r="F62" s="13" cm="1">
        <f t="array" ref="F62">D62</f>
        <v>5</v>
      </c>
      <c r="G62" s="14" t="s">
        <v>518</v>
      </c>
      <c r="H62" s="13">
        <v>2500000</v>
      </c>
      <c r="I62" s="13">
        <v>2500000</v>
      </c>
      <c r="J62" s="13">
        <v>2500000</v>
      </c>
      <c r="K62" s="13">
        <v>11</v>
      </c>
      <c r="L62" s="13" cm="1">
        <f t="array" ref="L62">IF(D62&gt;0,IF($D62&lt;=0,0,D62*H62),"")</f>
        <v>12500000</v>
      </c>
      <c r="M62" s="13" cm="1">
        <f t="array" ref="M62">IF(E62&gt;0,IF($D62&lt;=0,0,ROUND(E62*I62,2)),"")</f>
        <v>12500000</v>
      </c>
      <c r="N62" s="15" cm="1">
        <f t="array" ref="N62">IF(F62&gt;0,IF($D62&lt;=0,0,ROUND(F62*J62,2)),"")</f>
        <v>12500000</v>
      </c>
    </row>
    <row r="63" spans="1:14" ht="20.5" customHeight="1" x14ac:dyDescent="0.15">
      <c r="A63" s="143">
        <v>4</v>
      </c>
      <c r="B63" s="32" t="s">
        <v>520</v>
      </c>
      <c r="C63" s="33"/>
      <c r="D63" s="34">
        <v>2</v>
      </c>
      <c r="E63" s="34" cm="1">
        <f t="array" ref="E63">D63</f>
        <v>2</v>
      </c>
      <c r="F63" s="34" cm="1">
        <f t="array" ref="F63">D63</f>
        <v>2</v>
      </c>
      <c r="G63" s="35" t="s">
        <v>136</v>
      </c>
      <c r="H63" s="34">
        <v>2050000</v>
      </c>
      <c r="I63" s="34">
        <v>2000000</v>
      </c>
      <c r="J63" s="34">
        <v>2000000</v>
      </c>
      <c r="K63" s="34">
        <v>11</v>
      </c>
      <c r="L63" s="34" cm="1">
        <f t="array" ref="L63">IF(D63&gt;0,IF($D63&lt;=0,0,D63*H63),"")</f>
        <v>4100000</v>
      </c>
      <c r="M63" s="34" cm="1">
        <f t="array" ref="M63">IF(E63&gt;0,IF($D63&lt;=0,0,ROUND(E63*I63,2)),"")</f>
        <v>4000000</v>
      </c>
      <c r="N63" s="36" cm="1">
        <f t="array" ref="N63">IF(F63&gt;0,IF($D63&lt;=0,0,ROUND(F63*J63,2)),"")</f>
        <v>4000000</v>
      </c>
    </row>
    <row r="64" spans="1:14" ht="20.75" customHeight="1" x14ac:dyDescent="0.15">
      <c r="A64" s="51"/>
      <c r="B64" s="52"/>
      <c r="C64" s="52"/>
      <c r="D64" s="144"/>
      <c r="E64" s="144"/>
      <c r="F64" s="145"/>
      <c r="G64" s="54"/>
      <c r="H64" s="54"/>
      <c r="I64" s="52"/>
      <c r="J64" s="55"/>
      <c r="K64" s="56" t="s">
        <v>39</v>
      </c>
      <c r="L64" s="57" cm="1">
        <f t="array" ref="L64">SUM(L1:L63)</f>
        <v>900850000</v>
      </c>
      <c r="M64" s="57" cm="1">
        <f t="array" ref="M64">SUM(M1:M63)</f>
        <v>900750000</v>
      </c>
      <c r="N64" s="57" cm="1">
        <f t="array" ref="N64">SUM(N1:N63)</f>
        <v>900750000</v>
      </c>
    </row>
    <row r="65" spans="1:14" ht="21" customHeight="1" x14ac:dyDescent="0.15">
      <c r="A65" s="58"/>
      <c r="B65" s="60"/>
      <c r="C65" s="60"/>
      <c r="D65" s="70"/>
      <c r="E65" s="70"/>
      <c r="F65" s="70"/>
      <c r="G65" s="64"/>
      <c r="H65" s="64"/>
      <c r="I65" s="60"/>
      <c r="J65" s="65"/>
      <c r="K65" s="65" t="str" cm="1">
        <f t="array" ref="K65">"Jumlah Terkena Pajak "&amp;MAX(K3:K63)&amp;"% (B)"</f>
        <v>Jumlah Terkena Pajak 11% (B)</v>
      </c>
      <c r="L65" s="66" cm="1">
        <f t="array" ref="L65">SUMIF($K3:$K63,"&gt;0",L3:L63)</f>
        <v>900850000</v>
      </c>
      <c r="M65" s="67" cm="1">
        <f t="array" ref="M65">SUMIF($K3:$K63,"&gt;0",M3:M63)</f>
        <v>900750000</v>
      </c>
      <c r="N65" s="67" cm="1">
        <f t="array" ref="N65">SUMIF($K3:$K63,"&gt;0",N3:N63)</f>
        <v>900750000</v>
      </c>
    </row>
    <row r="66" spans="1:14" ht="21" customHeight="1" x14ac:dyDescent="0.15">
      <c r="A66" s="68"/>
      <c r="B66" s="69"/>
      <c r="C66" s="69"/>
      <c r="D66" s="70"/>
      <c r="E66" s="70"/>
      <c r="F66" s="69"/>
      <c r="G66" s="70"/>
      <c r="H66" s="70"/>
      <c r="I66" s="69"/>
      <c r="J66" s="71"/>
      <c r="K66" s="71" t="str" cm="1">
        <f t="array" ref="K66">"PPN (C) = "&amp;MAX(K3:K63)&amp;"% x B"</f>
        <v>PPN (C) = 11% x B</v>
      </c>
      <c r="L66" s="72" cm="1">
        <f t="array" ref="L66">L65*MAX($K3:$K63)%</f>
        <v>99093500</v>
      </c>
      <c r="M66" s="67" cm="1">
        <f t="array" ref="M66">M65*MAX($K3:$K63)%</f>
        <v>99082500</v>
      </c>
      <c r="N66" s="67" cm="1">
        <f t="array" ref="N66">N65*MAX($K3:$K63)%</f>
        <v>99082500</v>
      </c>
    </row>
    <row r="67" spans="1:14" ht="21" customHeight="1" x14ac:dyDescent="0.15">
      <c r="A67" s="68"/>
      <c r="B67" s="69"/>
      <c r="C67" s="69"/>
      <c r="D67" s="70"/>
      <c r="E67" s="70"/>
      <c r="F67" s="70"/>
      <c r="G67" s="70"/>
      <c r="H67" s="70"/>
      <c r="I67" s="69"/>
      <c r="J67" s="71"/>
      <c r="K67" s="73" t="s">
        <v>41</v>
      </c>
      <c r="L67" s="74" cm="1">
        <f t="array" ref="L67">L64+L66</f>
        <v>999943500</v>
      </c>
      <c r="M67" s="67" cm="1">
        <f t="array" ref="M67">M64+M66</f>
        <v>999832500</v>
      </c>
      <c r="N67" s="67" cm="1">
        <f t="array" ref="N67">N64+N66</f>
        <v>999832500</v>
      </c>
    </row>
    <row r="68" spans="1:14" ht="20.5" customHeight="1" x14ac:dyDescent="0.15">
      <c r="A68" s="68"/>
      <c r="B68" s="69"/>
      <c r="C68" s="69"/>
      <c r="D68" s="70"/>
      <c r="E68" s="70"/>
      <c r="F68" s="70"/>
      <c r="G68" s="70"/>
      <c r="H68" s="70"/>
      <c r="I68" s="72"/>
      <c r="J68" s="129"/>
      <c r="K68" s="73" t="s">
        <v>42</v>
      </c>
      <c r="L68" s="66" cm="1">
        <f t="array" ref="L68">ROUNDDOWN(L67,-3)</f>
        <v>999943000</v>
      </c>
      <c r="M68" s="66" cm="1">
        <f t="array" ref="M68">ROUNDDOWN(M67,2)</f>
        <v>999832500</v>
      </c>
      <c r="N68" s="66" cm="1">
        <f t="array" ref="N68">ROUNDDOWN(N67,-3)</f>
        <v>999832000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7890000</v>
      </c>
      <c r="I4" s="13">
        <v>7818000</v>
      </c>
      <c r="J4" s="13">
        <v>7818000</v>
      </c>
      <c r="K4" s="13">
        <v>11</v>
      </c>
      <c r="L4" s="13" cm="1">
        <f t="array" ref="L4">IF(D4&gt;0,IF($D4&lt;=0,0,D4*H4),"")</f>
        <v>7890000</v>
      </c>
      <c r="M4" s="13" cm="1">
        <f t="array" ref="M4">IF(E4&gt;0,IF($D4&lt;=0,0,ROUND(E4*I4,2)),"")</f>
        <v>7818000</v>
      </c>
      <c r="N4" s="15" cm="1">
        <f t="array" ref="N4">IF(F4&gt;0,IF($D4&lt;=0,0,ROUND(F4*J4,2)),"")</f>
        <v>7818000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465000</v>
      </c>
      <c r="J5" s="18">
        <v>465000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465000</v>
      </c>
      <c r="N5" s="27" cm="1">
        <f t="array" ref="N5">IF(F5&gt;0,IF($D5&lt;=0,0,ROUND(F5*J5,2)),"")</f>
        <v>465000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15545.49</v>
      </c>
      <c r="J7" s="18">
        <v>15545.49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4197282.3</v>
      </c>
      <c r="N7" s="27" cm="1">
        <f t="array" ref="N7">IF(F7&gt;0,IF($D7&lt;=0,0,ROUND(F7*J7,2)),"")</f>
        <v>4197282.3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6412.63</v>
      </c>
      <c r="E9" s="34" cm="1">
        <f t="array" ref="E9">D9</f>
        <v>6412.63</v>
      </c>
      <c r="F9" s="34" cm="1">
        <f t="array" ref="F9">D9</f>
        <v>6412.63</v>
      </c>
      <c r="G9" s="35" t="s">
        <v>34</v>
      </c>
      <c r="H9" s="34">
        <v>24729.47</v>
      </c>
      <c r="I9" s="34">
        <v>24708.27</v>
      </c>
      <c r="J9" s="34">
        <v>24708.27</v>
      </c>
      <c r="K9" s="34">
        <v>11</v>
      </c>
      <c r="L9" s="34" cm="1">
        <f t="array" ref="L9">IF(D9&gt;0,IF($D9&lt;=0,0,D9*H9),"")</f>
        <v>158580941.20610002</v>
      </c>
      <c r="M9" s="34" cm="1">
        <f t="array" ref="M9">IF(E9&gt;0,IF($D9&lt;=0,0,ROUND(E9*I9,2)),"")</f>
        <v>158444993.44999999</v>
      </c>
      <c r="N9" s="36" cm="1">
        <f t="array" ref="N9">IF(F9&gt;0,IF($D9&lt;=0,0,ROUND(F9*J9,2)),"")</f>
        <v>158444993.44999999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171171320.80610001</v>
      </c>
      <c r="M28" s="57" cm="1">
        <f t="array" ref="M28">SUM(M1:M27)</f>
        <v>170925275.75</v>
      </c>
      <c r="N28" s="57" cm="1">
        <f t="array" ref="N28">SUM(N1:N27)</f>
        <v>170925275.75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375225.51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374758.02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374758.02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171171320.80610001</v>
      </c>
      <c r="M29" s="67" cm="1">
        <f t="array" ref="M29">SUMIF($K3:$K27,"&gt;0",M3:M27)</f>
        <v>170925275.75</v>
      </c>
      <c r="N29" s="67" cm="1">
        <f t="array" ref="N29">SUMIF($K3:$K27,"&gt;0",N3:N27)</f>
        <v>170925275.75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18828845.288671002</v>
      </c>
      <c r="M30" s="67" cm="1">
        <f t="array" ref="M30">M29*MAX($K3:$K27)%</f>
        <v>18801780.3325</v>
      </c>
      <c r="N30" s="67" cm="1">
        <f t="array" ref="N30">N29*MAX($K3:$K27)%</f>
        <v>18801780.3325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190000166.09477103</v>
      </c>
      <c r="M31" s="67" cm="1">
        <f t="array" ref="M31">M28+M30</f>
        <v>189727056.08250001</v>
      </c>
      <c r="N31" s="67" cm="1">
        <f t="array" ref="N31">N28+N30</f>
        <v>189727056.08250001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190000000</v>
      </c>
      <c r="M32" s="66" cm="1">
        <f t="array" ref="M32">ROUNDDOWN(M31,2)</f>
        <v>189727056.08000001</v>
      </c>
      <c r="N32" s="66" cm="1">
        <f t="array" ref="N32">ROUNDDOWN(N31,-3)</f>
        <v>189727000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7890000</v>
      </c>
      <c r="I4" s="13">
        <v>7824000</v>
      </c>
      <c r="J4" s="13">
        <v>7824000</v>
      </c>
      <c r="K4" s="13">
        <v>11</v>
      </c>
      <c r="L4" s="13" cm="1">
        <f t="array" ref="L4">IF(D4&gt;0,IF($D4&lt;=0,0,D4*H4),"")</f>
        <v>7890000</v>
      </c>
      <c r="M4" s="13" cm="1">
        <f t="array" ref="M4">IF(E4&gt;0,IF($D4&lt;=0,0,ROUND(E4*I4,2)),"")</f>
        <v>7824000</v>
      </c>
      <c r="N4" s="15" cm="1">
        <f t="array" ref="N4">IF(F4&gt;0,IF($D4&lt;=0,0,ROUND(F4*J4,2)),"")</f>
        <v>7824000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465000</v>
      </c>
      <c r="J5" s="18">
        <v>465000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465000</v>
      </c>
      <c r="N5" s="27" cm="1">
        <f t="array" ref="N5">IF(F5&gt;0,IF($D5&lt;=0,0,ROUND(F5*J5,2)),"")</f>
        <v>465000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15545.49</v>
      </c>
      <c r="J7" s="18">
        <v>15545.49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4197282.3</v>
      </c>
      <c r="N7" s="27" cm="1">
        <f t="array" ref="N7">IF(F7&gt;0,IF($D7&lt;=0,0,ROUND(F7*J7,2)),"")</f>
        <v>4197282.3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6412.63</v>
      </c>
      <c r="E9" s="34" cm="1">
        <f t="array" ref="E9">D9</f>
        <v>6412.63</v>
      </c>
      <c r="F9" s="34" cm="1">
        <f t="array" ref="F9">D9</f>
        <v>6412.63</v>
      </c>
      <c r="G9" s="35" t="s">
        <v>34</v>
      </c>
      <c r="H9" s="34">
        <v>24729.47</v>
      </c>
      <c r="I9" s="34">
        <v>24708.27</v>
      </c>
      <c r="J9" s="34">
        <v>24708.27</v>
      </c>
      <c r="K9" s="34">
        <v>11</v>
      </c>
      <c r="L9" s="34" cm="1">
        <f t="array" ref="L9">IF(D9&gt;0,IF($D9&lt;=0,0,D9*H9),"")</f>
        <v>158580941.20610002</v>
      </c>
      <c r="M9" s="34" cm="1">
        <f t="array" ref="M9">IF(E9&gt;0,IF($D9&lt;=0,0,ROUND(E9*I9,2)),"")</f>
        <v>158444993.44999999</v>
      </c>
      <c r="N9" s="36" cm="1">
        <f t="array" ref="N9">IF(F9&gt;0,IF($D9&lt;=0,0,ROUND(F9*J9,2)),"")</f>
        <v>158444993.44999999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171171320.80610001</v>
      </c>
      <c r="M28" s="57" cm="1">
        <f t="array" ref="M28">SUM(M1:M27)</f>
        <v>170931275.75</v>
      </c>
      <c r="N28" s="57" cm="1">
        <f t="array" ref="N28">SUM(N1:N27)</f>
        <v>170931275.75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375225.51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374769.42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374769.42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171171320.80610001</v>
      </c>
      <c r="M29" s="67" cm="1">
        <f t="array" ref="M29">SUMIF($K3:$K27,"&gt;0",M3:M27)</f>
        <v>170931275.75</v>
      </c>
      <c r="N29" s="67" cm="1">
        <f t="array" ref="N29">SUMIF($K3:$K27,"&gt;0",N3:N27)</f>
        <v>170931275.75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18828845.288671002</v>
      </c>
      <c r="M30" s="67" cm="1">
        <f t="array" ref="M30">M29*MAX($K3:$K27)%</f>
        <v>18802440.3325</v>
      </c>
      <c r="N30" s="67" cm="1">
        <f t="array" ref="N30">N29*MAX($K3:$K27)%</f>
        <v>18802440.3325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190000166.09477103</v>
      </c>
      <c r="M31" s="67" cm="1">
        <f t="array" ref="M31">M28+M30</f>
        <v>189733716.08250001</v>
      </c>
      <c r="N31" s="67" cm="1">
        <f t="array" ref="N31">N28+N30</f>
        <v>189733716.08250001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190000000</v>
      </c>
      <c r="M32" s="66" cm="1">
        <f t="array" ref="M32">ROUNDDOWN(M31,2)</f>
        <v>189733716.08000001</v>
      </c>
      <c r="N32" s="66" cm="1">
        <f t="array" ref="N32">ROUNDDOWN(N31,-3)</f>
        <v>189733000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7240000</v>
      </c>
      <c r="I4" s="13">
        <v>7177000</v>
      </c>
      <c r="J4" s="13">
        <v>7177000</v>
      </c>
      <c r="K4" s="13">
        <v>11</v>
      </c>
      <c r="L4" s="13" cm="1">
        <f t="array" ref="L4">IF(D4&gt;0,IF($D4&lt;=0,0,D4*H4),"")</f>
        <v>7240000</v>
      </c>
      <c r="M4" s="13" cm="1">
        <f t="array" ref="M4">IF(E4&gt;0,IF($D4&lt;=0,0,ROUND(E4*I4,2)),"")</f>
        <v>7177000</v>
      </c>
      <c r="N4" s="15" cm="1">
        <f t="array" ref="N4">IF(F4&gt;0,IF($D4&lt;=0,0,ROUND(F4*J4,2)),"")</f>
        <v>7177000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459000</v>
      </c>
      <c r="J5" s="18">
        <v>459000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459000</v>
      </c>
      <c r="N5" s="27" cm="1">
        <f t="array" ref="N5">IF(F5&gt;0,IF($D5&lt;=0,0,ROUND(F5*J5,2)),"")</f>
        <v>459000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297</v>
      </c>
      <c r="E7" s="18" cm="1">
        <f t="array" ref="E7">D7</f>
        <v>297</v>
      </c>
      <c r="F7" s="18" cm="1">
        <f t="array" ref="F7">D7</f>
        <v>297</v>
      </c>
      <c r="G7" s="25" t="s">
        <v>34</v>
      </c>
      <c r="H7" s="18">
        <v>15575.48</v>
      </c>
      <c r="I7" s="18">
        <v>15528.09</v>
      </c>
      <c r="J7" s="18">
        <v>15528.09</v>
      </c>
      <c r="K7" s="18">
        <v>11</v>
      </c>
      <c r="L7" s="18" cm="1">
        <f t="array" ref="L7">IF(D7&gt;0,IF($D7&lt;=0,0,D7*H7),"")</f>
        <v>4625917.5599999996</v>
      </c>
      <c r="M7" s="18" cm="1">
        <f t="array" ref="M7">IF(E7&gt;0,IF($D7&lt;=0,0,ROUND(E7*I7,2)),"")</f>
        <v>4611842.7300000004</v>
      </c>
      <c r="N7" s="27" cm="1">
        <f t="array" ref="N7">IF(F7&gt;0,IF($D7&lt;=0,0,ROUND(F7*J7,2)),"")</f>
        <v>4611842.7300000004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34">
        <v>6421.9</v>
      </c>
      <c r="E9" s="34" cm="1">
        <f t="array" ref="E9">D9</f>
        <v>6421.9</v>
      </c>
      <c r="F9" s="34" cm="1">
        <f t="array" ref="F9">D9</f>
        <v>6421.9</v>
      </c>
      <c r="G9" s="35" t="s">
        <v>34</v>
      </c>
      <c r="H9" s="34">
        <v>24729.47</v>
      </c>
      <c r="I9" s="34">
        <v>24695.98</v>
      </c>
      <c r="J9" s="34">
        <v>24695.98</v>
      </c>
      <c r="K9" s="34">
        <v>11</v>
      </c>
      <c r="L9" s="34" cm="1">
        <f t="array" ref="L9">IF(D9&gt;0,IF($D9&lt;=0,0,D9*H9),"")</f>
        <v>158810183.39300001</v>
      </c>
      <c r="M9" s="34" cm="1">
        <f t="array" ref="M9">IF(E9&gt;0,IF($D9&lt;=0,0,ROUND(E9*I9,2)),"")</f>
        <v>158595113.96000001</v>
      </c>
      <c r="N9" s="36" cm="1">
        <f t="array" ref="N9">IF(F9&gt;0,IF($D9&lt;=0,0,ROUND(F9*J9,2)),"")</f>
        <v>158595113.96000001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171171100.95300001</v>
      </c>
      <c r="M28" s="57" cm="1">
        <f t="array" ref="M28">SUM(M1:M27)</f>
        <v>170842956.69</v>
      </c>
      <c r="N28" s="57" cm="1">
        <f t="array" ref="N28">SUM(N1:N27)</f>
        <v>170842956.69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375225.09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374601.62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374601.62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171171100.95300001</v>
      </c>
      <c r="M29" s="67" cm="1">
        <f t="array" ref="M29">SUMIF($K3:$K27,"&gt;0",M3:M27)</f>
        <v>170842956.69</v>
      </c>
      <c r="N29" s="67" cm="1">
        <f t="array" ref="N29">SUMIF($K3:$K27,"&gt;0",N3:N27)</f>
        <v>170842956.69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18828821.104830001</v>
      </c>
      <c r="M30" s="67" cm="1">
        <f t="array" ref="M30">M29*MAX($K3:$K27)%</f>
        <v>18792725.2359</v>
      </c>
      <c r="N30" s="67" cm="1">
        <f t="array" ref="N30">N29*MAX($K3:$K27)%</f>
        <v>18792725.2359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189999922.05783001</v>
      </c>
      <c r="M31" s="67" cm="1">
        <f t="array" ref="M31">M28+M30</f>
        <v>189635681.92589998</v>
      </c>
      <c r="N31" s="67" cm="1">
        <f t="array" ref="N31">N28+N30</f>
        <v>189635681.92589998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189999000</v>
      </c>
      <c r="M32" s="66" cm="1">
        <f t="array" ref="M32">ROUNDDOWN(M31,2)</f>
        <v>189635681.91999999</v>
      </c>
      <c r="N32" s="66" cm="1">
        <f t="array" ref="N32">ROUNDDOWN(N31,-3)</f>
        <v>189635000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130</v>
      </c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132</v>
      </c>
      <c r="B4" s="11" t="s">
        <v>133</v>
      </c>
      <c r="C4" s="12"/>
      <c r="D4" s="13"/>
      <c r="E4" s="13"/>
      <c r="F4" s="13"/>
      <c r="G4" s="20"/>
      <c r="H4" s="13"/>
      <c r="I4" s="13"/>
      <c r="J4" s="13"/>
      <c r="K4" s="13"/>
      <c r="L4" s="13"/>
      <c r="M4" s="13"/>
      <c r="N4" s="15"/>
    </row>
    <row r="5" spans="1:14" ht="20.5" customHeight="1" x14ac:dyDescent="0.15">
      <c r="A5" s="10" t="s">
        <v>134</v>
      </c>
      <c r="B5" s="11" t="s">
        <v>135</v>
      </c>
      <c r="C5" s="16"/>
      <c r="D5" s="24">
        <v>35</v>
      </c>
      <c r="E5" s="18" cm="1">
        <f t="array" ref="E5">D5</f>
        <v>35</v>
      </c>
      <c r="F5" s="18" cm="1">
        <f t="array" ref="F5">D5</f>
        <v>35</v>
      </c>
      <c r="G5" s="25" t="s">
        <v>136</v>
      </c>
      <c r="H5" s="18">
        <v>41227.5</v>
      </c>
      <c r="I5" s="18">
        <v>41205.879999999997</v>
      </c>
      <c r="J5" s="18">
        <v>41205.879999999997</v>
      </c>
      <c r="K5" s="18">
        <v>11</v>
      </c>
      <c r="L5" s="18" cm="1">
        <f t="array" ref="L5">IF(D5&gt;0,IF($D5&lt;=0,0,D5*H5),"")</f>
        <v>1442962.5</v>
      </c>
      <c r="M5" s="18" cm="1">
        <f t="array" ref="M5">IF(E5&gt;0,IF($D5&lt;=0,0,ROUND(E5*I5,2)),"")</f>
        <v>1442205.8</v>
      </c>
      <c r="N5" s="27" cm="1">
        <f t="array" ref="N5">IF(F5&gt;0,IF($D5&lt;=0,0,ROUND(F5*J5,2)),"")</f>
        <v>1442205.8</v>
      </c>
    </row>
    <row r="6" spans="1:14" ht="20.5" customHeight="1" x14ac:dyDescent="0.15">
      <c r="A6" s="10" t="s">
        <v>137</v>
      </c>
      <c r="B6" s="11" t="s">
        <v>138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139</v>
      </c>
      <c r="B7" s="11" t="s">
        <v>150</v>
      </c>
      <c r="C7" s="16"/>
      <c r="D7" s="30">
        <v>7420.53</v>
      </c>
      <c r="E7" s="18" cm="1">
        <f t="array" ref="E7">D7</f>
        <v>7420.53</v>
      </c>
      <c r="F7" s="18" cm="1">
        <f t="array" ref="F7">D7</f>
        <v>7420.53</v>
      </c>
      <c r="G7" s="25" t="s">
        <v>34</v>
      </c>
      <c r="H7" s="18">
        <v>22031.8</v>
      </c>
      <c r="I7" s="18">
        <v>22010.6</v>
      </c>
      <c r="J7" s="18">
        <v>22010.6</v>
      </c>
      <c r="K7" s="18">
        <v>11</v>
      </c>
      <c r="L7" s="18" cm="1">
        <f t="array" ref="L7">IF(D7&gt;0,IF($D7&lt;=0,0,D7*H7),"")</f>
        <v>163487632.854</v>
      </c>
      <c r="M7" s="18" cm="1">
        <f t="array" ref="M7">IF(E7&gt;0,IF($D7&lt;=0,0,ROUND(E7*I7,2)),"")</f>
        <v>163330317.62</v>
      </c>
      <c r="N7" s="27" cm="1">
        <f t="array" ref="N7">IF(F7&gt;0,IF($D7&lt;=0,0,ROUND(F7*J7,2)),"")</f>
        <v>163330317.62</v>
      </c>
    </row>
    <row r="8" spans="1:14" ht="20.5" customHeight="1" x14ac:dyDescent="0.15">
      <c r="A8" s="10" t="s">
        <v>143</v>
      </c>
      <c r="B8" s="11" t="s">
        <v>144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145</v>
      </c>
      <c r="B9" s="11" t="s">
        <v>146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>
        <v>9750000</v>
      </c>
      <c r="I9" s="18">
        <v>9600000</v>
      </c>
      <c r="J9" s="18">
        <v>9600000</v>
      </c>
      <c r="K9" s="18">
        <v>11</v>
      </c>
      <c r="L9" s="18" cm="1">
        <f t="array" ref="L9">IF(D9&gt;0,IF($D9&lt;=0,0,D9*H9),"")</f>
        <v>9750000</v>
      </c>
      <c r="M9" s="18" cm="1">
        <f t="array" ref="M9">IF(E9&gt;0,IF($D9&lt;=0,0,ROUND(E9*I9,2)),"")</f>
        <v>9600000</v>
      </c>
      <c r="N9" s="27" cm="1">
        <f t="array" ref="N9">IF(F9&gt;0,IF($D9&lt;=0,0,ROUND(F9*J9,2)),"")</f>
        <v>9600000</v>
      </c>
    </row>
    <row r="10" spans="1:14" ht="32.5" customHeight="1" x14ac:dyDescent="0.15">
      <c r="A10" s="110" t="s">
        <v>147</v>
      </c>
      <c r="B10" s="32" t="s">
        <v>148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995000</v>
      </c>
      <c r="I10" s="83">
        <v>965000</v>
      </c>
      <c r="J10" s="83">
        <v>965000</v>
      </c>
      <c r="K10" s="83">
        <v>11</v>
      </c>
      <c r="L10" s="83" cm="1">
        <f t="array" ref="L10">IF(D10&gt;0,IF($D10&lt;=0,0,D10*H10),"")</f>
        <v>995000</v>
      </c>
      <c r="M10" s="83" cm="1">
        <f t="array" ref="M10">IF(E10&gt;0,IF($D10&lt;=0,0,ROUND(E10*I10,2)),"")</f>
        <v>965000</v>
      </c>
      <c r="N10" s="87" cm="1">
        <f t="array" ref="N10">IF(F10&gt;0,IF($D10&lt;=0,0,ROUND(F10*J10,2)),"")</f>
        <v>965000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175675595.354</v>
      </c>
      <c r="M28" s="57" cm="1">
        <f t="array" ref="M28">SUM(M1:M27)</f>
        <v>175337523.42000002</v>
      </c>
      <c r="N28" s="57" cm="1">
        <f t="array" ref="N28">SUM(N1:N27)</f>
        <v>175337523.42000002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383783.63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383141.29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383141.29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175675595.354</v>
      </c>
      <c r="M29" s="67" cm="1">
        <f t="array" ref="M29">SUMIF($K3:$K27,"&gt;0",M3:M27)</f>
        <v>175337523.42000002</v>
      </c>
      <c r="N29" s="67" cm="1">
        <f t="array" ref="N29">SUMIF($K3:$K27,"&gt;0",N3:N27)</f>
        <v>175337523.42000002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19324315.488940001</v>
      </c>
      <c r="M30" s="67" cm="1">
        <f t="array" ref="M30">M29*MAX($K3:$K27)%</f>
        <v>19287127.576200001</v>
      </c>
      <c r="N30" s="67" cm="1">
        <f t="array" ref="N30">N29*MAX($K3:$K27)%</f>
        <v>19287127.576200001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194999910.84294</v>
      </c>
      <c r="M31" s="67" cm="1">
        <f t="array" ref="M31">M28+M30</f>
        <v>194624650.99620003</v>
      </c>
      <c r="N31" s="67" cm="1">
        <f t="array" ref="N31">N28+N30</f>
        <v>194624650.99620003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194999000</v>
      </c>
      <c r="M32" s="66" cm="1">
        <f t="array" ref="M32">ROUNDDOWN(M31,2)</f>
        <v>194624650.99000001</v>
      </c>
      <c r="N32" s="66" cm="1">
        <f t="array" ref="N32">ROUNDDOWN(N31,-3)</f>
        <v>194624000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130</v>
      </c>
      <c r="B3" s="4" t="s">
        <v>131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132</v>
      </c>
      <c r="B4" s="11" t="s">
        <v>133</v>
      </c>
      <c r="C4" s="12"/>
      <c r="D4" s="13"/>
      <c r="E4" s="13"/>
      <c r="F4" s="13"/>
      <c r="G4" s="20"/>
      <c r="H4" s="13"/>
      <c r="I4" s="13"/>
      <c r="J4" s="13"/>
      <c r="K4" s="13"/>
      <c r="L4" s="13"/>
      <c r="M4" s="13"/>
      <c r="N4" s="15"/>
    </row>
    <row r="5" spans="1:14" ht="20.5" customHeight="1" x14ac:dyDescent="0.15">
      <c r="A5" s="10" t="s">
        <v>134</v>
      </c>
      <c r="B5" s="11" t="s">
        <v>135</v>
      </c>
      <c r="C5" s="16"/>
      <c r="D5" s="24">
        <v>47</v>
      </c>
      <c r="E5" s="18" cm="1">
        <f t="array" ref="E5">D5</f>
        <v>47</v>
      </c>
      <c r="F5" s="18" cm="1">
        <f t="array" ref="F5">D5</f>
        <v>47</v>
      </c>
      <c r="G5" s="25" t="s">
        <v>136</v>
      </c>
      <c r="H5" s="18">
        <v>41227.5</v>
      </c>
      <c r="I5" s="18">
        <v>41194.839999999997</v>
      </c>
      <c r="J5" s="18">
        <v>41194.839999999997</v>
      </c>
      <c r="K5" s="18">
        <v>11</v>
      </c>
      <c r="L5" s="18" cm="1">
        <f t="array" ref="L5">IF(D5&gt;0,IF($D5&lt;=0,0,D5*H5),"")</f>
        <v>1937692.5</v>
      </c>
      <c r="M5" s="18" cm="1">
        <f t="array" ref="M5">IF(E5&gt;0,IF($D5&lt;=0,0,ROUND(E5*I5,2)),"")</f>
        <v>1936157.48</v>
      </c>
      <c r="N5" s="27" cm="1">
        <f t="array" ref="N5">IF(F5&gt;0,IF($D5&lt;=0,0,ROUND(F5*J5,2)),"")</f>
        <v>1936157.48</v>
      </c>
    </row>
    <row r="6" spans="1:14" ht="20.5" customHeight="1" x14ac:dyDescent="0.15">
      <c r="A6" s="10" t="s">
        <v>137</v>
      </c>
      <c r="B6" s="11" t="s">
        <v>138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32.5" customHeight="1" x14ac:dyDescent="0.15">
      <c r="A7" s="10" t="s">
        <v>139</v>
      </c>
      <c r="B7" s="11" t="s">
        <v>150</v>
      </c>
      <c r="C7" s="16"/>
      <c r="D7" s="30">
        <v>7398.08</v>
      </c>
      <c r="E7" s="18" cm="1">
        <f t="array" ref="E7">D7</f>
        <v>7398.08</v>
      </c>
      <c r="F7" s="18" cm="1">
        <f t="array" ref="F7">D7</f>
        <v>7398.08</v>
      </c>
      <c r="G7" s="25" t="s">
        <v>34</v>
      </c>
      <c r="H7" s="18">
        <v>22031.8</v>
      </c>
      <c r="I7" s="18">
        <v>22006.3</v>
      </c>
      <c r="J7" s="18">
        <v>22006.3</v>
      </c>
      <c r="K7" s="18">
        <v>11</v>
      </c>
      <c r="L7" s="18" cm="1">
        <f t="array" ref="L7">IF(D7&gt;0,IF($D7&lt;=0,0,D7*H7),"")</f>
        <v>162993018.94400001</v>
      </c>
      <c r="M7" s="18" cm="1">
        <f t="array" ref="M7">IF(E7&gt;0,IF($D7&lt;=0,0,ROUND(E7*I7,2)),"")</f>
        <v>162804367.90000001</v>
      </c>
      <c r="N7" s="27" cm="1">
        <f t="array" ref="N7">IF(F7&gt;0,IF($D7&lt;=0,0,ROUND(F7*J7,2)),"")</f>
        <v>162804367.90000001</v>
      </c>
    </row>
    <row r="8" spans="1:14" ht="20.5" customHeight="1" x14ac:dyDescent="0.15">
      <c r="A8" s="10" t="s">
        <v>143</v>
      </c>
      <c r="B8" s="11" t="s">
        <v>144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145</v>
      </c>
      <c r="B9" s="11" t="s">
        <v>146</v>
      </c>
      <c r="C9" s="16"/>
      <c r="D9" s="24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>
        <v>9750000</v>
      </c>
      <c r="I9" s="18">
        <v>9620000</v>
      </c>
      <c r="J9" s="18">
        <v>9620000</v>
      </c>
      <c r="K9" s="18">
        <v>11</v>
      </c>
      <c r="L9" s="18" cm="1">
        <f t="array" ref="L9">IF(D9&gt;0,IF($D9&lt;=0,0,D9*H9),"")</f>
        <v>9750000</v>
      </c>
      <c r="M9" s="18" cm="1">
        <f t="array" ref="M9">IF(E9&gt;0,IF($D9&lt;=0,0,ROUND(E9*I9,2)),"")</f>
        <v>9620000</v>
      </c>
      <c r="N9" s="27" cm="1">
        <f t="array" ref="N9">IF(F9&gt;0,IF($D9&lt;=0,0,ROUND(F9*J9,2)),"")</f>
        <v>9620000</v>
      </c>
    </row>
    <row r="10" spans="1:14" ht="32.5" customHeight="1" x14ac:dyDescent="0.15">
      <c r="A10" s="110" t="s">
        <v>147</v>
      </c>
      <c r="B10" s="32" t="s">
        <v>148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995000</v>
      </c>
      <c r="I10" s="83">
        <v>890000</v>
      </c>
      <c r="J10" s="83">
        <v>890000</v>
      </c>
      <c r="K10" s="83">
        <v>11</v>
      </c>
      <c r="L10" s="83" cm="1">
        <f t="array" ref="L10">IF(D10&gt;0,IF($D10&lt;=0,0,D10*H10),"")</f>
        <v>995000</v>
      </c>
      <c r="M10" s="83" cm="1">
        <f t="array" ref="M10">IF(E10&gt;0,IF($D10&lt;=0,0,ROUND(E10*I10,2)),"")</f>
        <v>890000</v>
      </c>
      <c r="N10" s="87" cm="1">
        <f t="array" ref="N10">IF(F10&gt;0,IF($D10&lt;=0,0,ROUND(F10*J10,2)),"")</f>
        <v>890000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175675711.44400001</v>
      </c>
      <c r="M28" s="57" cm="1">
        <f t="array" ref="M28">SUM(M1:M27)</f>
        <v>175250525.38</v>
      </c>
      <c r="N28" s="57" cm="1">
        <f t="array" ref="N28">SUM(N1:N27)</f>
        <v>175250525.38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383783.85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382976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382976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175675711.44400001</v>
      </c>
      <c r="M29" s="67" cm="1">
        <f t="array" ref="M29">SUMIF($K3:$K27,"&gt;0",M3:M27)</f>
        <v>175250525.38</v>
      </c>
      <c r="N29" s="67" cm="1">
        <f t="array" ref="N29">SUMIF($K3:$K27,"&gt;0",N3:N27)</f>
        <v>175250525.38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19324328.258840002</v>
      </c>
      <c r="M30" s="67" cm="1">
        <f t="array" ref="M30">M29*MAX($K3:$K27)%</f>
        <v>19277557.7918</v>
      </c>
      <c r="N30" s="67" cm="1">
        <f t="array" ref="N30">N29*MAX($K3:$K27)%</f>
        <v>19277557.7918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195000039.70284</v>
      </c>
      <c r="M31" s="67" cm="1">
        <f t="array" ref="M31">M28+M30</f>
        <v>194528083.17179999</v>
      </c>
      <c r="N31" s="67" cm="1">
        <f t="array" ref="N31">N28+N30</f>
        <v>194528083.17179999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195000000</v>
      </c>
      <c r="M32" s="66" cm="1">
        <f t="array" ref="M32">ROUNDDOWN(M31,2)</f>
        <v>194528083.16999999</v>
      </c>
      <c r="N32" s="66" cm="1">
        <f t="array" ref="N32">ROUNDDOWN(N31,-3)</f>
        <v>194528000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7240000</v>
      </c>
      <c r="I4" s="13">
        <v>7167000</v>
      </c>
      <c r="J4" s="13">
        <v>7167000</v>
      </c>
      <c r="K4" s="13">
        <v>11</v>
      </c>
      <c r="L4" s="13" cm="1">
        <f t="array" ref="L4">IF(D4&gt;0,IF($D4&lt;=0,0,D4*H4),"")</f>
        <v>7240000</v>
      </c>
      <c r="M4" s="13" cm="1">
        <f t="array" ref="M4">IF(E4&gt;0,IF($D4&lt;=0,0,ROUND(E4*I4,2)),"")</f>
        <v>7167000</v>
      </c>
      <c r="N4" s="15" cm="1">
        <f t="array" ref="N4">IF(F4&gt;0,IF($D4&lt;=0,0,ROUND(F4*J4,2)),"")</f>
        <v>7167000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459000</v>
      </c>
      <c r="J5" s="18">
        <v>459000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459000</v>
      </c>
      <c r="N5" s="27" cm="1">
        <f t="array" ref="N5">IF(F5&gt;0,IF($D5&lt;=0,0,ROUND(F5*J5,2)),"")</f>
        <v>459000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297</v>
      </c>
      <c r="E7" s="18" cm="1">
        <f t="array" ref="E7">D7</f>
        <v>297</v>
      </c>
      <c r="F7" s="18" cm="1">
        <f t="array" ref="F7">D7</f>
        <v>297</v>
      </c>
      <c r="G7" s="25" t="s">
        <v>34</v>
      </c>
      <c r="H7" s="18">
        <v>15575.48</v>
      </c>
      <c r="I7" s="18">
        <v>15528.09</v>
      </c>
      <c r="J7" s="18">
        <v>15528.09</v>
      </c>
      <c r="K7" s="18">
        <v>11</v>
      </c>
      <c r="L7" s="18" cm="1">
        <f t="array" ref="L7">IF(D7&gt;0,IF($D7&lt;=0,0,D7*H7),"")</f>
        <v>4625917.5599999996</v>
      </c>
      <c r="M7" s="18" cm="1">
        <f t="array" ref="M7">IF(E7&gt;0,IF($D7&lt;=0,0,ROUND(E7*I7,2)),"")</f>
        <v>4611842.7300000004</v>
      </c>
      <c r="N7" s="27" cm="1">
        <f t="array" ref="N7">IF(F7&gt;0,IF($D7&lt;=0,0,ROUND(F7*J7,2)),"")</f>
        <v>4611842.7300000004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34">
        <v>6421.9</v>
      </c>
      <c r="E9" s="34" cm="1">
        <f t="array" ref="E9">D9</f>
        <v>6421.9</v>
      </c>
      <c r="F9" s="34" cm="1">
        <f t="array" ref="F9">D9</f>
        <v>6421.9</v>
      </c>
      <c r="G9" s="35" t="s">
        <v>34</v>
      </c>
      <c r="H9" s="34">
        <v>24729.47</v>
      </c>
      <c r="I9" s="34">
        <v>24695.98</v>
      </c>
      <c r="J9" s="34">
        <v>24695.98</v>
      </c>
      <c r="K9" s="34">
        <v>11</v>
      </c>
      <c r="L9" s="34" cm="1">
        <f t="array" ref="L9">IF(D9&gt;0,IF($D9&lt;=0,0,D9*H9),"")</f>
        <v>158810183.39300001</v>
      </c>
      <c r="M9" s="34" cm="1">
        <f t="array" ref="M9">IF(E9&gt;0,IF($D9&lt;=0,0,ROUND(E9*I9,2)),"")</f>
        <v>158595113.96000001</v>
      </c>
      <c r="N9" s="36" cm="1">
        <f t="array" ref="N9">IF(F9&gt;0,IF($D9&lt;=0,0,ROUND(F9*J9,2)),"")</f>
        <v>158595113.96000001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171171100.95300001</v>
      </c>
      <c r="M28" s="57" cm="1">
        <f t="array" ref="M28">SUM(M1:M27)</f>
        <v>170832956.69</v>
      </c>
      <c r="N28" s="57" cm="1">
        <f t="array" ref="N28">SUM(N1:N27)</f>
        <v>170832956.69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375225.09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374582.62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374582.62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171171100.95300001</v>
      </c>
      <c r="M29" s="67" cm="1">
        <f t="array" ref="M29">SUMIF($K3:$K27,"&gt;0",M3:M27)</f>
        <v>170832956.69</v>
      </c>
      <c r="N29" s="67" cm="1">
        <f t="array" ref="N29">SUMIF($K3:$K27,"&gt;0",N3:N27)</f>
        <v>170832956.69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18828821.104830001</v>
      </c>
      <c r="M30" s="67" cm="1">
        <f t="array" ref="M30">M29*MAX($K3:$K27)%</f>
        <v>18791625.2359</v>
      </c>
      <c r="N30" s="67" cm="1">
        <f t="array" ref="N30">N29*MAX($K3:$K27)%</f>
        <v>18791625.2359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189999922.05783001</v>
      </c>
      <c r="M31" s="67" cm="1">
        <f t="array" ref="M31">M28+M30</f>
        <v>189624581.92589998</v>
      </c>
      <c r="N31" s="67" cm="1">
        <f t="array" ref="N31">N28+N30</f>
        <v>189624581.92589998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189999000</v>
      </c>
      <c r="M32" s="66" cm="1">
        <f t="array" ref="M32">ROUNDDOWN(M31,2)</f>
        <v>189624581.91999999</v>
      </c>
      <c r="N32" s="66" cm="1">
        <f t="array" ref="N32">ROUNDDOWN(N31,-3)</f>
        <v>189624000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7890000</v>
      </c>
      <c r="I4" s="13">
        <v>7777000</v>
      </c>
      <c r="J4" s="13">
        <v>7777000</v>
      </c>
      <c r="K4" s="13">
        <v>11</v>
      </c>
      <c r="L4" s="13" cm="1">
        <f t="array" ref="L4">IF(D4&gt;0,IF($D4&lt;=0,0,D4*H4),"")</f>
        <v>7890000</v>
      </c>
      <c r="M4" s="13" cm="1">
        <f t="array" ref="M4">IF(E4&gt;0,IF($D4&lt;=0,0,ROUND(E4*I4,2)),"")</f>
        <v>7777000</v>
      </c>
      <c r="N4" s="15" cm="1">
        <f t="array" ref="N4">IF(F4&gt;0,IF($D4&lt;=0,0,ROUND(F4*J4,2)),"")</f>
        <v>7777000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450000</v>
      </c>
      <c r="J5" s="18">
        <v>450000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450000</v>
      </c>
      <c r="N5" s="27" cm="1">
        <f t="array" ref="N5">IF(F5&gt;0,IF($D5&lt;=0,0,ROUND(F5*J5,2)),"")</f>
        <v>450000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270</v>
      </c>
      <c r="E7" s="18" cm="1">
        <f t="array" ref="E7">D7</f>
        <v>270</v>
      </c>
      <c r="F7" s="18" cm="1">
        <f t="array" ref="F7">D7</f>
        <v>270</v>
      </c>
      <c r="G7" s="25" t="s">
        <v>34</v>
      </c>
      <c r="H7" s="18">
        <v>15575.48</v>
      </c>
      <c r="I7" s="18">
        <v>15544.29</v>
      </c>
      <c r="J7" s="18">
        <v>15544.29</v>
      </c>
      <c r="K7" s="18">
        <v>11</v>
      </c>
      <c r="L7" s="18" cm="1">
        <f t="array" ref="L7">IF(D7&gt;0,IF($D7&lt;=0,0,D7*H7),"")</f>
        <v>4205379.5999999996</v>
      </c>
      <c r="M7" s="18" cm="1">
        <f t="array" ref="M7">IF(E7&gt;0,IF($D7&lt;=0,0,ROUND(E7*I7,2)),"")</f>
        <v>4196958.3</v>
      </c>
      <c r="N7" s="27" cm="1">
        <f t="array" ref="N7">IF(F7&gt;0,IF($D7&lt;=0,0,ROUND(F7*J7,2)),"")</f>
        <v>4196958.3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6412.63</v>
      </c>
      <c r="E9" s="34" cm="1">
        <f t="array" ref="E9">D9</f>
        <v>6412.63</v>
      </c>
      <c r="F9" s="34" cm="1">
        <f t="array" ref="F9">D9</f>
        <v>6412.63</v>
      </c>
      <c r="G9" s="35" t="s">
        <v>34</v>
      </c>
      <c r="H9" s="34">
        <v>24729.47</v>
      </c>
      <c r="I9" s="34">
        <v>24707.42</v>
      </c>
      <c r="J9" s="34">
        <v>24707.42</v>
      </c>
      <c r="K9" s="34">
        <v>11</v>
      </c>
      <c r="L9" s="34" cm="1">
        <f t="array" ref="L9">IF(D9&gt;0,IF($D9&lt;=0,0,D9*H9),"")</f>
        <v>158580941.20610002</v>
      </c>
      <c r="M9" s="34" cm="1">
        <f t="array" ref="M9">IF(E9&gt;0,IF($D9&lt;=0,0,ROUND(E9*I9,2)),"")</f>
        <v>158439542.71000001</v>
      </c>
      <c r="N9" s="36" cm="1">
        <f t="array" ref="N9">IF(F9&gt;0,IF($D9&lt;=0,0,ROUND(F9*J9,2)),"")</f>
        <v>158439542.71000001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171171320.80610001</v>
      </c>
      <c r="M28" s="57" cm="1">
        <f t="array" ref="M28">SUM(M1:M27)</f>
        <v>170863501.01000002</v>
      </c>
      <c r="N28" s="57" cm="1">
        <f t="array" ref="N28">SUM(N1:N27)</f>
        <v>170863501.01000002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375225.51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374640.65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374640.65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171171320.80610001</v>
      </c>
      <c r="M29" s="67" cm="1">
        <f t="array" ref="M29">SUMIF($K3:$K27,"&gt;0",M3:M27)</f>
        <v>170863501.01000002</v>
      </c>
      <c r="N29" s="67" cm="1">
        <f t="array" ref="N29">SUMIF($K3:$K27,"&gt;0",N3:N27)</f>
        <v>170863501.01000002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18828845.288671002</v>
      </c>
      <c r="M30" s="67" cm="1">
        <f t="array" ref="M30">M29*MAX($K3:$K27)%</f>
        <v>18794985.111100003</v>
      </c>
      <c r="N30" s="67" cm="1">
        <f t="array" ref="N30">N29*MAX($K3:$K27)%</f>
        <v>18794985.111100003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190000166.09477103</v>
      </c>
      <c r="M31" s="67" cm="1">
        <f t="array" ref="M31">M28+M30</f>
        <v>189658486.12110001</v>
      </c>
      <c r="N31" s="67" cm="1">
        <f t="array" ref="N31">N28+N30</f>
        <v>189658486.12110001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190000000</v>
      </c>
      <c r="M32" s="66" cm="1">
        <f t="array" ref="M32">ROUNDDOWN(M31,2)</f>
        <v>189658486.12</v>
      </c>
      <c r="N32" s="66" cm="1">
        <f t="array" ref="N32">ROUNDDOWN(N31,-3)</f>
        <v>189658000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7240000</v>
      </c>
      <c r="I4" s="13">
        <v>7177000</v>
      </c>
      <c r="J4" s="13">
        <v>7177000</v>
      </c>
      <c r="K4" s="13">
        <v>11</v>
      </c>
      <c r="L4" s="13" cm="1">
        <f t="array" ref="L4">IF(D4&gt;0,IF($D4&lt;=0,0,D4*H4),"")</f>
        <v>7240000</v>
      </c>
      <c r="M4" s="13" cm="1">
        <f t="array" ref="M4">IF(E4&gt;0,IF($D4&lt;=0,0,ROUND(E4*I4,2)),"")</f>
        <v>7177000</v>
      </c>
      <c r="N4" s="15" cm="1">
        <f t="array" ref="N4">IF(F4&gt;0,IF($D4&lt;=0,0,ROUND(F4*J4,2)),"")</f>
        <v>7177000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459000</v>
      </c>
      <c r="J5" s="18">
        <v>459000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459000</v>
      </c>
      <c r="N5" s="27" cm="1">
        <f t="array" ref="N5">IF(F5&gt;0,IF($D5&lt;=0,0,ROUND(F5*J5,2)),"")</f>
        <v>459000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175.5</v>
      </c>
      <c r="E7" s="18" cm="1">
        <f t="array" ref="E7">D7</f>
        <v>175.5</v>
      </c>
      <c r="F7" s="18" cm="1">
        <f t="array" ref="F7">D7</f>
        <v>175.5</v>
      </c>
      <c r="G7" s="25" t="s">
        <v>34</v>
      </c>
      <c r="H7" s="18">
        <v>15575.48</v>
      </c>
      <c r="I7" s="18">
        <v>15528.09</v>
      </c>
      <c r="J7" s="18">
        <v>15528.09</v>
      </c>
      <c r="K7" s="18">
        <v>11</v>
      </c>
      <c r="L7" s="18" cm="1">
        <f t="array" ref="L7">IF(D7&gt;0,IF($D7&lt;=0,0,D7*H7),"")</f>
        <v>2733496.7399999998</v>
      </c>
      <c r="M7" s="18" cm="1">
        <f t="array" ref="M7">IF(E7&gt;0,IF($D7&lt;=0,0,ROUND(E7*I7,2)),"")</f>
        <v>2725179.8</v>
      </c>
      <c r="N7" s="27" cm="1">
        <f t="array" ref="N7">IF(F7&gt;0,IF($D7&lt;=0,0,ROUND(F7*J7,2)),"")</f>
        <v>2725179.8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34">
        <v>3556.7</v>
      </c>
      <c r="E9" s="34" cm="1">
        <f t="array" ref="E9">D9</f>
        <v>3556.7</v>
      </c>
      <c r="F9" s="34" cm="1">
        <f t="array" ref="F9">D9</f>
        <v>3556.7</v>
      </c>
      <c r="G9" s="35" t="s">
        <v>34</v>
      </c>
      <c r="H9" s="34">
        <v>24729.47</v>
      </c>
      <c r="I9" s="34">
        <v>24695.98</v>
      </c>
      <c r="J9" s="34">
        <v>24695.98</v>
      </c>
      <c r="K9" s="34">
        <v>11</v>
      </c>
      <c r="L9" s="34" cm="1">
        <f t="array" ref="L9">IF(D9&gt;0,IF($D9&lt;=0,0,D9*H9),"")</f>
        <v>87955305.949000001</v>
      </c>
      <c r="M9" s="34" cm="1">
        <f t="array" ref="M9">IF(E9&gt;0,IF($D9&lt;=0,0,ROUND(E9*I9,2)),"")</f>
        <v>87836192.069999993</v>
      </c>
      <c r="N9" s="36" cm="1">
        <f t="array" ref="N9">IF(F9&gt;0,IF($D9&lt;=0,0,ROUND(F9*J9,2)),"")</f>
        <v>87836192.069999993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98423802.688999996</v>
      </c>
      <c r="M28" s="57" cm="1">
        <f t="array" ref="M28">SUM(M1:M27)</f>
        <v>98197371.86999999</v>
      </c>
      <c r="N28" s="57" cm="1">
        <f t="array" ref="N28">SUM(N1:N27)</f>
        <v>98197371.86999999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236217.13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235673.69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235673.69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98423802.688999996</v>
      </c>
      <c r="M29" s="67" cm="1">
        <f t="array" ref="M29">SUMIF($K3:$K27,"&gt;0",M3:M27)</f>
        <v>98197371.86999999</v>
      </c>
      <c r="N29" s="67" cm="1">
        <f t="array" ref="N29">SUMIF($K3:$K27,"&gt;0",N3:N27)</f>
        <v>98197371.86999999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10826618.29579</v>
      </c>
      <c r="M30" s="67" cm="1">
        <f t="array" ref="M30">M29*MAX($K3:$K27)%</f>
        <v>10801710.905699998</v>
      </c>
      <c r="N30" s="67" cm="1">
        <f t="array" ref="N30">N29*MAX($K3:$K27)%</f>
        <v>10801710.905699998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109250420.98479</v>
      </c>
      <c r="M31" s="67" cm="1">
        <f t="array" ref="M31">M28+M30</f>
        <v>108999082.77569999</v>
      </c>
      <c r="N31" s="67" cm="1">
        <f t="array" ref="N31">N28+N30</f>
        <v>108999082.77569999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109250000</v>
      </c>
      <c r="M32" s="66" cm="1">
        <f t="array" ref="M32">ROUNDDOWN(M31,2)</f>
        <v>108999082.77</v>
      </c>
      <c r="N32" s="66" cm="1">
        <f t="array" ref="N32">ROUNDDOWN(N31,-3)</f>
        <v>108999000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pageSetUpPr fitToPage="1"/>
  </sheetPr>
  <dimension ref="A1:N26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32.5" customHeight="1" x14ac:dyDescent="0.15">
      <c r="A5" s="77">
        <v>1</v>
      </c>
      <c r="B5" s="11" t="s">
        <v>521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94</v>
      </c>
      <c r="H5" s="26">
        <v>5500000</v>
      </c>
      <c r="I5" s="26">
        <v>5500000</v>
      </c>
      <c r="J5" s="26">
        <v>5500000</v>
      </c>
      <c r="K5" s="18">
        <v>11</v>
      </c>
      <c r="L5" s="18" cm="1">
        <f t="array" ref="L5">IF(D5&gt;0,IF($D5&lt;=0,0,D5*H5),"")</f>
        <v>5500000</v>
      </c>
      <c r="M5" s="18" cm="1">
        <f t="array" ref="M5">IF(E5&gt;0,IF($D5&lt;=0,0,ROUND(E5*I5,2)),"")</f>
        <v>5500000</v>
      </c>
      <c r="N5" s="27" cm="1">
        <f t="array" ref="N5">IF(F5&gt;0,IF($D5&lt;=0,0,ROUND(F5*J5,2)),"")</f>
        <v>5500000</v>
      </c>
    </row>
    <row r="6" spans="1:14" ht="20.5" customHeight="1" x14ac:dyDescent="0.15">
      <c r="A6" s="78" t="s">
        <v>50</v>
      </c>
      <c r="B6" s="11" t="s">
        <v>51</v>
      </c>
      <c r="C6" s="12"/>
      <c r="D6" s="20"/>
      <c r="E6" s="13"/>
      <c r="F6" s="13"/>
      <c r="G6" s="20"/>
      <c r="H6" s="23"/>
      <c r="I6" s="23"/>
      <c r="J6" s="2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45</v>
      </c>
      <c r="B7" s="11" t="s">
        <v>52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32.5" customHeight="1" x14ac:dyDescent="0.15">
      <c r="A8" s="29">
        <v>1</v>
      </c>
      <c r="B8" s="11" t="s">
        <v>522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56</v>
      </c>
      <c r="H8" s="23">
        <v>1020000</v>
      </c>
      <c r="I8" s="23">
        <v>980000</v>
      </c>
      <c r="J8" s="23">
        <v>980000</v>
      </c>
      <c r="K8" s="13">
        <v>11</v>
      </c>
      <c r="L8" s="13" cm="1">
        <f t="array" ref="L8">IF(D8&gt;0,IF($D8&lt;=0,0,D8*H8),"")</f>
        <v>1020000</v>
      </c>
      <c r="M8" s="13" cm="1">
        <f t="array" ref="M8">IF(E8&gt;0,IF($D8&lt;=0,0,ROUND(E8*I8,2)),"")</f>
        <v>980000</v>
      </c>
      <c r="N8" s="15" cm="1">
        <f t="array" ref="N8">IF(F8&gt;0,IF($D8&lt;=0,0,ROUND(F8*J8,2)),"")</f>
        <v>980000</v>
      </c>
    </row>
    <row r="9" spans="1:14" ht="20.5" customHeight="1" x14ac:dyDescent="0.15">
      <c r="A9" s="79"/>
      <c r="B9" s="11" t="s">
        <v>58</v>
      </c>
      <c r="C9" s="16"/>
      <c r="D9" s="17"/>
      <c r="E9" s="18"/>
      <c r="F9" s="18"/>
      <c r="G9" s="17"/>
      <c r="H9" s="26"/>
      <c r="I9" s="26"/>
      <c r="J9" s="26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79">
        <v>2</v>
      </c>
      <c r="B10" s="11" t="s">
        <v>59</v>
      </c>
      <c r="C10" s="12"/>
      <c r="D10" s="13">
        <v>1</v>
      </c>
      <c r="E10" s="13" cm="1">
        <f t="array" ref="E10">D10</f>
        <v>1</v>
      </c>
      <c r="F10" s="13" cm="1">
        <f t="array" ref="F10">D10</f>
        <v>1</v>
      </c>
      <c r="G10" s="14" t="s">
        <v>13</v>
      </c>
      <c r="H10" s="23">
        <v>110000</v>
      </c>
      <c r="I10" s="23">
        <v>100000</v>
      </c>
      <c r="J10" s="23">
        <v>100000</v>
      </c>
      <c r="K10" s="13">
        <v>11</v>
      </c>
      <c r="L10" s="13" cm="1">
        <f t="array" ref="L10">IF(D10&gt;0,IF($D10&lt;=0,0,D10*H10),"")</f>
        <v>110000</v>
      </c>
      <c r="M10" s="13" cm="1">
        <f t="array" ref="M10">IF(E10&gt;0,IF($D10&lt;=0,0,ROUND(E10*I10,2)),"")</f>
        <v>100000</v>
      </c>
      <c r="N10" s="15" cm="1">
        <f t="array" ref="N10">IF(F10&gt;0,IF($D10&lt;=0,0,ROUND(F10*J10,2)),"")</f>
        <v>100000</v>
      </c>
    </row>
    <row r="11" spans="1:14" ht="20.5" customHeight="1" x14ac:dyDescent="0.15">
      <c r="A11" s="79">
        <v>3</v>
      </c>
      <c r="B11" s="11" t="s">
        <v>60</v>
      </c>
      <c r="C11" s="16"/>
      <c r="D11" s="18">
        <v>1</v>
      </c>
      <c r="E11" s="18" cm="1">
        <f t="array" ref="E11">D11</f>
        <v>1</v>
      </c>
      <c r="F11" s="18" cm="1">
        <f t="array" ref="F11">D11</f>
        <v>1</v>
      </c>
      <c r="G11" s="25" t="s">
        <v>13</v>
      </c>
      <c r="H11" s="26">
        <v>310000</v>
      </c>
      <c r="I11" s="26">
        <v>300000</v>
      </c>
      <c r="J11" s="26">
        <v>300000</v>
      </c>
      <c r="K11" s="18">
        <v>11</v>
      </c>
      <c r="L11" s="18" cm="1">
        <f t="array" ref="L11">IF(D11&gt;0,IF($D11&lt;=0,0,D11*H11),"")</f>
        <v>310000</v>
      </c>
      <c r="M11" s="18" cm="1">
        <f t="array" ref="M11">IF(E11&gt;0,IF($D11&lt;=0,0,ROUND(E11*I11,2)),"")</f>
        <v>300000</v>
      </c>
      <c r="N11" s="27" cm="1">
        <f t="array" ref="N11">IF(F11&gt;0,IF($D11&lt;=0,0,ROUND(F11*J11,2)),"")</f>
        <v>300000</v>
      </c>
    </row>
    <row r="12" spans="1:14" ht="20.5" customHeight="1" x14ac:dyDescent="0.15">
      <c r="A12" s="28"/>
      <c r="B12" s="11" t="s">
        <v>61</v>
      </c>
      <c r="C12" s="12"/>
      <c r="D12" s="20"/>
      <c r="E12" s="13"/>
      <c r="F12" s="13"/>
      <c r="G12" s="20"/>
      <c r="H12" s="23"/>
      <c r="I12" s="23"/>
      <c r="J12" s="23"/>
      <c r="K12" s="13"/>
      <c r="L12" s="20" t="str" cm="1">
        <f t="array" ref="L12">IF(D12&gt;0,IF($D12&lt;=0,0,D12*H12),"")</f>
        <v/>
      </c>
      <c r="M12" s="20" t="str" cm="1">
        <f t="array" ref="M12">IF(E12&gt;0,IF($D12&lt;=0,0,ROUND(E12*I12,2)),"")</f>
        <v/>
      </c>
      <c r="N12" s="21" t="str" cm="1">
        <f t="array" ref="N12">IF(F12&gt;0,IF($D12&lt;=0,0,ROUND(F12*J12,2)),"")</f>
        <v/>
      </c>
    </row>
    <row r="13" spans="1:14" ht="20.5" customHeight="1" x14ac:dyDescent="0.15">
      <c r="A13" s="10" t="s">
        <v>62</v>
      </c>
      <c r="B13" s="11" t="s">
        <v>523</v>
      </c>
      <c r="C13" s="16"/>
      <c r="D13" s="18">
        <v>1</v>
      </c>
      <c r="E13" s="18" cm="1">
        <f t="array" ref="E13">D13</f>
        <v>1</v>
      </c>
      <c r="F13" s="18" cm="1">
        <f t="array" ref="F13">D13</f>
        <v>1</v>
      </c>
      <c r="G13" s="25" t="s">
        <v>13</v>
      </c>
      <c r="H13" s="26">
        <v>450000</v>
      </c>
      <c r="I13" s="26">
        <v>450000</v>
      </c>
      <c r="J13" s="26">
        <v>450000</v>
      </c>
      <c r="K13" s="18">
        <v>11</v>
      </c>
      <c r="L13" s="18" cm="1">
        <f t="array" ref="L13">IF(D13&gt;0,IF($D13&lt;=0,0,D13*H13),"")</f>
        <v>450000</v>
      </c>
      <c r="M13" s="18" cm="1">
        <f t="array" ref="M13">IF(E13&gt;0,IF($D13&lt;=0,0,ROUND(E13*I13,2)),"")</f>
        <v>450000</v>
      </c>
      <c r="N13" s="27" cm="1">
        <f t="array" ref="N13">IF(F13&gt;0,IF($D13&lt;=0,0,ROUND(F13*J13,2)),"")</f>
        <v>450000</v>
      </c>
    </row>
    <row r="14" spans="1:14" ht="20.5" customHeight="1" x14ac:dyDescent="0.15">
      <c r="A14" s="28"/>
      <c r="B14" s="11" t="s">
        <v>65</v>
      </c>
      <c r="C14" s="12"/>
      <c r="D14" s="20"/>
      <c r="E14" s="13"/>
      <c r="F14" s="13"/>
      <c r="G14" s="20"/>
      <c r="H14" s="23"/>
      <c r="I14" s="23"/>
      <c r="J14" s="23"/>
      <c r="K14" s="13"/>
      <c r="L14" s="20" t="str" cm="1">
        <f t="array" ref="L14">IF(D14&gt;0,IF($D14&lt;=0,0,D14*H14),"")</f>
        <v/>
      </c>
      <c r="M14" s="20" t="str" cm="1">
        <f t="array" ref="M14">IF(E14&gt;0,IF($D14&lt;=0,0,ROUND(E14*I14,2)),"")</f>
        <v/>
      </c>
      <c r="N14" s="21" t="str" cm="1">
        <f t="array" ref="N14">IF(F14&gt;0,IF($D14&lt;=0,0,ROUND(F14*J14,2)),"")</f>
        <v/>
      </c>
    </row>
    <row r="15" spans="1:14" ht="20.5" customHeight="1" x14ac:dyDescent="0.15">
      <c r="A15" s="29">
        <v>4</v>
      </c>
      <c r="B15" s="11" t="s">
        <v>66</v>
      </c>
      <c r="C15" s="16"/>
      <c r="D15" s="18">
        <v>3</v>
      </c>
      <c r="E15" s="18" cm="1">
        <f t="array" ref="E15">D15</f>
        <v>3</v>
      </c>
      <c r="F15" s="18" cm="1">
        <f t="array" ref="F15">D15</f>
        <v>3</v>
      </c>
      <c r="G15" s="25" t="s">
        <v>67</v>
      </c>
      <c r="H15" s="26">
        <v>150000</v>
      </c>
      <c r="I15" s="26">
        <v>150000</v>
      </c>
      <c r="J15" s="26">
        <v>150000</v>
      </c>
      <c r="K15" s="18">
        <v>11</v>
      </c>
      <c r="L15" s="18" cm="1">
        <f t="array" ref="L15">IF(D15&gt;0,IF($D15&lt;=0,0,D15*H15),"")</f>
        <v>450000</v>
      </c>
      <c r="M15" s="18" cm="1">
        <f t="array" ref="M15">IF(E15&gt;0,IF($D15&lt;=0,0,ROUND(E15*I15,2)),"")</f>
        <v>450000</v>
      </c>
      <c r="N15" s="27" cm="1">
        <f t="array" ref="N15">IF(F15&gt;0,IF($D15&lt;=0,0,ROUND(F15*J15,2)),"")</f>
        <v>450000</v>
      </c>
    </row>
    <row r="16" spans="1:14" ht="20.5" customHeight="1" x14ac:dyDescent="0.15">
      <c r="A16" s="29">
        <v>5</v>
      </c>
      <c r="B16" s="11" t="s">
        <v>68</v>
      </c>
      <c r="C16" s="12"/>
      <c r="D16" s="13" cm="1">
        <f t="array" ref="D16">3*D5</f>
        <v>3</v>
      </c>
      <c r="E16" s="13" cm="1">
        <f t="array" ref="E16">D16</f>
        <v>3</v>
      </c>
      <c r="F16" s="13" cm="1">
        <f t="array" ref="F16">D16</f>
        <v>3</v>
      </c>
      <c r="G16" s="14" t="s">
        <v>67</v>
      </c>
      <c r="H16" s="23">
        <v>150000</v>
      </c>
      <c r="I16" s="23">
        <v>150000</v>
      </c>
      <c r="J16" s="23">
        <v>150000</v>
      </c>
      <c r="K16" s="13">
        <v>11</v>
      </c>
      <c r="L16" s="13" cm="1">
        <f t="array" ref="L16">IF(D16&gt;0,IF($D16&lt;=0,0,D16*H16),"")</f>
        <v>450000</v>
      </c>
      <c r="M16" s="13" cm="1">
        <f t="array" ref="M16">IF(E16&gt;0,IF($D16&lt;=0,0,ROUND(E16*I16,2)),"")</f>
        <v>450000</v>
      </c>
      <c r="N16" s="15" cm="1">
        <f t="array" ref="N16">IF(F16&gt;0,IF($D16&lt;=0,0,ROUND(F16*J16,2)),"")</f>
        <v>450000</v>
      </c>
    </row>
    <row r="17" spans="1:14" ht="20.5" customHeight="1" x14ac:dyDescent="0.15">
      <c r="A17" s="29">
        <v>6</v>
      </c>
      <c r="B17" s="11" t="s">
        <v>69</v>
      </c>
      <c r="C17" s="16"/>
      <c r="D17" s="18">
        <v>3</v>
      </c>
      <c r="E17" s="18" cm="1">
        <f t="array" ref="E17">D17</f>
        <v>3</v>
      </c>
      <c r="F17" s="18" cm="1">
        <f t="array" ref="F17">D17</f>
        <v>3</v>
      </c>
      <c r="G17" s="25" t="s">
        <v>67</v>
      </c>
      <c r="H17" s="26">
        <v>200000</v>
      </c>
      <c r="I17" s="26">
        <v>200000</v>
      </c>
      <c r="J17" s="26">
        <v>200000</v>
      </c>
      <c r="K17" s="18">
        <v>11</v>
      </c>
      <c r="L17" s="18" cm="1">
        <f t="array" ref="L17">IF(D17&gt;0,IF($D17&lt;=0,0,D17*H17),"")</f>
        <v>600000</v>
      </c>
      <c r="M17" s="18" cm="1">
        <f t="array" ref="M17">IF(E17&gt;0,IF($D17&lt;=0,0,ROUND(E17*I17,2)),"")</f>
        <v>600000</v>
      </c>
      <c r="N17" s="27" cm="1">
        <f t="array" ref="N17">IF(F17&gt;0,IF($D17&lt;=0,0,ROUND(F17*J17,2)),"")</f>
        <v>600000</v>
      </c>
    </row>
    <row r="18" spans="1:14" ht="20.5" customHeight="1" x14ac:dyDescent="0.15">
      <c r="A18" s="29">
        <v>7</v>
      </c>
      <c r="B18" s="11" t="s">
        <v>100</v>
      </c>
      <c r="C18" s="12"/>
      <c r="D18" s="13">
        <v>1</v>
      </c>
      <c r="E18" s="13" cm="1">
        <f t="array" ref="E18">D18</f>
        <v>1</v>
      </c>
      <c r="F18" s="13" cm="1">
        <f t="array" ref="F18">D18</f>
        <v>1</v>
      </c>
      <c r="G18" s="14" t="s">
        <v>70</v>
      </c>
      <c r="H18" s="23">
        <v>100000</v>
      </c>
      <c r="I18" s="23">
        <v>85000</v>
      </c>
      <c r="J18" s="23">
        <v>85000</v>
      </c>
      <c r="K18" s="13">
        <v>11</v>
      </c>
      <c r="L18" s="13" cm="1">
        <f t="array" ref="L18">IF(D18&gt;0,IF($D18&lt;=0,0,D18*H18),"")</f>
        <v>100000</v>
      </c>
      <c r="M18" s="13" cm="1">
        <f t="array" ref="M18">IF(E18&gt;0,IF($D18&lt;=0,0,ROUND(E18*I18,2)),"")</f>
        <v>85000</v>
      </c>
      <c r="N18" s="15" cm="1">
        <f t="array" ref="N18">IF(F18&gt;0,IF($D18&lt;=0,0,ROUND(F18*J18,2)),"")</f>
        <v>85000</v>
      </c>
    </row>
    <row r="19" spans="1:14" ht="20.5" customHeight="1" x14ac:dyDescent="0.15">
      <c r="A19" s="10" t="s">
        <v>71</v>
      </c>
      <c r="B19" s="11" t="s">
        <v>72</v>
      </c>
      <c r="C19" s="16"/>
      <c r="D19" s="17"/>
      <c r="E19" s="18"/>
      <c r="F19" s="18"/>
      <c r="G19" s="17"/>
      <c r="H19" s="26"/>
      <c r="I19" s="26"/>
      <c r="J19" s="26"/>
      <c r="K19" s="18"/>
      <c r="L19" s="17" t="str" cm="1">
        <f t="array" ref="L19">IF(D19&gt;0,IF($D19&lt;=0,0,D19*H19),"")</f>
        <v/>
      </c>
      <c r="M19" s="17" t="str" cm="1">
        <f t="array" ref="M19">IF(E19&gt;0,IF($D19&lt;=0,0,ROUND(E19*I19,2)),"")</f>
        <v/>
      </c>
      <c r="N19" s="19" t="str" cm="1">
        <f t="array" ref="N19">IF(F19&gt;0,IF($D19&lt;=0,0,ROUND(F19*J19,2)),"")</f>
        <v/>
      </c>
    </row>
    <row r="20" spans="1:14" ht="20.5" customHeight="1" x14ac:dyDescent="0.15">
      <c r="A20" s="29">
        <v>8</v>
      </c>
      <c r="B20" s="11" t="s">
        <v>73</v>
      </c>
      <c r="C20" s="12"/>
      <c r="D20" s="13">
        <v>1</v>
      </c>
      <c r="E20" s="13" cm="1">
        <f t="array" ref="E20">D20</f>
        <v>1</v>
      </c>
      <c r="F20" s="13" cm="1">
        <f t="array" ref="F20">D20</f>
        <v>1</v>
      </c>
      <c r="G20" s="14" t="s">
        <v>13</v>
      </c>
      <c r="H20" s="23">
        <v>21576</v>
      </c>
      <c r="I20" s="23">
        <v>21396</v>
      </c>
      <c r="J20" s="23">
        <v>21396</v>
      </c>
      <c r="K20" s="13">
        <v>0</v>
      </c>
      <c r="L20" s="13" cm="1">
        <f t="array" ref="L20">IF(D20&gt;0,IF($D20&lt;=0,0,D20*H20),"")</f>
        <v>21576</v>
      </c>
      <c r="M20" s="13" cm="1">
        <f t="array" ref="M20">IF(E20&gt;0,IF($D20&lt;=0,0,ROUND(E20*I20,2)),"")</f>
        <v>21396</v>
      </c>
      <c r="N20" s="15" cm="1">
        <f t="array" ref="N20">IF(F20&gt;0,IF($D20&lt;=0,0,ROUND(F20*J20,2)),"")</f>
        <v>21396</v>
      </c>
    </row>
    <row r="21" spans="1:14" ht="20.5" customHeight="1" x14ac:dyDescent="0.15">
      <c r="A21" s="80"/>
      <c r="B21" s="81"/>
      <c r="C21" s="33"/>
      <c r="D21" s="34"/>
      <c r="E21" s="34"/>
      <c r="F21" s="34"/>
      <c r="G21" s="95"/>
      <c r="H21" s="34"/>
      <c r="I21" s="34"/>
      <c r="J21" s="34"/>
      <c r="K21" s="34"/>
      <c r="L21" s="95" t="str" cm="1">
        <f t="array" ref="L21">IF(D21&gt;0,IF($D21&lt;=0,0,D21*H21),"")</f>
        <v/>
      </c>
      <c r="M21" s="95" t="str" cm="1">
        <f t="array" ref="M21">IF(E21&gt;0,IF($D21&lt;=0,0,ROUND(E21*I21,2)),"")</f>
        <v/>
      </c>
      <c r="N21" s="96" t="str" cm="1">
        <f t="array" ref="N21">IF(F21&gt;0,IF($D21&lt;=0,0,ROUND(F21*J21,2)),"")</f>
        <v/>
      </c>
    </row>
    <row r="22" spans="1:14" ht="20.75" customHeight="1" x14ac:dyDescent="0.15">
      <c r="A22" s="52"/>
      <c r="B22" s="52"/>
      <c r="C22" s="52"/>
      <c r="D22" s="53"/>
      <c r="E22" s="53"/>
      <c r="F22" s="53"/>
      <c r="G22" s="54"/>
      <c r="H22" s="54"/>
      <c r="I22" s="52"/>
      <c r="J22" s="55"/>
      <c r="K22" s="56" t="s">
        <v>39</v>
      </c>
      <c r="L22" s="57" cm="1">
        <f t="array" ref="L22">SUM(L1:L21)</f>
        <v>9011576</v>
      </c>
      <c r="M22" s="57" cm="1">
        <f t="array" ref="M22">SUM(M1:M21)</f>
        <v>8936396</v>
      </c>
      <c r="N22" s="57" cm="1">
        <f t="array" ref="N22">SUM(N1:N21)</f>
        <v>8936396</v>
      </c>
    </row>
    <row r="23" spans="1:14" ht="21" customHeight="1" x14ac:dyDescent="0.15">
      <c r="A23" s="60"/>
      <c r="B23" s="59" t="s">
        <v>40</v>
      </c>
      <c r="C23" s="60"/>
      <c r="D23" s="61" cm="1">
        <f t="array" ref="D23">ROUND(IF(L23&lt;=100000000,L23*0.24%,IF(AND(L23&gt;100000000,L23&lt;=500000000),100000000*0.24%+(L23-100000000)*0.19%,IF(AND(L23&gt;500000000,L23&lt;=1000000000),100000000*0.24%+400000000*0.19%+(L23-500000000)*0.15%,IF(AND(L23&gt;1000000000,L23&lt;=5000000000),100000000*0.24%+400000000*0.19%+500000000*0.15%+(L23-1000000000)*0.12%,IF(L23&gt;5000000000,100000000*0.24%+400000000*0.19%+500000000*0.15%+4000000000*0.12%+(L23-5000000000)*0.1%,"Bingung komputer"))))),2)</f>
        <v>21576</v>
      </c>
      <c r="E23" s="62" cm="1">
        <f t="array" ref="E23">ROUND(IF(M23&lt;=100000000,M23*0.24%,IF(AND(M23&gt;100000000,M23&lt;=500000000),100000000*0.24%+(M23-100000000)*0.19%,IF(AND(M23&gt;500000000,M23&lt;=1000000000),100000000*0.24%+400000000*0.19%+(M23-500000000)*0.15%,IF(AND(M23&gt;1000000000,M23&lt;=5000000000),100000000*0.24%+400000000*0.19%+500000000*0.15%+(M23-1000000000)*0.12%,IF(M23&gt;5000000000,100000000*0.24%+400000000*0.19%+500000000*0.15%+4000000000*0.12%+(M23-5000000000)*0.1%,"Bingung komputer"))))),2)</f>
        <v>21396</v>
      </c>
      <c r="F23" s="62" cm="1">
        <f t="array" ref="F23">ROUND(IF(N23&lt;=100000000,N23*0.24%,IF(AND(N23&gt;100000000,N23&lt;=500000000),100000000*0.24%+(N23-100000000)*0.19%,IF(AND(N23&gt;500000000,N23&lt;=1000000000),100000000*0.24%+400000000*0.19%+(N23-500000000)*0.15%,IF(AND(N23&gt;1000000000,N23&lt;=5000000000),100000000*0.24%+400000000*0.19%+500000000*0.15%+(N23-1000000000)*0.12%,IF(N23&gt;5000000000,100000000*0.24%+400000000*0.19%+500000000*0.15%+4000000000*0.12%+(N23-5000000000)*0.1%,"Bingung komputer"))))),2)</f>
        <v>21396</v>
      </c>
      <c r="G23" s="63"/>
      <c r="H23" s="64"/>
      <c r="I23" s="60"/>
      <c r="J23" s="65"/>
      <c r="K23" s="65" t="str" cm="1">
        <f t="array" ref="K23">"Jumlah Terkena Pajak "&amp;MAX(K3:K21)&amp;"% (B)"</f>
        <v>Jumlah Terkena Pajak 11% (B)</v>
      </c>
      <c r="L23" s="67" cm="1">
        <f t="array" ref="L23">SUMIF($K3:$K21,"&gt;0",L3:L21)</f>
        <v>8990000</v>
      </c>
      <c r="M23" s="67" cm="1">
        <f t="array" ref="M23">SUMIF($K3:$K21,"&gt;0",M3:M21)</f>
        <v>8915000</v>
      </c>
      <c r="N23" s="67" cm="1">
        <f t="array" ref="N23">SUMIF($K3:$K21,"&gt;0",N3:N21)</f>
        <v>8915000</v>
      </c>
    </row>
    <row r="24" spans="1:14" ht="21" customHeight="1" x14ac:dyDescent="0.15">
      <c r="A24" s="69"/>
      <c r="B24" s="69"/>
      <c r="C24" s="69"/>
      <c r="D24" s="70"/>
      <c r="E24" s="70"/>
      <c r="F24" s="69"/>
      <c r="G24" s="70"/>
      <c r="H24" s="70"/>
      <c r="I24" s="69"/>
      <c r="J24" s="71"/>
      <c r="K24" s="71" t="str" cm="1">
        <f t="array" ref="K24">"PPN (C) = "&amp;MAX(K3:K21)&amp;"% x B"</f>
        <v>PPN (C) = 11% x B</v>
      </c>
      <c r="L24" s="66" cm="1">
        <f t="array" ref="L24">L23*MAX($K3:$K21)%</f>
        <v>988900</v>
      </c>
      <c r="M24" s="67" cm="1">
        <f t="array" ref="M24">M23*MAX($K3:$K21)%</f>
        <v>980650</v>
      </c>
      <c r="N24" s="67" cm="1">
        <f t="array" ref="N24">N23*MAX($K3:$K21)%</f>
        <v>980650</v>
      </c>
    </row>
    <row r="25" spans="1:14" ht="21" customHeight="1" x14ac:dyDescent="0.15">
      <c r="A25" s="69"/>
      <c r="B25" s="69"/>
      <c r="C25" s="69"/>
      <c r="D25" s="70"/>
      <c r="E25" s="70"/>
      <c r="F25" s="70"/>
      <c r="G25" s="97" cm="1">
        <f t="array" ref="G25">L5/L$22</f>
        <v>0.61032609612347499</v>
      </c>
      <c r="H25" s="70"/>
      <c r="I25" s="69"/>
      <c r="J25" s="71"/>
      <c r="K25" s="73" t="s">
        <v>41</v>
      </c>
      <c r="L25" s="74" cm="1">
        <f t="array" ref="L25">L22+L24</f>
        <v>10000476</v>
      </c>
      <c r="M25" s="67" cm="1">
        <f t="array" ref="M25">M22+M24</f>
        <v>9917046</v>
      </c>
      <c r="N25" s="67" cm="1">
        <f t="array" ref="N25">N22+N24</f>
        <v>9917046</v>
      </c>
    </row>
    <row r="26" spans="1:14" ht="20.5" customHeight="1" x14ac:dyDescent="0.15">
      <c r="A26" s="69"/>
      <c r="B26" s="69"/>
      <c r="C26" s="69"/>
      <c r="D26" s="70"/>
      <c r="E26" s="70"/>
      <c r="F26" s="70"/>
      <c r="G26" s="70"/>
      <c r="H26" s="70"/>
      <c r="I26" s="69"/>
      <c r="J26" s="71"/>
      <c r="K26" s="73" t="s">
        <v>42</v>
      </c>
      <c r="L26" s="66" cm="1">
        <f t="array" ref="L26">ROUNDDOWN(L25,-3)</f>
        <v>10000000</v>
      </c>
      <c r="M26" s="66" cm="1">
        <f t="array" ref="M26">ROUNDDOWN(M25,2)</f>
        <v>9917046</v>
      </c>
      <c r="N26" s="66" cm="1">
        <f t="array" ref="N26">ROUNDDOWN(N25,-3)</f>
        <v>9917000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898700</v>
      </c>
      <c r="I4" s="13">
        <v>900000</v>
      </c>
      <c r="J4" s="13">
        <v>900000</v>
      </c>
      <c r="K4" s="13">
        <v>11</v>
      </c>
      <c r="L4" s="13" cm="1">
        <f t="array" ref="L4">IF(D4&gt;0,IF($D4&lt;=0,0,D4*H4),"")</f>
        <v>898700</v>
      </c>
      <c r="M4" s="13" cm="1">
        <f t="array" ref="M4">IF(E4&gt;0,IF($D4&lt;=0,0,ROUND(E4*I4,2)),"")</f>
        <v>900000</v>
      </c>
      <c r="N4" s="15" cm="1">
        <f t="array" ref="N4">IF(F4&gt;0,IF($D4&lt;=0,0,ROUND(F4*J4,2)),"")</f>
        <v>900000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1797400</v>
      </c>
      <c r="I5" s="18">
        <v>1800000</v>
      </c>
      <c r="J5" s="18">
        <v>1800000</v>
      </c>
      <c r="K5" s="18">
        <v>11</v>
      </c>
      <c r="L5" s="18" cm="1">
        <f t="array" ref="L5">IF(D5&gt;0,IF($D5&lt;=0,0,D5*H5),"")</f>
        <v>1797400</v>
      </c>
      <c r="M5" s="18" cm="1">
        <f t="array" ref="M5">IF(E5&gt;0,IF($D5&lt;=0,0,ROUND(E5*I5,2)),"")</f>
        <v>1800000</v>
      </c>
      <c r="N5" s="27" cm="1">
        <f t="array" ref="N5">IF(F5&gt;0,IF($D5&lt;=0,0,ROUND(F5*J5,2)),"")</f>
        <v>1800000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2246800</v>
      </c>
      <c r="I6" s="13">
        <v>2200000</v>
      </c>
      <c r="J6" s="13">
        <v>2200000</v>
      </c>
      <c r="K6" s="13">
        <v>11</v>
      </c>
      <c r="L6" s="13" cm="1">
        <f t="array" ref="L6">IF(D6&gt;0,IF($D6&lt;=0,0,D6*H6),"")</f>
        <v>2246800</v>
      </c>
      <c r="M6" s="13" cm="1">
        <f t="array" ref="M6">IF(E6&gt;0,IF($D6&lt;=0,0,ROUND(E6*I6,2)),"")</f>
        <v>2200000</v>
      </c>
      <c r="N6" s="15" cm="1">
        <f t="array" ref="N6">IF(F6&gt;0,IF($D6&lt;=0,0,ROUND(F6*J6,2)),"")</f>
        <v>2200000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2246800</v>
      </c>
      <c r="I7" s="18">
        <v>2200000</v>
      </c>
      <c r="J7" s="18">
        <v>2200000</v>
      </c>
      <c r="K7" s="18">
        <v>11</v>
      </c>
      <c r="L7" s="18" cm="1">
        <f t="array" ref="L7">IF(D7&gt;0,IF($D7&lt;=0,0,D7*H7),"")</f>
        <v>2246800</v>
      </c>
      <c r="M7" s="18" cm="1">
        <f t="array" ref="M7">IF(E7&gt;0,IF($D7&lt;=0,0,ROUND(E7*I7,2)),"")</f>
        <v>2200000</v>
      </c>
      <c r="N7" s="27" cm="1">
        <f t="array" ref="N7">IF(F7&gt;0,IF($D7&lt;=0,0,ROUND(F7*J7,2)),"")</f>
        <v>2200000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449300</v>
      </c>
      <c r="I8" s="13">
        <v>400000</v>
      </c>
      <c r="J8" s="13">
        <v>400000</v>
      </c>
      <c r="K8" s="13">
        <v>11</v>
      </c>
      <c r="L8" s="13" cm="1">
        <f t="array" ref="L8">IF(D8&gt;0,IF($D8&lt;=0,0,D8*H8),"")</f>
        <v>449300</v>
      </c>
      <c r="M8" s="13" cm="1">
        <f t="array" ref="M8">IF(E8&gt;0,IF($D8&lt;=0,0,ROUND(E8*I8,2)),"")</f>
        <v>400000</v>
      </c>
      <c r="N8" s="15" cm="1">
        <f t="array" ref="N8">IF(F8&gt;0,IF($D8&lt;=0,0,ROUND(F8*J8,2)),"")</f>
        <v>400000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1348100</v>
      </c>
      <c r="I9" s="18">
        <v>1400000</v>
      </c>
      <c r="J9" s="18">
        <v>1400000</v>
      </c>
      <c r="K9" s="18">
        <v>11</v>
      </c>
      <c r="L9" s="18" cm="1">
        <f t="array" ref="L9">IF(D9&gt;0,IF($D9&lt;=0,0,D9*H9),"")</f>
        <v>1348100</v>
      </c>
      <c r="M9" s="18" cm="1">
        <f t="array" ref="M9">IF(E9&gt;0,IF($D9&lt;=0,0,ROUND(E9*I9,2)),"")</f>
        <v>1400000</v>
      </c>
      <c r="N9" s="27" cm="1">
        <f t="array" ref="N9">IF(F9&gt;0,IF($D9&lt;=0,0,ROUND(F9*J9,2)),"")</f>
        <v>1400000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21569.040000000001</v>
      </c>
      <c r="I10" s="83">
        <v>21360</v>
      </c>
      <c r="J10" s="83">
        <v>21360</v>
      </c>
      <c r="K10" s="83">
        <v>0</v>
      </c>
      <c r="L10" s="83" cm="1">
        <f t="array" ref="L10">IF(D10&gt;0,IF($D10&lt;=0,0,D10*H10),"")</f>
        <v>21569.040000000001</v>
      </c>
      <c r="M10" s="83" cm="1">
        <f t="array" ref="M10">IF(E10&gt;0,IF($D10&lt;=0,0,ROUND(E10*I10,2)),"")</f>
        <v>21360</v>
      </c>
      <c r="N10" s="87" cm="1">
        <f t="array" ref="N10">IF(F10&gt;0,IF($D10&lt;=0,0,ROUND(F10*J10,2)),"")</f>
        <v>21360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9008669.0399999991</v>
      </c>
      <c r="M27" s="57" cm="1">
        <f t="array" ref="M27">SUM(M1:M26)</f>
        <v>8921360</v>
      </c>
      <c r="N27" s="57" cm="1">
        <f t="array" ref="N27">SUM(N1:N26)</f>
        <v>8921360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21569.040000000001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21360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21360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8987100</v>
      </c>
      <c r="M28" s="67" cm="1">
        <f t="array" ref="M28">SUMIF($K3:$K26,"&gt;0",M3:M26)</f>
        <v>8900000</v>
      </c>
      <c r="N28" s="67" cm="1">
        <f t="array" ref="N28">SUMIF($K3:$K26,"&gt;0",N3:N26)</f>
        <v>8900000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988581</v>
      </c>
      <c r="M29" s="67" cm="1">
        <f t="array" ref="M29">M28*MAX($K3:$K26)%</f>
        <v>979000</v>
      </c>
      <c r="N29" s="67" cm="1">
        <f t="array" ref="N29">N28*MAX($K3:$K26)%</f>
        <v>979000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</v>
      </c>
      <c r="F30" s="92">
        <v>9976000</v>
      </c>
      <c r="G30" s="70"/>
      <c r="H30" s="70"/>
      <c r="I30" s="69"/>
      <c r="J30" s="71"/>
      <c r="K30" s="73" t="s">
        <v>41</v>
      </c>
      <c r="L30" s="74" cm="1">
        <f t="array" ref="L30">L27+L29</f>
        <v>9997250.0399999991</v>
      </c>
      <c r="M30" s="67" cm="1">
        <f t="array" ref="M30">M27+M29</f>
        <v>9900360</v>
      </c>
      <c r="N30" s="67" cm="1">
        <f t="array" ref="N30">N27+N29</f>
        <v>9900360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2749.9600000008941</v>
      </c>
      <c r="F31" s="93" cm="1">
        <f t="array" ref="F31">ROUNDDOWN(E$30-D$28,2)</f>
        <v>9978430.9600000009</v>
      </c>
      <c r="G31" s="70"/>
      <c r="H31" s="91" t="s">
        <v>524</v>
      </c>
      <c r="I31" s="69"/>
      <c r="J31" s="71"/>
      <c r="K31" s="73" t="s">
        <v>42</v>
      </c>
      <c r="L31" s="66" cm="1">
        <f t="array" ref="L31">ROUNDDOWN(L30,2)</f>
        <v>9997250.0399999991</v>
      </c>
      <c r="M31" s="66" cm="1">
        <f t="array" ref="M31">ROUNDDOWN(M30,2)</f>
        <v>9900360</v>
      </c>
      <c r="N31" s="66" cm="1">
        <f t="array" ref="N31">ROUNDDOWN(N30,-3)</f>
        <v>9900000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2454100</v>
      </c>
      <c r="I4" s="13">
        <v>2470000</v>
      </c>
      <c r="J4" s="13">
        <v>2470000</v>
      </c>
      <c r="K4" s="13">
        <v>11</v>
      </c>
      <c r="L4" s="13" cm="1">
        <f t="array" ref="L4">IF(D4&gt;0,IF($D4&lt;=0,0,D4*H4),"")</f>
        <v>2454100</v>
      </c>
      <c r="M4" s="13" cm="1">
        <f t="array" ref="M4">IF(E4&gt;0,IF($D4&lt;=0,0,ROUND(E4*I4,2)),"")</f>
        <v>2470000</v>
      </c>
      <c r="N4" s="15" cm="1">
        <f t="array" ref="N4">IF(F4&gt;0,IF($D4&lt;=0,0,ROUND(F4*J4,2)),"")</f>
        <v>2470000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4908300</v>
      </c>
      <c r="I5" s="18">
        <v>4900000</v>
      </c>
      <c r="J5" s="18">
        <v>4900000</v>
      </c>
      <c r="K5" s="18">
        <v>11</v>
      </c>
      <c r="L5" s="18" cm="1">
        <f t="array" ref="L5">IF(D5&gt;0,IF($D5&lt;=0,0,D5*H5),"")</f>
        <v>4908300</v>
      </c>
      <c r="M5" s="18" cm="1">
        <f t="array" ref="M5">IF(E5&gt;0,IF($D5&lt;=0,0,ROUND(E5*I5,2)),"")</f>
        <v>4900000</v>
      </c>
      <c r="N5" s="27" cm="1">
        <f t="array" ref="N5">IF(F5&gt;0,IF($D5&lt;=0,0,ROUND(F5*J5,2)),"")</f>
        <v>4900000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6135400</v>
      </c>
      <c r="I6" s="13">
        <v>6050000</v>
      </c>
      <c r="J6" s="13">
        <v>6050000</v>
      </c>
      <c r="K6" s="13">
        <v>11</v>
      </c>
      <c r="L6" s="13" cm="1">
        <f t="array" ref="L6">IF(D6&gt;0,IF($D6&lt;=0,0,D6*H6),"")</f>
        <v>6135400</v>
      </c>
      <c r="M6" s="13" cm="1">
        <f t="array" ref="M6">IF(E6&gt;0,IF($D6&lt;=0,0,ROUND(E6*I6,2)),"")</f>
        <v>6050000</v>
      </c>
      <c r="N6" s="15" cm="1">
        <f t="array" ref="N6">IF(F6&gt;0,IF($D6&lt;=0,0,ROUND(F6*J6,2)),"")</f>
        <v>6050000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6135400</v>
      </c>
      <c r="I7" s="18">
        <v>6050000</v>
      </c>
      <c r="J7" s="18">
        <v>6050000</v>
      </c>
      <c r="K7" s="18">
        <v>11</v>
      </c>
      <c r="L7" s="18" cm="1">
        <f t="array" ref="L7">IF(D7&gt;0,IF($D7&lt;=0,0,D7*H7),"")</f>
        <v>6135400</v>
      </c>
      <c r="M7" s="18" cm="1">
        <f t="array" ref="M7">IF(E7&gt;0,IF($D7&lt;=0,0,ROUND(E7*I7,2)),"")</f>
        <v>6050000</v>
      </c>
      <c r="N7" s="27" cm="1">
        <f t="array" ref="N7">IF(F7&gt;0,IF($D7&lt;=0,0,ROUND(F7*J7,2)),"")</f>
        <v>6050000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1227000</v>
      </c>
      <c r="I8" s="13">
        <v>1400000</v>
      </c>
      <c r="J8" s="13">
        <v>1400000</v>
      </c>
      <c r="K8" s="13">
        <v>11</v>
      </c>
      <c r="L8" s="13" cm="1">
        <f t="array" ref="L8">IF(D8&gt;0,IF($D8&lt;=0,0,D8*H8),"")</f>
        <v>1227000</v>
      </c>
      <c r="M8" s="13" cm="1">
        <f t="array" ref="M8">IF(E8&gt;0,IF($D8&lt;=0,0,ROUND(E8*I8,2)),"")</f>
        <v>1400000</v>
      </c>
      <c r="N8" s="15" cm="1">
        <f t="array" ref="N8">IF(F8&gt;0,IF($D8&lt;=0,0,ROUND(F8*J8,2)),"")</f>
        <v>1400000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3681200</v>
      </c>
      <c r="I9" s="18">
        <v>3600000</v>
      </c>
      <c r="J9" s="18">
        <v>3600000</v>
      </c>
      <c r="K9" s="18">
        <v>11</v>
      </c>
      <c r="L9" s="18" cm="1">
        <f t="array" ref="L9">IF(D9&gt;0,IF($D9&lt;=0,0,D9*H9),"")</f>
        <v>3681200</v>
      </c>
      <c r="M9" s="18" cm="1">
        <f t="array" ref="M9">IF(E9&gt;0,IF($D9&lt;=0,0,ROUND(E9*I9,2)),"")</f>
        <v>3600000</v>
      </c>
      <c r="N9" s="27" cm="1">
        <f t="array" ref="N9">IF(F9&gt;0,IF($D9&lt;=0,0,ROUND(F9*J9,2)),"")</f>
        <v>3600000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58899.360000000001</v>
      </c>
      <c r="I10" s="83">
        <v>58728</v>
      </c>
      <c r="J10" s="83">
        <v>58728</v>
      </c>
      <c r="K10" s="83">
        <v>0</v>
      </c>
      <c r="L10" s="83" cm="1">
        <f t="array" ref="L10">IF(D10&gt;0,IF($D10&lt;=0,0,D10*H10),"")</f>
        <v>58899.360000000001</v>
      </c>
      <c r="M10" s="83" cm="1">
        <f t="array" ref="M10">IF(E10&gt;0,IF($D10&lt;=0,0,ROUND(E10*I10,2)),"")</f>
        <v>58728</v>
      </c>
      <c r="N10" s="87" cm="1">
        <f t="array" ref="N10">IF(F10&gt;0,IF($D10&lt;=0,0,ROUND(F10*J10,2)),"")</f>
        <v>58728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24600299.359999999</v>
      </c>
      <c r="M27" s="57" cm="1">
        <f t="array" ref="M27">SUM(M1:M26)</f>
        <v>24528728</v>
      </c>
      <c r="N27" s="57" cm="1">
        <f t="array" ref="N27">SUM(N1:N26)</f>
        <v>24528728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58899.360000000001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58728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58728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24541400</v>
      </c>
      <c r="M28" s="67" cm="1">
        <f t="array" ref="M28">SUMIF($K3:$K26,"&gt;0",M3:M26)</f>
        <v>24470000</v>
      </c>
      <c r="N28" s="67" cm="1">
        <f t="array" ref="N28">SUMIF($K3:$K26,"&gt;0",N3:N26)</f>
        <v>24470000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2699554</v>
      </c>
      <c r="M29" s="67" cm="1">
        <f t="array" ref="M29">M28*MAX($K3:$K26)%</f>
        <v>2691700</v>
      </c>
      <c r="N29" s="67" cm="1">
        <f t="array" ref="N29">N28*MAX($K3:$K26)%</f>
        <v>2691700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27300000</v>
      </c>
      <c r="F30" s="92">
        <v>27241600</v>
      </c>
      <c r="G30" s="70"/>
      <c r="H30" s="70"/>
      <c r="I30" s="69"/>
      <c r="J30" s="71"/>
      <c r="K30" s="73" t="s">
        <v>41</v>
      </c>
      <c r="L30" s="74" cm="1">
        <f t="array" ref="L30">L27+L29</f>
        <v>27299853.359999999</v>
      </c>
      <c r="M30" s="67" cm="1">
        <f t="array" ref="M30">M27+M29</f>
        <v>27220428</v>
      </c>
      <c r="N30" s="67" cm="1">
        <f t="array" ref="N30">N27+N29</f>
        <v>27220428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146.64000000059605</v>
      </c>
      <c r="F31" s="93" cm="1">
        <f t="array" ref="F31">ROUNDDOWN(E$30-D$28,2)</f>
        <v>27241100.640000001</v>
      </c>
      <c r="G31" s="70"/>
      <c r="H31" s="91" t="s">
        <v>524</v>
      </c>
      <c r="I31" s="69"/>
      <c r="J31" s="71"/>
      <c r="K31" s="73" t="s">
        <v>42</v>
      </c>
      <c r="L31" s="66" cm="1">
        <f t="array" ref="L31">ROUNDDOWN(L30,2)</f>
        <v>27299853.359999999</v>
      </c>
      <c r="M31" s="66" cm="1">
        <f t="array" ref="M31">ROUNDDOWN(M30,2)</f>
        <v>27220428</v>
      </c>
      <c r="N31" s="66" cm="1">
        <f t="array" ref="N31">ROUNDDOWN(N30,-3)</f>
        <v>27220000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pageSetUpPr fitToPage="1"/>
  </sheetPr>
  <dimension ref="A1:N28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77">
        <v>1</v>
      </c>
      <c r="B5" s="11" t="s">
        <v>525</v>
      </c>
      <c r="C5" s="16"/>
      <c r="D5" s="18">
        <v>2</v>
      </c>
      <c r="E5" s="18" cm="1">
        <f t="array" ref="E5">D5</f>
        <v>2</v>
      </c>
      <c r="F5" s="18" cm="1">
        <f t="array" ref="F5">D5</f>
        <v>2</v>
      </c>
      <c r="G5" s="25" t="s">
        <v>94</v>
      </c>
      <c r="H5" s="26">
        <v>6000000</v>
      </c>
      <c r="I5" s="26">
        <v>6000000</v>
      </c>
      <c r="J5" s="26">
        <v>6000000</v>
      </c>
      <c r="K5" s="18">
        <v>11</v>
      </c>
      <c r="L5" s="18" cm="1">
        <f t="array" ref="L5">IF(D5&gt;0,IF($D5&lt;=0,0,D5*H5),"")</f>
        <v>12000000</v>
      </c>
      <c r="M5" s="18" cm="1">
        <f t="array" ref="M5">IF(E5&gt;0,IF($D5&lt;=0,0,ROUND(E5*I5,2)),"")</f>
        <v>12000000</v>
      </c>
      <c r="N5" s="27" cm="1">
        <f t="array" ref="N5">IF(F5&gt;0,IF($D5&lt;=0,0,ROUND(F5*J5,2)),"")</f>
        <v>12000000</v>
      </c>
    </row>
    <row r="6" spans="1:14" ht="20.5" customHeight="1" x14ac:dyDescent="0.15">
      <c r="A6" s="78" t="s">
        <v>50</v>
      </c>
      <c r="B6" s="11" t="s">
        <v>51</v>
      </c>
      <c r="C6" s="12"/>
      <c r="D6" s="20"/>
      <c r="E6" s="13"/>
      <c r="F6" s="13"/>
      <c r="G6" s="20"/>
      <c r="H6" s="23"/>
      <c r="I6" s="23"/>
      <c r="J6" s="2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45</v>
      </c>
      <c r="B7" s="11" t="s">
        <v>52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79">
        <v>1</v>
      </c>
      <c r="B8" s="11" t="s">
        <v>526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102</v>
      </c>
      <c r="H8" s="23">
        <v>400000</v>
      </c>
      <c r="I8" s="23">
        <v>400000</v>
      </c>
      <c r="J8" s="23">
        <v>400000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400000</v>
      </c>
      <c r="N8" s="15" cm="1">
        <f t="array" ref="N8">IF(F8&gt;0,IF($D8&lt;=0,0,ROUND(F8*J8,2)),"")</f>
        <v>400000</v>
      </c>
    </row>
    <row r="9" spans="1:14" ht="32.5" customHeight="1" x14ac:dyDescent="0.15">
      <c r="A9" s="29">
        <v>2</v>
      </c>
      <c r="B9" s="11" t="s">
        <v>55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102</v>
      </c>
      <c r="H9" s="26">
        <v>850000</v>
      </c>
      <c r="I9" s="26">
        <v>800000</v>
      </c>
      <c r="J9" s="26">
        <v>800000</v>
      </c>
      <c r="K9" s="18">
        <v>11</v>
      </c>
      <c r="L9" s="18" cm="1">
        <f t="array" ref="L9">IF(D9&gt;0,IF($D9&lt;=0,0,D9*H9),"")</f>
        <v>850000</v>
      </c>
      <c r="M9" s="18" cm="1">
        <f t="array" ref="M9">IF(E9&gt;0,IF($D9&lt;=0,0,ROUND(E9*I9,2)),"")</f>
        <v>800000</v>
      </c>
      <c r="N9" s="27" cm="1">
        <f t="array" ref="N9">IF(F9&gt;0,IF($D9&lt;=0,0,ROUND(F9*J9,2)),"")</f>
        <v>800000</v>
      </c>
    </row>
    <row r="10" spans="1:14" ht="20.5" customHeight="1" x14ac:dyDescent="0.15">
      <c r="A10" s="29">
        <v>3</v>
      </c>
      <c r="B10" s="11" t="s">
        <v>57</v>
      </c>
      <c r="C10" s="12"/>
      <c r="D10" s="13">
        <v>1</v>
      </c>
      <c r="E10" s="13" cm="1">
        <f t="array" ref="E10">D10</f>
        <v>1</v>
      </c>
      <c r="F10" s="13" cm="1">
        <f t="array" ref="F10">D10</f>
        <v>1</v>
      </c>
      <c r="G10" s="14" t="s">
        <v>102</v>
      </c>
      <c r="H10" s="23">
        <v>500000</v>
      </c>
      <c r="I10" s="23">
        <v>500000</v>
      </c>
      <c r="J10" s="23">
        <v>500000</v>
      </c>
      <c r="K10" s="13">
        <v>11</v>
      </c>
      <c r="L10" s="13" cm="1">
        <f t="array" ref="L10">IF(D10&gt;0,IF($D10&lt;=0,0,D10*H10),"")</f>
        <v>500000</v>
      </c>
      <c r="M10" s="13" cm="1">
        <f t="array" ref="M10">IF(E10&gt;0,IF($D10&lt;=0,0,ROUND(E10*I10,2)),"")</f>
        <v>500000</v>
      </c>
      <c r="N10" s="15" cm="1">
        <f t="array" ref="N10">IF(F10&gt;0,IF($D10&lt;=0,0,ROUND(F10*J10,2)),"")</f>
        <v>500000</v>
      </c>
    </row>
    <row r="11" spans="1:14" ht="20.5" customHeight="1" x14ac:dyDescent="0.15">
      <c r="A11" s="79"/>
      <c r="B11" s="11" t="s">
        <v>58</v>
      </c>
      <c r="C11" s="16"/>
      <c r="D11" s="17"/>
      <c r="E11" s="18"/>
      <c r="F11" s="18"/>
      <c r="G11" s="17"/>
      <c r="H11" s="26"/>
      <c r="I11" s="26"/>
      <c r="J11" s="26"/>
      <c r="K11" s="18"/>
      <c r="L11" s="17" t="str" cm="1">
        <f t="array" ref="L11">IF(D11&gt;0,IF($D11&lt;=0,0,D11*H11),"")</f>
        <v/>
      </c>
      <c r="M11" s="17" t="str" cm="1">
        <f t="array" ref="M11">IF(E11&gt;0,IF($D11&lt;=0,0,ROUND(E11*I11,2)),"")</f>
        <v/>
      </c>
      <c r="N11" s="19" t="str" cm="1">
        <f t="array" ref="N11">IF(F11&gt;0,IF($D11&lt;=0,0,ROUND(F11*J11,2)),"")</f>
        <v/>
      </c>
    </row>
    <row r="12" spans="1:14" ht="20.5" customHeight="1" x14ac:dyDescent="0.15">
      <c r="A12" s="79">
        <v>4</v>
      </c>
      <c r="B12" s="11" t="s">
        <v>59</v>
      </c>
      <c r="C12" s="12"/>
      <c r="D12" s="13">
        <v>1</v>
      </c>
      <c r="E12" s="13" cm="1">
        <f t="array" ref="E12">D12</f>
        <v>1</v>
      </c>
      <c r="F12" s="13" cm="1">
        <f t="array" ref="F12">D12</f>
        <v>1</v>
      </c>
      <c r="G12" s="14" t="s">
        <v>13</v>
      </c>
      <c r="H12" s="23">
        <v>110000</v>
      </c>
      <c r="I12" s="23">
        <v>80000</v>
      </c>
      <c r="J12" s="23">
        <v>80000</v>
      </c>
      <c r="K12" s="13">
        <v>11</v>
      </c>
      <c r="L12" s="13" cm="1">
        <f t="array" ref="L12">IF(D12&gt;0,IF($D12&lt;=0,0,D12*H12),"")</f>
        <v>110000</v>
      </c>
      <c r="M12" s="13" cm="1">
        <f t="array" ref="M12">IF(E12&gt;0,IF($D12&lt;=0,0,ROUND(E12*I12,2)),"")</f>
        <v>80000</v>
      </c>
      <c r="N12" s="15" cm="1">
        <f t="array" ref="N12">IF(F12&gt;0,IF($D12&lt;=0,0,ROUND(F12*J12,2)),"")</f>
        <v>80000</v>
      </c>
    </row>
    <row r="13" spans="1:14" ht="20.5" customHeight="1" x14ac:dyDescent="0.15">
      <c r="A13" s="79">
        <v>5</v>
      </c>
      <c r="B13" s="11" t="s">
        <v>60</v>
      </c>
      <c r="C13" s="16"/>
      <c r="D13" s="18">
        <v>1</v>
      </c>
      <c r="E13" s="18" cm="1">
        <f t="array" ref="E13">D13</f>
        <v>1</v>
      </c>
      <c r="F13" s="18" cm="1">
        <f t="array" ref="F13">D13</f>
        <v>1</v>
      </c>
      <c r="G13" s="25" t="s">
        <v>13</v>
      </c>
      <c r="H13" s="26">
        <v>300000</v>
      </c>
      <c r="I13" s="26">
        <v>300000</v>
      </c>
      <c r="J13" s="26">
        <v>300000</v>
      </c>
      <c r="K13" s="18">
        <v>11</v>
      </c>
      <c r="L13" s="18" cm="1">
        <f t="array" ref="L13">IF(D13&gt;0,IF($D13&lt;=0,0,D13*H13),"")</f>
        <v>300000</v>
      </c>
      <c r="M13" s="18" cm="1">
        <f t="array" ref="M13">IF(E13&gt;0,IF($D13&lt;=0,0,ROUND(E13*I13,2)),"")</f>
        <v>300000</v>
      </c>
      <c r="N13" s="27" cm="1">
        <f t="array" ref="N13">IF(F13&gt;0,IF($D13&lt;=0,0,ROUND(F13*J13,2)),"")</f>
        <v>300000</v>
      </c>
    </row>
    <row r="14" spans="1:14" ht="20.5" customHeight="1" x14ac:dyDescent="0.15">
      <c r="A14" s="28"/>
      <c r="B14" s="11" t="s">
        <v>61</v>
      </c>
      <c r="C14" s="12"/>
      <c r="D14" s="20"/>
      <c r="E14" s="13"/>
      <c r="F14" s="13"/>
      <c r="G14" s="20"/>
      <c r="H14" s="23"/>
      <c r="I14" s="23"/>
      <c r="J14" s="23"/>
      <c r="K14" s="13"/>
      <c r="L14" s="20" t="str" cm="1">
        <f t="array" ref="L14">IF(D14&gt;0,IF($D14&lt;=0,0,D14*H14),"")</f>
        <v/>
      </c>
      <c r="M14" s="20" t="str" cm="1">
        <f t="array" ref="M14">IF(E14&gt;0,IF($D14&lt;=0,0,ROUND(E14*I14,2)),"")</f>
        <v/>
      </c>
      <c r="N14" s="21" t="str" cm="1">
        <f t="array" ref="N14">IF(F14&gt;0,IF($D14&lt;=0,0,ROUND(F14*J14,2)),"")</f>
        <v/>
      </c>
    </row>
    <row r="15" spans="1:14" ht="20.5" customHeight="1" x14ac:dyDescent="0.15">
      <c r="A15" s="10" t="s">
        <v>62</v>
      </c>
      <c r="B15" s="11" t="s">
        <v>527</v>
      </c>
      <c r="C15" s="16"/>
      <c r="D15" s="18">
        <v>1</v>
      </c>
      <c r="E15" s="18" cm="1">
        <f t="array" ref="E15">D15</f>
        <v>1</v>
      </c>
      <c r="F15" s="18" cm="1">
        <f t="array" ref="F15">D15</f>
        <v>1</v>
      </c>
      <c r="G15" s="25" t="s">
        <v>13</v>
      </c>
      <c r="H15" s="26">
        <v>500000</v>
      </c>
      <c r="I15" s="26">
        <v>500000</v>
      </c>
      <c r="J15" s="26">
        <v>500000</v>
      </c>
      <c r="K15" s="18">
        <v>11</v>
      </c>
      <c r="L15" s="18" cm="1">
        <f t="array" ref="L15">IF(D15&gt;0,IF($D15&lt;=0,0,D15*H15),"")</f>
        <v>500000</v>
      </c>
      <c r="M15" s="18" cm="1">
        <f t="array" ref="M15">IF(E15&gt;0,IF($D15&lt;=0,0,ROUND(E15*I15,2)),"")</f>
        <v>500000</v>
      </c>
      <c r="N15" s="27" cm="1">
        <f t="array" ref="N15">IF(F15&gt;0,IF($D15&lt;=0,0,ROUND(F15*J15,2)),"")</f>
        <v>500000</v>
      </c>
    </row>
    <row r="16" spans="1:14" ht="20.5" customHeight="1" x14ac:dyDescent="0.15">
      <c r="A16" s="28"/>
      <c r="B16" s="11" t="s">
        <v>65</v>
      </c>
      <c r="C16" s="12"/>
      <c r="D16" s="20"/>
      <c r="E16" s="13"/>
      <c r="F16" s="13"/>
      <c r="G16" s="20"/>
      <c r="H16" s="23"/>
      <c r="I16" s="23"/>
      <c r="J16" s="23"/>
      <c r="K16" s="13"/>
      <c r="L16" s="20" t="str" cm="1">
        <f t="array" ref="L16">IF(D16&gt;0,IF($D16&lt;=0,0,D16*H16),"")</f>
        <v/>
      </c>
      <c r="M16" s="20" t="str" cm="1">
        <f t="array" ref="M16">IF(E16&gt;0,IF($D16&lt;=0,0,ROUND(E16*I16,2)),"")</f>
        <v/>
      </c>
      <c r="N16" s="21" t="str" cm="1">
        <f t="array" ref="N16">IF(F16&gt;0,IF($D16&lt;=0,0,ROUND(F16*J16,2)),"")</f>
        <v/>
      </c>
    </row>
    <row r="17" spans="1:14" ht="20.5" customHeight="1" x14ac:dyDescent="0.15">
      <c r="A17" s="29">
        <v>6</v>
      </c>
      <c r="B17" s="11" t="s">
        <v>66</v>
      </c>
      <c r="C17" s="16"/>
      <c r="D17" s="18">
        <v>3</v>
      </c>
      <c r="E17" s="18" cm="1">
        <f t="array" ref="E17">D17</f>
        <v>3</v>
      </c>
      <c r="F17" s="18" cm="1">
        <f t="array" ref="F17">D17</f>
        <v>3</v>
      </c>
      <c r="G17" s="25" t="s">
        <v>67</v>
      </c>
      <c r="H17" s="26">
        <v>100000</v>
      </c>
      <c r="I17" s="26">
        <v>100000</v>
      </c>
      <c r="J17" s="26">
        <v>100000</v>
      </c>
      <c r="K17" s="18">
        <v>11</v>
      </c>
      <c r="L17" s="18" cm="1">
        <f t="array" ref="L17">IF(D17&gt;0,IF($D17&lt;=0,0,D17*H17),"")</f>
        <v>300000</v>
      </c>
      <c r="M17" s="18" cm="1">
        <f t="array" ref="M17">IF(E17&gt;0,IF($D17&lt;=0,0,ROUND(E17*I17,2)),"")</f>
        <v>300000</v>
      </c>
      <c r="N17" s="27" cm="1">
        <f t="array" ref="N17">IF(F17&gt;0,IF($D17&lt;=0,0,ROUND(F17*J17,2)),"")</f>
        <v>300000</v>
      </c>
    </row>
    <row r="18" spans="1:14" ht="20.5" customHeight="1" x14ac:dyDescent="0.15">
      <c r="A18" s="29">
        <v>7</v>
      </c>
      <c r="B18" s="11" t="s">
        <v>68</v>
      </c>
      <c r="C18" s="12"/>
      <c r="D18" s="13" cm="1">
        <f t="array" ref="D18">3*D5</f>
        <v>6</v>
      </c>
      <c r="E18" s="13" cm="1">
        <f t="array" ref="E18">D18</f>
        <v>6</v>
      </c>
      <c r="F18" s="13" cm="1">
        <f t="array" ref="F18">D18</f>
        <v>6</v>
      </c>
      <c r="G18" s="14" t="s">
        <v>67</v>
      </c>
      <c r="H18" s="23">
        <v>100000</v>
      </c>
      <c r="I18" s="23">
        <v>100000</v>
      </c>
      <c r="J18" s="23">
        <v>100000</v>
      </c>
      <c r="K18" s="13">
        <v>11</v>
      </c>
      <c r="L18" s="13" cm="1">
        <f t="array" ref="L18">IF(D18&gt;0,IF($D18&lt;=0,0,D18*H18),"")</f>
        <v>600000</v>
      </c>
      <c r="M18" s="13" cm="1">
        <f t="array" ref="M18">IF(E18&gt;0,IF($D18&lt;=0,0,ROUND(E18*I18,2)),"")</f>
        <v>600000</v>
      </c>
      <c r="N18" s="15" cm="1">
        <f t="array" ref="N18">IF(F18&gt;0,IF($D18&lt;=0,0,ROUND(F18*J18,2)),"")</f>
        <v>600000</v>
      </c>
    </row>
    <row r="19" spans="1:14" ht="20.5" customHeight="1" x14ac:dyDescent="0.15">
      <c r="A19" s="29">
        <v>8</v>
      </c>
      <c r="B19" s="11" t="s">
        <v>69</v>
      </c>
      <c r="C19" s="16"/>
      <c r="D19" s="18">
        <v>3</v>
      </c>
      <c r="E19" s="18" cm="1">
        <f t="array" ref="E19">D19</f>
        <v>3</v>
      </c>
      <c r="F19" s="18" cm="1">
        <f t="array" ref="F19">D19</f>
        <v>3</v>
      </c>
      <c r="G19" s="25" t="s">
        <v>67</v>
      </c>
      <c r="H19" s="26">
        <v>200000</v>
      </c>
      <c r="I19" s="26">
        <v>200000</v>
      </c>
      <c r="J19" s="26">
        <v>200000</v>
      </c>
      <c r="K19" s="18">
        <v>11</v>
      </c>
      <c r="L19" s="18" cm="1">
        <f t="array" ref="L19">IF(D19&gt;0,IF($D19&lt;=0,0,D19*H19),"")</f>
        <v>600000</v>
      </c>
      <c r="M19" s="18" cm="1">
        <f t="array" ref="M19">IF(E19&gt;0,IF($D19&lt;=0,0,ROUND(E19*I19,2)),"")</f>
        <v>600000</v>
      </c>
      <c r="N19" s="27" cm="1">
        <f t="array" ref="N19">IF(F19&gt;0,IF($D19&lt;=0,0,ROUND(F19*J19,2)),"")</f>
        <v>600000</v>
      </c>
    </row>
    <row r="20" spans="1:14" ht="20.5" customHeight="1" x14ac:dyDescent="0.15">
      <c r="A20" s="29">
        <v>9</v>
      </c>
      <c r="B20" s="11" t="s">
        <v>105</v>
      </c>
      <c r="C20" s="12"/>
      <c r="D20" s="13">
        <v>1</v>
      </c>
      <c r="E20" s="13" cm="1">
        <f t="array" ref="E20">D20</f>
        <v>1</v>
      </c>
      <c r="F20" s="13" cm="1">
        <f t="array" ref="F20">D20</f>
        <v>1</v>
      </c>
      <c r="G20" s="14" t="s">
        <v>70</v>
      </c>
      <c r="H20" s="23">
        <v>200000</v>
      </c>
      <c r="I20" s="23">
        <v>200000</v>
      </c>
      <c r="J20" s="23">
        <v>200000</v>
      </c>
      <c r="K20" s="13">
        <v>11</v>
      </c>
      <c r="L20" s="13" cm="1">
        <f t="array" ref="L20">IF(D20&gt;0,IF($D20&lt;=0,0,D20*H20),"")</f>
        <v>200000</v>
      </c>
      <c r="M20" s="13" cm="1">
        <f t="array" ref="M20">IF(E20&gt;0,IF($D20&lt;=0,0,ROUND(E20*I20,2)),"")</f>
        <v>200000</v>
      </c>
      <c r="N20" s="15" cm="1">
        <f t="array" ref="N20">IF(F20&gt;0,IF($D20&lt;=0,0,ROUND(F20*J20,2)),"")</f>
        <v>200000</v>
      </c>
    </row>
    <row r="21" spans="1:14" ht="20.5" customHeight="1" x14ac:dyDescent="0.15">
      <c r="A21" s="10" t="s">
        <v>71</v>
      </c>
      <c r="B21" s="11" t="s">
        <v>72</v>
      </c>
      <c r="C21" s="16"/>
      <c r="D21" s="17"/>
      <c r="E21" s="18"/>
      <c r="F21" s="18"/>
      <c r="G21" s="17"/>
      <c r="H21" s="26"/>
      <c r="I21" s="26"/>
      <c r="J21" s="26"/>
      <c r="K21" s="18"/>
      <c r="L21" s="17" t="str" cm="1">
        <f t="array" ref="L21">IF(D21&gt;0,IF($D21&lt;=0,0,D21*H21),"")</f>
        <v/>
      </c>
      <c r="M21" s="17" t="str" cm="1">
        <f t="array" ref="M21">IF(E21&gt;0,IF($D21&lt;=0,0,ROUND(E21*I21,2)),"")</f>
        <v/>
      </c>
      <c r="N21" s="19" t="str" cm="1">
        <f t="array" ref="N21">IF(F21&gt;0,IF($D21&lt;=0,0,ROUND(F21*J21,2)),"")</f>
        <v/>
      </c>
    </row>
    <row r="22" spans="1:14" ht="20.5" customHeight="1" x14ac:dyDescent="0.15">
      <c r="A22" s="29">
        <v>10</v>
      </c>
      <c r="B22" s="11" t="s">
        <v>73</v>
      </c>
      <c r="C22" s="12"/>
      <c r="D22" s="13">
        <v>1</v>
      </c>
      <c r="E22" s="13" cm="1">
        <f t="array" ref="E22">D22</f>
        <v>1</v>
      </c>
      <c r="F22" s="13" cm="1">
        <f t="array" ref="F22">D22</f>
        <v>1</v>
      </c>
      <c r="G22" s="14" t="s">
        <v>13</v>
      </c>
      <c r="H22" s="23">
        <v>39264</v>
      </c>
      <c r="I22" s="23">
        <v>39072</v>
      </c>
      <c r="J22" s="23">
        <v>39072</v>
      </c>
      <c r="K22" s="13">
        <v>0</v>
      </c>
      <c r="L22" s="13" cm="1">
        <f t="array" ref="L22">IF(D22&gt;0,IF($D22&lt;=0,0,D22*H22),"")</f>
        <v>39264</v>
      </c>
      <c r="M22" s="13" cm="1">
        <f t="array" ref="M22">IF(E22&gt;0,IF($D22&lt;=0,0,ROUND(E22*I22,2)),"")</f>
        <v>39072</v>
      </c>
      <c r="N22" s="15" cm="1">
        <f t="array" ref="N22">IF(F22&gt;0,IF($D22&lt;=0,0,ROUND(F22*J22,2)),"")</f>
        <v>39072</v>
      </c>
    </row>
    <row r="23" spans="1:14" ht="20.5" customHeight="1" x14ac:dyDescent="0.15">
      <c r="A23" s="80"/>
      <c r="B23" s="81"/>
      <c r="C23" s="33"/>
      <c r="D23" s="34"/>
      <c r="E23" s="34"/>
      <c r="F23" s="34"/>
      <c r="G23" s="95"/>
      <c r="H23" s="34"/>
      <c r="I23" s="34"/>
      <c r="J23" s="34"/>
      <c r="K23" s="34"/>
      <c r="L23" s="95" t="str" cm="1">
        <f t="array" ref="L23">IF(D23&gt;0,IF($D23&lt;=0,0,D23*H23),"")</f>
        <v/>
      </c>
      <c r="M23" s="95" t="str" cm="1">
        <f t="array" ref="M23">IF(E23&gt;0,IF($D23&lt;=0,0,ROUND(E23*I23,2)),"")</f>
        <v/>
      </c>
      <c r="N23" s="96" t="str" cm="1">
        <f t="array" ref="N23">IF(F23&gt;0,IF($D23&lt;=0,0,ROUND(F23*J23,2)),"")</f>
        <v/>
      </c>
    </row>
    <row r="24" spans="1:14" ht="20.75" customHeight="1" x14ac:dyDescent="0.15">
      <c r="A24" s="52"/>
      <c r="B24" s="52"/>
      <c r="C24" s="52"/>
      <c r="D24" s="53"/>
      <c r="E24" s="53"/>
      <c r="F24" s="53"/>
      <c r="G24" s="54"/>
      <c r="H24" s="54"/>
      <c r="I24" s="52"/>
      <c r="J24" s="55"/>
      <c r="K24" s="56" t="s">
        <v>39</v>
      </c>
      <c r="L24" s="57" cm="1">
        <f t="array" ref="L24">SUM(L1:L23)</f>
        <v>16399264</v>
      </c>
      <c r="M24" s="57" cm="1">
        <f t="array" ref="M24">SUM(M4:M23)</f>
        <v>16319072</v>
      </c>
      <c r="N24" s="57" cm="1">
        <f t="array" ref="N24">SUM(N4:N23)</f>
        <v>16319072</v>
      </c>
    </row>
    <row r="25" spans="1:14" ht="21" customHeight="1" x14ac:dyDescent="0.15">
      <c r="A25" s="60"/>
      <c r="B25" s="59" t="s">
        <v>40</v>
      </c>
      <c r="C25" s="60"/>
      <c r="D25" s="61" cm="1">
        <f t="array" ref="D25">ROUND(IF(L25&lt;=100000000,L25*0.24%,IF(AND(L25&gt;100000000,L25&lt;=500000000),100000000*0.24%+(L25-100000000)*0.19%,IF(AND(L25&gt;500000000,L25&lt;=1000000000),100000000*0.24%+400000000*0.19%+(L25-500000000)*0.15%,IF(AND(L25&gt;1000000000,L25&lt;=5000000000),100000000*0.24%+400000000*0.19%+500000000*0.15%+(L25-1000000000)*0.12%,IF(L25&gt;5000000000,100000000*0.24%+400000000*0.19%+500000000*0.15%+4000000000*0.12%+(L25-5000000000)*0.1%,"Bingung komputer"))))),2)</f>
        <v>39264</v>
      </c>
      <c r="E25" s="62" cm="1">
        <f t="array" ref="E25">ROUND(IF(M25&lt;=100000000,M25*0.24%,IF(AND(M25&gt;100000000,M25&lt;=500000000),100000000*0.24%+(M25-100000000)*0.19%,IF(AND(M25&gt;500000000,M25&lt;=1000000000),100000000*0.24%+400000000*0.19%+(M25-500000000)*0.15%,IF(AND(M25&gt;1000000000,M25&lt;=5000000000),100000000*0.24%+400000000*0.19%+500000000*0.15%+(M25-1000000000)*0.12%,IF(M25&gt;5000000000,100000000*0.24%+400000000*0.19%+500000000*0.15%+4000000000*0.12%+(M25-5000000000)*0.1%,"Bingung komputer"))))),2)</f>
        <v>39072</v>
      </c>
      <c r="F25" s="62" cm="1">
        <f t="array" ref="F25">ROUND(IF(N25&lt;=100000000,N25*0.24%,IF(AND(N25&gt;100000000,N25&lt;=500000000),100000000*0.24%+(N25-100000000)*0.19%,IF(AND(N25&gt;500000000,N25&lt;=1000000000),100000000*0.24%+400000000*0.19%+(N25-500000000)*0.15%,IF(AND(N25&gt;1000000000,N25&lt;=5000000000),100000000*0.24%+400000000*0.19%+500000000*0.15%+(N25-1000000000)*0.12%,IF(N25&gt;5000000000,100000000*0.24%+400000000*0.19%+500000000*0.15%+4000000000*0.12%+(N25-5000000000)*0.1%,"Bingung komputer"))))),2)</f>
        <v>39072</v>
      </c>
      <c r="G25" s="63"/>
      <c r="H25" s="64"/>
      <c r="I25" s="60"/>
      <c r="J25" s="65"/>
      <c r="K25" s="65" t="str" cm="1">
        <f t="array" ref="K25">"Jumlah Terkena Pajak "&amp;MAX(K3:K23)&amp;"% (B)"</f>
        <v>Jumlah Terkena Pajak 11% (B)</v>
      </c>
      <c r="L25" s="67" cm="1">
        <f t="array" ref="L25">SUMIF($K3:$K23,"&gt;0",L3:L23)</f>
        <v>16360000</v>
      </c>
      <c r="M25" s="67" cm="1">
        <f t="array" ref="M25">SUMIF($K3:$K23,"&gt;0",M3:M23)</f>
        <v>16280000</v>
      </c>
      <c r="N25" s="67" cm="1">
        <f t="array" ref="N25">SUMIF($K3:$K23,"&gt;0",N3:N23)</f>
        <v>16280000</v>
      </c>
    </row>
    <row r="26" spans="1:14" ht="21" customHeight="1" x14ac:dyDescent="0.15">
      <c r="A26" s="69"/>
      <c r="B26" s="69"/>
      <c r="C26" s="69"/>
      <c r="D26" s="70"/>
      <c r="E26" s="70"/>
      <c r="F26" s="69"/>
      <c r="G26" s="70"/>
      <c r="H26" s="70"/>
      <c r="I26" s="69"/>
      <c r="J26" s="71"/>
      <c r="K26" s="71" t="str" cm="1">
        <f t="array" ref="K26">"PPN (C) = "&amp;MAX(K3:K23)&amp;"% x B"</f>
        <v>PPN (C) = 11% x B</v>
      </c>
      <c r="L26" s="66" cm="1">
        <f t="array" ref="L26">L25*MAX($K3:$K23)%</f>
        <v>1799600</v>
      </c>
      <c r="M26" s="67" cm="1">
        <f t="array" ref="M26">M25*MAX($K3:$K23)%</f>
        <v>1790800</v>
      </c>
      <c r="N26" s="67" cm="1">
        <f t="array" ref="N26">N25*MAX($K3:$K23)%</f>
        <v>1790800</v>
      </c>
    </row>
    <row r="27" spans="1:14" ht="21" customHeight="1" x14ac:dyDescent="0.15">
      <c r="A27" s="69"/>
      <c r="B27" s="69"/>
      <c r="C27" s="69"/>
      <c r="D27" s="70"/>
      <c r="E27" s="70"/>
      <c r="F27" s="70">
        <v>18200000</v>
      </c>
      <c r="G27" s="70"/>
      <c r="H27" s="70"/>
      <c r="I27" s="69"/>
      <c r="J27" s="71"/>
      <c r="K27" s="73" t="s">
        <v>41</v>
      </c>
      <c r="L27" s="74" cm="1">
        <f t="array" ref="L27">L24+L26</f>
        <v>18198864</v>
      </c>
      <c r="M27" s="67" cm="1">
        <f t="array" ref="M27">M24+M26</f>
        <v>18109872</v>
      </c>
      <c r="N27" s="67" cm="1">
        <f t="array" ref="N27">N24+N26</f>
        <v>18109872</v>
      </c>
    </row>
    <row r="28" spans="1:14" ht="20.5" customHeight="1" x14ac:dyDescent="0.15">
      <c r="A28" s="69"/>
      <c r="B28" s="69"/>
      <c r="C28" s="69"/>
      <c r="D28" s="70"/>
      <c r="E28" s="70"/>
      <c r="F28" s="70"/>
      <c r="G28" s="70"/>
      <c r="H28" s="70"/>
      <c r="I28" s="69"/>
      <c r="J28" s="71"/>
      <c r="K28" s="73" t="s">
        <v>42</v>
      </c>
      <c r="L28" s="66" cm="1">
        <f t="array" ref="L28">ROUNDDOWN(L27,-3)</f>
        <v>18198000</v>
      </c>
      <c r="M28" s="66" cm="1">
        <f t="array" ref="M28">ROUNDDOWN(M27,2)</f>
        <v>18109872</v>
      </c>
      <c r="N28" s="66" cm="1">
        <f t="array" ref="N28">ROUNDDOWN(N27,-3)</f>
        <v>18109000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pageSetUpPr fitToPage="1"/>
  </sheetPr>
  <dimension ref="A1:N29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77">
        <v>1</v>
      </c>
      <c r="B5" s="11" t="s">
        <v>528</v>
      </c>
      <c r="C5" s="16"/>
      <c r="D5" s="18">
        <v>2</v>
      </c>
      <c r="E5" s="18" cm="1">
        <f t="array" ref="E5">D5</f>
        <v>2</v>
      </c>
      <c r="F5" s="18" cm="1">
        <f t="array" ref="F5">D5</f>
        <v>2</v>
      </c>
      <c r="G5" s="25" t="s">
        <v>94</v>
      </c>
      <c r="H5" s="26">
        <v>9700000</v>
      </c>
      <c r="I5" s="26">
        <v>9650000</v>
      </c>
      <c r="J5" s="26">
        <v>9650000</v>
      </c>
      <c r="K5" s="18">
        <v>11</v>
      </c>
      <c r="L5" s="18" cm="1">
        <f t="array" ref="L5">IF(D5&gt;0,IF($D5&lt;=0,0,D5*H5),"")</f>
        <v>19400000</v>
      </c>
      <c r="M5" s="18" cm="1">
        <f t="array" ref="M5">IF(E5&gt;0,IF($D5&lt;=0,0,ROUND(E5*I5,2)),"")</f>
        <v>19300000</v>
      </c>
      <c r="N5" s="27" cm="1">
        <f t="array" ref="N5">IF(F5&gt;0,IF($D5&lt;=0,0,ROUND(F5*J5,2)),"")</f>
        <v>19300000</v>
      </c>
    </row>
    <row r="6" spans="1:14" ht="20.5" customHeight="1" x14ac:dyDescent="0.15">
      <c r="A6" s="77">
        <v>2</v>
      </c>
      <c r="B6" s="11" t="s">
        <v>529</v>
      </c>
      <c r="C6" s="12"/>
      <c r="D6" s="13">
        <v>2</v>
      </c>
      <c r="E6" s="13" cm="1">
        <f t="array" ref="E6">D6</f>
        <v>2</v>
      </c>
      <c r="F6" s="13" cm="1">
        <f t="array" ref="F6">D6</f>
        <v>2</v>
      </c>
      <c r="G6" s="14" t="s">
        <v>94</v>
      </c>
      <c r="H6" s="23">
        <v>1500000</v>
      </c>
      <c r="I6" s="23">
        <v>1450000</v>
      </c>
      <c r="J6" s="23">
        <v>1450000</v>
      </c>
      <c r="K6" s="13">
        <v>11</v>
      </c>
      <c r="L6" s="13" cm="1">
        <f t="array" ref="L6">IF(D6&gt;0,IF($D6&lt;=0,0,D6*H6),"")</f>
        <v>3000000</v>
      </c>
      <c r="M6" s="13" cm="1">
        <f t="array" ref="M6">IF(E6&gt;0,IF($D6&lt;=0,0,ROUND(E6*I6,2)),"")</f>
        <v>2900000</v>
      </c>
      <c r="N6" s="15" cm="1">
        <f t="array" ref="N6">IF(F6&gt;0,IF($D6&lt;=0,0,ROUND(F6*J6,2)),"")</f>
        <v>2900000</v>
      </c>
    </row>
    <row r="7" spans="1:14" ht="20.5" customHeight="1" x14ac:dyDescent="0.15">
      <c r="A7" s="78" t="s">
        <v>50</v>
      </c>
      <c r="B7" s="11" t="s">
        <v>51</v>
      </c>
      <c r="C7" s="16"/>
      <c r="D7" s="17"/>
      <c r="E7" s="18"/>
      <c r="F7" s="18"/>
      <c r="G7" s="17"/>
      <c r="H7" s="26"/>
      <c r="I7" s="26"/>
      <c r="J7" s="26"/>
      <c r="K7" s="18"/>
      <c r="L7" s="17" t="str" cm="1">
        <f t="array" ref="L7">IF(D7&gt;0,IF($D7&lt;=0,0,D7*H7),"")</f>
        <v/>
      </c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45</v>
      </c>
      <c r="B8" s="11" t="s">
        <v>52</v>
      </c>
      <c r="C8" s="12"/>
      <c r="D8" s="20"/>
      <c r="E8" s="13"/>
      <c r="F8" s="13"/>
      <c r="G8" s="20"/>
      <c r="H8" s="23"/>
      <c r="I8" s="23"/>
      <c r="J8" s="2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79">
        <v>1</v>
      </c>
      <c r="B9" s="11" t="s">
        <v>526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102</v>
      </c>
      <c r="H9" s="26">
        <v>1500000</v>
      </c>
      <c r="I9" s="26">
        <v>1500000</v>
      </c>
      <c r="J9" s="26">
        <v>1500000</v>
      </c>
      <c r="K9" s="18">
        <v>11</v>
      </c>
      <c r="L9" s="18" cm="1">
        <f t="array" ref="L9">IF(D9&gt;0,IF($D9&lt;=0,0,D9*H9),"")</f>
        <v>1500000</v>
      </c>
      <c r="M9" s="18" cm="1">
        <f t="array" ref="M9">IF(E9&gt;0,IF($D9&lt;=0,0,ROUND(E9*I9,2)),"")</f>
        <v>1500000</v>
      </c>
      <c r="N9" s="27" cm="1">
        <f t="array" ref="N9">IF(F9&gt;0,IF($D9&lt;=0,0,ROUND(F9*J9,2)),"")</f>
        <v>1500000</v>
      </c>
    </row>
    <row r="10" spans="1:14" ht="32.5" customHeight="1" x14ac:dyDescent="0.15">
      <c r="A10" s="29">
        <v>2</v>
      </c>
      <c r="B10" s="11" t="s">
        <v>55</v>
      </c>
      <c r="C10" s="12"/>
      <c r="D10" s="13">
        <v>1</v>
      </c>
      <c r="E10" s="13" cm="1">
        <f t="array" ref="E10">D10</f>
        <v>1</v>
      </c>
      <c r="F10" s="13" cm="1">
        <f t="array" ref="F10">D10</f>
        <v>1</v>
      </c>
      <c r="G10" s="14" t="s">
        <v>102</v>
      </c>
      <c r="H10" s="23">
        <v>1950000</v>
      </c>
      <c r="I10" s="23">
        <v>1900000</v>
      </c>
      <c r="J10" s="23">
        <v>1900000</v>
      </c>
      <c r="K10" s="13">
        <v>11</v>
      </c>
      <c r="L10" s="13" cm="1">
        <f t="array" ref="L10">IF(D10&gt;0,IF($D10&lt;=0,0,D10*H10),"")</f>
        <v>1950000</v>
      </c>
      <c r="M10" s="13" cm="1">
        <f t="array" ref="M10">IF(E10&gt;0,IF($D10&lt;=0,0,ROUND(E10*I10,2)),"")</f>
        <v>1900000</v>
      </c>
      <c r="N10" s="15" cm="1">
        <f t="array" ref="N10">IF(F10&gt;0,IF($D10&lt;=0,0,ROUND(F10*J10,2)),"")</f>
        <v>1900000</v>
      </c>
    </row>
    <row r="11" spans="1:14" ht="20.5" customHeight="1" x14ac:dyDescent="0.15">
      <c r="A11" s="29">
        <v>3</v>
      </c>
      <c r="B11" s="11" t="s">
        <v>57</v>
      </c>
      <c r="C11" s="16"/>
      <c r="D11" s="18">
        <v>1</v>
      </c>
      <c r="E11" s="18" cm="1">
        <f t="array" ref="E11">D11</f>
        <v>1</v>
      </c>
      <c r="F11" s="18" cm="1">
        <f t="array" ref="F11">D11</f>
        <v>1</v>
      </c>
      <c r="G11" s="25" t="s">
        <v>102</v>
      </c>
      <c r="H11" s="26">
        <v>1000000</v>
      </c>
      <c r="I11" s="26">
        <v>1000000</v>
      </c>
      <c r="J11" s="26">
        <v>1000000</v>
      </c>
      <c r="K11" s="18">
        <v>11</v>
      </c>
      <c r="L11" s="18" cm="1">
        <f t="array" ref="L11">IF(D11&gt;0,IF($D11&lt;=0,0,D11*H11),"")</f>
        <v>1000000</v>
      </c>
      <c r="M11" s="18" cm="1">
        <f t="array" ref="M11">IF(E11&gt;0,IF($D11&lt;=0,0,ROUND(E11*I11,2)),"")</f>
        <v>1000000</v>
      </c>
      <c r="N11" s="27" cm="1">
        <f t="array" ref="N11">IF(F11&gt;0,IF($D11&lt;=0,0,ROUND(F11*J11,2)),"")</f>
        <v>1000000</v>
      </c>
    </row>
    <row r="12" spans="1:14" ht="20.5" customHeight="1" x14ac:dyDescent="0.15">
      <c r="A12" s="79"/>
      <c r="B12" s="11" t="s">
        <v>58</v>
      </c>
      <c r="C12" s="12"/>
      <c r="D12" s="20"/>
      <c r="E12" s="13"/>
      <c r="F12" s="13"/>
      <c r="G12" s="20"/>
      <c r="H12" s="23"/>
      <c r="I12" s="23"/>
      <c r="J12" s="23"/>
      <c r="K12" s="13"/>
      <c r="L12" s="20" t="str" cm="1">
        <f t="array" ref="L12">IF(D12&gt;0,IF($D12&lt;=0,0,D12*H12),"")</f>
        <v/>
      </c>
      <c r="M12" s="20" t="str" cm="1">
        <f t="array" ref="M12">IF(E12&gt;0,IF($D12&lt;=0,0,ROUND(E12*I12,2)),"")</f>
        <v/>
      </c>
      <c r="N12" s="21" t="str" cm="1">
        <f t="array" ref="N12">IF(F12&gt;0,IF($D12&lt;=0,0,ROUND(F12*J12,2)),"")</f>
        <v/>
      </c>
    </row>
    <row r="13" spans="1:14" ht="20.5" customHeight="1" x14ac:dyDescent="0.15">
      <c r="A13" s="79">
        <v>3</v>
      </c>
      <c r="B13" s="11" t="s">
        <v>59</v>
      </c>
      <c r="C13" s="16"/>
      <c r="D13" s="18">
        <v>1</v>
      </c>
      <c r="E13" s="18" cm="1">
        <f t="array" ref="E13">D13</f>
        <v>1</v>
      </c>
      <c r="F13" s="18" cm="1">
        <f t="array" ref="F13">D13</f>
        <v>1</v>
      </c>
      <c r="G13" s="25" t="s">
        <v>13</v>
      </c>
      <c r="H13" s="26">
        <v>110000</v>
      </c>
      <c r="I13" s="26">
        <v>100000</v>
      </c>
      <c r="J13" s="26">
        <v>100000</v>
      </c>
      <c r="K13" s="18">
        <v>11</v>
      </c>
      <c r="L13" s="18" cm="1">
        <f t="array" ref="L13">IF(D13&gt;0,IF($D13&lt;=0,0,D13*H13),"")</f>
        <v>110000</v>
      </c>
      <c r="M13" s="18" cm="1">
        <f t="array" ref="M13">IF(E13&gt;0,IF($D13&lt;=0,0,ROUND(E13*I13,2)),"")</f>
        <v>100000</v>
      </c>
      <c r="N13" s="27" cm="1">
        <f t="array" ref="N13">IF(F13&gt;0,IF($D13&lt;=0,0,ROUND(F13*J13,2)),"")</f>
        <v>100000</v>
      </c>
    </row>
    <row r="14" spans="1:14" ht="20.5" customHeight="1" x14ac:dyDescent="0.15">
      <c r="A14" s="79">
        <v>4</v>
      </c>
      <c r="B14" s="11" t="s">
        <v>60</v>
      </c>
      <c r="C14" s="12"/>
      <c r="D14" s="13">
        <v>1</v>
      </c>
      <c r="E14" s="13" cm="1">
        <f t="array" ref="E14">D14</f>
        <v>1</v>
      </c>
      <c r="F14" s="13" cm="1">
        <f t="array" ref="F14">D14</f>
        <v>1</v>
      </c>
      <c r="G14" s="14" t="s">
        <v>13</v>
      </c>
      <c r="H14" s="23">
        <v>300000</v>
      </c>
      <c r="I14" s="23">
        <v>300000</v>
      </c>
      <c r="J14" s="23">
        <v>300000</v>
      </c>
      <c r="K14" s="13">
        <v>11</v>
      </c>
      <c r="L14" s="13" cm="1">
        <f t="array" ref="L14">IF(D14&gt;0,IF($D14&lt;=0,0,D14*H14),"")</f>
        <v>300000</v>
      </c>
      <c r="M14" s="13" cm="1">
        <f t="array" ref="M14">IF(E14&gt;0,IF($D14&lt;=0,0,ROUND(E14*I14,2)),"")</f>
        <v>300000</v>
      </c>
      <c r="N14" s="15" cm="1">
        <f t="array" ref="N14">IF(F14&gt;0,IF($D14&lt;=0,0,ROUND(F14*J14,2)),"")</f>
        <v>300000</v>
      </c>
    </row>
    <row r="15" spans="1:14" ht="20.5" customHeight="1" x14ac:dyDescent="0.15">
      <c r="A15" s="28"/>
      <c r="B15" s="11" t="s">
        <v>61</v>
      </c>
      <c r="C15" s="16"/>
      <c r="D15" s="17"/>
      <c r="E15" s="18"/>
      <c r="F15" s="18"/>
      <c r="G15" s="17"/>
      <c r="H15" s="26"/>
      <c r="I15" s="26"/>
      <c r="J15" s="26"/>
      <c r="K15" s="18"/>
      <c r="L15" s="17" t="str" cm="1">
        <f t="array" ref="L15">IF(D15&gt;0,IF($D15&lt;=0,0,D15*H15),"")</f>
        <v/>
      </c>
      <c r="M15" s="17" t="str" cm="1">
        <f t="array" ref="M15">IF(E15&gt;0,IF($D15&lt;=0,0,ROUND(E15*I15,2)),"")</f>
        <v/>
      </c>
      <c r="N15" s="19" t="str" cm="1">
        <f t="array" ref="N15">IF(F15&gt;0,IF($D15&lt;=0,0,ROUND(F15*J15,2)),"")</f>
        <v/>
      </c>
    </row>
    <row r="16" spans="1:14" ht="20.5" customHeight="1" x14ac:dyDescent="0.15">
      <c r="A16" s="10" t="s">
        <v>62</v>
      </c>
      <c r="B16" s="11" t="s">
        <v>527</v>
      </c>
      <c r="C16" s="12"/>
      <c r="D16" s="13" cm="1">
        <f t="array" ref="D16">D5</f>
        <v>2</v>
      </c>
      <c r="E16" s="13" cm="1">
        <f t="array" ref="E16">D16</f>
        <v>2</v>
      </c>
      <c r="F16" s="13" cm="1">
        <f t="array" ref="F16">D16</f>
        <v>2</v>
      </c>
      <c r="G16" s="14" t="s">
        <v>64</v>
      </c>
      <c r="H16" s="23">
        <v>500000</v>
      </c>
      <c r="I16" s="23">
        <v>500000</v>
      </c>
      <c r="J16" s="23">
        <v>500000</v>
      </c>
      <c r="K16" s="13">
        <v>11</v>
      </c>
      <c r="L16" s="13" cm="1">
        <f t="array" ref="L16">IF(D16&gt;0,IF($D16&lt;=0,0,D16*H16),"")</f>
        <v>1000000</v>
      </c>
      <c r="M16" s="13" cm="1">
        <f t="array" ref="M16">IF(E16&gt;0,IF($D16&lt;=0,0,ROUND(E16*I16,2)),"")</f>
        <v>1000000</v>
      </c>
      <c r="N16" s="15" cm="1">
        <f t="array" ref="N16">IF(F16&gt;0,IF($D16&lt;=0,0,ROUND(F16*J16,2)),"")</f>
        <v>1000000</v>
      </c>
    </row>
    <row r="17" spans="1:14" ht="20.5" customHeight="1" x14ac:dyDescent="0.15">
      <c r="A17" s="28"/>
      <c r="B17" s="11" t="s">
        <v>65</v>
      </c>
      <c r="C17" s="16"/>
      <c r="D17" s="17"/>
      <c r="E17" s="18"/>
      <c r="F17" s="18"/>
      <c r="G17" s="17"/>
      <c r="H17" s="26"/>
      <c r="I17" s="26"/>
      <c r="J17" s="26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29">
        <v>5</v>
      </c>
      <c r="B18" s="11" t="s">
        <v>66</v>
      </c>
      <c r="C18" s="12"/>
      <c r="D18" s="13">
        <v>3</v>
      </c>
      <c r="E18" s="13" cm="1">
        <f t="array" ref="E18">D18</f>
        <v>3</v>
      </c>
      <c r="F18" s="13" cm="1">
        <f t="array" ref="F18">D18</f>
        <v>3</v>
      </c>
      <c r="G18" s="14" t="s">
        <v>67</v>
      </c>
      <c r="H18" s="23">
        <v>200000</v>
      </c>
      <c r="I18" s="23">
        <v>200000</v>
      </c>
      <c r="J18" s="23">
        <v>200000</v>
      </c>
      <c r="K18" s="13">
        <v>11</v>
      </c>
      <c r="L18" s="13" cm="1">
        <f t="array" ref="L18">IF(D18&gt;0,IF($D18&lt;=0,0,D18*H18),"")</f>
        <v>600000</v>
      </c>
      <c r="M18" s="13" cm="1">
        <f t="array" ref="M18">IF(E18&gt;0,IF($D18&lt;=0,0,ROUND(E18*I18,2)),"")</f>
        <v>600000</v>
      </c>
      <c r="N18" s="15" cm="1">
        <f t="array" ref="N18">IF(F18&gt;0,IF($D18&lt;=0,0,ROUND(F18*J18,2)),"")</f>
        <v>600000</v>
      </c>
    </row>
    <row r="19" spans="1:14" ht="20.5" customHeight="1" x14ac:dyDescent="0.15">
      <c r="A19" s="29">
        <v>6</v>
      </c>
      <c r="B19" s="11" t="s">
        <v>68</v>
      </c>
      <c r="C19" s="16"/>
      <c r="D19" s="18" cm="1">
        <f t="array" ref="D19">3*D5</f>
        <v>6</v>
      </c>
      <c r="E19" s="18" cm="1">
        <f t="array" ref="E19">D19</f>
        <v>6</v>
      </c>
      <c r="F19" s="18" cm="1">
        <f t="array" ref="F19">D19</f>
        <v>6</v>
      </c>
      <c r="G19" s="25" t="s">
        <v>67</v>
      </c>
      <c r="H19" s="26">
        <v>200000</v>
      </c>
      <c r="I19" s="26">
        <v>200000</v>
      </c>
      <c r="J19" s="26">
        <v>200000</v>
      </c>
      <c r="K19" s="18">
        <v>11</v>
      </c>
      <c r="L19" s="18" cm="1">
        <f t="array" ref="L19">IF(D19&gt;0,IF($D19&lt;=0,0,D19*H19),"")</f>
        <v>1200000</v>
      </c>
      <c r="M19" s="18" cm="1">
        <f t="array" ref="M19">IF(E19&gt;0,IF($D19&lt;=0,0,ROUND(E19*I19,2)),"")</f>
        <v>1200000</v>
      </c>
      <c r="N19" s="27" cm="1">
        <f t="array" ref="N19">IF(F19&gt;0,IF($D19&lt;=0,0,ROUND(F19*J19,2)),"")</f>
        <v>1200000</v>
      </c>
    </row>
    <row r="20" spans="1:14" ht="20.5" customHeight="1" x14ac:dyDescent="0.15">
      <c r="A20" s="29">
        <v>7</v>
      </c>
      <c r="B20" s="11" t="s">
        <v>69</v>
      </c>
      <c r="C20" s="12"/>
      <c r="D20" s="13">
        <v>3</v>
      </c>
      <c r="E20" s="13" cm="1">
        <f t="array" ref="E20">D20</f>
        <v>3</v>
      </c>
      <c r="F20" s="13" cm="1">
        <f t="array" ref="F20">D20</f>
        <v>3</v>
      </c>
      <c r="G20" s="14" t="s">
        <v>67</v>
      </c>
      <c r="H20" s="23">
        <v>400000</v>
      </c>
      <c r="I20" s="23">
        <v>380000</v>
      </c>
      <c r="J20" s="23">
        <v>380000</v>
      </c>
      <c r="K20" s="13">
        <v>11</v>
      </c>
      <c r="L20" s="13" cm="1">
        <f t="array" ref="L20">IF(D20&gt;0,IF($D20&lt;=0,0,D20*H20),"")</f>
        <v>1200000</v>
      </c>
      <c r="M20" s="13" cm="1">
        <f t="array" ref="M20">IF(E20&gt;0,IF($D20&lt;=0,0,ROUND(E20*I20,2)),"")</f>
        <v>1140000</v>
      </c>
      <c r="N20" s="15" cm="1">
        <f t="array" ref="N20">IF(F20&gt;0,IF($D20&lt;=0,0,ROUND(F20*J20,2)),"")</f>
        <v>1140000</v>
      </c>
    </row>
    <row r="21" spans="1:14" ht="20.5" customHeight="1" x14ac:dyDescent="0.15">
      <c r="A21" s="29">
        <v>8</v>
      </c>
      <c r="B21" s="11" t="s">
        <v>105</v>
      </c>
      <c r="C21" s="16"/>
      <c r="D21" s="18">
        <v>1</v>
      </c>
      <c r="E21" s="18" cm="1">
        <f t="array" ref="E21">D21</f>
        <v>1</v>
      </c>
      <c r="F21" s="18" cm="1">
        <f t="array" ref="F21">D21</f>
        <v>1</v>
      </c>
      <c r="G21" s="25" t="s">
        <v>70</v>
      </c>
      <c r="H21" s="26">
        <v>200000</v>
      </c>
      <c r="I21" s="26">
        <v>170000</v>
      </c>
      <c r="J21" s="26">
        <v>170000</v>
      </c>
      <c r="K21" s="18">
        <v>11</v>
      </c>
      <c r="L21" s="18" cm="1">
        <f t="array" ref="L21">IF(D21&gt;0,IF($D21&lt;=0,0,D21*H21),"")</f>
        <v>200000</v>
      </c>
      <c r="M21" s="18" cm="1">
        <f t="array" ref="M21">IF(E21&gt;0,IF($D21&lt;=0,0,ROUND(E21*I21,2)),"")</f>
        <v>170000</v>
      </c>
      <c r="N21" s="27" cm="1">
        <f t="array" ref="N21">IF(F21&gt;0,IF($D21&lt;=0,0,ROUND(F21*J21,2)),"")</f>
        <v>170000</v>
      </c>
    </row>
    <row r="22" spans="1:14" ht="20.5" customHeight="1" x14ac:dyDescent="0.15">
      <c r="A22" s="10" t="s">
        <v>71</v>
      </c>
      <c r="B22" s="11" t="s">
        <v>72</v>
      </c>
      <c r="C22" s="12"/>
      <c r="D22" s="20"/>
      <c r="E22" s="13"/>
      <c r="F22" s="13"/>
      <c r="G22" s="20"/>
      <c r="H22" s="23"/>
      <c r="I22" s="23"/>
      <c r="J22" s="23"/>
      <c r="K22" s="13"/>
      <c r="L22" s="20" t="str" cm="1">
        <f t="array" ref="L22">IF(D22&gt;0,IF($D22&lt;=0,0,D22*H22),"")</f>
        <v/>
      </c>
      <c r="M22" s="20" t="str" cm="1">
        <f t="array" ref="M22">IF(E22&gt;0,IF($D22&lt;=0,0,ROUND(E22*I22,2)),"")</f>
        <v/>
      </c>
      <c r="N22" s="21" t="str" cm="1">
        <f t="array" ref="N22">IF(F22&gt;0,IF($D22&lt;=0,0,ROUND(F22*J22,2)),"")</f>
        <v/>
      </c>
    </row>
    <row r="23" spans="1:14" ht="20.5" customHeight="1" x14ac:dyDescent="0.15">
      <c r="A23" s="28"/>
      <c r="B23" s="11" t="s">
        <v>73</v>
      </c>
      <c r="C23" s="16"/>
      <c r="D23" s="18">
        <v>1</v>
      </c>
      <c r="E23" s="18" cm="1">
        <f t="array" ref="E23">D23</f>
        <v>1</v>
      </c>
      <c r="F23" s="18" cm="1">
        <f t="array" ref="F23">D23</f>
        <v>1</v>
      </c>
      <c r="G23" s="25" t="s">
        <v>13</v>
      </c>
      <c r="H23" s="26">
        <v>75504</v>
      </c>
      <c r="I23" s="26">
        <v>74664</v>
      </c>
      <c r="J23" s="26">
        <v>74664</v>
      </c>
      <c r="K23" s="18">
        <v>0</v>
      </c>
      <c r="L23" s="18" cm="1">
        <f t="array" ref="L23">IF(D23&gt;0,IF($D23&lt;=0,0,D23*H23),"")</f>
        <v>75504</v>
      </c>
      <c r="M23" s="18" cm="1">
        <f t="array" ref="M23">IF(E23&gt;0,IF($D23&lt;=0,0,ROUND(E23*I23,2)),"")</f>
        <v>74664</v>
      </c>
      <c r="N23" s="27" cm="1">
        <f t="array" ref="N23">IF(F23&gt;0,IF($D23&lt;=0,0,ROUND(F23*J23,2)),"")</f>
        <v>74664</v>
      </c>
    </row>
    <row r="24" spans="1:14" ht="20.5" customHeight="1" x14ac:dyDescent="0.15">
      <c r="A24" s="80"/>
      <c r="B24" s="81"/>
      <c r="C24" s="82"/>
      <c r="D24" s="83"/>
      <c r="E24" s="83"/>
      <c r="F24" s="83"/>
      <c r="G24" s="84"/>
      <c r="H24" s="83"/>
      <c r="I24" s="83"/>
      <c r="J24" s="83"/>
      <c r="K24" s="83"/>
      <c r="L24" s="84" t="str" cm="1">
        <f t="array" ref="L24">IF(D24&gt;0,IF($D24&lt;=0,0,D24*H24),"")</f>
        <v/>
      </c>
      <c r="M24" s="84" t="str" cm="1">
        <f t="array" ref="M24">IF(E24&gt;0,IF($D24&lt;=0,0,ROUND(E24*I24,2)),"")</f>
        <v/>
      </c>
      <c r="N24" s="85" t="str" cm="1">
        <f t="array" ref="N24">IF(F24&gt;0,IF($D24&lt;=0,0,ROUND(F24*J24,2)),"")</f>
        <v/>
      </c>
    </row>
    <row r="25" spans="1:14" ht="20.75" customHeight="1" x14ac:dyDescent="0.15">
      <c r="A25" s="52"/>
      <c r="B25" s="52"/>
      <c r="C25" s="52"/>
      <c r="D25" s="53"/>
      <c r="E25" s="53"/>
      <c r="F25" s="53"/>
      <c r="G25" s="54"/>
      <c r="H25" s="54"/>
      <c r="I25" s="52"/>
      <c r="J25" s="55"/>
      <c r="K25" s="56" t="s">
        <v>39</v>
      </c>
      <c r="L25" s="57" cm="1">
        <f t="array" ref="L25">SUM(L1:L24)</f>
        <v>31535504</v>
      </c>
      <c r="M25" s="57" cm="1">
        <f t="array" ref="M25">SUM(M1:M24)</f>
        <v>31184664</v>
      </c>
      <c r="N25" s="57" cm="1">
        <f t="array" ref="N25">SUM(N1:N24)</f>
        <v>31184664</v>
      </c>
    </row>
    <row r="26" spans="1:14" ht="21" customHeight="1" x14ac:dyDescent="0.15">
      <c r="A26" s="60"/>
      <c r="B26" s="59" t="s">
        <v>40</v>
      </c>
      <c r="C26" s="60"/>
      <c r="D26" s="61" cm="1">
        <f t="array" ref="D26">ROUND(IF(L26&lt;=100000000,L26*0.24%,IF(AND(L26&gt;100000000,L26&lt;=500000000),100000000*0.24%+(L26-100000000)*0.19%,IF(AND(L26&gt;500000000,L26&lt;=1000000000),100000000*0.24%+400000000*0.19%+(L26-500000000)*0.15%,IF(AND(L26&gt;1000000000,L26&lt;=5000000000),100000000*0.24%+400000000*0.19%+500000000*0.15%+(L26-1000000000)*0.12%,IF(L26&gt;5000000000,100000000*0.24%+400000000*0.19%+500000000*0.15%+4000000000*0.12%+(L26-5000000000)*0.1%,"Bingung komputer"))))),2)</f>
        <v>75504</v>
      </c>
      <c r="E26" s="62" cm="1">
        <f t="array" ref="E26">ROUND(IF(M26&lt;=100000000,M26*0.24%,IF(AND(M26&gt;100000000,M26&lt;=500000000),100000000*0.24%+(M26-100000000)*0.19%,IF(AND(M26&gt;500000000,M26&lt;=1000000000),100000000*0.24%+400000000*0.19%+(M26-500000000)*0.15%,IF(AND(M26&gt;1000000000,M26&lt;=5000000000),100000000*0.24%+400000000*0.19%+500000000*0.15%+(M26-1000000000)*0.12%,IF(M26&gt;5000000000,100000000*0.24%+400000000*0.19%+500000000*0.15%+4000000000*0.12%+(M26-5000000000)*0.1%,"Bingung komputer"))))),2)</f>
        <v>74664</v>
      </c>
      <c r="F26" s="62" cm="1">
        <f t="array" ref="F26">ROUND(IF(N26&lt;=100000000,N26*0.24%,IF(AND(N26&gt;100000000,N26&lt;=500000000),100000000*0.24%+(N26-100000000)*0.19%,IF(AND(N26&gt;500000000,N26&lt;=1000000000),100000000*0.24%+400000000*0.19%+(N26-500000000)*0.15%,IF(AND(N26&gt;1000000000,N26&lt;=5000000000),100000000*0.24%+400000000*0.19%+500000000*0.15%+(N26-1000000000)*0.12%,IF(N26&gt;5000000000,100000000*0.24%+400000000*0.19%+500000000*0.15%+4000000000*0.12%+(N26-5000000000)*0.1%,"Bingung komputer"))))),2)</f>
        <v>74664</v>
      </c>
      <c r="G26" s="63"/>
      <c r="H26" s="64"/>
      <c r="I26" s="60"/>
      <c r="J26" s="65"/>
      <c r="K26" s="65" t="str" cm="1">
        <f t="array" ref="K26">"Jumlah Terkena Pajak "&amp;MAX(K3:K24)&amp;"% (B)"</f>
        <v>Jumlah Terkena Pajak 11% (B)</v>
      </c>
      <c r="L26" s="67" cm="1">
        <f t="array" ref="L26">SUMIF($K3:$K24,"&gt;0",L3:L24)</f>
        <v>31460000</v>
      </c>
      <c r="M26" s="67" cm="1">
        <f t="array" ref="M26">SUMIF($K3:$K24,"&gt;0",M3:M24)</f>
        <v>31110000</v>
      </c>
      <c r="N26" s="67" cm="1">
        <f t="array" ref="N26">SUMIF($K3:$K24,"&gt;0",N3:N24)</f>
        <v>31110000</v>
      </c>
    </row>
    <row r="27" spans="1:14" ht="21" customHeight="1" x14ac:dyDescent="0.15">
      <c r="A27" s="69"/>
      <c r="B27" s="69"/>
      <c r="C27" s="69"/>
      <c r="D27" s="70"/>
      <c r="E27" s="70"/>
      <c r="F27" s="69"/>
      <c r="G27" s="70"/>
      <c r="H27" s="70"/>
      <c r="I27" s="69"/>
      <c r="J27" s="71"/>
      <c r="K27" s="71" t="str" cm="1">
        <f t="array" ref="K27">"PPN (C) = "&amp;MAX(K3:K24)&amp;"% x B"</f>
        <v>PPN (C) = 11% x B</v>
      </c>
      <c r="L27" s="66" cm="1">
        <f t="array" ref="L27">L26*MAX($K3:$K24)%</f>
        <v>3460600</v>
      </c>
      <c r="M27" s="67" cm="1">
        <f t="array" ref="M27">M26*MAX($K3:$K24)%</f>
        <v>3422100</v>
      </c>
      <c r="N27" s="67" cm="1">
        <f t="array" ref="N27">N26*MAX($K3:$K24)%</f>
        <v>3422100</v>
      </c>
    </row>
    <row r="28" spans="1:14" ht="21" customHeight="1" x14ac:dyDescent="0.15">
      <c r="A28" s="69"/>
      <c r="B28" s="69"/>
      <c r="C28" s="69"/>
      <c r="D28" s="70"/>
      <c r="E28" s="70"/>
      <c r="F28" s="70">
        <v>16451310</v>
      </c>
      <c r="G28" s="70"/>
      <c r="H28" s="70"/>
      <c r="I28" s="69"/>
      <c r="J28" s="71"/>
      <c r="K28" s="73" t="s">
        <v>41</v>
      </c>
      <c r="L28" s="74" cm="1">
        <f t="array" ref="L28">L25+L27</f>
        <v>34996104</v>
      </c>
      <c r="M28" s="67" cm="1">
        <f t="array" ref="M28">M25+M27</f>
        <v>34606764</v>
      </c>
      <c r="N28" s="67" cm="1">
        <f t="array" ref="N28">N25+N27</f>
        <v>34606764</v>
      </c>
    </row>
    <row r="29" spans="1:14" ht="20.5" customHeight="1" x14ac:dyDescent="0.15">
      <c r="A29" s="69"/>
      <c r="B29" s="69"/>
      <c r="C29" s="69"/>
      <c r="D29" s="70"/>
      <c r="E29" s="70"/>
      <c r="F29" s="70"/>
      <c r="G29" s="70"/>
      <c r="H29" s="70"/>
      <c r="I29" s="69"/>
      <c r="J29" s="71"/>
      <c r="K29" s="73" t="s">
        <v>42</v>
      </c>
      <c r="L29" s="66" cm="1">
        <f t="array" ref="L29">ROUNDDOWN(L28,-3)</f>
        <v>34996000</v>
      </c>
      <c r="M29" s="66" cm="1">
        <f t="array" ref="M29">ROUNDDOWN(M28,2)</f>
        <v>34606764</v>
      </c>
      <c r="N29" s="66" cm="1">
        <f t="array" ref="N29">ROUNDDOWN(N28,-3)</f>
        <v>34606000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7240000</v>
      </c>
      <c r="I4" s="13">
        <v>7225000</v>
      </c>
      <c r="J4" s="13">
        <v>7225000</v>
      </c>
      <c r="K4" s="13">
        <v>11</v>
      </c>
      <c r="L4" s="13" cm="1">
        <f t="array" ref="L4">IF(D4&gt;0,IF($D4&lt;=0,0,D4*H4),"")</f>
        <v>7240000</v>
      </c>
      <c r="M4" s="13" cm="1">
        <f t="array" ref="M4">IF(E4&gt;0,IF($D4&lt;=0,0,ROUND(E4*I4,2)),"")</f>
        <v>7225000</v>
      </c>
      <c r="N4" s="15" cm="1">
        <f t="array" ref="N4">IF(F4&gt;0,IF($D4&lt;=0,0,ROUND(F4*J4,2)),"")</f>
        <v>7225000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450000</v>
      </c>
      <c r="J5" s="18">
        <v>450000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450000</v>
      </c>
      <c r="N5" s="27" cm="1">
        <f t="array" ref="N5">IF(F5&gt;0,IF($D5&lt;=0,0,ROUND(F5*J5,2)),"")</f>
        <v>450000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175.5</v>
      </c>
      <c r="E7" s="18" cm="1">
        <f t="array" ref="E7">D7</f>
        <v>175.5</v>
      </c>
      <c r="F7" s="18" cm="1">
        <f t="array" ref="F7">D7</f>
        <v>175.5</v>
      </c>
      <c r="G7" s="25" t="s">
        <v>34</v>
      </c>
      <c r="H7" s="18">
        <v>15575.48</v>
      </c>
      <c r="I7" s="18">
        <v>15549.69</v>
      </c>
      <c r="J7" s="18">
        <v>15549.69</v>
      </c>
      <c r="K7" s="18">
        <v>11</v>
      </c>
      <c r="L7" s="18" cm="1">
        <f t="array" ref="L7">IF(D7&gt;0,IF($D7&lt;=0,0,D7*H7),"")</f>
        <v>2733496.7399999998</v>
      </c>
      <c r="M7" s="18" cm="1">
        <f t="array" ref="M7">IF(E7&gt;0,IF($D7&lt;=0,0,ROUND(E7*I7,2)),"")</f>
        <v>2728970.6</v>
      </c>
      <c r="N7" s="27" cm="1">
        <f t="array" ref="N7">IF(F7&gt;0,IF($D7&lt;=0,0,ROUND(F7*J7,2)),"")</f>
        <v>2728970.6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2855.41</v>
      </c>
      <c r="E9" s="34" cm="1">
        <f t="array" ref="E9">D9</f>
        <v>2855.41</v>
      </c>
      <c r="F9" s="34" cm="1">
        <f t="array" ref="F9">D9</f>
        <v>2855.41</v>
      </c>
      <c r="G9" s="35" t="s">
        <v>34</v>
      </c>
      <c r="H9" s="34">
        <v>24729.47</v>
      </c>
      <c r="I9" s="34">
        <v>24711.24</v>
      </c>
      <c r="J9" s="34">
        <v>24711.24</v>
      </c>
      <c r="K9" s="34">
        <v>11</v>
      </c>
      <c r="L9" s="34" cm="1">
        <f t="array" ref="L9">IF(D9&gt;0,IF($D9&lt;=0,0,D9*H9),"")</f>
        <v>70612775.932699993</v>
      </c>
      <c r="M9" s="34" cm="1">
        <f t="array" ref="M9">IF(E9&gt;0,IF($D9&lt;=0,0,ROUND(E9*I9,2)),"")</f>
        <v>70560721.810000002</v>
      </c>
      <c r="N9" s="36" cm="1">
        <f t="array" ref="N9">IF(F9&gt;0,IF($D9&lt;=0,0,ROUND(F9*J9,2)),"")</f>
        <v>70560721.810000002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81081272.672699988</v>
      </c>
      <c r="M28" s="57" cm="1">
        <f t="array" ref="M28">SUM(M1:M27)</f>
        <v>80964692.409999996</v>
      </c>
      <c r="N28" s="57" cm="1">
        <f t="array" ref="N28">SUM(N1:N27)</f>
        <v>80964692.409999996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194595.05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194315.26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194315.26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81081272.672699988</v>
      </c>
      <c r="M29" s="67" cm="1">
        <f t="array" ref="M29">SUMIF($K3:$K27,"&gt;0",M3:M27)</f>
        <v>80964692.409999996</v>
      </c>
      <c r="N29" s="67" cm="1">
        <f t="array" ref="N29">SUMIF($K3:$K27,"&gt;0",N3:N27)</f>
        <v>80964692.409999996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8918939.9939969983</v>
      </c>
      <c r="M30" s="67" cm="1">
        <f t="array" ref="M30">M29*MAX($K3:$K27)%</f>
        <v>8906116.1650999989</v>
      </c>
      <c r="N30" s="67" cm="1">
        <f t="array" ref="N30">N29*MAX($K3:$K27)%</f>
        <v>8906116.1650999989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90000212.666696981</v>
      </c>
      <c r="M31" s="67" cm="1">
        <f t="array" ref="M31">M28+M30</f>
        <v>89870808.57509999</v>
      </c>
      <c r="N31" s="67" cm="1">
        <f t="array" ref="N31">N28+N30</f>
        <v>89870808.57509999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90000000</v>
      </c>
      <c r="M32" s="66" cm="1">
        <f t="array" ref="M32">ROUNDDOWN(M31,2)</f>
        <v>89870808.569999993</v>
      </c>
      <c r="N32" s="66" cm="1">
        <f t="array" ref="N32">ROUNDDOWN(N31,-3)</f>
        <v>89870000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7240000</v>
      </c>
      <c r="I4" s="13">
        <v>7226000</v>
      </c>
      <c r="J4" s="13">
        <v>7226000</v>
      </c>
      <c r="K4" s="13">
        <v>11</v>
      </c>
      <c r="L4" s="13" cm="1">
        <f t="array" ref="L4">IF(D4&gt;0,IF($D4&lt;=0,0,D4*H4),"")</f>
        <v>7240000</v>
      </c>
      <c r="M4" s="13" cm="1">
        <f t="array" ref="M4">IF(E4&gt;0,IF($D4&lt;=0,0,ROUND(E4*I4,2)),"")</f>
        <v>7226000</v>
      </c>
      <c r="N4" s="15" cm="1">
        <f t="array" ref="N4">IF(F4&gt;0,IF($D4&lt;=0,0,ROUND(F4*J4,2)),"")</f>
        <v>7226000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421500</v>
      </c>
      <c r="J5" s="18">
        <v>421500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421500</v>
      </c>
      <c r="N5" s="27" cm="1">
        <f t="array" ref="N5">IF(F5&gt;0,IF($D5&lt;=0,0,ROUND(F5*J5,2)),"")</f>
        <v>421500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297</v>
      </c>
      <c r="E7" s="18" cm="1">
        <f t="array" ref="E7">D7</f>
        <v>297</v>
      </c>
      <c r="F7" s="18" cm="1">
        <f t="array" ref="F7">D7</f>
        <v>297</v>
      </c>
      <c r="G7" s="25" t="s">
        <v>34</v>
      </c>
      <c r="H7" s="18">
        <v>15575.48</v>
      </c>
      <c r="I7" s="18">
        <v>15532.89</v>
      </c>
      <c r="J7" s="18">
        <v>15532.89</v>
      </c>
      <c r="K7" s="18">
        <v>11</v>
      </c>
      <c r="L7" s="18" cm="1">
        <f t="array" ref="L7">IF(D7&gt;0,IF($D7&lt;=0,0,D7*H7),"")</f>
        <v>4625917.5599999996</v>
      </c>
      <c r="M7" s="18" cm="1">
        <f t="array" ref="M7">IF(E7&gt;0,IF($D7&lt;=0,0,ROUND(E7*I7,2)),"")</f>
        <v>4613268.33</v>
      </c>
      <c r="N7" s="27" cm="1">
        <f t="array" ref="N7">IF(F7&gt;0,IF($D7&lt;=0,0,ROUND(F7*J7,2)),"")</f>
        <v>4613268.33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34">
        <v>6421.9</v>
      </c>
      <c r="E9" s="34" cm="1">
        <f t="array" ref="E9">D9</f>
        <v>6421.9</v>
      </c>
      <c r="F9" s="34" cm="1">
        <f t="array" ref="F9">D9</f>
        <v>6421.9</v>
      </c>
      <c r="G9" s="35" t="s">
        <v>34</v>
      </c>
      <c r="H9" s="34">
        <v>24729.47</v>
      </c>
      <c r="I9" s="34">
        <v>24699.37</v>
      </c>
      <c r="J9" s="34">
        <v>24699.37</v>
      </c>
      <c r="K9" s="34">
        <v>11</v>
      </c>
      <c r="L9" s="34" cm="1">
        <f t="array" ref="L9">IF(D9&gt;0,IF($D9&lt;=0,0,D9*H9),"")</f>
        <v>158810183.39300001</v>
      </c>
      <c r="M9" s="34" cm="1">
        <f t="array" ref="M9">IF(E9&gt;0,IF($D9&lt;=0,0,ROUND(E9*I9,2)),"")</f>
        <v>158616884.19999999</v>
      </c>
      <c r="N9" s="36" cm="1">
        <f t="array" ref="N9">IF(F9&gt;0,IF($D9&lt;=0,0,ROUND(F9*J9,2)),"")</f>
        <v>158616884.19999999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171171100.95300001</v>
      </c>
      <c r="M28" s="57" cm="1">
        <f t="array" ref="M28">SUM(M1:M27)</f>
        <v>170877652.53</v>
      </c>
      <c r="N28" s="57" cm="1">
        <f t="array" ref="N28">SUM(N1:N27)</f>
        <v>170877652.53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375225.09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374667.54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374667.54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171171100.95300001</v>
      </c>
      <c r="M29" s="67" cm="1">
        <f t="array" ref="M29">SUMIF($K3:$K27,"&gt;0",M3:M27)</f>
        <v>170877652.53</v>
      </c>
      <c r="N29" s="67" cm="1">
        <f t="array" ref="N29">SUMIF($K3:$K27,"&gt;0",N3:N27)</f>
        <v>170877652.53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18828821.104830001</v>
      </c>
      <c r="M30" s="67" cm="1">
        <f t="array" ref="M30">M29*MAX($K3:$K27)%</f>
        <v>18796541.778299998</v>
      </c>
      <c r="N30" s="67" cm="1">
        <f t="array" ref="N30">N29*MAX($K3:$K27)%</f>
        <v>18796541.778299998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189999922.05783001</v>
      </c>
      <c r="M31" s="67" cm="1">
        <f t="array" ref="M31">M28+M30</f>
        <v>189674194.30829999</v>
      </c>
      <c r="N31" s="67" cm="1">
        <f t="array" ref="N31">N28+N30</f>
        <v>189674194.30829999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189999000</v>
      </c>
      <c r="M32" s="66" cm="1">
        <f t="array" ref="M32">ROUNDDOWN(M31,2)</f>
        <v>189674194.30000001</v>
      </c>
      <c r="N32" s="66" cm="1">
        <f t="array" ref="N32">ROUNDDOWN(N31,-3)</f>
        <v>189674000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7240000</v>
      </c>
      <c r="I4" s="13">
        <v>7241000</v>
      </c>
      <c r="J4" s="13">
        <v>7241000</v>
      </c>
      <c r="K4" s="13">
        <v>11</v>
      </c>
      <c r="L4" s="13" cm="1">
        <f t="array" ref="L4">IF(D4&gt;0,IF($D4&lt;=0,0,D4*H4),"")</f>
        <v>7240000</v>
      </c>
      <c r="M4" s="13" cm="1">
        <f t="array" ref="M4">IF(E4&gt;0,IF($D4&lt;=0,0,ROUND(E4*I4,2)),"")</f>
        <v>7241000</v>
      </c>
      <c r="N4" s="15" cm="1">
        <f t="array" ref="N4">IF(F4&gt;0,IF($D4&lt;=0,0,ROUND(F4*J4,2)),"")</f>
        <v>7241000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421500</v>
      </c>
      <c r="J5" s="18">
        <v>421500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421500</v>
      </c>
      <c r="N5" s="27" cm="1">
        <f t="array" ref="N5">IF(F5&gt;0,IF($D5&lt;=0,0,ROUND(F5*J5,2)),"")</f>
        <v>421500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297</v>
      </c>
      <c r="E7" s="18" cm="1">
        <f t="array" ref="E7">D7</f>
        <v>297</v>
      </c>
      <c r="F7" s="18" cm="1">
        <f t="array" ref="F7">D7</f>
        <v>297</v>
      </c>
      <c r="G7" s="25" t="s">
        <v>34</v>
      </c>
      <c r="H7" s="18">
        <v>15575.48</v>
      </c>
      <c r="I7" s="18">
        <v>15532.89</v>
      </c>
      <c r="J7" s="18">
        <v>15532.89</v>
      </c>
      <c r="K7" s="18">
        <v>11</v>
      </c>
      <c r="L7" s="18" cm="1">
        <f t="array" ref="L7">IF(D7&gt;0,IF($D7&lt;=0,0,D7*H7),"")</f>
        <v>4625917.5599999996</v>
      </c>
      <c r="M7" s="18" cm="1">
        <f t="array" ref="M7">IF(E7&gt;0,IF($D7&lt;=0,0,ROUND(E7*I7,2)),"")</f>
        <v>4613268.33</v>
      </c>
      <c r="N7" s="27" cm="1">
        <f t="array" ref="N7">IF(F7&gt;0,IF($D7&lt;=0,0,ROUND(F7*J7,2)),"")</f>
        <v>4613268.33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6421.91</v>
      </c>
      <c r="E9" s="34" cm="1">
        <f t="array" ref="E9">D9</f>
        <v>6421.91</v>
      </c>
      <c r="F9" s="34" cm="1">
        <f t="array" ref="F9">D9</f>
        <v>6421.91</v>
      </c>
      <c r="G9" s="35" t="s">
        <v>34</v>
      </c>
      <c r="H9" s="34">
        <v>24729.47</v>
      </c>
      <c r="I9" s="34">
        <v>24699.37</v>
      </c>
      <c r="J9" s="34">
        <v>24699.37</v>
      </c>
      <c r="K9" s="34">
        <v>11</v>
      </c>
      <c r="L9" s="34" cm="1">
        <f t="array" ref="L9">IF(D9&gt;0,IF($D9&lt;=0,0,D9*H9),"")</f>
        <v>158810430.6877</v>
      </c>
      <c r="M9" s="34" cm="1">
        <f t="array" ref="M9">IF(E9&gt;0,IF($D9&lt;=0,0,ROUND(E9*I9,2)),"")</f>
        <v>158617131.19999999</v>
      </c>
      <c r="N9" s="36" cm="1">
        <f t="array" ref="N9">IF(F9&gt;0,IF($D9&lt;=0,0,ROUND(F9*J9,2)),"")</f>
        <v>158617131.19999999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171171348.24770001</v>
      </c>
      <c r="M28" s="57" cm="1">
        <f t="array" ref="M28">SUM(M1:M27)</f>
        <v>170892899.53</v>
      </c>
      <c r="N28" s="57" cm="1">
        <f t="array" ref="N28">SUM(N1:N27)</f>
        <v>170892899.53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375225.56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374696.51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374696.51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171171348.24770001</v>
      </c>
      <c r="M29" s="67" cm="1">
        <f t="array" ref="M29">SUMIF($K3:$K27,"&gt;0",M3:M27)</f>
        <v>170892899.53</v>
      </c>
      <c r="N29" s="67" cm="1">
        <f t="array" ref="N29">SUMIF($K3:$K27,"&gt;0",N3:N27)</f>
        <v>170892899.53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18828848.307247002</v>
      </c>
      <c r="M30" s="67" cm="1">
        <f t="array" ref="M30">M29*MAX($K3:$K27)%</f>
        <v>18798218.9483</v>
      </c>
      <c r="N30" s="67" cm="1">
        <f t="array" ref="N30">N29*MAX($K3:$K27)%</f>
        <v>18798218.9483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190000196.55494702</v>
      </c>
      <c r="M31" s="67" cm="1">
        <f t="array" ref="M31">M28+M30</f>
        <v>189691118.47830001</v>
      </c>
      <c r="N31" s="67" cm="1">
        <f t="array" ref="N31">N28+N30</f>
        <v>189691118.47830001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190000000</v>
      </c>
      <c r="M32" s="66" cm="1">
        <f t="array" ref="M32">ROUNDDOWN(M31,2)</f>
        <v>189691118.47</v>
      </c>
      <c r="N32" s="66" cm="1">
        <f t="array" ref="N32">ROUNDDOWN(N31,-3)</f>
        <v>189691000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7.1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44</v>
      </c>
      <c r="C3" s="5"/>
      <c r="D3" s="6"/>
      <c r="E3" s="6"/>
      <c r="F3" s="6"/>
      <c r="G3" s="7"/>
      <c r="H3" s="7"/>
      <c r="I3" s="7"/>
      <c r="J3" s="7"/>
      <c r="K3" s="7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45</v>
      </c>
      <c r="B4" s="11" t="s">
        <v>46</v>
      </c>
      <c r="C4" s="12"/>
      <c r="D4" s="13"/>
      <c r="E4" s="13"/>
      <c r="F4" s="13"/>
      <c r="G4" s="20"/>
      <c r="H4" s="13"/>
      <c r="I4" s="20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76">
        <v>1</v>
      </c>
      <c r="B5" s="11" t="s">
        <v>47</v>
      </c>
      <c r="C5" s="16"/>
      <c r="D5" s="18">
        <v>2</v>
      </c>
      <c r="E5" s="18" cm="1">
        <f t="array" ref="E5">D5</f>
        <v>2</v>
      </c>
      <c r="F5" s="18" cm="1">
        <f t="array" ref="F5">D5</f>
        <v>2</v>
      </c>
      <c r="G5" s="25" t="s">
        <v>48</v>
      </c>
      <c r="H5" s="26">
        <v>19000000</v>
      </c>
      <c r="I5" s="26">
        <v>19000000</v>
      </c>
      <c r="J5" s="26" cm="1">
        <f t="array" ref="J5">IF(I5&gt;H5,H5,I5)</f>
        <v>19000000</v>
      </c>
      <c r="K5" s="18">
        <v>11</v>
      </c>
      <c r="L5" s="18" cm="1">
        <f t="array" ref="L5">IF(D5&gt;0,IF($D5&lt;=0,0,D5*H5),"")</f>
        <v>38000000</v>
      </c>
      <c r="M5" s="18" cm="1">
        <f t="array" ref="M5">IF(E5&gt;0,IF($D5&lt;=0,0,ROUND(E5*I5,2)),"")</f>
        <v>38000000</v>
      </c>
      <c r="N5" s="27" cm="1">
        <f t="array" ref="N5">IF(F5&gt;0,IF($D5&lt;=0,0,ROUND(F5*J5,2)),"")</f>
        <v>38000000</v>
      </c>
    </row>
    <row r="6" spans="1:14" ht="20.5" customHeight="1" x14ac:dyDescent="0.15">
      <c r="A6" s="77">
        <v>2</v>
      </c>
      <c r="B6" s="102" t="str" cm="1">
        <f t="array" ref="B6">"Inspektur/pengawas Jalan ( 1 Orang x "&amp;D6&amp;" bln)"</f>
        <v>Inspektur/pengawas Jalan ( 1 Orang x 2 bln)</v>
      </c>
      <c r="C6" s="12"/>
      <c r="D6" s="13" cm="1">
        <f t="array" ref="D6">D5</f>
        <v>2</v>
      </c>
      <c r="E6" s="13" cm="1">
        <f t="array" ref="E6">D6</f>
        <v>2</v>
      </c>
      <c r="F6" s="13" cm="1">
        <f t="array" ref="F6">D6</f>
        <v>2</v>
      </c>
      <c r="G6" s="14" t="s">
        <v>48</v>
      </c>
      <c r="H6" s="23">
        <v>14000000</v>
      </c>
      <c r="I6" s="23">
        <v>14000000</v>
      </c>
      <c r="J6" s="23" cm="1">
        <f t="array" ref="J6">IF(I6&gt;H6,H6,I6)</f>
        <v>14000000</v>
      </c>
      <c r="K6" s="13">
        <v>11</v>
      </c>
      <c r="L6" s="13" cm="1">
        <f t="array" ref="L6">IF(D6&gt;0,IF($D6&lt;=0,0,D6*H6),"")</f>
        <v>28000000</v>
      </c>
      <c r="M6" s="13" cm="1">
        <f t="array" ref="M6">IF(E6&gt;0,IF($D6&lt;=0,0,ROUND(E6*I6,2)),"")</f>
        <v>28000000</v>
      </c>
      <c r="N6" s="15" cm="1">
        <f t="array" ref="N6">IF(F6&gt;0,IF($D6&lt;=0,0,ROUND(F6*J6,2)),"")</f>
        <v>28000000</v>
      </c>
    </row>
    <row r="7" spans="1:14" ht="20.5" customHeight="1" x14ac:dyDescent="0.15">
      <c r="A7" s="77">
        <v>3</v>
      </c>
      <c r="B7" s="11" t="s">
        <v>442</v>
      </c>
      <c r="C7" s="16"/>
      <c r="D7" s="18" cm="1">
        <f t="array" ref="D7">D6</f>
        <v>2</v>
      </c>
      <c r="E7" s="18" cm="1">
        <f t="array" ref="E7">D7</f>
        <v>2</v>
      </c>
      <c r="F7" s="18" cm="1">
        <f t="array" ref="F7">D7</f>
        <v>2</v>
      </c>
      <c r="G7" s="25" t="s">
        <v>48</v>
      </c>
      <c r="H7" s="26">
        <v>3000000</v>
      </c>
      <c r="I7" s="26">
        <v>3000000</v>
      </c>
      <c r="J7" s="26" cm="1">
        <f t="array" ref="J7">IF(I7&gt;H7,H7,I7)</f>
        <v>3000000</v>
      </c>
      <c r="K7" s="18">
        <v>11</v>
      </c>
      <c r="L7" s="18" cm="1">
        <f t="array" ref="L7">IF(D7&gt;0,IF($D7&lt;=0,0,D7*H7),"")</f>
        <v>6000000</v>
      </c>
      <c r="M7" s="18" cm="1">
        <f t="array" ref="M7">IF(E7&gt;0,IF($D7&lt;=0,0,ROUND(E7*I7,2)),"")</f>
        <v>6000000</v>
      </c>
      <c r="N7" s="27" cm="1">
        <f t="array" ref="N7">IF(F7&gt;0,IF($D7&lt;=0,0,ROUND(F7*J7,2)),"")</f>
        <v>6000000</v>
      </c>
    </row>
    <row r="8" spans="1:14" ht="20.5" customHeight="1" x14ac:dyDescent="0.15">
      <c r="A8" s="78" t="s">
        <v>50</v>
      </c>
      <c r="B8" s="11" t="s">
        <v>51</v>
      </c>
      <c r="C8" s="12"/>
      <c r="D8" s="20"/>
      <c r="E8" s="13"/>
      <c r="F8" s="13"/>
      <c r="G8" s="20"/>
      <c r="H8" s="23"/>
      <c r="I8" s="23"/>
      <c r="J8" s="20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0" t="s">
        <v>45</v>
      </c>
      <c r="B9" s="11" t="s">
        <v>52</v>
      </c>
      <c r="C9" s="16"/>
      <c r="D9" s="17"/>
      <c r="E9" s="18"/>
      <c r="F9" s="18"/>
      <c r="G9" s="17"/>
      <c r="H9" s="26"/>
      <c r="I9" s="26"/>
      <c r="J9" s="17"/>
      <c r="K9" s="18"/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79">
        <v>1</v>
      </c>
      <c r="B10" s="11" t="s">
        <v>53</v>
      </c>
      <c r="C10" s="12"/>
      <c r="D10" s="13" cm="1">
        <f t="array" ref="D10">D5</f>
        <v>2</v>
      </c>
      <c r="E10" s="13" cm="1">
        <f t="array" ref="E10">D10</f>
        <v>2</v>
      </c>
      <c r="F10" s="13" cm="1">
        <f t="array" ref="F10">D10</f>
        <v>2</v>
      </c>
      <c r="G10" s="14" t="s">
        <v>54</v>
      </c>
      <c r="H10" s="23">
        <v>500000</v>
      </c>
      <c r="I10" s="23">
        <v>470000</v>
      </c>
      <c r="J10" s="23" cm="1">
        <f t="array" ref="J10">IF(I10&gt;H10,H10,I10)</f>
        <v>470000</v>
      </c>
      <c r="K10" s="13">
        <v>11</v>
      </c>
      <c r="L10" s="13" cm="1">
        <f t="array" ref="L10">IF(D10&gt;0,IF($D10&lt;=0,0,D10*H10),"")</f>
        <v>1000000</v>
      </c>
      <c r="M10" s="13" cm="1">
        <f t="array" ref="M10">IF(E10&gt;0,IF($D10&lt;=0,0,ROUND(E10*I10,2)),"")</f>
        <v>940000</v>
      </c>
      <c r="N10" s="15" cm="1">
        <f t="array" ref="N10">IF(F10&gt;0,IF($D10&lt;=0,0,ROUND(F10*J10,2)),"")</f>
        <v>940000</v>
      </c>
    </row>
    <row r="11" spans="1:14" ht="32.5" customHeight="1" x14ac:dyDescent="0.15">
      <c r="A11" s="29">
        <v>2</v>
      </c>
      <c r="B11" s="11" t="s">
        <v>55</v>
      </c>
      <c r="C11" s="16"/>
      <c r="D11" s="18" cm="1">
        <f t="array" ref="D11">D5</f>
        <v>2</v>
      </c>
      <c r="E11" s="18" cm="1">
        <f t="array" ref="E11">D11</f>
        <v>2</v>
      </c>
      <c r="F11" s="18" cm="1">
        <f t="array" ref="F11">D11</f>
        <v>2</v>
      </c>
      <c r="G11" s="25" t="s">
        <v>56</v>
      </c>
      <c r="H11" s="26">
        <v>2700000</v>
      </c>
      <c r="I11" s="26">
        <v>2800000</v>
      </c>
      <c r="J11" s="26" cm="1">
        <f t="array" ref="J11">IF(I11&gt;H11,H11,I11)</f>
        <v>2700000</v>
      </c>
      <c r="K11" s="18">
        <v>11</v>
      </c>
      <c r="L11" s="18" cm="1">
        <f t="array" ref="L11">IF(D11&gt;0,IF($D11&lt;=0,0,D11*H11),"")</f>
        <v>5400000</v>
      </c>
      <c r="M11" s="18" cm="1">
        <f t="array" ref="M11">IF(E11&gt;0,IF($D11&lt;=0,0,ROUND(E11*I11,2)),"")</f>
        <v>5600000</v>
      </c>
      <c r="N11" s="27" cm="1">
        <f t="array" ref="N11">IF(F11&gt;0,IF($D11&lt;=0,0,ROUND(F11*J11,2)),"")</f>
        <v>5400000</v>
      </c>
    </row>
    <row r="12" spans="1:14" ht="20.5" customHeight="1" x14ac:dyDescent="0.15">
      <c r="A12" s="79">
        <v>3</v>
      </c>
      <c r="B12" s="11" t="s">
        <v>530</v>
      </c>
      <c r="C12" s="12"/>
      <c r="D12" s="13">
        <v>2</v>
      </c>
      <c r="E12" s="13" cm="1">
        <f t="array" ref="E12">D12</f>
        <v>2</v>
      </c>
      <c r="F12" s="13" cm="1">
        <f t="array" ref="F12">D12</f>
        <v>2</v>
      </c>
      <c r="G12" s="14" t="s">
        <v>54</v>
      </c>
      <c r="H12" s="23">
        <v>800000</v>
      </c>
      <c r="I12" s="23">
        <v>750000</v>
      </c>
      <c r="J12" s="23" cm="1">
        <f t="array" ref="J12">IF(I12&gt;H12,H12,I12)</f>
        <v>750000</v>
      </c>
      <c r="K12" s="13"/>
      <c r="L12" s="13" cm="1">
        <f t="array" ref="L12">IF(D12&gt;0,IF($D12&lt;=0,0,D12*H12),"")</f>
        <v>1600000</v>
      </c>
      <c r="M12" s="13" cm="1">
        <f t="array" ref="M12">IF(E12&gt;0,IF($D12&lt;=0,0,ROUND(E12*I12,2)),"")</f>
        <v>1500000</v>
      </c>
      <c r="N12" s="15" cm="1">
        <f t="array" ref="N12">IF(F12&gt;0,IF($D12&lt;=0,0,ROUND(F12*J12,2)),"")</f>
        <v>1500000</v>
      </c>
    </row>
    <row r="13" spans="1:14" ht="20.5" customHeight="1" x14ac:dyDescent="0.15">
      <c r="A13" s="79">
        <v>4</v>
      </c>
      <c r="B13" s="11" t="s">
        <v>57</v>
      </c>
      <c r="C13" s="16"/>
      <c r="D13" s="18">
        <v>4</v>
      </c>
      <c r="E13" s="18" cm="1">
        <f t="array" ref="E13">D13</f>
        <v>4</v>
      </c>
      <c r="F13" s="18" cm="1">
        <f t="array" ref="F13">D13</f>
        <v>4</v>
      </c>
      <c r="G13" s="25" t="s">
        <v>54</v>
      </c>
      <c r="H13" s="26">
        <v>700000</v>
      </c>
      <c r="I13" s="26">
        <v>750000</v>
      </c>
      <c r="J13" s="26" cm="1">
        <f t="array" ref="J13">IF(I13&gt;H13,H13,I13)</f>
        <v>700000</v>
      </c>
      <c r="K13" s="18">
        <v>11</v>
      </c>
      <c r="L13" s="18" cm="1">
        <f t="array" ref="L13">IF(D13&gt;0,IF($D13&lt;=0,0,D13*H13),"")</f>
        <v>2800000</v>
      </c>
      <c r="M13" s="18" cm="1">
        <f t="array" ref="M13">IF(E13&gt;0,IF($D13&lt;=0,0,ROUND(E13*I13,2)),"")</f>
        <v>3000000</v>
      </c>
      <c r="N13" s="27" cm="1">
        <f t="array" ref="N13">IF(F13&gt;0,IF($D13&lt;=0,0,ROUND(F13*J13,2)),"")</f>
        <v>2800000</v>
      </c>
    </row>
    <row r="14" spans="1:14" ht="20.5" customHeight="1" x14ac:dyDescent="0.15">
      <c r="A14" s="79"/>
      <c r="B14" s="11" t="s">
        <v>58</v>
      </c>
      <c r="C14" s="12"/>
      <c r="D14" s="20"/>
      <c r="E14" s="13"/>
      <c r="F14" s="13"/>
      <c r="G14" s="20"/>
      <c r="H14" s="23"/>
      <c r="I14" s="23"/>
      <c r="J14" s="20"/>
      <c r="K14" s="13"/>
      <c r="L14" s="20" t="str" cm="1">
        <f t="array" ref="L14">IF(D14&gt;0,IF($D14&lt;=0,0,D14*H14),"")</f>
        <v/>
      </c>
      <c r="M14" s="20" t="str" cm="1">
        <f t="array" ref="M14">IF(E14&gt;0,IF($D14&lt;=0,0,ROUND(E14*I14,2)),"")</f>
        <v/>
      </c>
      <c r="N14" s="21" t="str" cm="1">
        <f t="array" ref="N14">IF(F14&gt;0,IF($D14&lt;=0,0,ROUND(F14*J14,2)),"")</f>
        <v/>
      </c>
    </row>
    <row r="15" spans="1:14" ht="20.5" customHeight="1" x14ac:dyDescent="0.15">
      <c r="A15" s="79">
        <v>5</v>
      </c>
      <c r="B15" s="11" t="s">
        <v>59</v>
      </c>
      <c r="C15" s="16"/>
      <c r="D15" s="18">
        <v>2</v>
      </c>
      <c r="E15" s="18" cm="1">
        <f t="array" ref="E15">D15</f>
        <v>2</v>
      </c>
      <c r="F15" s="18" cm="1">
        <f t="array" ref="F15">D15</f>
        <v>2</v>
      </c>
      <c r="G15" s="25" t="s">
        <v>13</v>
      </c>
      <c r="H15" s="26">
        <v>140000</v>
      </c>
      <c r="I15" s="26">
        <v>130000</v>
      </c>
      <c r="J15" s="26" cm="1">
        <f t="array" ref="J15">IF(I15&gt;H15,H15,I15)</f>
        <v>130000</v>
      </c>
      <c r="K15" s="18">
        <v>11</v>
      </c>
      <c r="L15" s="18" cm="1">
        <f t="array" ref="L15">IF(D15&gt;0,IF($D15&lt;=0,0,D15*H15),"")</f>
        <v>280000</v>
      </c>
      <c r="M15" s="18" cm="1">
        <f t="array" ref="M15">IF(E15&gt;0,IF($D15&lt;=0,0,ROUND(E15*I15,2)),"")</f>
        <v>260000</v>
      </c>
      <c r="N15" s="27" cm="1">
        <f t="array" ref="N15">IF(F15&gt;0,IF($D15&lt;=0,0,ROUND(F15*J15,2)),"")</f>
        <v>260000</v>
      </c>
    </row>
    <row r="16" spans="1:14" ht="20.5" customHeight="1" x14ac:dyDescent="0.15">
      <c r="A16" s="79">
        <v>6</v>
      </c>
      <c r="B16" s="11" t="s">
        <v>60</v>
      </c>
      <c r="C16" s="12"/>
      <c r="D16" s="13">
        <v>2</v>
      </c>
      <c r="E16" s="13" cm="1">
        <f t="array" ref="E16">D16</f>
        <v>2</v>
      </c>
      <c r="F16" s="13" cm="1">
        <f t="array" ref="F16">D16</f>
        <v>2</v>
      </c>
      <c r="G16" s="14" t="s">
        <v>13</v>
      </c>
      <c r="H16" s="23">
        <v>350000</v>
      </c>
      <c r="I16" s="23">
        <v>340000</v>
      </c>
      <c r="J16" s="23" cm="1">
        <f t="array" ref="J16">IF(I16&gt;H16,H16,I16)</f>
        <v>340000</v>
      </c>
      <c r="K16" s="13">
        <v>11</v>
      </c>
      <c r="L16" s="13" cm="1">
        <f t="array" ref="L16">IF(D16&gt;0,IF($D16&lt;=0,0,D16*H16),"")</f>
        <v>700000</v>
      </c>
      <c r="M16" s="13" cm="1">
        <f t="array" ref="M16">IF(E16&gt;0,IF($D16&lt;=0,0,ROUND(E16*I16,2)),"")</f>
        <v>680000</v>
      </c>
      <c r="N16" s="15" cm="1">
        <f t="array" ref="N16">IF(F16&gt;0,IF($D16&lt;=0,0,ROUND(F16*J16,2)),"")</f>
        <v>680000</v>
      </c>
    </row>
    <row r="17" spans="1:14" ht="20.5" customHeight="1" x14ac:dyDescent="0.15">
      <c r="A17" s="28"/>
      <c r="B17" s="11" t="s">
        <v>61</v>
      </c>
      <c r="C17" s="16"/>
      <c r="D17" s="17"/>
      <c r="E17" s="18"/>
      <c r="F17" s="18"/>
      <c r="G17" s="17"/>
      <c r="H17" s="26"/>
      <c r="I17" s="26"/>
      <c r="J17" s="17"/>
      <c r="K17" s="18"/>
      <c r="L17" s="17" t="str" cm="1">
        <f t="array" ref="L17">IF(D17&gt;0,IF($D17&lt;=0,0,D17*H17),"")</f>
        <v/>
      </c>
      <c r="M17" s="17" t="str" cm="1">
        <f t="array" ref="M17">IF(E17&gt;0,IF($D17&lt;=0,0,ROUND(E17*I17,2)),"")</f>
        <v/>
      </c>
      <c r="N17" s="19" t="str" cm="1">
        <f t="array" ref="N17">IF(F17&gt;0,IF($D17&lt;=0,0,ROUND(F17*J17,2)),"")</f>
        <v/>
      </c>
    </row>
    <row r="18" spans="1:14" ht="20.5" customHeight="1" x14ac:dyDescent="0.15">
      <c r="A18" s="10" t="s">
        <v>62</v>
      </c>
      <c r="B18" s="102" t="str" cm="1">
        <f t="array" ref="B18">"Sewa &amp; Ops. Kendaraan (1 unit x "&amp;D5&amp;" bln)"</f>
        <v>Sewa &amp; Ops. Kendaraan (1 unit x 2 bln)</v>
      </c>
      <c r="C18" s="12"/>
      <c r="D18" s="13" cm="1">
        <f t="array" ref="D18">D5</f>
        <v>2</v>
      </c>
      <c r="E18" s="13" cm="1">
        <f t="array" ref="E18">D18</f>
        <v>2</v>
      </c>
      <c r="F18" s="13" cm="1">
        <f t="array" ref="F18">D18</f>
        <v>2</v>
      </c>
      <c r="G18" s="14" t="s">
        <v>64</v>
      </c>
      <c r="H18" s="23">
        <v>800000</v>
      </c>
      <c r="I18" s="23">
        <v>700000</v>
      </c>
      <c r="J18" s="23" cm="1">
        <f t="array" ref="J18">IF(I18&gt;H18,H18,I18)</f>
        <v>700000</v>
      </c>
      <c r="K18" s="13">
        <v>11</v>
      </c>
      <c r="L18" s="13" cm="1">
        <f t="array" ref="L18">IF(D18&gt;0,IF($D18&lt;=0,0,D18*H18),"")</f>
        <v>1600000</v>
      </c>
      <c r="M18" s="13" cm="1">
        <f t="array" ref="M18">IF(E18&gt;0,IF($D18&lt;=0,0,ROUND(E18*I18,2)),"")</f>
        <v>1400000</v>
      </c>
      <c r="N18" s="15" cm="1">
        <f t="array" ref="N18">IF(F18&gt;0,IF($D18&lt;=0,0,ROUND(F18*J18,2)),"")</f>
        <v>1400000</v>
      </c>
    </row>
    <row r="19" spans="1:14" ht="20.5" customHeight="1" x14ac:dyDescent="0.15">
      <c r="A19" s="28"/>
      <c r="B19" s="11" t="s">
        <v>65</v>
      </c>
      <c r="C19" s="16"/>
      <c r="D19" s="17"/>
      <c r="E19" s="18"/>
      <c r="F19" s="18"/>
      <c r="G19" s="17"/>
      <c r="H19" s="26"/>
      <c r="I19" s="26"/>
      <c r="J19" s="17"/>
      <c r="K19" s="18"/>
      <c r="L19" s="17" t="str" cm="1">
        <f t="array" ref="L19">IF(D19&gt;0,IF($D19&lt;=0,0,D19*H19),"")</f>
        <v/>
      </c>
      <c r="M19" s="17" t="str" cm="1">
        <f t="array" ref="M19">IF(E19&gt;0,IF($D19&lt;=0,0,ROUND(E19*I19,2)),"")</f>
        <v/>
      </c>
      <c r="N19" s="19" t="str" cm="1">
        <f t="array" ref="N19">IF(F19&gt;0,IF($D19&lt;=0,0,ROUND(F19*J19,2)),"")</f>
        <v/>
      </c>
    </row>
    <row r="20" spans="1:14" ht="20.5" customHeight="1" x14ac:dyDescent="0.15">
      <c r="A20" s="29">
        <v>7</v>
      </c>
      <c r="B20" s="11" t="s">
        <v>66</v>
      </c>
      <c r="C20" s="12"/>
      <c r="D20" s="13">
        <v>3</v>
      </c>
      <c r="E20" s="13" cm="1">
        <f t="array" ref="E20">D20</f>
        <v>3</v>
      </c>
      <c r="F20" s="13" cm="1">
        <f t="array" ref="F20">D20</f>
        <v>3</v>
      </c>
      <c r="G20" s="14" t="s">
        <v>67</v>
      </c>
      <c r="H20" s="23">
        <v>200000</v>
      </c>
      <c r="I20" s="23">
        <v>200000</v>
      </c>
      <c r="J20" s="23" cm="1">
        <f t="array" ref="J20">IF(I20&gt;H20,H20,I20)</f>
        <v>200000</v>
      </c>
      <c r="K20" s="13">
        <v>11</v>
      </c>
      <c r="L20" s="13" cm="1">
        <f t="array" ref="L20">IF(D20&gt;0,IF($D20&lt;=0,0,D20*H20),"")</f>
        <v>600000</v>
      </c>
      <c r="M20" s="13" cm="1">
        <f t="array" ref="M20">IF(E20&gt;0,IF($D20&lt;=0,0,ROUND(E20*I20,2)),"")</f>
        <v>600000</v>
      </c>
      <c r="N20" s="15" cm="1">
        <f t="array" ref="N20">IF(F20&gt;0,IF($D20&lt;=0,0,ROUND(F20*J20,2)),"")</f>
        <v>600000</v>
      </c>
    </row>
    <row r="21" spans="1:14" ht="20.5" customHeight="1" x14ac:dyDescent="0.15">
      <c r="A21" s="29">
        <v>8</v>
      </c>
      <c r="B21" s="11" t="s">
        <v>68</v>
      </c>
      <c r="C21" s="16"/>
      <c r="D21" s="18">
        <v>3</v>
      </c>
      <c r="E21" s="18" cm="1">
        <f t="array" ref="E21">D21</f>
        <v>3</v>
      </c>
      <c r="F21" s="18" cm="1">
        <f t="array" ref="F21">D21</f>
        <v>3</v>
      </c>
      <c r="G21" s="25" t="s">
        <v>67</v>
      </c>
      <c r="H21" s="26">
        <v>350000</v>
      </c>
      <c r="I21" s="26">
        <v>350000</v>
      </c>
      <c r="J21" s="26" cm="1">
        <f t="array" ref="J21">IF(I21&gt;H21,H21,I21)</f>
        <v>350000</v>
      </c>
      <c r="K21" s="18">
        <v>11</v>
      </c>
      <c r="L21" s="18" cm="1">
        <f t="array" ref="L21">IF(D21&gt;0,IF($D21&lt;=0,0,D21*H21),"")</f>
        <v>1050000</v>
      </c>
      <c r="M21" s="18" cm="1">
        <f t="array" ref="M21">IF(E21&gt;0,IF($D21&lt;=0,0,ROUND(E21*I21,2)),"")</f>
        <v>1050000</v>
      </c>
      <c r="N21" s="27" cm="1">
        <f t="array" ref="N21">IF(F21&gt;0,IF($D21&lt;=0,0,ROUND(F21*J21,2)),"")</f>
        <v>1050000</v>
      </c>
    </row>
    <row r="22" spans="1:14" ht="20.5" customHeight="1" x14ac:dyDescent="0.15">
      <c r="A22" s="29">
        <v>9</v>
      </c>
      <c r="B22" s="11" t="s">
        <v>69</v>
      </c>
      <c r="C22" s="12"/>
      <c r="D22" s="13">
        <v>3</v>
      </c>
      <c r="E22" s="13" cm="1">
        <f t="array" ref="E22">D22</f>
        <v>3</v>
      </c>
      <c r="F22" s="13" cm="1">
        <f t="array" ref="F22">D22</f>
        <v>3</v>
      </c>
      <c r="G22" s="14" t="s">
        <v>67</v>
      </c>
      <c r="H22" s="23">
        <v>500000</v>
      </c>
      <c r="I22" s="23">
        <v>500000</v>
      </c>
      <c r="J22" s="23" cm="1">
        <f t="array" ref="J22">IF(I22&gt;H22,H22,I22)</f>
        <v>500000</v>
      </c>
      <c r="K22" s="13">
        <v>11</v>
      </c>
      <c r="L22" s="13" cm="1">
        <f t="array" ref="L22">IF(D22&gt;0,IF($D22&lt;=0,0,D22*H22),"")</f>
        <v>1500000</v>
      </c>
      <c r="M22" s="13" cm="1">
        <f t="array" ref="M22">IF(E22&gt;0,IF($D22&lt;=0,0,ROUND(E22*I22,2)),"")</f>
        <v>1500000</v>
      </c>
      <c r="N22" s="15" cm="1">
        <f t="array" ref="N22">IF(F22&gt;0,IF($D22&lt;=0,0,ROUND(F22*J22,2)),"")</f>
        <v>1500000</v>
      </c>
    </row>
    <row r="23" spans="1:14" ht="20.5" customHeight="1" x14ac:dyDescent="0.15">
      <c r="A23" s="29">
        <v>10</v>
      </c>
      <c r="B23" s="11" t="s">
        <v>531</v>
      </c>
      <c r="C23" s="16"/>
      <c r="D23" s="18">
        <v>1</v>
      </c>
      <c r="E23" s="18" cm="1">
        <f t="array" ref="E23">D23</f>
        <v>1</v>
      </c>
      <c r="F23" s="18" cm="1">
        <f t="array" ref="F23">D23</f>
        <v>1</v>
      </c>
      <c r="G23" s="25" t="s">
        <v>70</v>
      </c>
      <c r="H23" s="26">
        <v>1500000</v>
      </c>
      <c r="I23" s="26">
        <v>1450000</v>
      </c>
      <c r="J23" s="26" cm="1">
        <f t="array" ref="J23">IF(I23&gt;H23,H23,I23)</f>
        <v>1450000</v>
      </c>
      <c r="K23" s="18">
        <v>11</v>
      </c>
      <c r="L23" s="18" cm="1">
        <f t="array" ref="L23">IF(D23&gt;0,IF($D23&lt;=0,0,D23*H23),"")</f>
        <v>1500000</v>
      </c>
      <c r="M23" s="18" cm="1">
        <f t="array" ref="M23">IF(E23&gt;0,IF($D23&lt;=0,0,ROUND(E23*I23,2)),"")</f>
        <v>1450000</v>
      </c>
      <c r="N23" s="27" cm="1">
        <f t="array" ref="N23">IF(F23&gt;0,IF($D23&lt;=0,0,ROUND(F23*J23,2)),"")</f>
        <v>1450000</v>
      </c>
    </row>
    <row r="24" spans="1:14" ht="20.5" customHeight="1" x14ac:dyDescent="0.15">
      <c r="A24" s="10" t="s">
        <v>71</v>
      </c>
      <c r="B24" s="11" t="s">
        <v>72</v>
      </c>
      <c r="C24" s="12"/>
      <c r="D24" s="20"/>
      <c r="E24" s="13"/>
      <c r="F24" s="13"/>
      <c r="G24" s="20"/>
      <c r="H24" s="23"/>
      <c r="I24" s="23"/>
      <c r="J24" s="20"/>
      <c r="K24" s="13"/>
      <c r="L24" s="20" t="str" cm="1">
        <f t="array" ref="L24">IF(D24&gt;0,IF($D24&lt;=0,0,D24*H24),"")</f>
        <v/>
      </c>
      <c r="M24" s="20" t="str" cm="1">
        <f t="array" ref="M24">IF(E24&gt;0,IF($D24&lt;=0,0,ROUND(E24*I24,2)),"")</f>
        <v/>
      </c>
      <c r="N24" s="21" t="str" cm="1">
        <f t="array" ref="N24">IF(F24&gt;0,IF($D24&lt;=0,0,ROUND(F24*J24,2)),"")</f>
        <v/>
      </c>
    </row>
    <row r="25" spans="1:14" ht="20.5" customHeight="1" x14ac:dyDescent="0.15">
      <c r="A25" s="28"/>
      <c r="B25" s="11" t="s">
        <v>73</v>
      </c>
      <c r="C25" s="16"/>
      <c r="D25" s="18">
        <v>1</v>
      </c>
      <c r="E25" s="18" cm="1">
        <f t="array" ref="E25">D25</f>
        <v>1</v>
      </c>
      <c r="F25" s="18" cm="1">
        <f t="array" ref="F25">D25</f>
        <v>1</v>
      </c>
      <c r="G25" s="25" t="s">
        <v>13</v>
      </c>
      <c r="H25" s="26">
        <v>212232</v>
      </c>
      <c r="I25" s="26">
        <v>212352</v>
      </c>
      <c r="J25" s="26" cm="1">
        <f t="array" ref="J25">IF(I25&gt;H25,H25,I25)</f>
        <v>212232</v>
      </c>
      <c r="K25" s="18">
        <v>0</v>
      </c>
      <c r="L25" s="18" cm="1">
        <f t="array" ref="L25">IF(D25&gt;0,IF($D25&lt;=0,0,D25*H25),"")</f>
        <v>212232</v>
      </c>
      <c r="M25" s="18" cm="1">
        <f t="array" ref="M25">IF(E25&gt;0,IF($D25&lt;=0,0,ROUND(E25*I25,2)),"")</f>
        <v>212352</v>
      </c>
      <c r="N25" s="27" cm="1">
        <f t="array" ref="N25">IF(F25&gt;0,IF($D25&lt;=0,0,ROUND(F25*J25,2)),"")</f>
        <v>212232</v>
      </c>
    </row>
    <row r="26" spans="1:14" ht="20.5" customHeight="1" x14ac:dyDescent="0.15">
      <c r="A26" s="80"/>
      <c r="B26" s="81"/>
      <c r="C26" s="82"/>
      <c r="D26" s="83"/>
      <c r="E26" s="83"/>
      <c r="F26" s="83"/>
      <c r="G26" s="84"/>
      <c r="H26" s="83"/>
      <c r="I26" s="83"/>
      <c r="J26" s="83"/>
      <c r="K26" s="83"/>
      <c r="L26" s="84" t="str" cm="1">
        <f t="array" ref="L26">IF(D26&gt;0,IF($D26&lt;=0,0,D26*H26),"")</f>
        <v/>
      </c>
      <c r="M26" s="84" t="str" cm="1">
        <f t="array" ref="M26">IF(E26&gt;0,IF($D26&lt;=0,0,ROUND(E26*I26,2)),"")</f>
        <v/>
      </c>
      <c r="N26" s="85" t="str" cm="1">
        <f t="array" ref="N26">IF(F26&gt;0,IF($D26&lt;=0,0,ROUND(F26*J26,2)),"")</f>
        <v/>
      </c>
    </row>
    <row r="27" spans="1:14" ht="20.75" customHeight="1" x14ac:dyDescent="0.15">
      <c r="A27" s="52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90242232</v>
      </c>
      <c r="M27" s="57" cm="1">
        <f t="array" ref="M27">SUM(M1:M26)</f>
        <v>90192352</v>
      </c>
      <c r="N27" s="57" cm="1">
        <f t="array" ref="N27">SUM(N1:N26)</f>
        <v>89792232</v>
      </c>
    </row>
    <row r="28" spans="1:14" ht="21" customHeight="1" x14ac:dyDescent="0.15">
      <c r="A28" s="60"/>
      <c r="B28" s="59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212232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212352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211392</v>
      </c>
      <c r="G28" s="63"/>
      <c r="H28" s="64"/>
      <c r="I28" s="60"/>
      <c r="J28" s="65"/>
      <c r="K28" s="65" t="str" cm="1">
        <f t="array" ref="K28">"Jumlah Terkena Pajak "&amp;MAX(K3:K26)&amp;"% (B)"</f>
        <v>Jumlah Terkena Pajak 11% (B)</v>
      </c>
      <c r="L28" s="67" cm="1">
        <f t="array" ref="L28">SUMIF($K3:$K26,"&gt;0",L3:L26)</f>
        <v>88430000</v>
      </c>
      <c r="M28" s="67" cm="1">
        <f t="array" ref="M28">SUMIF($K3:$K26,"&gt;0",M3:M26)</f>
        <v>88480000</v>
      </c>
      <c r="N28" s="67" cm="1">
        <f t="array" ref="N28">SUMIF($K3:$K26,"&gt;0",N3:N26)</f>
        <v>88080000</v>
      </c>
    </row>
    <row r="29" spans="1:14" ht="21" customHeight="1" x14ac:dyDescent="0.15">
      <c r="A29" s="69"/>
      <c r="B29" s="69"/>
      <c r="C29" s="69"/>
      <c r="D29" s="70"/>
      <c r="E29" s="70"/>
      <c r="F29" s="69"/>
      <c r="G29" s="70"/>
      <c r="H29" s="70"/>
      <c r="I29" s="69"/>
      <c r="J29" s="71"/>
      <c r="K29" s="71" t="str" cm="1">
        <f t="array" ref="K29">"PPN (C) = "&amp;MAX(K3:K26)&amp;"% x B"</f>
        <v>PPN (C) = 11% x B</v>
      </c>
      <c r="L29" s="66" cm="1">
        <f t="array" ref="L29">L28*MAX($K3:$K26)%</f>
        <v>9727300</v>
      </c>
      <c r="M29" s="67" cm="1">
        <f t="array" ref="M29">M28*MAX($K3:$K26)%</f>
        <v>9732800</v>
      </c>
      <c r="N29" s="67" cm="1">
        <f t="array" ref="N29">N28*MAX($K3:$K26)%</f>
        <v>9688800</v>
      </c>
    </row>
    <row r="30" spans="1:14" ht="21" customHeight="1" x14ac:dyDescent="0.15">
      <c r="A30" s="69"/>
      <c r="B30" s="69"/>
      <c r="C30" s="69"/>
      <c r="D30" s="70"/>
      <c r="E30" s="70"/>
      <c r="F30" s="70"/>
      <c r="G30" s="70"/>
      <c r="H30" s="70"/>
      <c r="I30" s="69"/>
      <c r="J30" s="71"/>
      <c r="K30" s="73" t="s">
        <v>41</v>
      </c>
      <c r="L30" s="74" cm="1">
        <f t="array" ref="L30">L27+L29</f>
        <v>99969532</v>
      </c>
      <c r="M30" s="67" cm="1">
        <f t="array" ref="M30">M27+M29</f>
        <v>99925152</v>
      </c>
      <c r="N30" s="67" cm="1">
        <f t="array" ref="N30">N27+N29</f>
        <v>99481032</v>
      </c>
    </row>
    <row r="31" spans="1:14" ht="20.5" customHeight="1" x14ac:dyDescent="0.15">
      <c r="A31" s="69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42</v>
      </c>
      <c r="L31" s="66" cm="1">
        <f t="array" ref="L31">ROUNDDOWN(L30,-3)</f>
        <v>99969000</v>
      </c>
      <c r="M31" s="66" cm="1">
        <f t="array" ref="M31">ROUNDDOWN(M30,2)</f>
        <v>99925152</v>
      </c>
      <c r="N31" s="66" cm="1">
        <f t="array" ref="N31">ROUNDDOWN(N30,-3)</f>
        <v>99481000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32.5" customHeight="1" x14ac:dyDescent="0.15">
      <c r="A3" s="3"/>
      <c r="B3" s="4" t="s">
        <v>532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533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9009000</v>
      </c>
      <c r="I4" s="13">
        <v>9000000</v>
      </c>
      <c r="J4" s="13">
        <v>9000000</v>
      </c>
      <c r="K4" s="13">
        <v>11</v>
      </c>
      <c r="L4" s="13" cm="1">
        <f t="array" ref="L4">IF(D4&gt;0,IF($D4&lt;=0,0,D4*H4),"")</f>
        <v>9009000</v>
      </c>
      <c r="M4" s="13" cm="1">
        <f t="array" ref="M4">IF(E4&gt;0,IF($D4&lt;=0,0,ROUND(E4*I4,2)),"")</f>
        <v>9000000</v>
      </c>
      <c r="N4" s="15" cm="1">
        <f t="array" ref="N4">IF(F4&gt;0,IF($D4&lt;=0,0,ROUND(F4*J4,2)),"")</f>
        <v>9000000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18018000</v>
      </c>
      <c r="I5" s="18">
        <v>18300000</v>
      </c>
      <c r="J5" s="18">
        <v>18300000</v>
      </c>
      <c r="K5" s="18">
        <v>11</v>
      </c>
      <c r="L5" s="18" cm="1">
        <f t="array" ref="L5">IF(D5&gt;0,IF($D5&lt;=0,0,D5*H5),"")</f>
        <v>18018000</v>
      </c>
      <c r="M5" s="18" cm="1">
        <f t="array" ref="M5">IF(E5&gt;0,IF($D5&lt;=0,0,ROUND(E5*I5,2)),"")</f>
        <v>18300000</v>
      </c>
      <c r="N5" s="27" cm="1">
        <f t="array" ref="N5">IF(F5&gt;0,IF($D5&lt;=0,0,ROUND(F5*J5,2)),"")</f>
        <v>18300000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22522500</v>
      </c>
      <c r="I6" s="13">
        <v>22300000</v>
      </c>
      <c r="J6" s="13">
        <v>22300000</v>
      </c>
      <c r="K6" s="13">
        <v>11</v>
      </c>
      <c r="L6" s="13" cm="1">
        <f t="array" ref="L6">IF(D6&gt;0,IF($D6&lt;=0,0,D6*H6),"")</f>
        <v>22522500</v>
      </c>
      <c r="M6" s="13" cm="1">
        <f t="array" ref="M6">IF(E6&gt;0,IF($D6&lt;=0,0,ROUND(E6*I6,2)),"")</f>
        <v>22300000</v>
      </c>
      <c r="N6" s="15" cm="1">
        <f t="array" ref="N6">IF(F6&gt;0,IF($D6&lt;=0,0,ROUND(F6*J6,2)),"")</f>
        <v>22300000</v>
      </c>
    </row>
    <row r="7" spans="1:14" ht="32.5" customHeight="1" x14ac:dyDescent="0.15">
      <c r="A7" s="29">
        <v>5</v>
      </c>
      <c r="B7" s="11" t="s">
        <v>534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22522500</v>
      </c>
      <c r="I7" s="18">
        <v>22300000</v>
      </c>
      <c r="J7" s="18">
        <v>22300000</v>
      </c>
      <c r="K7" s="18">
        <v>11</v>
      </c>
      <c r="L7" s="18" cm="1">
        <f t="array" ref="L7">IF(D7&gt;0,IF($D7&lt;=0,0,D7*H7),"")</f>
        <v>22522500</v>
      </c>
      <c r="M7" s="18" cm="1">
        <f t="array" ref="M7">IF(E7&gt;0,IF($D7&lt;=0,0,ROUND(E7*I7,2)),"")</f>
        <v>22300000</v>
      </c>
      <c r="N7" s="27" cm="1">
        <f t="array" ref="N7">IF(F7&gt;0,IF($D7&lt;=0,0,ROUND(F7*J7,2)),"")</f>
        <v>22300000</v>
      </c>
    </row>
    <row r="8" spans="1:14" ht="32.5" customHeight="1" x14ac:dyDescent="0.15">
      <c r="A8" s="29">
        <v>6</v>
      </c>
      <c r="B8" s="11" t="s">
        <v>535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4504500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4504500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32.5" customHeight="1" x14ac:dyDescent="0.15">
      <c r="A9" s="31">
        <v>7</v>
      </c>
      <c r="B9" s="32" t="s">
        <v>536</v>
      </c>
      <c r="C9" s="33"/>
      <c r="D9" s="34">
        <v>1</v>
      </c>
      <c r="E9" s="34" cm="1">
        <f t="array" ref="E9">D9</f>
        <v>1</v>
      </c>
      <c r="F9" s="34" cm="1">
        <f t="array" ref="F9">D9</f>
        <v>1</v>
      </c>
      <c r="G9" s="35" t="s">
        <v>13</v>
      </c>
      <c r="H9" s="34">
        <v>13513600</v>
      </c>
      <c r="I9" s="34">
        <v>13690090.1</v>
      </c>
      <c r="J9" s="34">
        <v>13690090.1</v>
      </c>
      <c r="K9" s="34">
        <v>11</v>
      </c>
      <c r="L9" s="34" cm="1">
        <f t="array" ref="L9">IF(D9&gt;0,IF($D9&lt;=0,0,D9*H9),"")</f>
        <v>13513600</v>
      </c>
      <c r="M9" s="34" cm="1">
        <f t="array" ref="M9">IF(E9&gt;0,IF($D9&lt;=0,0,ROUND(E9*I9,2)),"")</f>
        <v>13690090.1</v>
      </c>
      <c r="N9" s="36" cm="1">
        <f t="array" ref="N9">IF(F9&gt;0,IF($D9&lt;=0,0,ROUND(F9*J9,2)),"")</f>
        <v>13690090.1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90090100</v>
      </c>
      <c r="M27" s="57" cm="1">
        <f t="array" ref="M27">SUM(M1:M26)</f>
        <v>90090090.099999994</v>
      </c>
      <c r="N27" s="57" cm="1">
        <f t="array" ref="N27">SUM(N1:N26)</f>
        <v>90090090.099999994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216216.24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216216.22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216216.22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90090100</v>
      </c>
      <c r="M28" s="67" cm="1">
        <f t="array" ref="M28">SUMIF($K3:$K26,"&gt;0",M3:M26)</f>
        <v>90090090.099999994</v>
      </c>
      <c r="N28" s="67" cm="1">
        <f t="array" ref="N28">SUMIF($K3:$K26,"&gt;0",N3:N26)</f>
        <v>90090090.099999994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 cm="1">
        <f t="array" ref="H29">H$30*(10/11.1)</f>
        <v>9.0090138418180456E-3</v>
      </c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9909911</v>
      </c>
      <c r="M29" s="67" cm="1">
        <f t="array" ref="M29">M28*MAX($K3:$K26)%</f>
        <v>9909909.9110000003</v>
      </c>
      <c r="N29" s="67" cm="1">
        <f t="array" ref="N29">N28*MAX($K3:$K26)%</f>
        <v>9909909.9110000003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100000000</v>
      </c>
      <c r="G30" s="70"/>
      <c r="H30" s="70" cm="1">
        <f t="array" ref="H30">M$31-E$30</f>
        <v>1.000000536441803E-2</v>
      </c>
      <c r="I30" s="69"/>
      <c r="J30" s="71"/>
      <c r="K30" s="73" t="s">
        <v>41</v>
      </c>
      <c r="L30" s="74" cm="1">
        <f t="array" ref="L30">L27+L29</f>
        <v>100000011</v>
      </c>
      <c r="M30" s="67" cm="1">
        <f t="array" ref="M30">M27+M29</f>
        <v>100000000.01099999</v>
      </c>
      <c r="N30" s="67" cm="1">
        <f t="array" ref="N30">N27+N29</f>
        <v>100000000.01099999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-11</v>
      </c>
      <c r="F31" s="93" cm="1">
        <f t="array" ref="F31">ROUNDDOWN(E$30-D$28,2)</f>
        <v>99783783.760000005</v>
      </c>
      <c r="G31" s="70"/>
      <c r="H31" s="91" t="s">
        <v>524</v>
      </c>
      <c r="I31" s="69"/>
      <c r="J31" s="71"/>
      <c r="K31" s="73" t="s">
        <v>42</v>
      </c>
      <c r="L31" s="66" cm="1">
        <f t="array" ref="L31">ROUNDDOWN(L30,2)</f>
        <v>100000011</v>
      </c>
      <c r="M31" s="66" cm="1">
        <f t="array" ref="M31">ROUNDDOWN(M30,2)</f>
        <v>100000000.01000001</v>
      </c>
      <c r="N31" s="66" cm="1">
        <f t="array" ref="N31">ROUNDDOWN(N30,-3)</f>
        <v>100000000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pageSetUpPr fitToPage="1"/>
  </sheetPr>
  <dimension ref="A1:E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33203125" defaultRowHeight="18" customHeight="1" x14ac:dyDescent="0.15"/>
  <cols>
    <col min="1" max="1" width="7.6640625" style="1" customWidth="1"/>
    <col min="2" max="2" width="16.33203125" style="1" customWidth="1"/>
    <col min="3" max="3" width="53.5" style="1" customWidth="1"/>
    <col min="4" max="6" width="16.33203125" style="1" customWidth="1"/>
    <col min="7" max="16384" width="16.33203125" style="1"/>
  </cols>
  <sheetData>
    <row r="1" spans="1:5" ht="28" customHeight="1" x14ac:dyDescent="0.15">
      <c r="A1" s="306" t="s">
        <v>537</v>
      </c>
      <c r="B1" s="306"/>
      <c r="C1" s="306"/>
      <c r="D1" s="306"/>
      <c r="E1" s="306"/>
    </row>
    <row r="2" spans="1:5" ht="20.5" customHeight="1" x14ac:dyDescent="0.15">
      <c r="A2" s="146" t="s">
        <v>538</v>
      </c>
      <c r="B2" s="146" t="s">
        <v>539</v>
      </c>
      <c r="C2" s="146" t="s">
        <v>540</v>
      </c>
      <c r="D2" s="146" t="s">
        <v>541</v>
      </c>
      <c r="E2" s="146" t="s">
        <v>542</v>
      </c>
    </row>
    <row r="3" spans="1:5" ht="32.5" customHeight="1" x14ac:dyDescent="0.15">
      <c r="A3" s="147">
        <v>1</v>
      </c>
      <c r="B3" s="148" t="s">
        <v>543</v>
      </c>
      <c r="C3" s="149" t="s">
        <v>544</v>
      </c>
      <c r="D3" s="150">
        <v>0.1</v>
      </c>
      <c r="E3" s="151">
        <v>10000000</v>
      </c>
    </row>
    <row r="4" spans="1:5" ht="32.25" customHeight="1" x14ac:dyDescent="0.15">
      <c r="A4" s="152">
        <v>2</v>
      </c>
      <c r="B4" s="153" t="s">
        <v>545</v>
      </c>
      <c r="C4" s="154" t="s">
        <v>546</v>
      </c>
      <c r="D4" s="155">
        <v>0.2</v>
      </c>
      <c r="E4" s="156">
        <v>20000000</v>
      </c>
    </row>
    <row r="5" spans="1:5" ht="44.25" customHeight="1" x14ac:dyDescent="0.15">
      <c r="A5" s="152">
        <v>3</v>
      </c>
      <c r="B5" s="153" t="s">
        <v>547</v>
      </c>
      <c r="C5" s="154" t="s">
        <v>548</v>
      </c>
      <c r="D5" s="157">
        <v>0.25</v>
      </c>
      <c r="E5" s="156">
        <v>25000000</v>
      </c>
    </row>
    <row r="6" spans="1:5" ht="32.25" customHeight="1" x14ac:dyDescent="0.15">
      <c r="A6" s="152">
        <v>4</v>
      </c>
      <c r="B6" s="153" t="s">
        <v>549</v>
      </c>
      <c r="C6" s="154" t="s">
        <v>550</v>
      </c>
      <c r="D6" s="157">
        <v>0.25</v>
      </c>
      <c r="E6" s="156">
        <v>25000000</v>
      </c>
    </row>
    <row r="7" spans="1:5" ht="44.25" customHeight="1" x14ac:dyDescent="0.15">
      <c r="A7" s="152">
        <v>5</v>
      </c>
      <c r="B7" s="153" t="s">
        <v>551</v>
      </c>
      <c r="C7" s="154" t="s">
        <v>552</v>
      </c>
      <c r="D7" s="157">
        <v>0.05</v>
      </c>
      <c r="E7" s="156">
        <v>5000000</v>
      </c>
    </row>
    <row r="8" spans="1:5" ht="32.25" customHeight="1" x14ac:dyDescent="0.15">
      <c r="A8" s="152">
        <v>6</v>
      </c>
      <c r="B8" s="153" t="s">
        <v>553</v>
      </c>
      <c r="C8" s="154" t="s">
        <v>554</v>
      </c>
      <c r="D8" s="157">
        <v>0.15</v>
      </c>
      <c r="E8" s="156">
        <v>15000000</v>
      </c>
    </row>
    <row r="9" spans="1:5" ht="20.25" customHeight="1" x14ac:dyDescent="0.15">
      <c r="A9" s="158"/>
      <c r="B9" s="153" t="s">
        <v>555</v>
      </c>
      <c r="C9" s="159"/>
      <c r="D9" s="157">
        <v>1</v>
      </c>
      <c r="E9" s="156">
        <v>100000000</v>
      </c>
    </row>
    <row r="10" spans="1:5" ht="20.25" customHeight="1" x14ac:dyDescent="0.15">
      <c r="A10" s="158"/>
      <c r="B10" s="160"/>
      <c r="C10" s="159"/>
      <c r="D10" s="159"/>
      <c r="E10" s="159"/>
    </row>
    <row r="11" spans="1:5" ht="20.25" customHeight="1" x14ac:dyDescent="0.15">
      <c r="A11" s="158"/>
      <c r="B11" s="160"/>
      <c r="C11" s="159"/>
      <c r="D11" s="159"/>
      <c r="E11" s="159"/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556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557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9009000</v>
      </c>
      <c r="I4" s="13">
        <v>9000000</v>
      </c>
      <c r="J4" s="13">
        <v>9000000</v>
      </c>
      <c r="K4" s="13">
        <v>11</v>
      </c>
      <c r="L4" s="13" cm="1">
        <f t="array" ref="L4">IF(D4&gt;0,IF($D4&lt;=0,0,D4*H4),"")</f>
        <v>9009000</v>
      </c>
      <c r="M4" s="13" cm="1">
        <f t="array" ref="M4">IF(E4&gt;0,IF($D4&lt;=0,0,ROUND(E4*I4,2)),"")</f>
        <v>9000000</v>
      </c>
      <c r="N4" s="15" cm="1">
        <f t="array" ref="N4">IF(F4&gt;0,IF($D4&lt;=0,0,ROUND(F4*J4,2)),"")</f>
        <v>9000000</v>
      </c>
    </row>
    <row r="5" spans="1:14" ht="20.5" customHeight="1" x14ac:dyDescent="0.15">
      <c r="A5" s="29">
        <v>2</v>
      </c>
      <c r="B5" s="11" t="s">
        <v>558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18018000</v>
      </c>
      <c r="I5" s="18">
        <v>18300000</v>
      </c>
      <c r="J5" s="18">
        <v>18300000</v>
      </c>
      <c r="K5" s="18">
        <v>11</v>
      </c>
      <c r="L5" s="18" cm="1">
        <f t="array" ref="L5">IF(D5&gt;0,IF($D5&lt;=0,0,D5*H5),"")</f>
        <v>18018000</v>
      </c>
      <c r="M5" s="18" cm="1">
        <f t="array" ref="M5">IF(E5&gt;0,IF($D5&lt;=0,0,ROUND(E5*I5,2)),"")</f>
        <v>18300000</v>
      </c>
      <c r="N5" s="27" cm="1">
        <f t="array" ref="N5">IF(F5&gt;0,IF($D5&lt;=0,0,ROUND(F5*J5,2)),"")</f>
        <v>18300000</v>
      </c>
    </row>
    <row r="6" spans="1:14" ht="20.5" customHeight="1" x14ac:dyDescent="0.15">
      <c r="A6" s="29">
        <v>3</v>
      </c>
      <c r="B6" s="11" t="s">
        <v>559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22522500</v>
      </c>
      <c r="I6" s="13">
        <v>22300000</v>
      </c>
      <c r="J6" s="13">
        <v>22300000</v>
      </c>
      <c r="K6" s="13">
        <v>11</v>
      </c>
      <c r="L6" s="13" cm="1">
        <f t="array" ref="L6">IF(D6&gt;0,IF($D6&lt;=0,0,D6*H6),"")</f>
        <v>22522500</v>
      </c>
      <c r="M6" s="13" cm="1">
        <f t="array" ref="M6">IF(E6&gt;0,IF($D6&lt;=0,0,ROUND(E6*I6,2)),"")</f>
        <v>22300000</v>
      </c>
      <c r="N6" s="15" cm="1">
        <f t="array" ref="N6">IF(F6&gt;0,IF($D6&lt;=0,0,ROUND(F6*J6,2)),"")</f>
        <v>22300000</v>
      </c>
    </row>
    <row r="7" spans="1:14" ht="32.5" customHeight="1" x14ac:dyDescent="0.15">
      <c r="A7" s="29">
        <v>5</v>
      </c>
      <c r="B7" s="11" t="s">
        <v>560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22522500</v>
      </c>
      <c r="I7" s="18">
        <v>22300000</v>
      </c>
      <c r="J7" s="18">
        <v>22300000</v>
      </c>
      <c r="K7" s="18">
        <v>11</v>
      </c>
      <c r="L7" s="18" cm="1">
        <f t="array" ref="L7">IF(D7&gt;0,IF($D7&lt;=0,0,D7*H7),"")</f>
        <v>22522500</v>
      </c>
      <c r="M7" s="18" cm="1">
        <f t="array" ref="M7">IF(E7&gt;0,IF($D7&lt;=0,0,ROUND(E7*I7,2)),"")</f>
        <v>22300000</v>
      </c>
      <c r="N7" s="27" cm="1">
        <f t="array" ref="N7">IF(F7&gt;0,IF($D7&lt;=0,0,ROUND(F7*J7,2)),"")</f>
        <v>22300000</v>
      </c>
    </row>
    <row r="8" spans="1:14" ht="20.5" customHeight="1" x14ac:dyDescent="0.15">
      <c r="A8" s="29">
        <v>6</v>
      </c>
      <c r="B8" s="11" t="s">
        <v>561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4504500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4504500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31">
        <v>7</v>
      </c>
      <c r="B9" s="32" t="s">
        <v>562</v>
      </c>
      <c r="C9" s="33"/>
      <c r="D9" s="34">
        <v>1</v>
      </c>
      <c r="E9" s="34" cm="1">
        <f t="array" ref="E9">D9</f>
        <v>1</v>
      </c>
      <c r="F9" s="34" cm="1">
        <f t="array" ref="F9">D9</f>
        <v>1</v>
      </c>
      <c r="G9" s="35" t="s">
        <v>13</v>
      </c>
      <c r="H9" s="34">
        <v>13513600</v>
      </c>
      <c r="I9" s="34">
        <v>13690090.1</v>
      </c>
      <c r="J9" s="34">
        <v>13690090.1</v>
      </c>
      <c r="K9" s="34">
        <v>11</v>
      </c>
      <c r="L9" s="34" cm="1">
        <f t="array" ref="L9">IF(D9&gt;0,IF($D9&lt;=0,0,D9*H9),"")</f>
        <v>13513600</v>
      </c>
      <c r="M9" s="34" cm="1">
        <f t="array" ref="M9">IF(E9&gt;0,IF($D9&lt;=0,0,ROUND(E9*I9,2)),"")</f>
        <v>13690090.1</v>
      </c>
      <c r="N9" s="36" cm="1">
        <f t="array" ref="N9">IF(F9&gt;0,IF($D9&lt;=0,0,ROUND(F9*J9,2)),"")</f>
        <v>13690090.1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90090100</v>
      </c>
      <c r="M27" s="57" cm="1">
        <f t="array" ref="M27">SUM(M1:M26)</f>
        <v>90090090.099999994</v>
      </c>
      <c r="N27" s="57" cm="1">
        <f t="array" ref="N27">SUM(N1:N26)</f>
        <v>90090090.099999994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216216.24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216216.22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216216.22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90090100</v>
      </c>
      <c r="M28" s="67" cm="1">
        <f t="array" ref="M28">SUMIF($K3:$K26,"&gt;0",M3:M26)</f>
        <v>90090090.099999994</v>
      </c>
      <c r="N28" s="67" cm="1">
        <f t="array" ref="N28">SUMIF($K3:$K26,"&gt;0",N3:N26)</f>
        <v>90090090.099999994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 cm="1">
        <f t="array" ref="H29">H$30*(10/11.1)</f>
        <v>9.0090138418180456E-3</v>
      </c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9909911</v>
      </c>
      <c r="M29" s="67" cm="1">
        <f t="array" ref="M29">M28*MAX($K3:$K26)%</f>
        <v>9909909.9110000003</v>
      </c>
      <c r="N29" s="67" cm="1">
        <f t="array" ref="N29">N28*MAX($K3:$K26)%</f>
        <v>9909909.9110000003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100000000</v>
      </c>
      <c r="G30" s="70"/>
      <c r="H30" s="70" cm="1">
        <f t="array" ref="H30">M$31-E$30</f>
        <v>1.000000536441803E-2</v>
      </c>
      <c r="I30" s="69"/>
      <c r="J30" s="71"/>
      <c r="K30" s="73" t="s">
        <v>41</v>
      </c>
      <c r="L30" s="74" cm="1">
        <f t="array" ref="L30">L27+L29</f>
        <v>100000011</v>
      </c>
      <c r="M30" s="67" cm="1">
        <f t="array" ref="M30">M27+M29</f>
        <v>100000000.01099999</v>
      </c>
      <c r="N30" s="67" cm="1">
        <f t="array" ref="N30">N27+N29</f>
        <v>100000000.01099999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-11</v>
      </c>
      <c r="F31" s="93" cm="1">
        <f t="array" ref="F31">ROUNDDOWN(E$30-D$28,2)</f>
        <v>99783783.760000005</v>
      </c>
      <c r="G31" s="70"/>
      <c r="H31" s="91" t="s">
        <v>524</v>
      </c>
      <c r="I31" s="69"/>
      <c r="J31" s="71"/>
      <c r="K31" s="73" t="s">
        <v>42</v>
      </c>
      <c r="L31" s="66" cm="1">
        <f t="array" ref="L31">ROUNDDOWN(L30,2)</f>
        <v>100000011</v>
      </c>
      <c r="M31" s="66" cm="1">
        <f t="array" ref="M31">ROUNDDOWN(M30,2)</f>
        <v>100000000.01000001</v>
      </c>
      <c r="N31" s="66" cm="1">
        <f t="array" ref="N31">ROUNDDOWN(N30,-3)</f>
        <v>100000000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pageSetUpPr fitToPage="1"/>
  </sheetPr>
  <dimension ref="A1:E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33203125" defaultRowHeight="18" customHeight="1" x14ac:dyDescent="0.15"/>
  <cols>
    <col min="1" max="1" width="6.33203125" style="1" customWidth="1"/>
    <col min="2" max="2" width="33.5" style="1" customWidth="1"/>
    <col min="3" max="3" width="39.33203125" style="1" customWidth="1"/>
    <col min="4" max="6" width="16.33203125" style="1" customWidth="1"/>
    <col min="7" max="16384" width="16.33203125" style="1"/>
  </cols>
  <sheetData>
    <row r="1" spans="1:5" ht="28" customHeight="1" x14ac:dyDescent="0.15">
      <c r="A1" s="306" t="s">
        <v>537</v>
      </c>
      <c r="B1" s="306"/>
      <c r="C1" s="306"/>
      <c r="D1" s="306"/>
      <c r="E1" s="306"/>
    </row>
    <row r="2" spans="1:5" ht="20.5" customHeight="1" x14ac:dyDescent="0.15">
      <c r="A2" s="146" t="s">
        <v>538</v>
      </c>
      <c r="B2" s="146" t="s">
        <v>539</v>
      </c>
      <c r="C2" s="146" t="s">
        <v>540</v>
      </c>
      <c r="D2" s="146" t="s">
        <v>541</v>
      </c>
      <c r="E2" s="146" t="s">
        <v>542</v>
      </c>
    </row>
    <row r="3" spans="1:5" ht="44.5" customHeight="1" x14ac:dyDescent="0.15">
      <c r="A3" s="147">
        <v>1</v>
      </c>
      <c r="B3" s="148" t="s">
        <v>563</v>
      </c>
      <c r="C3" s="149" t="s">
        <v>564</v>
      </c>
      <c r="D3" s="150">
        <v>0.1</v>
      </c>
      <c r="E3" s="151">
        <v>10000000</v>
      </c>
    </row>
    <row r="4" spans="1:5" ht="44.25" customHeight="1" x14ac:dyDescent="0.15">
      <c r="A4" s="152">
        <v>2</v>
      </c>
      <c r="B4" s="153" t="s">
        <v>565</v>
      </c>
      <c r="C4" s="154" t="s">
        <v>566</v>
      </c>
      <c r="D4" s="155">
        <v>0.2</v>
      </c>
      <c r="E4" s="156">
        <v>20000000</v>
      </c>
    </row>
    <row r="5" spans="1:5" ht="44.25" customHeight="1" x14ac:dyDescent="0.15">
      <c r="A5" s="152">
        <v>3</v>
      </c>
      <c r="B5" s="153" t="s">
        <v>567</v>
      </c>
      <c r="C5" s="154" t="s">
        <v>568</v>
      </c>
      <c r="D5" s="157">
        <v>0.25</v>
      </c>
      <c r="E5" s="156">
        <v>25000000</v>
      </c>
    </row>
    <row r="6" spans="1:5" ht="32.25" customHeight="1" x14ac:dyDescent="0.15">
      <c r="A6" s="152">
        <v>4</v>
      </c>
      <c r="B6" s="153" t="s">
        <v>569</v>
      </c>
      <c r="C6" s="154" t="s">
        <v>570</v>
      </c>
      <c r="D6" s="157">
        <v>0.25</v>
      </c>
      <c r="E6" s="156">
        <v>25000000</v>
      </c>
    </row>
    <row r="7" spans="1:5" ht="44.25" customHeight="1" x14ac:dyDescent="0.15">
      <c r="A7" s="152">
        <v>5</v>
      </c>
      <c r="B7" s="153" t="s">
        <v>571</v>
      </c>
      <c r="C7" s="154" t="s">
        <v>572</v>
      </c>
      <c r="D7" s="157">
        <v>0.05</v>
      </c>
      <c r="E7" s="156">
        <v>5000000</v>
      </c>
    </row>
    <row r="8" spans="1:5" ht="32.25" customHeight="1" x14ac:dyDescent="0.15">
      <c r="A8" s="152">
        <v>6</v>
      </c>
      <c r="B8" s="153" t="s">
        <v>573</v>
      </c>
      <c r="C8" s="154" t="s">
        <v>574</v>
      </c>
      <c r="D8" s="157">
        <v>0.15</v>
      </c>
      <c r="E8" s="156">
        <v>15000000</v>
      </c>
    </row>
    <row r="9" spans="1:5" ht="20.25" customHeight="1" x14ac:dyDescent="0.15">
      <c r="A9" s="158"/>
      <c r="B9" s="153" t="s">
        <v>555</v>
      </c>
      <c r="C9" s="159"/>
      <c r="D9" s="157">
        <v>1</v>
      </c>
      <c r="E9" s="156">
        <v>100000000</v>
      </c>
    </row>
    <row r="10" spans="1:5" ht="20.25" customHeight="1" x14ac:dyDescent="0.15">
      <c r="A10" s="158"/>
      <c r="B10" s="160"/>
      <c r="C10" s="159"/>
      <c r="D10" s="159"/>
      <c r="E10" s="159"/>
    </row>
    <row r="11" spans="1:5" ht="20.25" customHeight="1" x14ac:dyDescent="0.15">
      <c r="A11" s="158"/>
      <c r="B11" s="160"/>
      <c r="C11" s="159"/>
      <c r="D11" s="159"/>
      <c r="E11" s="159"/>
    </row>
  </sheetData>
  <mergeCells count="1">
    <mergeCell ref="A1: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6200000</v>
      </c>
      <c r="I4" s="13">
        <v>6100000</v>
      </c>
      <c r="J4" s="13">
        <v>6100000</v>
      </c>
      <c r="K4" s="13">
        <v>11</v>
      </c>
      <c r="L4" s="13" cm="1">
        <f t="array" ref="L4">IF(D4&gt;0,IF($D4&lt;=0,0,D4*H4),"")</f>
        <v>6200000</v>
      </c>
      <c r="M4" s="13" cm="1">
        <f t="array" ref="M4">IF(E4&gt;0,IF($D4&lt;=0,0,ROUND(E4*I4,2)),"")</f>
        <v>6100000</v>
      </c>
      <c r="N4" s="15" cm="1">
        <f t="array" ref="N4">IF(F4&gt;0,IF($D4&lt;=0,0,ROUND(F4*J4,2)),"")</f>
        <v>6100000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441000</v>
      </c>
      <c r="J5" s="18">
        <v>441000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441000</v>
      </c>
      <c r="N5" s="27" cm="1">
        <f t="array" ref="N5">IF(F5&gt;0,IF($D5&lt;=0,0,ROUND(F5*J5,2)),"")</f>
        <v>441000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297</v>
      </c>
      <c r="E7" s="18" cm="1">
        <f t="array" ref="E7">D7</f>
        <v>297</v>
      </c>
      <c r="F7" s="18" cm="1">
        <f t="array" ref="F7">D7</f>
        <v>297</v>
      </c>
      <c r="G7" s="25" t="s">
        <v>34</v>
      </c>
      <c r="H7" s="18">
        <v>15575.48</v>
      </c>
      <c r="I7" s="18">
        <v>15533.49</v>
      </c>
      <c r="J7" s="18">
        <v>15533.49</v>
      </c>
      <c r="K7" s="18">
        <v>11</v>
      </c>
      <c r="L7" s="18" cm="1">
        <f t="array" ref="L7">IF(D7&gt;0,IF($D7&lt;=0,0,D7*H7),"")</f>
        <v>4625917.5599999996</v>
      </c>
      <c r="M7" s="18" cm="1">
        <f t="array" ref="M7">IF(E7&gt;0,IF($D7&lt;=0,0,ROUND(E7*I7,2)),"")</f>
        <v>4613446.53</v>
      </c>
      <c r="N7" s="27" cm="1">
        <f t="array" ref="N7">IF(F7&gt;0,IF($D7&lt;=0,0,ROUND(F7*J7,2)),"")</f>
        <v>4613446.53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6463.96</v>
      </c>
      <c r="E9" s="34" cm="1">
        <f t="array" ref="E9">D9</f>
        <v>6463.96</v>
      </c>
      <c r="F9" s="34" cm="1">
        <f t="array" ref="F9">D9</f>
        <v>6463.96</v>
      </c>
      <c r="G9" s="35" t="s">
        <v>34</v>
      </c>
      <c r="H9" s="34">
        <v>24729.47</v>
      </c>
      <c r="I9" s="34">
        <v>24699.79</v>
      </c>
      <c r="J9" s="34">
        <v>24699.79</v>
      </c>
      <c r="K9" s="34">
        <v>11</v>
      </c>
      <c r="L9" s="34" cm="1">
        <f t="array" ref="L9">IF(D9&gt;0,IF($D9&lt;=0,0,D9*H9),"")</f>
        <v>159850304.9012</v>
      </c>
      <c r="M9" s="34" cm="1">
        <f t="array" ref="M9">IF(E9&gt;0,IF($D9&lt;=0,0,ROUND(E9*I9,2)),"")</f>
        <v>159658454.56999999</v>
      </c>
      <c r="N9" s="36" cm="1">
        <f t="array" ref="N9">IF(F9&gt;0,IF($D9&lt;=0,0,ROUND(F9*J9,2)),"")</f>
        <v>159658454.56999999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171171222.4612</v>
      </c>
      <c r="M28" s="57" cm="1">
        <f t="array" ref="M28">SUM(M1:M27)</f>
        <v>170812901.09999999</v>
      </c>
      <c r="N28" s="57" cm="1">
        <f t="array" ref="N28">SUM(N1:N27)</f>
        <v>170812901.09999999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375225.32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374544.51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374544.51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171171222.4612</v>
      </c>
      <c r="M29" s="67" cm="1">
        <f t="array" ref="M29">SUMIF($K3:$K27,"&gt;0",M3:M27)</f>
        <v>170812901.09999999</v>
      </c>
      <c r="N29" s="67" cm="1">
        <f t="array" ref="N29">SUMIF($K3:$K27,"&gt;0",N3:N27)</f>
        <v>170812901.09999999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18828834.470732</v>
      </c>
      <c r="M30" s="67" cm="1">
        <f t="array" ref="M30">M29*MAX($K3:$K27)%</f>
        <v>18789419.120999999</v>
      </c>
      <c r="N30" s="67" cm="1">
        <f t="array" ref="N30">N29*MAX($K3:$K27)%</f>
        <v>18789419.120999999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190000056.931932</v>
      </c>
      <c r="M31" s="67" cm="1">
        <f t="array" ref="M31">M28+M30</f>
        <v>189602320.22099999</v>
      </c>
      <c r="N31" s="67" cm="1">
        <f t="array" ref="N31">N28+N30</f>
        <v>189602320.22099999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190000000</v>
      </c>
      <c r="M32" s="66" cm="1">
        <f t="array" ref="M32">ROUNDDOWN(M31,2)</f>
        <v>189602320.22</v>
      </c>
      <c r="N32" s="66" cm="1">
        <f t="array" ref="N32">ROUNDDOWN(N31,-3)</f>
        <v>189602000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pageSetUpPr fitToPage="1"/>
  </sheetPr>
  <dimension ref="A1:N32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14</v>
      </c>
      <c r="B4" s="11" t="s">
        <v>74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6200000</v>
      </c>
      <c r="I4" s="13">
        <v>6200000</v>
      </c>
      <c r="J4" s="13">
        <v>6200000</v>
      </c>
      <c r="K4" s="13">
        <v>11</v>
      </c>
      <c r="L4" s="13" cm="1">
        <f t="array" ref="L4">IF(D4&gt;0,IF($D4&lt;=0,0,D4*H4),"")</f>
        <v>6200000</v>
      </c>
      <c r="M4" s="13" cm="1">
        <f t="array" ref="M4">IF(E4&gt;0,IF($D4&lt;=0,0,ROUND(E4*I4,2)),"")</f>
        <v>6200000</v>
      </c>
      <c r="N4" s="15" cm="1">
        <f t="array" ref="N4">IF(F4&gt;0,IF($D4&lt;=0,0,ROUND(F4*J4,2)),"")</f>
        <v>6200000</v>
      </c>
    </row>
    <row r="5" spans="1:14" ht="20.5" customHeight="1" x14ac:dyDescent="0.15">
      <c r="A5" s="10" t="s">
        <v>77</v>
      </c>
      <c r="B5" s="11" t="s">
        <v>78</v>
      </c>
      <c r="C5" s="16"/>
      <c r="D5" s="24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495000</v>
      </c>
      <c r="I5" s="18">
        <v>441000</v>
      </c>
      <c r="J5" s="18">
        <v>441000</v>
      </c>
      <c r="K5" s="18">
        <v>11</v>
      </c>
      <c r="L5" s="18" cm="1">
        <f t="array" ref="L5">IF(D5&gt;0,IF($D5&lt;=0,0,D5*H5),"")</f>
        <v>495000</v>
      </c>
      <c r="M5" s="18" cm="1">
        <f t="array" ref="M5">IF(E5&gt;0,IF($D5&lt;=0,0,ROUND(E5*I5,2)),"")</f>
        <v>441000</v>
      </c>
      <c r="N5" s="27" cm="1">
        <f t="array" ref="N5">IF(F5&gt;0,IF($D5&lt;=0,0,ROUND(F5*J5,2)),"")</f>
        <v>441000</v>
      </c>
    </row>
    <row r="6" spans="1:14" ht="20.5" customHeight="1" x14ac:dyDescent="0.15">
      <c r="A6" s="28"/>
      <c r="B6" s="11" t="s">
        <v>126</v>
      </c>
      <c r="C6" s="12"/>
      <c r="D6" s="20"/>
      <c r="E6" s="13"/>
      <c r="F6" s="13"/>
      <c r="G6" s="20"/>
      <c r="H6" s="13"/>
      <c r="I6" s="13"/>
      <c r="J6" s="13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237</v>
      </c>
      <c r="B7" s="11" t="s">
        <v>238</v>
      </c>
      <c r="C7" s="16"/>
      <c r="D7" s="24">
        <v>297</v>
      </c>
      <c r="E7" s="18" cm="1">
        <f t="array" ref="E7">D7</f>
        <v>297</v>
      </c>
      <c r="F7" s="18" cm="1">
        <f t="array" ref="F7">D7</f>
        <v>297</v>
      </c>
      <c r="G7" s="25" t="s">
        <v>34</v>
      </c>
      <c r="H7" s="18">
        <v>15575.48</v>
      </c>
      <c r="I7" s="18">
        <v>15533.49</v>
      </c>
      <c r="J7" s="18">
        <v>15533.49</v>
      </c>
      <c r="K7" s="18">
        <v>11</v>
      </c>
      <c r="L7" s="18" cm="1">
        <f t="array" ref="L7">IF(D7&gt;0,IF($D7&lt;=0,0,D7*H7),"")</f>
        <v>4625917.5599999996</v>
      </c>
      <c r="M7" s="18" cm="1">
        <f t="array" ref="M7">IF(E7&gt;0,IF($D7&lt;=0,0,ROUND(E7*I7,2)),"")</f>
        <v>4613446.53</v>
      </c>
      <c r="N7" s="27" cm="1">
        <f t="array" ref="N7">IF(F7&gt;0,IF($D7&lt;=0,0,ROUND(F7*J7,2)),"")</f>
        <v>4613446.53</v>
      </c>
    </row>
    <row r="8" spans="1:14" ht="20.5" customHeight="1" x14ac:dyDescent="0.15">
      <c r="A8" s="28"/>
      <c r="B8" s="11" t="s">
        <v>79</v>
      </c>
      <c r="C8" s="12"/>
      <c r="D8" s="20"/>
      <c r="E8" s="13"/>
      <c r="F8" s="13"/>
      <c r="G8" s="20"/>
      <c r="H8" s="13"/>
      <c r="I8" s="13"/>
      <c r="J8" s="13"/>
      <c r="K8" s="13"/>
      <c r="L8" s="20" t="str" cm="1">
        <f t="array" ref="L8">IF(D8&gt;0,IF($D8&lt;=0,0,D8*H8),"")</f>
        <v/>
      </c>
      <c r="M8" s="20" t="str" cm="1">
        <f t="array" ref="M8">IF(E8&gt;0,IF($D8&lt;=0,0,ROUND(E8*I8,2)),"")</f>
        <v/>
      </c>
      <c r="N8" s="21" t="str" cm="1">
        <f t="array" ref="N8">IF(F8&gt;0,IF($D8&lt;=0,0,ROUND(F8*J8,2)),"")</f>
        <v/>
      </c>
    </row>
    <row r="9" spans="1:14" ht="20.5" customHeight="1" x14ac:dyDescent="0.15">
      <c r="A9" s="110" t="s">
        <v>239</v>
      </c>
      <c r="B9" s="32" t="s">
        <v>263</v>
      </c>
      <c r="C9" s="33"/>
      <c r="D9" s="111">
        <v>6463.96</v>
      </c>
      <c r="E9" s="34" cm="1">
        <f t="array" ref="E9">D9</f>
        <v>6463.96</v>
      </c>
      <c r="F9" s="34" cm="1">
        <f t="array" ref="F9">D9</f>
        <v>6463.96</v>
      </c>
      <c r="G9" s="35" t="s">
        <v>34</v>
      </c>
      <c r="H9" s="34">
        <v>24729.47</v>
      </c>
      <c r="I9" s="34">
        <v>24699.79</v>
      </c>
      <c r="J9" s="34">
        <v>24699.79</v>
      </c>
      <c r="K9" s="34">
        <v>11</v>
      </c>
      <c r="L9" s="34" cm="1">
        <f t="array" ref="L9">IF(D9&gt;0,IF($D9&lt;=0,0,D9*H9),"")</f>
        <v>159850304.9012</v>
      </c>
      <c r="M9" s="34" cm="1">
        <f t="array" ref="M9">IF(E9&gt;0,IF($D9&lt;=0,0,ROUND(E9*I9,2)),"")</f>
        <v>159658454.56999999</v>
      </c>
      <c r="N9" s="36" cm="1">
        <f t="array" ref="N9">IF(F9&gt;0,IF($D9&lt;=0,0,ROUND(F9*J9,2)),"")</f>
        <v>159658454.56999999</v>
      </c>
    </row>
    <row r="10" spans="1:14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1"/>
      <c r="J10" s="41"/>
      <c r="K10" s="40"/>
      <c r="L10" s="40"/>
      <c r="M10" s="40"/>
      <c r="N10" s="42"/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5"/>
      <c r="J11" s="45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6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1"/>
      <c r="I18" s="41"/>
      <c r="J18" s="41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8"/>
      <c r="I19" s="48"/>
      <c r="J19" s="48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1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49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5"/>
      <c r="M27" s="45"/>
      <c r="N27" s="50"/>
    </row>
    <row r="28" spans="1:14" ht="20.75" customHeight="1" x14ac:dyDescent="0.15">
      <c r="A28" s="51"/>
      <c r="B28" s="52"/>
      <c r="C28" s="52"/>
      <c r="D28" s="53"/>
      <c r="E28" s="53"/>
      <c r="F28" s="53"/>
      <c r="G28" s="54"/>
      <c r="H28" s="54"/>
      <c r="I28" s="52"/>
      <c r="J28" s="55"/>
      <c r="K28" s="56" t="s">
        <v>39</v>
      </c>
      <c r="L28" s="57" cm="1">
        <f t="array" ref="L28">SUM(L1:L27)</f>
        <v>171171222.4612</v>
      </c>
      <c r="M28" s="57" cm="1">
        <f t="array" ref="M28">SUM(M1:M27)</f>
        <v>170912901.09999999</v>
      </c>
      <c r="N28" s="57" cm="1">
        <f t="array" ref="N28">SUM(N1:N27)</f>
        <v>170912901.09999999</v>
      </c>
    </row>
    <row r="29" spans="1:14" ht="21" customHeight="1" x14ac:dyDescent="0.15">
      <c r="A29" s="58"/>
      <c r="B29" s="59" t="s">
        <v>40</v>
      </c>
      <c r="C29" s="60"/>
      <c r="D29" s="61" cm="1">
        <f t="array" ref="D29">ROUND(IF(L29&lt;=100000000,L29*0.24%,IF(AND(L29&gt;100000000,L29&lt;=500000000),100000000*0.24%+(L29-100000000)*0.19%,IF(AND(L29&gt;500000000,L29&lt;=1000000000),100000000*0.24%+400000000*0.19%+(L29-500000000)*0.15%,IF(AND(L29&gt;1000000000,L29&lt;=5000000000),100000000*0.24%+400000000*0.19%+500000000*0.15%+(L29-1000000000)*0.12%,IF(L29&gt;5000000000,100000000*0.24%+400000000*0.19%+500000000*0.15%+4000000000*0.12%+(L29-5000000000)*0.1%,"Bingung komputer"))))),2)</f>
        <v>375225.32</v>
      </c>
      <c r="E29" s="62" cm="1">
        <f t="array" ref="E29">ROUND(IF(M29&lt;=100000000,M29*0.24%,IF(AND(M29&gt;100000000,M29&lt;=500000000),100000000*0.24%+(M29-100000000)*0.19%,IF(AND(M29&gt;500000000,M29&lt;=1000000000),100000000*0.24%+400000000*0.19%+(M29-500000000)*0.15%,IF(AND(M29&gt;1000000000,M29&lt;=5000000000),100000000*0.24%+400000000*0.19%+500000000*0.15%+(M29-1000000000)*0.12%,IF(M29&gt;5000000000,100000000*0.24%+400000000*0.19%+500000000*0.15%+4000000000*0.12%+(M29-5000000000)*0.1%,"Bingung komputer"))))),2)</f>
        <v>374734.51</v>
      </c>
      <c r="F29" s="62" cm="1">
        <f t="array" ref="F29">ROUND(IF(N29&lt;=100000000,N29*0.24%,IF(AND(N29&gt;100000000,N29&lt;=500000000),100000000*0.24%+(N29-100000000)*0.19%,IF(AND(N29&gt;500000000,N29&lt;=1000000000),100000000*0.24%+400000000*0.19%+(N29-500000000)*0.15%,IF(AND(N29&gt;1000000000,N29&lt;=5000000000),100000000*0.24%+400000000*0.19%+500000000*0.15%+(N29-1000000000)*0.12%,IF(N29&gt;5000000000,100000000*0.24%+400000000*0.19%+500000000*0.15%+4000000000*0.12%+(N29-5000000000)*0.1%,"Bingung komputer"))))),2)</f>
        <v>374734.51</v>
      </c>
      <c r="G29" s="63"/>
      <c r="H29" s="64"/>
      <c r="I29" s="60"/>
      <c r="J29" s="65"/>
      <c r="K29" s="65" t="str" cm="1">
        <f t="array" ref="K29">"Jumlah Terkena Pajak "&amp;MAX(K3:K27)&amp;"% (B)"</f>
        <v>Jumlah Terkena Pajak 11% (B)</v>
      </c>
      <c r="L29" s="66" cm="1">
        <f t="array" ref="L29">SUMIF($K3:$K27,"&gt;0",L3:L27)</f>
        <v>171171222.4612</v>
      </c>
      <c r="M29" s="67" cm="1">
        <f t="array" ref="M29">SUMIF($K3:$K27,"&gt;0",M3:M27)</f>
        <v>170912901.09999999</v>
      </c>
      <c r="N29" s="67" cm="1">
        <f t="array" ref="N29">SUMIF($K3:$K27,"&gt;0",N3:N27)</f>
        <v>170912901.09999999</v>
      </c>
    </row>
    <row r="30" spans="1:14" ht="21" customHeight="1" x14ac:dyDescent="0.15">
      <c r="A30" s="68"/>
      <c r="B30" s="69"/>
      <c r="C30" s="69"/>
      <c r="D30" s="70"/>
      <c r="E30" s="70"/>
      <c r="F30" s="69"/>
      <c r="G30" s="70"/>
      <c r="H30" s="70"/>
      <c r="I30" s="69"/>
      <c r="J30" s="71"/>
      <c r="K30" s="71" t="str" cm="1">
        <f t="array" ref="K30">"PPN (C) = "&amp;MAX(K3:K27)&amp;"% x B"</f>
        <v>PPN (C) = 11% x B</v>
      </c>
      <c r="L30" s="72" cm="1">
        <f t="array" ref="L30">L29*MAX($K3:$K27)%</f>
        <v>18828834.470732</v>
      </c>
      <c r="M30" s="67" cm="1">
        <f t="array" ref="M30">M29*MAX($K3:$K27)%</f>
        <v>18800419.120999999</v>
      </c>
      <c r="N30" s="67" cm="1">
        <f t="array" ref="N30">N29*MAX($K3:$K27)%</f>
        <v>18800419.120999999</v>
      </c>
    </row>
    <row r="31" spans="1:14" ht="21" customHeight="1" x14ac:dyDescent="0.15">
      <c r="A31" s="68"/>
      <c r="B31" s="69"/>
      <c r="C31" s="69"/>
      <c r="D31" s="70"/>
      <c r="E31" s="70"/>
      <c r="F31" s="70"/>
      <c r="G31" s="70"/>
      <c r="H31" s="70"/>
      <c r="I31" s="69"/>
      <c r="J31" s="71"/>
      <c r="K31" s="73" t="s">
        <v>41</v>
      </c>
      <c r="L31" s="74" cm="1">
        <f t="array" ref="L31">L28+L30</f>
        <v>190000056.931932</v>
      </c>
      <c r="M31" s="67" cm="1">
        <f t="array" ref="M31">M28+M30</f>
        <v>189713320.22099999</v>
      </c>
      <c r="N31" s="67" cm="1">
        <f t="array" ref="N31">N28+N30</f>
        <v>189713320.22099999</v>
      </c>
    </row>
    <row r="32" spans="1:14" ht="20.5" customHeight="1" x14ac:dyDescent="0.15">
      <c r="A32" s="68"/>
      <c r="B32" s="69"/>
      <c r="C32" s="69"/>
      <c r="D32" s="70"/>
      <c r="E32" s="70"/>
      <c r="F32" s="70"/>
      <c r="G32" s="70"/>
      <c r="H32" s="70">
        <v>179945000</v>
      </c>
      <c r="I32" s="72">
        <v>179350183.63</v>
      </c>
      <c r="J32" s="129">
        <v>179350000</v>
      </c>
      <c r="K32" s="73" t="s">
        <v>42</v>
      </c>
      <c r="L32" s="66" cm="1">
        <f t="array" ref="L32">ROUNDDOWN(L31,-3)</f>
        <v>190000000</v>
      </c>
      <c r="M32" s="66" cm="1">
        <f t="array" ref="M32">ROUNDDOWN(M31,2)</f>
        <v>189713320.22</v>
      </c>
      <c r="N32" s="66" cm="1">
        <f t="array" ref="N32">ROUNDDOWN(N31,-3)</f>
        <v>189713000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9000000</v>
      </c>
      <c r="J4" s="13">
        <v>9000000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9000000</v>
      </c>
      <c r="N4" s="15" cm="1">
        <f t="array" ref="N4">IF(F4&gt;0,IF($D4&lt;=0,0,ROUND(F4*J4,2)),"")</f>
        <v>9000000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17979100</v>
      </c>
      <c r="I5" s="18">
        <v>18500000</v>
      </c>
      <c r="J5" s="18">
        <v>18500000</v>
      </c>
      <c r="K5" s="18">
        <v>11</v>
      </c>
      <c r="L5" s="18" cm="1">
        <f t="array" ref="L5">IF(D5&gt;0,IF($D5&lt;=0,0,D5*H5),"")</f>
        <v>17979100</v>
      </c>
      <c r="M5" s="18" cm="1">
        <f t="array" ref="M5">IF(E5&gt;0,IF($D5&lt;=0,0,ROUND(E5*I5,2)),"")</f>
        <v>18500000</v>
      </c>
      <c r="N5" s="27" cm="1">
        <f t="array" ref="N5">IF(F5&gt;0,IF($D5&lt;=0,0,ROUND(F5*J5,2)),"")</f>
        <v>18500000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22473900</v>
      </c>
      <c r="I6" s="13">
        <v>22300000</v>
      </c>
      <c r="J6" s="13">
        <v>22300000</v>
      </c>
      <c r="K6" s="13">
        <v>11</v>
      </c>
      <c r="L6" s="13" cm="1">
        <f t="array" ref="L6">IF(D6&gt;0,IF($D6&lt;=0,0,D6*H6),"")</f>
        <v>22473900</v>
      </c>
      <c r="M6" s="13" cm="1">
        <f t="array" ref="M6">IF(E6&gt;0,IF($D6&lt;=0,0,ROUND(E6*I6,2)),"")</f>
        <v>22300000</v>
      </c>
      <c r="N6" s="15" cm="1">
        <f t="array" ref="N6">IF(F6&gt;0,IF($D6&lt;=0,0,ROUND(F6*J6,2)),"")</f>
        <v>22300000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22473900</v>
      </c>
      <c r="I7" s="18">
        <v>22400000</v>
      </c>
      <c r="J7" s="18">
        <v>22400000</v>
      </c>
      <c r="K7" s="18">
        <v>11</v>
      </c>
      <c r="L7" s="18" cm="1">
        <f t="array" ref="L7">IF(D7&gt;0,IF($D7&lt;=0,0,D7*H7),"")</f>
        <v>22473900</v>
      </c>
      <c r="M7" s="18" cm="1">
        <f t="array" ref="M7">IF(E7&gt;0,IF($D7&lt;=0,0,ROUND(E7*I7,2)),"")</f>
        <v>22400000</v>
      </c>
      <c r="N7" s="27" cm="1">
        <f t="array" ref="N7">IF(F7&gt;0,IF($D7&lt;=0,0,ROUND(F7*J7,2)),"")</f>
        <v>22400000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4500000</v>
      </c>
      <c r="J8" s="13">
        <v>4500000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4500000</v>
      </c>
      <c r="N8" s="15" cm="1">
        <f t="array" ref="N8">IF(F8&gt;0,IF($D8&lt;=0,0,ROUND(F8*J8,2)),"")</f>
        <v>4500000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13100000</v>
      </c>
      <c r="J9" s="18">
        <v>13100000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13100000</v>
      </c>
      <c r="N9" s="27" cm="1">
        <f t="array" ref="N9">IF(F9&gt;0,IF($D9&lt;=0,0,ROUND(F9*J9,2)),"")</f>
        <v>13100000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215748.96</v>
      </c>
      <c r="I10" s="83">
        <v>215520</v>
      </c>
      <c r="J10" s="83">
        <v>215520</v>
      </c>
      <c r="K10" s="83">
        <v>0</v>
      </c>
      <c r="L10" s="83" cm="1">
        <f t="array" ref="L10">IF(D10&gt;0,IF($D10&lt;=0,0,D10*H10),"")</f>
        <v>215748.96</v>
      </c>
      <c r="M10" s="83" cm="1">
        <f t="array" ref="M10">IF(E10&gt;0,IF($D10&lt;=0,0,ROUND(E10*I10,2)),"")</f>
        <v>215520</v>
      </c>
      <c r="N10" s="87" cm="1">
        <f t="array" ref="N10">IF(F10&gt;0,IF($D10&lt;=0,0,ROUND(F10*J10,2)),"")</f>
        <v>215520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90111148.959999993</v>
      </c>
      <c r="M27" s="57" cm="1">
        <f t="array" ref="M27">SUM(M1:M26)</f>
        <v>90015520</v>
      </c>
      <c r="N27" s="57" cm="1">
        <f t="array" ref="N27">SUM(N1:N26)</f>
        <v>90015520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215748.96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215520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215520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89895400</v>
      </c>
      <c r="M28" s="67" cm="1">
        <f t="array" ref="M28">SUMIF($K3:$K26,"&gt;0",M3:M26)</f>
        <v>89800000</v>
      </c>
      <c r="N28" s="67" cm="1">
        <f t="array" ref="N28">SUMIF($K3:$K26,"&gt;0",N3:N26)</f>
        <v>89800000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9888494</v>
      </c>
      <c r="M29" s="67" cm="1">
        <f t="array" ref="M29">M28*MAX($K3:$K26)%</f>
        <v>9878000</v>
      </c>
      <c r="N29" s="67" cm="1">
        <f t="array" ref="N29">N28*MAX($K3:$K26)%</f>
        <v>9878000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99784500</v>
      </c>
      <c r="G30" s="70"/>
      <c r="H30" s="70"/>
      <c r="I30" s="69"/>
      <c r="J30" s="71"/>
      <c r="K30" s="73" t="s">
        <v>41</v>
      </c>
      <c r="L30" s="74" cm="1">
        <f t="array" ref="L30">L27+L29</f>
        <v>99999642.959999993</v>
      </c>
      <c r="M30" s="67" cm="1">
        <f t="array" ref="M30">M27+M29</f>
        <v>99893520</v>
      </c>
      <c r="N30" s="67" cm="1">
        <f t="array" ref="N30">N27+N29</f>
        <v>99893520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357.04000000655651</v>
      </c>
      <c r="F31" s="93" cm="1">
        <f t="array" ref="F31">ROUNDDOWN(E$30-D$28,2)</f>
        <v>99784251.040000007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99999642.959999993</v>
      </c>
      <c r="M31" s="66" cm="1">
        <f t="array" ref="M31">ROUNDDOWN(M30,2)</f>
        <v>99893520</v>
      </c>
      <c r="N31" s="66" cm="1">
        <f t="array" ref="N31">ROUNDDOWN(N30,-3)</f>
        <v>99893000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pageSetUpPr fitToPage="1"/>
  </sheetPr>
  <dimension ref="A1:N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16800000</v>
      </c>
      <c r="I4" s="13">
        <v>16795000</v>
      </c>
      <c r="J4" s="13">
        <v>16795000</v>
      </c>
      <c r="K4" s="13">
        <v>11</v>
      </c>
      <c r="L4" s="13" cm="1">
        <f t="array" ref="L4">IF(D4&gt;0,IF($D4&lt;=0,0,D4*H4),"")</f>
        <v>16800000</v>
      </c>
      <c r="M4" s="13" cm="1">
        <f t="array" ref="M4">IF(E4&gt;0,IF($D4&lt;=0,0,ROUND(E4*I4,2)),"")</f>
        <v>16795000</v>
      </c>
      <c r="N4" s="15" cm="1">
        <f t="array" ref="N4">IF(F4&gt;0,IF($D4&lt;=0,0,ROUND(F4*J4,2)),"")</f>
        <v>16795000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30000</v>
      </c>
      <c r="J8" s="23">
        <v>30000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300000</v>
      </c>
      <c r="N8" s="15" cm="1">
        <f t="array" ref="N8">IF(F8&gt;0,IF($D8&lt;=0,0,ROUND(F8*J8,2)),"")</f>
        <v>300000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5000</v>
      </c>
      <c r="J9" s="26">
        <v>5000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100000</v>
      </c>
      <c r="N9" s="27" cm="1">
        <f t="array" ref="N9">IF(F9&gt;0,IF($D9&lt;=0,0,ROUND(F9*J9,2)),"")</f>
        <v>100000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10000</v>
      </c>
      <c r="J10" s="23">
        <v>10000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100000</v>
      </c>
      <c r="N10" s="15" cm="1">
        <f t="array" ref="N10">IF(F10&gt;0,IF($D10&lt;=0,0,ROUND(F10*J10,2)),"")</f>
        <v>100000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85000</v>
      </c>
      <c r="J11" s="26">
        <v>85000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850000</v>
      </c>
      <c r="N11" s="27" cm="1">
        <f t="array" ref="N11">IF(F11&gt;0,IF($D11&lt;=0,0,ROUND(F11*J11,2)),"")</f>
        <v>850000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35000</v>
      </c>
      <c r="J12" s="23">
        <v>35000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350000</v>
      </c>
      <c r="N12" s="15" cm="1">
        <f t="array" ref="N12">IF(F12&gt;0,IF($D12&lt;=0,0,ROUND(F12*J12,2)),"")</f>
        <v>350000</v>
      </c>
    </row>
    <row r="13" spans="1:14" ht="20.5" customHeight="1" x14ac:dyDescent="0.15">
      <c r="A13" s="113"/>
      <c r="B13" s="11" t="s">
        <v>32</v>
      </c>
      <c r="C13" s="16"/>
      <c r="D13" s="18"/>
      <c r="E13" s="18"/>
      <c r="F13" s="18"/>
      <c r="G13" s="114"/>
      <c r="H13" s="18"/>
      <c r="I13" s="114"/>
      <c r="J13" s="114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106</v>
      </c>
      <c r="C14" s="12"/>
      <c r="D14" s="22">
        <v>577.04</v>
      </c>
      <c r="E14" s="13" cm="1">
        <f t="array" ref="E14">D14</f>
        <v>577.04</v>
      </c>
      <c r="F14" s="13" cm="1">
        <f t="array" ref="F14">D14</f>
        <v>577.04</v>
      </c>
      <c r="G14" s="14" t="s">
        <v>34</v>
      </c>
      <c r="H14" s="13">
        <v>226515.38</v>
      </c>
      <c r="I14" s="13">
        <v>226332.84</v>
      </c>
      <c r="J14" s="13">
        <v>226332.84</v>
      </c>
      <c r="K14" s="13">
        <v>11</v>
      </c>
      <c r="L14" s="13" cm="1">
        <f t="array" ref="L14">IF(D14&gt;0,IF($D14&lt;=0,0,D14*H14),"")</f>
        <v>130708434.87519999</v>
      </c>
      <c r="M14" s="13" cm="1">
        <f t="array" ref="M14">IF(E14&gt;0,IF($D14&lt;=0,0,ROUND(E14*I14,2)),"")</f>
        <v>130603101.98999999</v>
      </c>
      <c r="N14" s="15" cm="1">
        <f t="array" ref="N14">IF(F14&gt;0,IF($D14&lt;=0,0,ROUND(F14*J14,2)),"")</f>
        <v>130603101.98999999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3078</v>
      </c>
      <c r="E15" s="18" cm="1">
        <f t="array" ref="E15">D15</f>
        <v>3078</v>
      </c>
      <c r="F15" s="18" cm="1">
        <f t="array" ref="F15">D15</f>
        <v>3078</v>
      </c>
      <c r="G15" s="25" t="s">
        <v>36</v>
      </c>
      <c r="H15" s="18">
        <v>1109.8900000000001</v>
      </c>
      <c r="I15" s="30">
        <v>1108.48</v>
      </c>
      <c r="J15" s="30">
        <v>1108.48</v>
      </c>
      <c r="K15" s="18">
        <v>11</v>
      </c>
      <c r="L15" s="18" cm="1">
        <f t="array" ref="L15">IF(D15&gt;0,IF($D15&lt;=0,0,D15*H15),"")</f>
        <v>3416241.4200000004</v>
      </c>
      <c r="M15" s="18" cm="1">
        <f t="array" ref="M15">IF(E15&gt;0,IF($D15&lt;=0,0,ROUND(E15*I15,2)),"")</f>
        <v>3411901.44</v>
      </c>
      <c r="N15" s="27" cm="1">
        <f t="array" ref="N15">IF(F15&gt;0,IF($D15&lt;=0,0,ROUND(F15*J15,2)),"")</f>
        <v>3411901.44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340270</v>
      </c>
      <c r="I17" s="34">
        <v>339768.78</v>
      </c>
      <c r="J17" s="34">
        <v>339768.78</v>
      </c>
      <c r="K17" s="34">
        <v>0</v>
      </c>
      <c r="L17" s="34" cm="1">
        <f t="array" ref="L17">IF(D17&gt;0,IF($D17&lt;=0,0,D17*H17),"")</f>
        <v>340270</v>
      </c>
      <c r="M17" s="34" cm="1">
        <f t="array" ref="M17">IF(E17&gt;0,IF($D17&lt;=0,0,ROUND(E17*I17,2)),"")</f>
        <v>339768.78</v>
      </c>
      <c r="N17" s="36" cm="1">
        <f t="array" ref="N17">IF(F17&gt;0,IF($D17&lt;=0,0,ROUND(F17*J17,2)),"")</f>
        <v>339768.78</v>
      </c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5"/>
      <c r="I25" s="45"/>
      <c r="J25" s="45"/>
      <c r="K25" s="44"/>
      <c r="L25" s="45"/>
      <c r="M25" s="45"/>
      <c r="N25" s="50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88"/>
      <c r="I26" s="88"/>
      <c r="J26" s="88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5"/>
      <c r="I27" s="45"/>
      <c r="J27" s="45"/>
      <c r="K27" s="44"/>
      <c r="L27" s="45"/>
      <c r="M27" s="45"/>
      <c r="N27" s="50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0"/>
      <c r="I28" s="40"/>
      <c r="J28" s="40"/>
      <c r="K28" s="40"/>
      <c r="L28" s="40"/>
      <c r="M28" s="40"/>
      <c r="N28" s="42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6"/>
    </row>
    <row r="30" spans="1:14" ht="8.75" hidden="1" customHeight="1" x14ac:dyDescent="0.15">
      <c r="A30" s="49"/>
      <c r="B30" s="38"/>
      <c r="C30" s="39"/>
      <c r="D30" s="40"/>
      <c r="E30" s="40"/>
      <c r="F30" s="40"/>
      <c r="G30" s="41"/>
      <c r="H30" s="40"/>
      <c r="I30" s="40"/>
      <c r="J30" s="40"/>
      <c r="K30" s="40"/>
      <c r="L30" s="40"/>
      <c r="M30" s="40"/>
      <c r="N30" s="42"/>
    </row>
    <row r="31" spans="1:14" ht="8.75" hidden="1" customHeight="1" x14ac:dyDescent="0.15">
      <c r="A31" s="49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1"/>
      <c r="M32" s="41"/>
      <c r="N32" s="47"/>
    </row>
    <row r="33" spans="1:14" ht="8.75" hidden="1" customHeight="1" x14ac:dyDescent="0.15">
      <c r="A33" s="37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37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1"/>
      <c r="M34" s="41"/>
      <c r="N34" s="47"/>
    </row>
    <row r="35" spans="1:14" ht="20.75" customHeight="1" x14ac:dyDescent="0.15">
      <c r="A35" s="51"/>
      <c r="B35" s="52"/>
      <c r="C35" s="52"/>
      <c r="D35" s="53"/>
      <c r="E35" s="53"/>
      <c r="F35" s="53"/>
      <c r="G35" s="54"/>
      <c r="H35" s="54"/>
      <c r="I35" s="52"/>
      <c r="J35" s="55"/>
      <c r="K35" s="56" t="s">
        <v>39</v>
      </c>
      <c r="L35" s="57" cm="1">
        <f t="array" ref="L35">SUM(L1:L34)</f>
        <v>153114946.29519996</v>
      </c>
      <c r="M35" s="57" cm="1">
        <f t="array" ref="M35">SUM(M1:M34)</f>
        <v>152849772.21000001</v>
      </c>
      <c r="N35" s="57" cm="1">
        <f t="array" ref="N35">SUM(N1:N34)</f>
        <v>152849772.21000001</v>
      </c>
    </row>
    <row r="36" spans="1:14" ht="21" customHeight="1" x14ac:dyDescent="0.15">
      <c r="A36" s="58"/>
      <c r="B36" s="59" t="s">
        <v>40</v>
      </c>
      <c r="C36" s="60"/>
      <c r="D36" s="61" cm="1">
        <f t="array" ref="D36">ROUND(IF(L36&lt;=100000000,L36*0.24%,IF(AND(L36&gt;100000000,L36&lt;=500000000),100000000*0.24%+(L36-100000000)*0.19%,IF(AND(L36&gt;500000000,L36&lt;=1000000000),100000000*0.24%+400000000*0.19%+(L36-500000000)*0.15%,IF(AND(L36&gt;1000000000,L36&lt;=5000000000),100000000*0.24%+400000000*0.19%+500000000*0.15%+(L36-1000000000)*0.12%,IF(L36&gt;5000000000,100000000*0.24%+400000000*0.19%+500000000*0.15%+4000000000*0.12%+(L36-5000000000)*0.1%,"Bingung komputer"))))),2)</f>
        <v>340271.88</v>
      </c>
      <c r="E36" s="62" cm="1">
        <f t="array" ref="E36">ROUND(IF(M36&lt;=100000000,M36*0.24%,IF(AND(M36&gt;100000000,M36&lt;=500000000),100000000*0.24%+(M36-100000000)*0.19%,IF(AND(M36&gt;500000000,M36&lt;=1000000000),100000000*0.24%+400000000*0.19%+(M36-500000000)*0.15%,IF(AND(M36&gt;1000000000,M36&lt;=5000000000),100000000*0.24%+400000000*0.19%+500000000*0.15%+(M36-1000000000)*0.12%,IF(M36&gt;5000000000,100000000*0.24%+400000000*0.19%+500000000*0.15%+4000000000*0.12%+(M36-5000000000)*0.1%,"Bingung komputer"))))),2)</f>
        <v>339769.01</v>
      </c>
      <c r="F36" s="62" cm="1">
        <f t="array" ref="F36">ROUND(IF(N36&lt;=100000000,N36*0.24%,IF(AND(N36&gt;100000000,N36&lt;=500000000),100000000*0.24%+(N36-100000000)*0.19%,IF(AND(N36&gt;500000000,N36&lt;=1000000000),100000000*0.24%+400000000*0.19%+(N36-500000000)*0.15%,IF(AND(N36&gt;1000000000,N36&lt;=5000000000),100000000*0.24%+400000000*0.19%+500000000*0.15%+(N36-1000000000)*0.12%,IF(N36&gt;5000000000,100000000*0.24%+400000000*0.19%+500000000*0.15%+4000000000*0.12%+(N36-5000000000)*0.1%,"Bingung komputer"))))),2)</f>
        <v>339769.01</v>
      </c>
      <c r="G36" s="63"/>
      <c r="H36" s="64"/>
      <c r="I36" s="60"/>
      <c r="J36" s="65"/>
      <c r="K36" s="65" t="str" cm="1">
        <f t="array" ref="K36">"Jumlah Terkena Pajak "&amp;MAX(K3:K34)&amp;"% (B)"</f>
        <v>Jumlah Terkena Pajak 11% (B)</v>
      </c>
      <c r="L36" s="66" cm="1">
        <f t="array" ref="L36">SUMIF($K3:$K34,"&gt;0",L3:L34)</f>
        <v>152774676.29519996</v>
      </c>
      <c r="M36" s="67" cm="1">
        <f t="array" ref="M36">SUMIF($K3:$K34,"&gt;0",M3:M34)</f>
        <v>152510003.43000001</v>
      </c>
      <c r="N36" s="67" cm="1">
        <f t="array" ref="N36">SUMIF($K3:$K34,"&gt;0",N3:N34)</f>
        <v>152510003.43000001</v>
      </c>
    </row>
    <row r="37" spans="1:14" ht="21" customHeight="1" x14ac:dyDescent="0.15">
      <c r="A37" s="68"/>
      <c r="B37" s="69"/>
      <c r="C37" s="69"/>
      <c r="D37" s="70"/>
      <c r="E37" s="70"/>
      <c r="F37" s="69"/>
      <c r="G37" s="70"/>
      <c r="H37" s="70"/>
      <c r="I37" s="69"/>
      <c r="J37" s="71"/>
      <c r="K37" s="71" t="str" cm="1">
        <f t="array" ref="K37">"PPN (C) = "&amp;MAX(K3:K34)&amp;"% x B"</f>
        <v>PPN (C) = 11% x B</v>
      </c>
      <c r="L37" s="72" cm="1">
        <f t="array" ref="L37">L36*MAX($K3:$K34)%</f>
        <v>16805214.392471995</v>
      </c>
      <c r="M37" s="67" cm="1">
        <f t="array" ref="M37">M36*MAX($K3:$K34)%</f>
        <v>16776100.377300002</v>
      </c>
      <c r="N37" s="67" cm="1">
        <f t="array" ref="N37">N36*MAX($K3:$K34)%</f>
        <v>16776100.377300002</v>
      </c>
    </row>
    <row r="38" spans="1:14" ht="21" customHeight="1" x14ac:dyDescent="0.15">
      <c r="A38" s="68"/>
      <c r="B38" s="69"/>
      <c r="C38" s="69"/>
      <c r="D38" s="70"/>
      <c r="E38" s="70"/>
      <c r="F38" s="70"/>
      <c r="G38" s="70"/>
      <c r="H38" s="70"/>
      <c r="I38" s="69"/>
      <c r="J38" s="71"/>
      <c r="K38" s="73" t="s">
        <v>41</v>
      </c>
      <c r="L38" s="74" cm="1">
        <f t="array" ref="L38">L35+L37</f>
        <v>169920160.68767196</v>
      </c>
      <c r="M38" s="67" cm="1">
        <f t="array" ref="M38">M35+M37</f>
        <v>169625872.5873</v>
      </c>
      <c r="N38" s="67" cm="1">
        <f t="array" ref="N38">N35+N37</f>
        <v>169625872.5873</v>
      </c>
    </row>
    <row r="39" spans="1:14" ht="20.5" customHeight="1" x14ac:dyDescent="0.15">
      <c r="A39" s="68"/>
      <c r="B39" s="69"/>
      <c r="C39" s="69"/>
      <c r="D39" s="70"/>
      <c r="E39" s="70"/>
      <c r="F39" s="70"/>
      <c r="G39" s="70"/>
      <c r="H39" s="70"/>
      <c r="I39" s="92">
        <v>199102000</v>
      </c>
      <c r="J39" s="71"/>
      <c r="K39" s="73" t="s">
        <v>42</v>
      </c>
      <c r="L39" s="66" cm="1">
        <f t="array" ref="L39">ROUNDDOWN(L38,2)</f>
        <v>169920160.68000001</v>
      </c>
      <c r="M39" s="66" cm="1">
        <f t="array" ref="M39">ROUNDDOWN(M38,2)</f>
        <v>169625872.58000001</v>
      </c>
      <c r="N39" s="66" cm="1">
        <f t="array" ref="N39">ROUNDDOWN(N38,-3)</f>
        <v>169625000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8650000</v>
      </c>
      <c r="J4" s="13">
        <v>8650000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8650000</v>
      </c>
      <c r="N4" s="15" cm="1">
        <f t="array" ref="N4">IF(F4&gt;0,IF($D4&lt;=0,0,ROUND(F4*J4,2)),"")</f>
        <v>8650000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17979100</v>
      </c>
      <c r="I5" s="18">
        <v>18200000</v>
      </c>
      <c r="J5" s="18">
        <v>18200000</v>
      </c>
      <c r="K5" s="18">
        <v>11</v>
      </c>
      <c r="L5" s="18" cm="1">
        <f t="array" ref="L5">IF(D5&gt;0,IF($D5&lt;=0,0,D5*H5),"")</f>
        <v>17979100</v>
      </c>
      <c r="M5" s="18" cm="1">
        <f t="array" ref="M5">IF(E5&gt;0,IF($D5&lt;=0,0,ROUND(E5*I5,2)),"")</f>
        <v>18200000</v>
      </c>
      <c r="N5" s="27" cm="1">
        <f t="array" ref="N5">IF(F5&gt;0,IF($D5&lt;=0,0,ROUND(F5*J5,2)),"")</f>
        <v>18200000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22473900</v>
      </c>
      <c r="I6" s="13">
        <v>22500000</v>
      </c>
      <c r="J6" s="13">
        <v>22500000</v>
      </c>
      <c r="K6" s="13">
        <v>11</v>
      </c>
      <c r="L6" s="13" cm="1">
        <f t="array" ref="L6">IF(D6&gt;0,IF($D6&lt;=0,0,D6*H6),"")</f>
        <v>22473900</v>
      </c>
      <c r="M6" s="13" cm="1">
        <f t="array" ref="M6">IF(E6&gt;0,IF($D6&lt;=0,0,ROUND(E6*I6,2)),"")</f>
        <v>22500000</v>
      </c>
      <c r="N6" s="15" cm="1">
        <f t="array" ref="N6">IF(F6&gt;0,IF($D6&lt;=0,0,ROUND(F6*J6,2)),"")</f>
        <v>22500000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22473900</v>
      </c>
      <c r="I7" s="18">
        <v>22550000</v>
      </c>
      <c r="J7" s="18">
        <v>22550000</v>
      </c>
      <c r="K7" s="18">
        <v>11</v>
      </c>
      <c r="L7" s="18" cm="1">
        <f t="array" ref="L7">IF(D7&gt;0,IF($D7&lt;=0,0,D7*H7),"")</f>
        <v>22473900</v>
      </c>
      <c r="M7" s="18" cm="1">
        <f t="array" ref="M7">IF(E7&gt;0,IF($D7&lt;=0,0,ROUND(E7*I7,2)),"")</f>
        <v>22550000</v>
      </c>
      <c r="N7" s="27" cm="1">
        <f t="array" ref="N7">IF(F7&gt;0,IF($D7&lt;=0,0,ROUND(F7*J7,2)),"")</f>
        <v>22550000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4190000</v>
      </c>
      <c r="J8" s="13">
        <v>4190000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4190000</v>
      </c>
      <c r="N8" s="15" cm="1">
        <f t="array" ref="N8">IF(F8&gt;0,IF($D8&lt;=0,0,ROUND(F8*J8,2)),"")</f>
        <v>4190000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13700000</v>
      </c>
      <c r="J9" s="18">
        <v>13700000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13700000</v>
      </c>
      <c r="N9" s="27" cm="1">
        <f t="array" ref="N9">IF(F9&gt;0,IF($D9&lt;=0,0,ROUND(F9*J9,2)),"")</f>
        <v>13700000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215748.96</v>
      </c>
      <c r="I10" s="83">
        <v>215496</v>
      </c>
      <c r="J10" s="83">
        <v>215496</v>
      </c>
      <c r="K10" s="83">
        <v>0</v>
      </c>
      <c r="L10" s="83" cm="1">
        <f t="array" ref="L10">IF(D10&gt;0,IF($D10&lt;=0,0,D10*H10),"")</f>
        <v>215748.96</v>
      </c>
      <c r="M10" s="83" cm="1">
        <f t="array" ref="M10">IF(E10&gt;0,IF($D10&lt;=0,0,ROUND(E10*I10,2)),"")</f>
        <v>215496</v>
      </c>
      <c r="N10" s="87" cm="1">
        <f t="array" ref="N10">IF(F10&gt;0,IF($D10&lt;=0,0,ROUND(F10*J10,2)),"")</f>
        <v>215496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90111148.959999993</v>
      </c>
      <c r="M27" s="57" cm="1">
        <f t="array" ref="M27">SUM(M1:M26)</f>
        <v>90005496</v>
      </c>
      <c r="N27" s="57" cm="1">
        <f t="array" ref="N27">SUM(N1:N26)</f>
        <v>90005496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215748.96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215496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215496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89895400</v>
      </c>
      <c r="M28" s="67" cm="1">
        <f t="array" ref="M28">SUMIF($K3:$K26,"&gt;0",M3:M26)</f>
        <v>89790000</v>
      </c>
      <c r="N28" s="67" cm="1">
        <f t="array" ref="N28">SUMIF($K3:$K26,"&gt;0",N3:N26)</f>
        <v>89790000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9888494</v>
      </c>
      <c r="M29" s="67" cm="1">
        <f t="array" ref="M29">M28*MAX($K3:$K26)%</f>
        <v>9876900</v>
      </c>
      <c r="N29" s="67" cm="1">
        <f t="array" ref="N29">N28*MAX($K3:$K26)%</f>
        <v>9876900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99784500</v>
      </c>
      <c r="G30" s="70"/>
      <c r="H30" s="70"/>
      <c r="I30" s="69"/>
      <c r="J30" s="71"/>
      <c r="K30" s="73" t="s">
        <v>41</v>
      </c>
      <c r="L30" s="74" cm="1">
        <f t="array" ref="L30">L27+L29</f>
        <v>99999642.959999993</v>
      </c>
      <c r="M30" s="67" cm="1">
        <f t="array" ref="M30">M27+M29</f>
        <v>99882396</v>
      </c>
      <c r="N30" s="67" cm="1">
        <f t="array" ref="N30">N27+N29</f>
        <v>99882396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357.04000000655651</v>
      </c>
      <c r="F31" s="93" cm="1">
        <f t="array" ref="F31">ROUNDDOWN(E$30-D$28,2)</f>
        <v>99784251.040000007</v>
      </c>
      <c r="G31" s="70"/>
      <c r="H31" s="91" t="s">
        <v>524</v>
      </c>
      <c r="I31" s="69"/>
      <c r="J31" s="71"/>
      <c r="K31" s="73" t="s">
        <v>42</v>
      </c>
      <c r="L31" s="66" cm="1">
        <f t="array" ref="L31">ROUNDDOWN(L30,2)</f>
        <v>99999642.959999993</v>
      </c>
      <c r="M31" s="66" cm="1">
        <f t="array" ref="M31">ROUNDDOWN(M30,2)</f>
        <v>99882396</v>
      </c>
      <c r="N31" s="66" cm="1">
        <f t="array" ref="N31">ROUNDDOWN(N30,-3)</f>
        <v>99882000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pageSetUpPr fitToPage="1"/>
  </sheetPr>
  <dimension ref="A1:N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10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11</v>
      </c>
      <c r="B4" s="11" t="s">
        <v>12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17450000</v>
      </c>
      <c r="I4" s="13">
        <v>17433000</v>
      </c>
      <c r="J4" s="13">
        <v>17433000</v>
      </c>
      <c r="K4" s="13">
        <v>11</v>
      </c>
      <c r="L4" s="13" cm="1">
        <f t="array" ref="L4">IF(D4&gt;0,IF($D4&lt;=0,0,D4*H4),"")</f>
        <v>17450000</v>
      </c>
      <c r="M4" s="13" cm="1">
        <f t="array" ref="M4">IF(E4&gt;0,IF($D4&lt;=0,0,ROUND(E4*I4,2)),"")</f>
        <v>17433000</v>
      </c>
      <c r="N4" s="15" cm="1">
        <f t="array" ref="N4">IF(F4&gt;0,IF($D4&lt;=0,0,ROUND(F4*J4,2)),"")</f>
        <v>17433000</v>
      </c>
    </row>
    <row r="5" spans="1:14" ht="20.5" customHeight="1" x14ac:dyDescent="0.15">
      <c r="A5" s="10" t="s">
        <v>14</v>
      </c>
      <c r="B5" s="11" t="s">
        <v>15</v>
      </c>
      <c r="C5" s="16"/>
      <c r="D5" s="17"/>
      <c r="E5" s="18"/>
      <c r="F5" s="18"/>
      <c r="G5" s="17"/>
      <c r="H5" s="18"/>
      <c r="I5" s="17"/>
      <c r="J5" s="17"/>
      <c r="K5" s="18"/>
      <c r="L5" s="17" t="str" cm="1">
        <f t="array" ref="L5">IF(D5&gt;0,IF($D5&lt;=0,0,D5*H5),"")</f>
        <v/>
      </c>
      <c r="M5" s="17" t="str" cm="1">
        <f t="array" ref="M5">IF(E5&gt;0,IF($D5&lt;=0,0,ROUND(E5*I5,2)),"")</f>
        <v/>
      </c>
      <c r="N5" s="19" t="str" cm="1">
        <f t="array" ref="N5">IF(F5&gt;0,IF($D5&lt;=0,0,ROUND(F5*J5,2)),"")</f>
        <v/>
      </c>
    </row>
    <row r="6" spans="1:14" ht="20.5" customHeight="1" x14ac:dyDescent="0.15">
      <c r="A6" s="10" t="s">
        <v>16</v>
      </c>
      <c r="B6" s="11" t="s">
        <v>17</v>
      </c>
      <c r="C6" s="12"/>
      <c r="D6" s="20"/>
      <c r="E6" s="13"/>
      <c r="F6" s="13"/>
      <c r="G6" s="20"/>
      <c r="H6" s="13"/>
      <c r="I6" s="20"/>
      <c r="J6" s="20"/>
      <c r="K6" s="13"/>
      <c r="L6" s="20" t="str" cm="1">
        <f t="array" ref="L6">IF(D6&gt;0,IF($D6&lt;=0,0,D6*H6),"")</f>
        <v/>
      </c>
      <c r="M6" s="20" t="str" cm="1">
        <f t="array" ref="M6">IF(E6&gt;0,IF($D6&lt;=0,0,ROUND(E6*I6,2)),"")</f>
        <v/>
      </c>
      <c r="N6" s="21" t="str" cm="1">
        <f t="array" ref="N6">IF(F6&gt;0,IF($D6&lt;=0,0,ROUND(F6*J6,2)),"")</f>
        <v/>
      </c>
    </row>
    <row r="7" spans="1:14" ht="20.5" customHeight="1" x14ac:dyDescent="0.15">
      <c r="A7" s="10" t="s">
        <v>18</v>
      </c>
      <c r="B7" s="11" t="s">
        <v>19</v>
      </c>
      <c r="C7" s="16"/>
      <c r="D7" s="17"/>
      <c r="E7" s="18"/>
      <c r="F7" s="18"/>
      <c r="G7" s="17"/>
      <c r="H7" s="18"/>
      <c r="I7" s="17"/>
      <c r="J7" s="17"/>
      <c r="K7" s="18"/>
      <c r="L7" s="17"/>
      <c r="M7" s="17" t="str" cm="1">
        <f t="array" ref="M7">IF(E7&gt;0,IF($D7&lt;=0,0,ROUND(E7*I7,2)),"")</f>
        <v/>
      </c>
      <c r="N7" s="19" t="str" cm="1">
        <f t="array" ref="N7">IF(F7&gt;0,IF($D7&lt;=0,0,ROUND(F7*J7,2)),"")</f>
        <v/>
      </c>
    </row>
    <row r="8" spans="1:14" ht="20.5" customHeight="1" x14ac:dyDescent="0.15">
      <c r="A8" s="10" t="s">
        <v>20</v>
      </c>
      <c r="B8" s="11" t="s">
        <v>21</v>
      </c>
      <c r="C8" s="12"/>
      <c r="D8" s="22">
        <v>10</v>
      </c>
      <c r="E8" s="13" cm="1">
        <f t="array" ref="E8">D8</f>
        <v>10</v>
      </c>
      <c r="F8" s="13" cm="1">
        <f t="array" ref="F8">D8</f>
        <v>10</v>
      </c>
      <c r="G8" s="14" t="s">
        <v>22</v>
      </c>
      <c r="H8" s="13">
        <v>40000</v>
      </c>
      <c r="I8" s="23">
        <v>38000</v>
      </c>
      <c r="J8" s="23">
        <v>38000</v>
      </c>
      <c r="K8" s="13">
        <v>11</v>
      </c>
      <c r="L8" s="13" cm="1">
        <f t="array" ref="L8">IF(D8&gt;0,IF($D8&lt;=0,0,D8*H8),"")</f>
        <v>400000</v>
      </c>
      <c r="M8" s="13" cm="1">
        <f t="array" ref="M8">IF(E8&gt;0,IF($D8&lt;=0,0,ROUND(E8*I8,2)),"")</f>
        <v>380000</v>
      </c>
      <c r="N8" s="15" cm="1">
        <f t="array" ref="N8">IF(F8&gt;0,IF($D8&lt;=0,0,ROUND(F8*J8,2)),"")</f>
        <v>380000</v>
      </c>
    </row>
    <row r="9" spans="1:14" ht="20.5" customHeight="1" x14ac:dyDescent="0.15">
      <c r="A9" s="10" t="s">
        <v>23</v>
      </c>
      <c r="B9" s="11" t="s">
        <v>24</v>
      </c>
      <c r="C9" s="16"/>
      <c r="D9" s="24">
        <v>20</v>
      </c>
      <c r="E9" s="18" cm="1">
        <f t="array" ref="E9">D9</f>
        <v>20</v>
      </c>
      <c r="F9" s="18" cm="1">
        <f t="array" ref="F9">D9</f>
        <v>20</v>
      </c>
      <c r="G9" s="25" t="s">
        <v>22</v>
      </c>
      <c r="H9" s="18">
        <v>5000</v>
      </c>
      <c r="I9" s="26">
        <v>5000</v>
      </c>
      <c r="J9" s="26">
        <v>5000</v>
      </c>
      <c r="K9" s="18">
        <v>11</v>
      </c>
      <c r="L9" s="18" cm="1">
        <f t="array" ref="L9">IF(D9&gt;0,IF($D9&lt;=0,0,D9*H9),"")</f>
        <v>100000</v>
      </c>
      <c r="M9" s="18" cm="1">
        <f t="array" ref="M9">IF(E9&gt;0,IF($D9&lt;=0,0,ROUND(E9*I9,2)),"")</f>
        <v>100000</v>
      </c>
      <c r="N9" s="27" cm="1">
        <f t="array" ref="N9">IF(F9&gt;0,IF($D9&lt;=0,0,ROUND(F9*J9,2)),"")</f>
        <v>100000</v>
      </c>
    </row>
    <row r="10" spans="1:14" ht="20.5" customHeight="1" x14ac:dyDescent="0.15">
      <c r="A10" s="10" t="s">
        <v>25</v>
      </c>
      <c r="B10" s="11" t="s">
        <v>26</v>
      </c>
      <c r="C10" s="12"/>
      <c r="D10" s="22">
        <v>10</v>
      </c>
      <c r="E10" s="13" cm="1">
        <f t="array" ref="E10">D10</f>
        <v>10</v>
      </c>
      <c r="F10" s="13" cm="1">
        <f t="array" ref="F10">D10</f>
        <v>10</v>
      </c>
      <c r="G10" s="14" t="s">
        <v>27</v>
      </c>
      <c r="H10" s="13">
        <v>15000</v>
      </c>
      <c r="I10" s="23">
        <v>15000</v>
      </c>
      <c r="J10" s="23">
        <v>15000</v>
      </c>
      <c r="K10" s="13">
        <v>11</v>
      </c>
      <c r="L10" s="13" cm="1">
        <f t="array" ref="L10">IF(D10&gt;0,IF($D10&lt;=0,0,D10*H10),"")</f>
        <v>150000</v>
      </c>
      <c r="M10" s="13" cm="1">
        <f t="array" ref="M10">IF(E10&gt;0,IF($D10&lt;=0,0,ROUND(E10*I10,2)),"")</f>
        <v>150000</v>
      </c>
      <c r="N10" s="15" cm="1">
        <f t="array" ref="N10">IF(F10&gt;0,IF($D10&lt;=0,0,ROUND(F10*J10,2)),"")</f>
        <v>150000</v>
      </c>
    </row>
    <row r="11" spans="1:14" ht="20.5" customHeight="1" x14ac:dyDescent="0.15">
      <c r="A11" s="10" t="s">
        <v>28</v>
      </c>
      <c r="B11" s="11" t="s">
        <v>29</v>
      </c>
      <c r="C11" s="16"/>
      <c r="D11" s="24">
        <v>10</v>
      </c>
      <c r="E11" s="18" cm="1">
        <f t="array" ref="E11">D11</f>
        <v>10</v>
      </c>
      <c r="F11" s="18" cm="1">
        <f t="array" ref="F11">D11</f>
        <v>10</v>
      </c>
      <c r="G11" s="25" t="s">
        <v>27</v>
      </c>
      <c r="H11" s="18">
        <v>85000</v>
      </c>
      <c r="I11" s="26">
        <v>85000</v>
      </c>
      <c r="J11" s="26">
        <v>85000</v>
      </c>
      <c r="K11" s="18">
        <v>11</v>
      </c>
      <c r="L11" s="18" cm="1">
        <f t="array" ref="L11">IF(D11&gt;0,IF($D11&lt;=0,0,D11*H11),"")</f>
        <v>850000</v>
      </c>
      <c r="M11" s="18" cm="1">
        <f t="array" ref="M11">IF(E11&gt;0,IF($D11&lt;=0,0,ROUND(E11*I11,2)),"")</f>
        <v>850000</v>
      </c>
      <c r="N11" s="27" cm="1">
        <f t="array" ref="N11">IF(F11&gt;0,IF($D11&lt;=0,0,ROUND(F11*J11,2)),"")</f>
        <v>850000</v>
      </c>
    </row>
    <row r="12" spans="1:14" ht="20.5" customHeight="1" x14ac:dyDescent="0.15">
      <c r="A12" s="10" t="s">
        <v>30</v>
      </c>
      <c r="B12" s="11" t="s">
        <v>31</v>
      </c>
      <c r="C12" s="12"/>
      <c r="D12" s="22">
        <v>10</v>
      </c>
      <c r="E12" s="13" cm="1">
        <f t="array" ref="E12">D12</f>
        <v>10</v>
      </c>
      <c r="F12" s="13" cm="1">
        <f t="array" ref="F12">D12</f>
        <v>10</v>
      </c>
      <c r="G12" s="14" t="s">
        <v>22</v>
      </c>
      <c r="H12" s="13">
        <v>35000</v>
      </c>
      <c r="I12" s="23">
        <v>35000</v>
      </c>
      <c r="J12" s="23">
        <v>35000</v>
      </c>
      <c r="K12" s="13">
        <v>11</v>
      </c>
      <c r="L12" s="13" cm="1">
        <f t="array" ref="L12">IF(D12&gt;0,IF($D12&lt;=0,0,D12*H12),"")</f>
        <v>350000</v>
      </c>
      <c r="M12" s="13" cm="1">
        <f t="array" ref="M12">IF(E12&gt;0,IF($D12&lt;=0,0,ROUND(E12*I12,2)),"")</f>
        <v>350000</v>
      </c>
      <c r="N12" s="15" cm="1">
        <f t="array" ref="N12">IF(F12&gt;0,IF($D12&lt;=0,0,ROUND(F12*J12,2)),"")</f>
        <v>350000</v>
      </c>
    </row>
    <row r="13" spans="1:14" ht="20.5" customHeight="1" x14ac:dyDescent="0.15">
      <c r="A13" s="28"/>
      <c r="B13" s="11" t="s">
        <v>32</v>
      </c>
      <c r="C13" s="16"/>
      <c r="D13" s="17"/>
      <c r="E13" s="18"/>
      <c r="F13" s="18"/>
      <c r="G13" s="17"/>
      <c r="H13" s="18"/>
      <c r="I13" s="17"/>
      <c r="J13" s="17"/>
      <c r="K13" s="18"/>
      <c r="L13" s="17" t="str" cm="1">
        <f t="array" ref="L13">IF(D13&gt;0,IF($D13&lt;=0,0,D13*H13),"")</f>
        <v/>
      </c>
      <c r="M13" s="17" t="str" cm="1">
        <f t="array" ref="M13">IF(E13&gt;0,IF($D13&lt;=0,0,ROUND(E13*I13,2)),"")</f>
        <v/>
      </c>
      <c r="N13" s="19" t="str" cm="1">
        <f t="array" ref="N13">IF(F13&gt;0,IF($D13&lt;=0,0,ROUND(F13*J13,2)),"")</f>
        <v/>
      </c>
    </row>
    <row r="14" spans="1:14" ht="20.5" customHeight="1" x14ac:dyDescent="0.15">
      <c r="A14" s="29">
        <v>3.2</v>
      </c>
      <c r="B14" s="11" t="s">
        <v>33</v>
      </c>
      <c r="C14" s="12"/>
      <c r="D14" s="13">
        <v>690.03</v>
      </c>
      <c r="E14" s="13" cm="1">
        <f t="array" ref="E14">D14</f>
        <v>690.03</v>
      </c>
      <c r="F14" s="13" cm="1">
        <f t="array" ref="F14">D14</f>
        <v>690.03</v>
      </c>
      <c r="G14" s="14" t="s">
        <v>34</v>
      </c>
      <c r="H14" s="13">
        <v>226515.38</v>
      </c>
      <c r="I14" s="13">
        <v>226465.3</v>
      </c>
      <c r="J14" s="13">
        <v>226465.3</v>
      </c>
      <c r="K14" s="13">
        <v>11</v>
      </c>
      <c r="L14" s="13" cm="1">
        <f t="array" ref="L14">IF(D14&gt;0,IF($D14&lt;=0,0,D14*H14),"")</f>
        <v>156302407.66139999</v>
      </c>
      <c r="M14" s="13" cm="1">
        <f t="array" ref="M14">IF(E14&gt;0,IF($D14&lt;=0,0,ROUND(E14*I14,2)),"")</f>
        <v>156267850.96000001</v>
      </c>
      <c r="N14" s="15" cm="1">
        <f t="array" ref="N14">IF(F14&gt;0,IF($D14&lt;=0,0,ROUND(F14*J14,2)),"")</f>
        <v>156267850.96000001</v>
      </c>
    </row>
    <row r="15" spans="1:14" ht="20.5" customHeight="1" x14ac:dyDescent="0.15">
      <c r="A15" s="29">
        <v>3.3</v>
      </c>
      <c r="B15" s="11" t="s">
        <v>35</v>
      </c>
      <c r="C15" s="16"/>
      <c r="D15" s="18">
        <v>3600</v>
      </c>
      <c r="E15" s="18" cm="1">
        <f t="array" ref="E15">D15</f>
        <v>3600</v>
      </c>
      <c r="F15" s="18" cm="1">
        <f t="array" ref="F15">D15</f>
        <v>3600</v>
      </c>
      <c r="G15" s="25" t="s">
        <v>36</v>
      </c>
      <c r="H15" s="18">
        <v>1109.8900000000001</v>
      </c>
      <c r="I15" s="30">
        <v>1108.54</v>
      </c>
      <c r="J15" s="30">
        <v>1108.54</v>
      </c>
      <c r="K15" s="18">
        <v>11</v>
      </c>
      <c r="L15" s="18" cm="1">
        <f t="array" ref="L15">IF(D15&gt;0,IF($D15&lt;=0,0,D15*H15),"")</f>
        <v>3995604.0000000005</v>
      </c>
      <c r="M15" s="18" cm="1">
        <f t="array" ref="M15">IF(E15&gt;0,IF($D15&lt;=0,0,ROUND(E15*I15,2)),"")</f>
        <v>3990744</v>
      </c>
      <c r="N15" s="27" cm="1">
        <f t="array" ref="N15">IF(F15&gt;0,IF($D15&lt;=0,0,ROUND(F15*J15,2)),"")</f>
        <v>3990744</v>
      </c>
    </row>
    <row r="16" spans="1:14" ht="20.5" customHeight="1" x14ac:dyDescent="0.15">
      <c r="A16" s="28"/>
      <c r="B16" s="11" t="s">
        <v>37</v>
      </c>
      <c r="C16" s="12"/>
      <c r="D16" s="13"/>
      <c r="E16" s="13"/>
      <c r="F16" s="13"/>
      <c r="G16" s="20"/>
      <c r="H16" s="20"/>
      <c r="I16" s="20"/>
      <c r="J16" s="20"/>
      <c r="K16" s="13"/>
      <c r="L16" s="20" t="str" cm="1">
        <f t="array" ref="L16">IF(D16&gt;0,IF($D16&lt;=0,0,D16*H16),"")</f>
        <v/>
      </c>
      <c r="M16" s="13"/>
      <c r="N16" s="15"/>
    </row>
    <row r="17" spans="1:14" ht="20.5" customHeight="1" x14ac:dyDescent="0.15">
      <c r="A17" s="31">
        <v>1</v>
      </c>
      <c r="B17" s="32" t="s">
        <v>38</v>
      </c>
      <c r="C17" s="33"/>
      <c r="D17" s="34">
        <v>1</v>
      </c>
      <c r="E17" s="34" cm="1">
        <f t="array" ref="E17">D17</f>
        <v>1</v>
      </c>
      <c r="F17" s="34" cm="1">
        <f t="array" ref="F17">D17</f>
        <v>1</v>
      </c>
      <c r="G17" s="35" t="s">
        <v>13</v>
      </c>
      <c r="H17" s="34">
        <v>391234.09</v>
      </c>
      <c r="I17" s="34">
        <v>391091.06</v>
      </c>
      <c r="J17" s="34">
        <v>391091.06</v>
      </c>
      <c r="K17" s="34">
        <v>0</v>
      </c>
      <c r="L17" s="34" cm="1">
        <f t="array" ref="L17">IF(D17&gt;0,IF($D17&lt;=0,0,D17*H17),"")</f>
        <v>391234.09</v>
      </c>
      <c r="M17" s="34" cm="1">
        <f t="array" ref="M17">IF(E17&gt;0,IF($D17&lt;=0,0,ROUND(E17*I17,2)),"")</f>
        <v>391091.06</v>
      </c>
      <c r="N17" s="36" cm="1">
        <f t="array" ref="N17">IF(F17&gt;0,IF($D17&lt;=0,0,ROUND(F17*J17,2)),"")</f>
        <v>391091.06</v>
      </c>
    </row>
    <row r="18" spans="1:14" ht="8.75" hidden="1" customHeight="1" x14ac:dyDescent="0.15">
      <c r="A18" s="161"/>
      <c r="B18" s="38"/>
      <c r="C18" s="39"/>
      <c r="D18" s="40"/>
      <c r="E18" s="40"/>
      <c r="F18" s="40"/>
      <c r="G18" s="162"/>
      <c r="H18" s="40"/>
      <c r="I18" s="162"/>
      <c r="J18" s="162"/>
      <c r="K18" s="40"/>
      <c r="L18" s="41"/>
      <c r="M18" s="41"/>
      <c r="N18" s="47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6"/>
    </row>
    <row r="20" spans="1:14" ht="8.75" hidden="1" customHeight="1" x14ac:dyDescent="0.15">
      <c r="A20" s="37"/>
      <c r="B20" s="38"/>
      <c r="C20" s="39"/>
      <c r="D20" s="41"/>
      <c r="E20" s="40"/>
      <c r="F20" s="40"/>
      <c r="G20" s="41"/>
      <c r="H20" s="40"/>
      <c r="I20" s="41"/>
      <c r="J20" s="41"/>
      <c r="K20" s="40"/>
      <c r="L20" s="41"/>
      <c r="M20" s="41"/>
      <c r="N20" s="47"/>
    </row>
    <row r="21" spans="1:14" ht="8.75" hidden="1" customHeight="1" x14ac:dyDescent="0.15">
      <c r="A21" s="37"/>
      <c r="B21" s="38"/>
      <c r="C21" s="43"/>
      <c r="D21" s="45"/>
      <c r="E21" s="44"/>
      <c r="F21" s="44"/>
      <c r="G21" s="45"/>
      <c r="H21" s="44"/>
      <c r="I21" s="45"/>
      <c r="J21" s="45"/>
      <c r="K21" s="44"/>
      <c r="L21" s="45"/>
      <c r="M21" s="45"/>
      <c r="N21" s="50"/>
    </row>
    <row r="22" spans="1:14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0"/>
      <c r="M24" s="40"/>
      <c r="N24" s="42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0"/>
      <c r="M26" s="40"/>
      <c r="N26" s="42"/>
    </row>
    <row r="27" spans="1:14" ht="8.75" hidden="1" customHeight="1" x14ac:dyDescent="0.15">
      <c r="A27" s="37"/>
      <c r="B27" s="38"/>
      <c r="C27" s="43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6"/>
    </row>
    <row r="28" spans="1:14" ht="8.75" hidden="1" customHeight="1" x14ac:dyDescent="0.15">
      <c r="A28" s="37"/>
      <c r="B28" s="38"/>
      <c r="C28" s="39"/>
      <c r="D28" s="40"/>
      <c r="E28" s="40"/>
      <c r="F28" s="40"/>
      <c r="G28" s="41"/>
      <c r="H28" s="41"/>
      <c r="I28" s="41"/>
      <c r="J28" s="41"/>
      <c r="K28" s="40"/>
      <c r="L28" s="41"/>
      <c r="M28" s="41"/>
      <c r="N28" s="47"/>
    </row>
    <row r="29" spans="1:14" ht="8.75" hidden="1" customHeight="1" x14ac:dyDescent="0.15">
      <c r="A29" s="37"/>
      <c r="B29" s="38"/>
      <c r="C29" s="43"/>
      <c r="D29" s="44"/>
      <c r="E29" s="44"/>
      <c r="F29" s="44"/>
      <c r="G29" s="45"/>
      <c r="H29" s="48"/>
      <c r="I29" s="48"/>
      <c r="J29" s="48"/>
      <c r="K29" s="44"/>
      <c r="L29" s="44"/>
      <c r="M29" s="44"/>
      <c r="N29" s="46"/>
    </row>
    <row r="30" spans="1:14" ht="8.75" hidden="1" customHeight="1" x14ac:dyDescent="0.15">
      <c r="A30" s="37"/>
      <c r="B30" s="38"/>
      <c r="C30" s="39"/>
      <c r="D30" s="40"/>
      <c r="E30" s="40"/>
      <c r="F30" s="40"/>
      <c r="G30" s="41"/>
      <c r="H30" s="41"/>
      <c r="I30" s="41"/>
      <c r="J30" s="41"/>
      <c r="K30" s="40"/>
      <c r="L30" s="41"/>
      <c r="M30" s="41"/>
      <c r="N30" s="47"/>
    </row>
    <row r="31" spans="1:14" ht="8.75" hidden="1" customHeight="1" x14ac:dyDescent="0.15">
      <c r="A31" s="37"/>
      <c r="B31" s="38"/>
      <c r="C31" s="43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6"/>
    </row>
    <row r="32" spans="1:14" ht="8.75" hidden="1" customHeight="1" x14ac:dyDescent="0.15">
      <c r="A32" s="37"/>
      <c r="B32" s="38"/>
      <c r="C32" s="39"/>
      <c r="D32" s="40"/>
      <c r="E32" s="40"/>
      <c r="F32" s="40"/>
      <c r="G32" s="41"/>
      <c r="H32" s="40"/>
      <c r="I32" s="40"/>
      <c r="J32" s="40"/>
      <c r="K32" s="40"/>
      <c r="L32" s="40"/>
      <c r="M32" s="40"/>
      <c r="N32" s="42"/>
    </row>
    <row r="33" spans="1:14" ht="8.75" hidden="1" customHeight="1" x14ac:dyDescent="0.15">
      <c r="A33" s="49"/>
      <c r="B33" s="38"/>
      <c r="C33" s="43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6"/>
    </row>
    <row r="34" spans="1:14" ht="8.75" hidden="1" customHeight="1" x14ac:dyDescent="0.15">
      <c r="A34" s="49"/>
      <c r="B34" s="38"/>
      <c r="C34" s="39"/>
      <c r="D34" s="40"/>
      <c r="E34" s="40"/>
      <c r="F34" s="40"/>
      <c r="G34" s="41"/>
      <c r="H34" s="40"/>
      <c r="I34" s="40"/>
      <c r="J34" s="40"/>
      <c r="K34" s="40"/>
      <c r="L34" s="40"/>
      <c r="M34" s="40"/>
      <c r="N34" s="42"/>
    </row>
    <row r="35" spans="1:14" ht="8.75" hidden="1" customHeight="1" x14ac:dyDescent="0.15">
      <c r="A35" s="37"/>
      <c r="B35" s="38"/>
      <c r="C35" s="43"/>
      <c r="D35" s="44"/>
      <c r="E35" s="44"/>
      <c r="F35" s="44"/>
      <c r="G35" s="45"/>
      <c r="H35" s="44"/>
      <c r="I35" s="44"/>
      <c r="J35" s="44"/>
      <c r="K35" s="44"/>
      <c r="L35" s="45"/>
      <c r="M35" s="45"/>
      <c r="N35" s="50"/>
    </row>
    <row r="36" spans="1:14" ht="8.75" hidden="1" customHeight="1" x14ac:dyDescent="0.15">
      <c r="A36" s="37"/>
      <c r="B36" s="38"/>
      <c r="C36" s="39"/>
      <c r="D36" s="40"/>
      <c r="E36" s="40"/>
      <c r="F36" s="40"/>
      <c r="G36" s="41"/>
      <c r="H36" s="40"/>
      <c r="I36" s="40"/>
      <c r="J36" s="40"/>
      <c r="K36" s="40"/>
      <c r="L36" s="40"/>
      <c r="M36" s="40"/>
      <c r="N36" s="42"/>
    </row>
    <row r="37" spans="1:14" ht="8.75" hidden="1" customHeight="1" x14ac:dyDescent="0.15">
      <c r="A37" s="37"/>
      <c r="B37" s="38"/>
      <c r="C37" s="43"/>
      <c r="D37" s="44"/>
      <c r="E37" s="44"/>
      <c r="F37" s="44"/>
      <c r="G37" s="45"/>
      <c r="H37" s="44"/>
      <c r="I37" s="44"/>
      <c r="J37" s="44"/>
      <c r="K37" s="44"/>
      <c r="L37" s="45"/>
      <c r="M37" s="45"/>
      <c r="N37" s="50"/>
    </row>
    <row r="38" spans="1:14" ht="20.75" customHeight="1" x14ac:dyDescent="0.15">
      <c r="A38" s="51"/>
      <c r="B38" s="52"/>
      <c r="C38" s="52"/>
      <c r="D38" s="53"/>
      <c r="E38" s="53"/>
      <c r="F38" s="53"/>
      <c r="G38" s="54"/>
      <c r="H38" s="54"/>
      <c r="I38" s="52"/>
      <c r="J38" s="55"/>
      <c r="K38" s="56" t="s">
        <v>39</v>
      </c>
      <c r="L38" s="57" cm="1">
        <f t="array" ref="L38">SUM(L1:L37)</f>
        <v>179989245.75139999</v>
      </c>
      <c r="M38" s="57" cm="1">
        <f t="array" ref="M38">SUM(M1:M37)</f>
        <v>179912686.02000001</v>
      </c>
      <c r="N38" s="57" cm="1">
        <f t="array" ref="N38">SUM(N1:N37)</f>
        <v>179912686.02000001</v>
      </c>
    </row>
    <row r="39" spans="1:14" ht="21" customHeight="1" x14ac:dyDescent="0.15">
      <c r="A39" s="58"/>
      <c r="B39" s="59" t="s">
        <v>40</v>
      </c>
      <c r="C39" s="60"/>
      <c r="D39" s="61" cm="1">
        <f t="array" ref="D39">ROUND(IF(L39&lt;=100000000,L39*0.24%,IF(AND(L39&gt;100000000,L39&lt;=500000000),100000000*0.24%+(L39-100000000)*0.19%,IF(AND(L39&gt;500000000,L39&lt;=1000000000),100000000*0.24%+400000000*0.19%+(L39-500000000)*0.15%,IF(AND(L39&gt;1000000000,L39&lt;=5000000000),100000000*0.24%+400000000*0.19%+500000000*0.15%+(L39-1000000000)*0.12%,IF(L39&gt;5000000000,100000000*0.24%+400000000*0.19%+500000000*0.15%+4000000000*0.12%+(L39-5000000000)*0.1%,"Bingung komputer"))))),2)</f>
        <v>391236.22</v>
      </c>
      <c r="E39" s="62" cm="1">
        <f t="array" ref="E39">ROUND(IF(M39&lt;=100000000,M39*0.24%,IF(AND(M39&gt;100000000,M39&lt;=500000000),100000000*0.24%+(M39-100000000)*0.19%,IF(AND(M39&gt;500000000,M39&lt;=1000000000),100000000*0.24%+400000000*0.19%+(M39-500000000)*0.15%,IF(AND(M39&gt;1000000000,M39&lt;=5000000000),100000000*0.24%+400000000*0.19%+500000000*0.15%+(M39-1000000000)*0.12%,IF(M39&gt;5000000000,100000000*0.24%+400000000*0.19%+500000000*0.15%+4000000000*0.12%+(M39-5000000000)*0.1%,"Bingung komputer"))))),2)</f>
        <v>391091.03</v>
      </c>
      <c r="F39" s="62" cm="1">
        <f t="array" ref="F39">ROUND(IF(N39&lt;=100000000,N39*0.24%,IF(AND(N39&gt;100000000,N39&lt;=500000000),100000000*0.24%+(N39-100000000)*0.19%,IF(AND(N39&gt;500000000,N39&lt;=1000000000),100000000*0.24%+400000000*0.19%+(N39-500000000)*0.15%,IF(AND(N39&gt;1000000000,N39&lt;=5000000000),100000000*0.24%+400000000*0.19%+500000000*0.15%+(N39-1000000000)*0.12%,IF(N39&gt;5000000000,100000000*0.24%+400000000*0.19%+500000000*0.15%+4000000000*0.12%+(N39-5000000000)*0.1%,"Bingung komputer"))))),2)</f>
        <v>391091.03</v>
      </c>
      <c r="G39" s="63"/>
      <c r="H39" s="64"/>
      <c r="I39" s="60"/>
      <c r="J39" s="65"/>
      <c r="K39" s="65" t="str" cm="1">
        <f t="array" ref="K39">"Jumlah Terkena Pajak "&amp;MAX(K3:K37)&amp;"% (B)"</f>
        <v>Jumlah Terkena Pajak 11% (B)</v>
      </c>
      <c r="L39" s="66" cm="1">
        <f t="array" ref="L39">SUMIF($K3:$K37,"&gt;0",L3:L37)</f>
        <v>179598011.66139999</v>
      </c>
      <c r="M39" s="67" cm="1">
        <f t="array" ref="M39">SUMIF($K3:$K37,"&gt;0",M3:M37)</f>
        <v>179521594.96000001</v>
      </c>
      <c r="N39" s="67" cm="1">
        <f t="array" ref="N39">SUMIF($K3:$K37,"&gt;0",N3:N37)</f>
        <v>179521594.96000001</v>
      </c>
    </row>
    <row r="40" spans="1:14" ht="21" customHeight="1" x14ac:dyDescent="0.15">
      <c r="A40" s="68"/>
      <c r="B40" s="69"/>
      <c r="C40" s="69"/>
      <c r="D40" s="70"/>
      <c r="E40" s="70"/>
      <c r="F40" s="69"/>
      <c r="G40" s="70"/>
      <c r="H40" s="70"/>
      <c r="I40" s="69"/>
      <c r="J40" s="71"/>
      <c r="K40" s="71" t="str" cm="1">
        <f t="array" ref="K40">"PPN (C) = "&amp;MAX(K3:K37)&amp;"% x B"</f>
        <v>PPN (C) = 11% x B</v>
      </c>
      <c r="L40" s="72" cm="1">
        <f t="array" ref="L40">L39*MAX($K3:$K37)%</f>
        <v>19755781.282754</v>
      </c>
      <c r="M40" s="67" cm="1">
        <f t="array" ref="M40">M39*MAX($K3:$K37)%</f>
        <v>19747375.445599999</v>
      </c>
      <c r="N40" s="67" cm="1">
        <f t="array" ref="N40">N39*MAX($K3:$K37)%</f>
        <v>19747375.445599999</v>
      </c>
    </row>
    <row r="41" spans="1:14" ht="21" customHeight="1" x14ac:dyDescent="0.15">
      <c r="A41" s="68"/>
      <c r="B41" s="69"/>
      <c r="C41" s="69"/>
      <c r="D41" s="70"/>
      <c r="E41" s="70"/>
      <c r="F41" s="70"/>
      <c r="G41" s="70"/>
      <c r="H41" s="70"/>
      <c r="I41" s="69"/>
      <c r="J41" s="71"/>
      <c r="K41" s="73" t="s">
        <v>41</v>
      </c>
      <c r="L41" s="74" cm="1">
        <f t="array" ref="L41">L38+L40</f>
        <v>199745027.034154</v>
      </c>
      <c r="M41" s="67" cm="1">
        <f t="array" ref="M41">M38+M40</f>
        <v>199660061.46560001</v>
      </c>
      <c r="N41" s="67" cm="1">
        <f t="array" ref="N41">N38+N40</f>
        <v>199660061.46560001</v>
      </c>
    </row>
    <row r="42" spans="1:14" ht="20.5" customHeight="1" x14ac:dyDescent="0.15">
      <c r="A42" s="68"/>
      <c r="B42" s="69"/>
      <c r="C42" s="69"/>
      <c r="D42" s="70"/>
      <c r="E42" s="70"/>
      <c r="F42" s="70"/>
      <c r="G42" s="70"/>
      <c r="H42" s="70"/>
      <c r="I42" s="69"/>
      <c r="J42" s="71"/>
      <c r="K42" s="73" t="s">
        <v>42</v>
      </c>
      <c r="L42" s="66" cm="1">
        <f t="array" ref="L42">ROUNDDOWN(L41,-3)</f>
        <v>199745000</v>
      </c>
      <c r="M42" s="66" cm="1">
        <f t="array" ref="M42">ROUNDDOWN(M41,2)</f>
        <v>199660061.46000001</v>
      </c>
      <c r="N42" s="66" cm="1">
        <f t="array" ref="N42">ROUNDDOWN(N41,-3)</f>
        <v>199660000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>
        <v>8989500</v>
      </c>
      <c r="I4" s="13">
        <v>8640000</v>
      </c>
      <c r="J4" s="13">
        <v>8640000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8640000</v>
      </c>
      <c r="N4" s="15" cm="1">
        <f t="array" ref="N4">IF(F4&gt;0,IF($D4&lt;=0,0,ROUND(F4*J4,2)),"")</f>
        <v>8640000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>
        <v>17979100</v>
      </c>
      <c r="I5" s="18">
        <v>18200000</v>
      </c>
      <c r="J5" s="18">
        <v>18200000</v>
      </c>
      <c r="K5" s="18">
        <v>11</v>
      </c>
      <c r="L5" s="18" cm="1">
        <f t="array" ref="L5">IF(D5&gt;0,IF($D5&lt;=0,0,D5*H5),"")</f>
        <v>17979100</v>
      </c>
      <c r="M5" s="18" cm="1">
        <f t="array" ref="M5">IF(E5&gt;0,IF($D5&lt;=0,0,ROUND(E5*I5,2)),"")</f>
        <v>18200000</v>
      </c>
      <c r="N5" s="27" cm="1">
        <f t="array" ref="N5">IF(F5&gt;0,IF($D5&lt;=0,0,ROUND(F5*J5,2)),"")</f>
        <v>18200000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>
        <v>22473900</v>
      </c>
      <c r="I6" s="13">
        <v>22500000</v>
      </c>
      <c r="J6" s="13">
        <v>22500000</v>
      </c>
      <c r="K6" s="13">
        <v>11</v>
      </c>
      <c r="L6" s="13" cm="1">
        <f t="array" ref="L6">IF(D6&gt;0,IF($D6&lt;=0,0,D6*H6),"")</f>
        <v>22473900</v>
      </c>
      <c r="M6" s="13" cm="1">
        <f t="array" ref="M6">IF(E6&gt;0,IF($D6&lt;=0,0,ROUND(E6*I6,2)),"")</f>
        <v>22500000</v>
      </c>
      <c r="N6" s="15" cm="1">
        <f t="array" ref="N6">IF(F6&gt;0,IF($D6&lt;=0,0,ROUND(F6*J6,2)),"")</f>
        <v>22500000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>
        <v>22473900</v>
      </c>
      <c r="I7" s="18">
        <v>22550000</v>
      </c>
      <c r="J7" s="18">
        <v>22550000</v>
      </c>
      <c r="K7" s="18">
        <v>11</v>
      </c>
      <c r="L7" s="18" cm="1">
        <f t="array" ref="L7">IF(D7&gt;0,IF($D7&lt;=0,0,D7*H7),"")</f>
        <v>22473900</v>
      </c>
      <c r="M7" s="18" cm="1">
        <f t="array" ref="M7">IF(E7&gt;0,IF($D7&lt;=0,0,ROUND(E7*I7,2)),"")</f>
        <v>22550000</v>
      </c>
      <c r="N7" s="27" cm="1">
        <f t="array" ref="N7">IF(F7&gt;0,IF($D7&lt;=0,0,ROUND(F7*J7,2)),"")</f>
        <v>22550000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>
        <v>4494700</v>
      </c>
      <c r="I8" s="13">
        <v>4190000</v>
      </c>
      <c r="J8" s="13">
        <v>4190000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4190000</v>
      </c>
      <c r="N8" s="15" cm="1">
        <f t="array" ref="N8">IF(F8&gt;0,IF($D8&lt;=0,0,ROUND(F8*J8,2)),"")</f>
        <v>4190000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>
        <v>13484300</v>
      </c>
      <c r="I9" s="18">
        <v>13700000</v>
      </c>
      <c r="J9" s="18">
        <v>13700000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13700000</v>
      </c>
      <c r="N9" s="27" cm="1">
        <f t="array" ref="N9">IF(F9&gt;0,IF($D9&lt;=0,0,ROUND(F9*J9,2)),"")</f>
        <v>13700000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215748.96</v>
      </c>
      <c r="I10" s="83">
        <v>215472</v>
      </c>
      <c r="J10" s="83">
        <v>215472</v>
      </c>
      <c r="K10" s="83">
        <v>0</v>
      </c>
      <c r="L10" s="83" cm="1">
        <f t="array" ref="L10">IF(D10&gt;0,IF($D10&lt;=0,0,D10*H10),"")</f>
        <v>215748.96</v>
      </c>
      <c r="M10" s="83" cm="1">
        <f t="array" ref="M10">IF(E10&gt;0,IF($D10&lt;=0,0,ROUND(E10*I10,2)),"")</f>
        <v>215472</v>
      </c>
      <c r="N10" s="87" cm="1">
        <f t="array" ref="N10">IF(F10&gt;0,IF($D10&lt;=0,0,ROUND(F10*J10,2)),"")</f>
        <v>215472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90111148.959999993</v>
      </c>
      <c r="M27" s="57" cm="1">
        <f t="array" ref="M27">SUM(M1:M26)</f>
        <v>89995472</v>
      </c>
      <c r="N27" s="57" cm="1">
        <f t="array" ref="N27">SUM(N1:N26)</f>
        <v>89995472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215748.96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215472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215472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89895400</v>
      </c>
      <c r="M28" s="67" cm="1">
        <f t="array" ref="M28">SUMIF($K3:$K26,"&gt;0",M3:M26)</f>
        <v>89780000</v>
      </c>
      <c r="N28" s="67" cm="1">
        <f t="array" ref="N28">SUMIF($K3:$K26,"&gt;0",N3:N26)</f>
        <v>89780000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9888494</v>
      </c>
      <c r="M29" s="67" cm="1">
        <f t="array" ref="M29">M28*MAX($K3:$K26)%</f>
        <v>9875800</v>
      </c>
      <c r="N29" s="67" cm="1">
        <f t="array" ref="N29">N28*MAX($K3:$K26)%</f>
        <v>9875800</v>
      </c>
    </row>
    <row r="30" spans="1:14" ht="21" customHeight="1" x14ac:dyDescent="0.15">
      <c r="A30" s="68"/>
      <c r="B30" s="69"/>
      <c r="C30" s="69"/>
      <c r="D30" s="69"/>
      <c r="E30" s="92"/>
      <c r="F30" s="92"/>
      <c r="G30" s="70"/>
      <c r="H30" s="70"/>
      <c r="I30" s="69"/>
      <c r="J30" s="71"/>
      <c r="K30" s="73" t="s">
        <v>41</v>
      </c>
      <c r="L30" s="74" cm="1">
        <f t="array" ref="L30">L27+L29</f>
        <v>99999642.959999993</v>
      </c>
      <c r="M30" s="67" cm="1">
        <f t="array" ref="M30">M27+M29</f>
        <v>99871272</v>
      </c>
      <c r="N30" s="67" cm="1">
        <f t="array" ref="N30">N27+N29</f>
        <v>99871272</v>
      </c>
    </row>
    <row r="31" spans="1:14" ht="20.5" customHeight="1" x14ac:dyDescent="0.15">
      <c r="A31" s="68"/>
      <c r="B31" s="69"/>
      <c r="C31" s="69"/>
      <c r="D31" s="70"/>
      <c r="E31" s="70"/>
      <c r="F31" s="92"/>
      <c r="G31" s="70"/>
      <c r="H31" s="69"/>
      <c r="I31" s="69"/>
      <c r="J31" s="71"/>
      <c r="K31" s="73" t="s">
        <v>42</v>
      </c>
      <c r="L31" s="66" cm="1">
        <f t="array" ref="L31">ROUNDDOWN(L30,2)</f>
        <v>99999642.959999993</v>
      </c>
      <c r="M31" s="66" cm="1">
        <f t="array" ref="M31">ROUNDDOWN(M30,2)</f>
        <v>99871272</v>
      </c>
      <c r="N31" s="66" cm="1">
        <f t="array" ref="N31">ROUNDDOWN(N30,-3)</f>
        <v>99871000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pageSetUpPr fitToPage="1"/>
  </sheetPr>
  <dimension ref="A1:N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3"/>
      <c r="B3" s="4" t="s">
        <v>83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29">
        <v>1</v>
      </c>
      <c r="B4" s="11" t="s">
        <v>84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13</v>
      </c>
      <c r="H4" s="13" cm="1">
        <f t="array" ref="H4">ROUNDDOWN((F$30*0.1)*100/111,-2)</f>
        <v>8989500</v>
      </c>
      <c r="I4" s="13">
        <v>8600000</v>
      </c>
      <c r="J4" s="13">
        <v>8600000</v>
      </c>
      <c r="K4" s="13">
        <v>11</v>
      </c>
      <c r="L4" s="13" cm="1">
        <f t="array" ref="L4">IF(D4&gt;0,IF($D4&lt;=0,0,D4*H4),"")</f>
        <v>8989500</v>
      </c>
      <c r="M4" s="13" cm="1">
        <f t="array" ref="M4">IF(E4&gt;0,IF($D4&lt;=0,0,ROUND(E4*I4,2)),"")</f>
        <v>8600000</v>
      </c>
      <c r="N4" s="15" cm="1">
        <f t="array" ref="N4">IF(F4&gt;0,IF($D4&lt;=0,0,ROUND(F4*J4,2)),"")</f>
        <v>8600000</v>
      </c>
    </row>
    <row r="5" spans="1:14" ht="20.5" customHeight="1" x14ac:dyDescent="0.15">
      <c r="A5" s="29">
        <v>2</v>
      </c>
      <c r="B5" s="11" t="s">
        <v>85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13</v>
      </c>
      <c r="H5" s="18" cm="1">
        <f t="array" ref="H5">ROUNDDOWN((F$30*0.2)*100/111,-2)</f>
        <v>17979100</v>
      </c>
      <c r="I5" s="18">
        <v>18200000</v>
      </c>
      <c r="J5" s="18">
        <v>18200000</v>
      </c>
      <c r="K5" s="18">
        <v>11</v>
      </c>
      <c r="L5" s="18" cm="1">
        <f t="array" ref="L5">IF(D5&gt;0,IF($D5&lt;=0,0,D5*H5),"")</f>
        <v>17979100</v>
      </c>
      <c r="M5" s="18" cm="1">
        <f t="array" ref="M5">IF(E5&gt;0,IF($D5&lt;=0,0,ROUND(E5*I5,2)),"")</f>
        <v>18200000</v>
      </c>
      <c r="N5" s="27" cm="1">
        <f t="array" ref="N5">IF(F5&gt;0,IF($D5&lt;=0,0,ROUND(F5*J5,2)),"")</f>
        <v>18200000</v>
      </c>
    </row>
    <row r="6" spans="1:14" ht="20.5" customHeight="1" x14ac:dyDescent="0.15">
      <c r="A6" s="29">
        <v>3</v>
      </c>
      <c r="B6" s="11" t="s">
        <v>86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13</v>
      </c>
      <c r="H6" s="13" cm="1">
        <f t="array" ref="H6">ROUNDDOWN((F$30*0.25)*100/111,-2)</f>
        <v>22473900</v>
      </c>
      <c r="I6" s="13">
        <v>22500000</v>
      </c>
      <c r="J6" s="13">
        <v>22500000</v>
      </c>
      <c r="K6" s="13">
        <v>11</v>
      </c>
      <c r="L6" s="13" cm="1">
        <f t="array" ref="L6">IF(D6&gt;0,IF($D6&lt;=0,0,D6*H6),"")</f>
        <v>22473900</v>
      </c>
      <c r="M6" s="13" cm="1">
        <f t="array" ref="M6">IF(E6&gt;0,IF($D6&lt;=0,0,ROUND(E6*I6,2)),"")</f>
        <v>22500000</v>
      </c>
      <c r="N6" s="15" cm="1">
        <f t="array" ref="N6">IF(F6&gt;0,IF($D6&lt;=0,0,ROUND(F6*J6,2)),"")</f>
        <v>22500000</v>
      </c>
    </row>
    <row r="7" spans="1:14" ht="68.5" customHeight="1" x14ac:dyDescent="0.15">
      <c r="A7" s="29">
        <v>5</v>
      </c>
      <c r="B7" s="11" t="s">
        <v>87</v>
      </c>
      <c r="C7" s="16"/>
      <c r="D7" s="18">
        <v>1</v>
      </c>
      <c r="E7" s="18" cm="1">
        <f t="array" ref="E7">D7</f>
        <v>1</v>
      </c>
      <c r="F7" s="18" cm="1">
        <f t="array" ref="F7">D7</f>
        <v>1</v>
      </c>
      <c r="G7" s="25" t="s">
        <v>13</v>
      </c>
      <c r="H7" s="18" cm="1">
        <f t="array" ref="H7">ROUNDDOWN((F$30*0.25)*100/111,-2)</f>
        <v>22473900</v>
      </c>
      <c r="I7" s="18">
        <v>22550000</v>
      </c>
      <c r="J7" s="18">
        <v>22550000</v>
      </c>
      <c r="K7" s="18">
        <v>11</v>
      </c>
      <c r="L7" s="18" cm="1">
        <f t="array" ref="L7">IF(D7&gt;0,IF($D7&lt;=0,0,D7*H7),"")</f>
        <v>22473900</v>
      </c>
      <c r="M7" s="18" cm="1">
        <f t="array" ref="M7">IF(E7&gt;0,IF($D7&lt;=0,0,ROUND(E7*I7,2)),"")</f>
        <v>22550000</v>
      </c>
      <c r="N7" s="27" cm="1">
        <f t="array" ref="N7">IF(F7&gt;0,IF($D7&lt;=0,0,ROUND(F7*J7,2)),"")</f>
        <v>22550000</v>
      </c>
    </row>
    <row r="8" spans="1:14" ht="32.5" customHeight="1" x14ac:dyDescent="0.15">
      <c r="A8" s="29">
        <v>6</v>
      </c>
      <c r="B8" s="11" t="s">
        <v>88</v>
      </c>
      <c r="C8" s="12"/>
      <c r="D8" s="13">
        <v>1</v>
      </c>
      <c r="E8" s="13" cm="1">
        <f t="array" ref="E8">D8</f>
        <v>1</v>
      </c>
      <c r="F8" s="13" cm="1">
        <f t="array" ref="F8">D8</f>
        <v>1</v>
      </c>
      <c r="G8" s="14" t="s">
        <v>13</v>
      </c>
      <c r="H8" s="13" cm="1">
        <f t="array" ref="H8">ROUNDDOWN((F$30*0.05)*100/111,-2)</f>
        <v>4494700</v>
      </c>
      <c r="I8" s="13">
        <v>4200000</v>
      </c>
      <c r="J8" s="13">
        <v>4200000</v>
      </c>
      <c r="K8" s="13">
        <v>11</v>
      </c>
      <c r="L8" s="13" cm="1">
        <f t="array" ref="L8">IF(D8&gt;0,IF($D8&lt;=0,0,D8*H8),"")</f>
        <v>4494700</v>
      </c>
      <c r="M8" s="13" cm="1">
        <f t="array" ref="M8">IF(E8&gt;0,IF($D8&lt;=0,0,ROUND(E8*I8,2)),"")</f>
        <v>4200000</v>
      </c>
      <c r="N8" s="15" cm="1">
        <f t="array" ref="N8">IF(F8&gt;0,IF($D8&lt;=0,0,ROUND(F8*J8,2)),"")</f>
        <v>4200000</v>
      </c>
    </row>
    <row r="9" spans="1:14" ht="20.5" customHeight="1" x14ac:dyDescent="0.15">
      <c r="A9" s="29">
        <v>7</v>
      </c>
      <c r="B9" s="11" t="s">
        <v>89</v>
      </c>
      <c r="C9" s="16"/>
      <c r="D9" s="18">
        <v>1</v>
      </c>
      <c r="E9" s="18" cm="1">
        <f t="array" ref="E9">D9</f>
        <v>1</v>
      </c>
      <c r="F9" s="18" cm="1">
        <f t="array" ref="F9">D9</f>
        <v>1</v>
      </c>
      <c r="G9" s="25" t="s">
        <v>13</v>
      </c>
      <c r="H9" s="18" cm="1">
        <f t="array" ref="H9">ROUNDDOWN((F$30*0.15)*100/111,-2)</f>
        <v>13484300</v>
      </c>
      <c r="I9" s="18">
        <v>13700000</v>
      </c>
      <c r="J9" s="18">
        <v>13700000</v>
      </c>
      <c r="K9" s="18">
        <v>11</v>
      </c>
      <c r="L9" s="18" cm="1">
        <f t="array" ref="L9">IF(D9&gt;0,IF($D9&lt;=0,0,D9*H9),"")</f>
        <v>13484300</v>
      </c>
      <c r="M9" s="18" cm="1">
        <f t="array" ref="M9">IF(E9&gt;0,IF($D9&lt;=0,0,ROUND(E9*I9,2)),"")</f>
        <v>13700000</v>
      </c>
      <c r="N9" s="27" cm="1">
        <f t="array" ref="N9">IF(F9&gt;0,IF($D9&lt;=0,0,ROUND(F9*J9,2)),"")</f>
        <v>13700000</v>
      </c>
    </row>
    <row r="10" spans="1:14" ht="20.5" customHeight="1" x14ac:dyDescent="0.15">
      <c r="A10" s="31">
        <v>8</v>
      </c>
      <c r="B10" s="32" t="s">
        <v>38</v>
      </c>
      <c r="C10" s="82"/>
      <c r="D10" s="83">
        <v>1</v>
      </c>
      <c r="E10" s="83" cm="1">
        <f t="array" ref="E10">D10</f>
        <v>1</v>
      </c>
      <c r="F10" s="83" cm="1">
        <f t="array" ref="F10">D10</f>
        <v>1</v>
      </c>
      <c r="G10" s="86" t="s">
        <v>13</v>
      </c>
      <c r="H10" s="83">
        <v>215748.96</v>
      </c>
      <c r="I10" s="83">
        <v>215400</v>
      </c>
      <c r="J10" s="83">
        <v>215400</v>
      </c>
      <c r="K10" s="83">
        <v>0</v>
      </c>
      <c r="L10" s="83" cm="1">
        <f t="array" ref="L10">IF(D10&gt;0,IF($D10&lt;=0,0,D10*H10),"")</f>
        <v>215748.96</v>
      </c>
      <c r="M10" s="83" cm="1">
        <f t="array" ref="M10">IF(E10&gt;0,IF($D10&lt;=0,0,ROUND(E10*I10,2)),"")</f>
        <v>215400</v>
      </c>
      <c r="N10" s="87" cm="1">
        <f t="array" ref="N10">IF(F10&gt;0,IF($D10&lt;=0,0,ROUND(F10*J10,2)),"")</f>
        <v>215400</v>
      </c>
    </row>
    <row r="11" spans="1:14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6"/>
    </row>
    <row r="12" spans="1:14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2"/>
    </row>
    <row r="13" spans="1:14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6"/>
    </row>
    <row r="14" spans="1:14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2"/>
    </row>
    <row r="15" spans="1:14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6"/>
    </row>
    <row r="16" spans="1:14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2"/>
    </row>
    <row r="17" spans="1:14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50"/>
    </row>
    <row r="18" spans="1:14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2"/>
    </row>
    <row r="19" spans="1:14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50"/>
    </row>
    <row r="20" spans="1:14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2"/>
    </row>
    <row r="21" spans="1:14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6"/>
    </row>
    <row r="22" spans="1:14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2"/>
    </row>
    <row r="23" spans="1:14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6"/>
    </row>
    <row r="24" spans="1:14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7"/>
    </row>
    <row r="25" spans="1:14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6"/>
    </row>
    <row r="26" spans="1:14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7"/>
    </row>
    <row r="27" spans="1:14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90111148.959999993</v>
      </c>
      <c r="M27" s="57" cm="1">
        <f t="array" ref="M27">SUM(M1:M26)</f>
        <v>89965400</v>
      </c>
      <c r="N27" s="57" cm="1">
        <f t="array" ref="N27">SUM(N1:N26)</f>
        <v>89965400</v>
      </c>
    </row>
    <row r="28" spans="1:14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215748.96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215400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215400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89895400</v>
      </c>
      <c r="M28" s="67" cm="1">
        <f t="array" ref="M28">SUMIF($K3:$K26,"&gt;0",M3:M26)</f>
        <v>89750000</v>
      </c>
      <c r="N28" s="67" cm="1">
        <f t="array" ref="N28">SUMIF($K3:$K26,"&gt;0",N3:N26)</f>
        <v>89750000</v>
      </c>
    </row>
    <row r="29" spans="1:14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9888494</v>
      </c>
      <c r="M29" s="67" cm="1">
        <f t="array" ref="M29">M28*MAX($K3:$K26)%</f>
        <v>9872500</v>
      </c>
      <c r="N29" s="67" cm="1">
        <f t="array" ref="N29">N28*MAX($K3:$K26)%</f>
        <v>9872500</v>
      </c>
    </row>
    <row r="30" spans="1:14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99784500</v>
      </c>
      <c r="G30" s="70"/>
      <c r="H30" s="70"/>
      <c r="I30" s="69"/>
      <c r="J30" s="71"/>
      <c r="K30" s="73" t="s">
        <v>41</v>
      </c>
      <c r="L30" s="74" cm="1">
        <f t="array" ref="L30">L27+L29</f>
        <v>99999642.959999993</v>
      </c>
      <c r="M30" s="67" cm="1">
        <f t="array" ref="M30">M27+M29</f>
        <v>99837900</v>
      </c>
      <c r="N30" s="67" cm="1">
        <f t="array" ref="N30">N27+N29</f>
        <v>99837900</v>
      </c>
    </row>
    <row r="31" spans="1:14" ht="20.5" customHeight="1" x14ac:dyDescent="0.15">
      <c r="A31" s="68"/>
      <c r="B31" s="69"/>
      <c r="C31" s="69"/>
      <c r="D31" s="70"/>
      <c r="E31" s="70" cm="1">
        <f t="array" ref="E31">E$30-L$31</f>
        <v>357.04000000655651</v>
      </c>
      <c r="F31" s="93" cm="1">
        <f t="array" ref="F31">ROUNDDOWN(E$30-D$28,2)</f>
        <v>99784251.040000007</v>
      </c>
      <c r="G31" s="70"/>
      <c r="H31" s="70"/>
      <c r="I31" s="69"/>
      <c r="J31" s="71"/>
      <c r="K31" s="73" t="s">
        <v>42</v>
      </c>
      <c r="L31" s="66" cm="1">
        <f t="array" ref="L31">ROUNDDOWN(L30,2)</f>
        <v>99999642.959999993</v>
      </c>
      <c r="M31" s="66" cm="1">
        <f t="array" ref="M31">ROUNDDOWN(M30,2)</f>
        <v>99837900</v>
      </c>
      <c r="N31" s="66" cm="1">
        <f t="array" ref="N31">ROUNDDOWN(N30,-3)</f>
        <v>99837000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pageSetUpPr fitToPage="1"/>
  </sheetPr>
  <dimension ref="A1:N297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4" width="14.1640625" style="1" customWidth="1"/>
    <col min="15" max="15" width="16.33203125" style="1" customWidth="1"/>
    <col min="16" max="16384" width="16.33203125" style="1"/>
  </cols>
  <sheetData>
    <row r="1" spans="1:14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</row>
    <row r="2" spans="1:14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</row>
    <row r="3" spans="1:14" ht="20.5" customHeight="1" x14ac:dyDescent="0.15">
      <c r="A3" s="75" t="s">
        <v>43</v>
      </c>
      <c r="B3" s="4" t="s">
        <v>575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9" t="str" cm="1">
        <f t="array" ref="N3">IF(F3&gt;0,IF($D3&lt;=0,0,ROUND(F3*J3,2)),"")</f>
        <v/>
      </c>
    </row>
    <row r="4" spans="1:14" ht="20.5" customHeight="1" x14ac:dyDescent="0.15">
      <c r="A4" s="10" t="s">
        <v>382</v>
      </c>
      <c r="B4" s="11" t="s">
        <v>576</v>
      </c>
      <c r="C4" s="12"/>
      <c r="D4" s="13"/>
      <c r="E4" s="13"/>
      <c r="F4" s="13"/>
      <c r="G4" s="20"/>
      <c r="H4" s="13"/>
      <c r="I4" s="13"/>
      <c r="J4" s="13"/>
      <c r="K4" s="13"/>
      <c r="L4" s="20" t="str" cm="1">
        <f t="array" ref="L4">IF(D4&gt;0,IF($D4&lt;=0,0,D4*H4),"")</f>
        <v/>
      </c>
      <c r="M4" s="20" t="str" cm="1">
        <f t="array" ref="M4">IF(E4&gt;0,IF($D4&lt;=0,0,ROUND(E4*I4,2)),"")</f>
        <v/>
      </c>
      <c r="N4" s="21" t="str" cm="1">
        <f t="array" ref="N4">IF(F4&gt;0,IF($D4&lt;=0,0,ROUND(F4*J4,2)),"")</f>
        <v/>
      </c>
    </row>
    <row r="5" spans="1:14" ht="20.5" customHeight="1" x14ac:dyDescent="0.15">
      <c r="A5" s="29">
        <v>1</v>
      </c>
      <c r="B5" s="11" t="s">
        <v>577</v>
      </c>
      <c r="C5" s="16"/>
      <c r="D5" s="18">
        <v>9.5399999999999991</v>
      </c>
      <c r="E5" s="18" cm="1">
        <f t="array" ref="E5">IF(D5&gt;0,D5,"")</f>
        <v>9.5399999999999991</v>
      </c>
      <c r="F5" s="18" cm="1">
        <f t="array" ref="F5">IF(E5&gt;0,E5,"")</f>
        <v>9.5399999999999991</v>
      </c>
      <c r="G5" s="25" t="s">
        <v>578</v>
      </c>
      <c r="H5" s="18">
        <v>60000</v>
      </c>
      <c r="I5" s="18">
        <v>60000</v>
      </c>
      <c r="J5" s="18">
        <v>60000</v>
      </c>
      <c r="K5" s="18">
        <v>11</v>
      </c>
      <c r="L5" s="18" cm="1">
        <f t="array" ref="L5">IF(D5&gt;0,IF($D5&lt;=0,0,D5*H5),"")</f>
        <v>572400</v>
      </c>
      <c r="M5" s="18" cm="1">
        <f t="array" ref="M5">IF(E5&gt;0,IF($D5&lt;=0,0,ROUND(E5*I5,2)),"")</f>
        <v>572400</v>
      </c>
      <c r="N5" s="27" cm="1">
        <f t="array" ref="N5">IF(F5&gt;0,IF($D5&lt;=0,0,ROUND(F5*J5,2)),"")</f>
        <v>572400</v>
      </c>
    </row>
    <row r="6" spans="1:14" ht="20.5" customHeight="1" x14ac:dyDescent="0.15">
      <c r="A6" s="29">
        <v>2</v>
      </c>
      <c r="B6" s="11" t="s">
        <v>579</v>
      </c>
      <c r="C6" s="12"/>
      <c r="D6" s="13">
        <v>5.76</v>
      </c>
      <c r="E6" s="13" cm="1">
        <f t="array" ref="E6">IF(D6&gt;0,D6,"")</f>
        <v>5.76</v>
      </c>
      <c r="F6" s="13" cm="1">
        <f t="array" ref="F6">IF(E6&gt;0,E6,"")</f>
        <v>5.76</v>
      </c>
      <c r="G6" s="14" t="s">
        <v>578</v>
      </c>
      <c r="H6" s="13">
        <v>48000</v>
      </c>
      <c r="I6" s="13">
        <v>48000</v>
      </c>
      <c r="J6" s="13">
        <v>48000</v>
      </c>
      <c r="K6" s="13">
        <v>11</v>
      </c>
      <c r="L6" s="13" cm="1">
        <f t="array" ref="L6">IF(D6&gt;0,IF($D6&lt;=0,0,D6*H6),"")</f>
        <v>276480</v>
      </c>
      <c r="M6" s="13" cm="1">
        <f t="array" ref="M6">IF(E6&gt;0,IF($D6&lt;=0,0,ROUND(E6*I6,2)),"")</f>
        <v>276480</v>
      </c>
      <c r="N6" s="15" cm="1">
        <f t="array" ref="N6">IF(F6&gt;0,IF($D6&lt;=0,0,ROUND(F6*J6,2)),"")</f>
        <v>276480</v>
      </c>
    </row>
    <row r="7" spans="1:14" ht="20.5" customHeight="1" x14ac:dyDescent="0.15">
      <c r="A7" s="29">
        <v>3</v>
      </c>
      <c r="B7" s="11" t="s">
        <v>580</v>
      </c>
      <c r="C7" s="16"/>
      <c r="D7" s="18">
        <v>4.0999999999999996</v>
      </c>
      <c r="E7" s="18" cm="1">
        <f t="array" ref="E7">IF(D7&gt;0,D7,"")</f>
        <v>4.0999999999999996</v>
      </c>
      <c r="F7" s="18" cm="1">
        <f t="array" ref="F7">IF(E7&gt;0,E7,"")</f>
        <v>4.0999999999999996</v>
      </c>
      <c r="G7" s="25" t="s">
        <v>578</v>
      </c>
      <c r="H7" s="18">
        <v>37200</v>
      </c>
      <c r="I7" s="18">
        <v>37200</v>
      </c>
      <c r="J7" s="18">
        <v>37200</v>
      </c>
      <c r="K7" s="18">
        <v>11</v>
      </c>
      <c r="L7" s="18" cm="1">
        <f t="array" ref="L7">IF(D7&gt;0,IF($D7&lt;=0,0,D7*H7),"")</f>
        <v>152520</v>
      </c>
      <c r="M7" s="18" cm="1">
        <f t="array" ref="M7">IF(E7&gt;0,IF($D7&lt;=0,0,ROUND(E7*I7,2)),"")</f>
        <v>152520</v>
      </c>
      <c r="N7" s="27" cm="1">
        <f t="array" ref="N7">IF(F7&gt;0,IF($D7&lt;=0,0,ROUND(F7*J7,2)),"")</f>
        <v>152520</v>
      </c>
    </row>
    <row r="8" spans="1:14" ht="20.5" customHeight="1" x14ac:dyDescent="0.15">
      <c r="A8" s="10" t="s">
        <v>389</v>
      </c>
      <c r="B8" s="11" t="s">
        <v>581</v>
      </c>
      <c r="C8" s="12"/>
      <c r="D8" s="13"/>
      <c r="E8" s="20" t="str" cm="1">
        <f t="array" ref="E8">IF(D8&gt;0,D8,"")</f>
        <v/>
      </c>
      <c r="F8" s="20" t="str" cm="1">
        <f t="array" ref="F8">IF(E8&gt;0,E8,"")</f>
        <v/>
      </c>
      <c r="G8" s="20"/>
      <c r="H8" s="13"/>
      <c r="I8" s="13"/>
      <c r="J8" s="13"/>
      <c r="K8" s="14"/>
      <c r="L8" s="20"/>
      <c r="M8" s="13"/>
      <c r="N8" s="15"/>
    </row>
    <row r="9" spans="1:14" ht="20.5" customHeight="1" x14ac:dyDescent="0.15">
      <c r="A9" s="29">
        <v>1</v>
      </c>
      <c r="B9" s="11" t="s">
        <v>582</v>
      </c>
      <c r="C9" s="16"/>
      <c r="D9" s="18">
        <v>0</v>
      </c>
      <c r="E9" s="18">
        <v>0</v>
      </c>
      <c r="F9" s="18">
        <v>0</v>
      </c>
      <c r="G9" s="25" t="s">
        <v>578</v>
      </c>
      <c r="H9" s="18">
        <v>811668</v>
      </c>
      <c r="I9" s="18">
        <v>811668</v>
      </c>
      <c r="J9" s="18">
        <v>811668</v>
      </c>
      <c r="K9" s="18">
        <v>11</v>
      </c>
      <c r="L9" s="17" t="str" cm="1">
        <f t="array" ref="L9">IF(D9&gt;0,IF($D9&lt;=0,0,D9*H9),"")</f>
        <v/>
      </c>
      <c r="M9" s="17" t="str" cm="1">
        <f t="array" ref="M9">IF(E9&gt;0,IF($D9&lt;=0,0,ROUND(E9*I9,2)),"")</f>
        <v/>
      </c>
      <c r="N9" s="19" t="str" cm="1">
        <f t="array" ref="N9">IF(F9&gt;0,IF($D9&lt;=0,0,ROUND(F9*J9,2)),"")</f>
        <v/>
      </c>
    </row>
    <row r="10" spans="1:14" ht="20.5" customHeight="1" x14ac:dyDescent="0.15">
      <c r="A10" s="29">
        <v>2</v>
      </c>
      <c r="B10" s="11" t="s">
        <v>583</v>
      </c>
      <c r="C10" s="12"/>
      <c r="D10" s="13">
        <v>96.8</v>
      </c>
      <c r="E10" s="13" cm="1">
        <f t="array" ref="E10">IF(D10&gt;0,D10,"")</f>
        <v>96.8</v>
      </c>
      <c r="F10" s="13" cm="1">
        <f t="array" ref="F10">IF(E10&gt;0,E10,"")</f>
        <v>96.8</v>
      </c>
      <c r="G10" s="14" t="s">
        <v>584</v>
      </c>
      <c r="H10" s="13">
        <v>166880.79999999999</v>
      </c>
      <c r="I10" s="13">
        <v>166880.79999999999</v>
      </c>
      <c r="J10" s="13">
        <v>166880.79999999999</v>
      </c>
      <c r="K10" s="13">
        <v>11</v>
      </c>
      <c r="L10" s="13" cm="1">
        <f t="array" ref="L10">IF(D10&gt;0,IF($D10&lt;=0,0,D10*H10),"")</f>
        <v>16154061.439999998</v>
      </c>
      <c r="M10" s="13" cm="1">
        <f t="array" ref="M10">IF(E10&gt;0,IF($D10&lt;=0,0,ROUND(E10*I10,2)),"")</f>
        <v>16154061.439999999</v>
      </c>
      <c r="N10" s="15" cm="1">
        <f t="array" ref="N10">IF(F10&gt;0,IF($D10&lt;=0,0,ROUND(F10*J10,2)),"")</f>
        <v>16154061.439999999</v>
      </c>
    </row>
    <row r="11" spans="1:14" ht="20.5" customHeight="1" x14ac:dyDescent="0.15">
      <c r="A11" s="29">
        <v>3</v>
      </c>
      <c r="B11" s="11" t="s">
        <v>585</v>
      </c>
      <c r="C11" s="16"/>
      <c r="D11" s="18">
        <v>193.61</v>
      </c>
      <c r="E11" s="18" cm="1">
        <f t="array" ref="E11">IF(D11&gt;0,D11,"")</f>
        <v>193.61</v>
      </c>
      <c r="F11" s="18" cm="1">
        <f t="array" ref="F11">IF(E11&gt;0,E11,"")</f>
        <v>193.61</v>
      </c>
      <c r="G11" s="25" t="s">
        <v>584</v>
      </c>
      <c r="H11" s="18">
        <v>54956</v>
      </c>
      <c r="I11" s="18">
        <v>54956</v>
      </c>
      <c r="J11" s="18">
        <v>54956</v>
      </c>
      <c r="K11" s="18">
        <v>11</v>
      </c>
      <c r="L11" s="18" cm="1">
        <f t="array" ref="L11">IF(D11&gt;0,IF($D11&lt;=0,0,D11*H11),"")</f>
        <v>10640031.16</v>
      </c>
      <c r="M11" s="18" cm="1">
        <f t="array" ref="M11">IF(E11&gt;0,IF($D11&lt;=0,0,ROUND(E11*I11,2)),"")</f>
        <v>10640031.16</v>
      </c>
      <c r="N11" s="27" cm="1">
        <f t="array" ref="N11">IF(F11&gt;0,IF($D11&lt;=0,0,ROUND(F11*J11,2)),"")</f>
        <v>10640031.16</v>
      </c>
    </row>
    <row r="12" spans="1:14" ht="20.5" customHeight="1" x14ac:dyDescent="0.15">
      <c r="A12" s="29">
        <v>4</v>
      </c>
      <c r="B12" s="11" t="s">
        <v>586</v>
      </c>
      <c r="C12" s="12"/>
      <c r="D12" s="13">
        <v>4.03</v>
      </c>
      <c r="E12" s="13" cm="1">
        <f t="array" ref="E12">IF(D12&gt;0,D12,"")</f>
        <v>4.03</v>
      </c>
      <c r="F12" s="13" cm="1">
        <f t="array" ref="F12">IF(E12&gt;0,E12,"")</f>
        <v>4.03</v>
      </c>
      <c r="G12" s="14" t="s">
        <v>578</v>
      </c>
      <c r="H12" s="13">
        <v>729603</v>
      </c>
      <c r="I12" s="13">
        <v>729603</v>
      </c>
      <c r="J12" s="13">
        <v>729603</v>
      </c>
      <c r="K12" s="13">
        <v>11</v>
      </c>
      <c r="L12" s="13" cm="1">
        <f t="array" ref="L12">IF(D12&gt;0,IF($D12&lt;=0,0,D12*H12),"")</f>
        <v>2940300.0900000003</v>
      </c>
      <c r="M12" s="13" cm="1">
        <f t="array" ref="M12">IF(E12&gt;0,IF($D12&lt;=0,0,ROUND(E12*I12,2)),"")</f>
        <v>2940300.09</v>
      </c>
      <c r="N12" s="15" cm="1">
        <f t="array" ref="N12">IF(F12&gt;0,IF($D12&lt;=0,0,ROUND(F12*J12,2)),"")</f>
        <v>2940300.09</v>
      </c>
    </row>
    <row r="13" spans="1:14" ht="20.5" customHeight="1" x14ac:dyDescent="0.15">
      <c r="A13" s="10" t="s">
        <v>398</v>
      </c>
      <c r="B13" s="11" t="s">
        <v>91</v>
      </c>
      <c r="C13" s="16"/>
      <c r="D13" s="18"/>
      <c r="E13" s="17" t="str" cm="1">
        <f t="array" ref="E13">IF(D13&gt;0,D13,"")</f>
        <v/>
      </c>
      <c r="F13" s="17" t="str" cm="1">
        <f t="array" ref="F13">IF(E13&gt;0,E13,"")</f>
        <v/>
      </c>
      <c r="G13" s="17"/>
      <c r="H13" s="18"/>
      <c r="I13" s="18"/>
      <c r="J13" s="18"/>
      <c r="K13" s="25"/>
      <c r="L13" s="18"/>
      <c r="M13" s="18"/>
      <c r="N13" s="27"/>
    </row>
    <row r="14" spans="1:14" ht="20.5" customHeight="1" x14ac:dyDescent="0.15">
      <c r="A14" s="29">
        <v>1</v>
      </c>
      <c r="B14" s="11" t="s">
        <v>587</v>
      </c>
      <c r="C14" s="12"/>
      <c r="D14" s="13">
        <v>0.28999999999999998</v>
      </c>
      <c r="E14" s="13" cm="1">
        <f t="array" ref="E14">IF(D14&gt;0,D14,"")</f>
        <v>0.28999999999999998</v>
      </c>
      <c r="F14" s="13" cm="1">
        <f t="array" ref="F14">IF(E14&gt;0,E14,"")</f>
        <v>0.28999999999999998</v>
      </c>
      <c r="G14" s="14" t="s">
        <v>578</v>
      </c>
      <c r="H14" s="13">
        <v>6267500</v>
      </c>
      <c r="I14" s="13">
        <v>6267500</v>
      </c>
      <c r="J14" s="13">
        <v>6267500</v>
      </c>
      <c r="K14" s="13">
        <v>11</v>
      </c>
      <c r="L14" s="13" cm="1">
        <f t="array" ref="L14">IF(D14&gt;0,IF($D14&lt;=0,0,D14*H14),"")</f>
        <v>1817574.9999999998</v>
      </c>
      <c r="M14" s="13" cm="1">
        <f t="array" ref="M14">IF(E14&gt;0,IF($D14&lt;=0,0,ROUND(E14*I14,2)),"")</f>
        <v>1817575</v>
      </c>
      <c r="N14" s="15" cm="1">
        <f t="array" ref="N14">IF(F14&gt;0,IF($D14&lt;=0,0,ROUND(F14*J14,2)),"")</f>
        <v>1817575</v>
      </c>
    </row>
    <row r="15" spans="1:14" ht="20.5" customHeight="1" x14ac:dyDescent="0.15">
      <c r="A15" s="29">
        <v>2</v>
      </c>
      <c r="B15" s="11" t="s">
        <v>588</v>
      </c>
      <c r="C15" s="16"/>
      <c r="D15" s="18">
        <v>4.8</v>
      </c>
      <c r="E15" s="18" cm="1">
        <f t="array" ref="E15">IF(D15&gt;0,D15,"")</f>
        <v>4.8</v>
      </c>
      <c r="F15" s="18" cm="1">
        <f t="array" ref="F15">IF(E15&gt;0,E15,"")</f>
        <v>4.8</v>
      </c>
      <c r="G15" s="25" t="s">
        <v>584</v>
      </c>
      <c r="H15" s="18">
        <v>434112</v>
      </c>
      <c r="I15" s="18">
        <v>434112</v>
      </c>
      <c r="J15" s="18">
        <v>434112</v>
      </c>
      <c r="K15" s="18">
        <v>11</v>
      </c>
      <c r="L15" s="18" cm="1">
        <f t="array" ref="L15">IF(D15&gt;0,IF($D15&lt;=0,0,D15*H15),"")</f>
        <v>2083737.5999999999</v>
      </c>
      <c r="M15" s="18" cm="1">
        <f t="array" ref="M15">IF(E15&gt;0,IF($D15&lt;=0,0,ROUND(E15*I15,2)),"")</f>
        <v>2083737.6000000001</v>
      </c>
      <c r="N15" s="27" cm="1">
        <f t="array" ref="N15">IF(F15&gt;0,IF($D15&lt;=0,0,ROUND(F15*J15,2)),"")</f>
        <v>2083737.6000000001</v>
      </c>
    </row>
    <row r="16" spans="1:14" ht="20.5" customHeight="1" x14ac:dyDescent="0.15">
      <c r="A16" s="29">
        <v>3</v>
      </c>
      <c r="B16" s="11" t="s">
        <v>589</v>
      </c>
      <c r="C16" s="12"/>
      <c r="D16" s="13">
        <v>17.04</v>
      </c>
      <c r="E16" s="13" cm="1">
        <f t="array" ref="E16">IF(D16&gt;0,D16,"")</f>
        <v>17.04</v>
      </c>
      <c r="F16" s="13" cm="1">
        <f t="array" ref="F16">IF(E16&gt;0,E16,"")</f>
        <v>17.04</v>
      </c>
      <c r="G16" s="14" t="s">
        <v>584</v>
      </c>
      <c r="H16" s="13">
        <v>103150</v>
      </c>
      <c r="I16" s="13">
        <v>103150</v>
      </c>
      <c r="J16" s="13">
        <v>103150</v>
      </c>
      <c r="K16" s="13">
        <v>11</v>
      </c>
      <c r="L16" s="13" cm="1">
        <f t="array" ref="L16">IF(D16&gt;0,IF($D16&lt;=0,0,D16*H16),"")</f>
        <v>1757676</v>
      </c>
      <c r="M16" s="13" cm="1">
        <f t="array" ref="M16">IF(E16&gt;0,IF($D16&lt;=0,0,ROUND(E16*I16,2)),"")</f>
        <v>1757676</v>
      </c>
      <c r="N16" s="15" cm="1">
        <f t="array" ref="N16">IF(F16&gt;0,IF($D16&lt;=0,0,ROUND(F16*J16,2)),"")</f>
        <v>1757676</v>
      </c>
    </row>
    <row r="17" spans="1:14" ht="20.5" customHeight="1" x14ac:dyDescent="0.15">
      <c r="A17" s="29">
        <v>1</v>
      </c>
      <c r="B17" s="11" t="s">
        <v>590</v>
      </c>
      <c r="C17" s="16"/>
      <c r="D17" s="18">
        <v>0</v>
      </c>
      <c r="E17" s="17" t="str" cm="1">
        <f t="array" ref="E17">IF(D17&gt;0,D17,"")</f>
        <v/>
      </c>
      <c r="F17" s="17" t="str" cm="1">
        <f t="array" ref="F17">IF(E17&gt;0,E17,"")</f>
        <v/>
      </c>
      <c r="G17" s="25" t="s">
        <v>578</v>
      </c>
      <c r="H17" s="18">
        <v>6914000</v>
      </c>
      <c r="I17" s="18">
        <v>6914000</v>
      </c>
      <c r="J17" s="18">
        <v>6914000</v>
      </c>
      <c r="K17" s="18">
        <v>11</v>
      </c>
      <c r="L17" s="17" t="str" cm="1">
        <f t="array" ref="L17">IF(D17&gt;0,IF($D17&lt;=0,0,D17*H17),"")</f>
        <v/>
      </c>
      <c r="M17" s="18" cm="1">
        <f t="array" ref="M17">IF(E17&gt;0,IF($D17&lt;=0,0,ROUND(E17*I17,2)),"")</f>
        <v>0</v>
      </c>
      <c r="N17" s="27" cm="1">
        <f t="array" ref="N17">IF(F17&gt;0,IF($D17&lt;=0,0,ROUND(F17*J17,2)),"")</f>
        <v>0</v>
      </c>
    </row>
    <row r="18" spans="1:14" ht="20.5" customHeight="1" x14ac:dyDescent="0.15">
      <c r="A18" s="29">
        <v>2</v>
      </c>
      <c r="B18" s="11" t="s">
        <v>591</v>
      </c>
      <c r="C18" s="12"/>
      <c r="D18" s="13">
        <v>0</v>
      </c>
      <c r="E18" s="20" t="str" cm="1">
        <f t="array" ref="E18">IF(D18&gt;0,D18,"")</f>
        <v/>
      </c>
      <c r="F18" s="20" t="str" cm="1">
        <f t="array" ref="F18">IF(E18&gt;0,E18,"")</f>
        <v/>
      </c>
      <c r="G18" s="14" t="s">
        <v>578</v>
      </c>
      <c r="H18" s="13">
        <v>6131916</v>
      </c>
      <c r="I18" s="13">
        <v>6131916</v>
      </c>
      <c r="J18" s="13">
        <v>6131916</v>
      </c>
      <c r="K18" s="13">
        <v>11</v>
      </c>
      <c r="L18" s="20" t="str" cm="1">
        <f t="array" ref="L18">IF(D18&gt;0,IF($D18&lt;=0,0,D18*H18),"")</f>
        <v/>
      </c>
      <c r="M18" s="13" cm="1">
        <f t="array" ref="M18">IF(E18&gt;0,IF($D18&lt;=0,0,ROUND(E18*I18,2)),"")</f>
        <v>0</v>
      </c>
      <c r="N18" s="15" cm="1">
        <f t="array" ref="N18">IF(F18&gt;0,IF($D18&lt;=0,0,ROUND(F18*J18,2)),"")</f>
        <v>0</v>
      </c>
    </row>
    <row r="19" spans="1:14" ht="20.5" customHeight="1" x14ac:dyDescent="0.15">
      <c r="A19" s="29">
        <v>3</v>
      </c>
      <c r="B19" s="11" t="s">
        <v>592</v>
      </c>
      <c r="C19" s="16"/>
      <c r="D19" s="18">
        <v>98.18</v>
      </c>
      <c r="E19" s="18" cm="1">
        <f t="array" ref="E19">IF(D19&gt;0,D19,"")</f>
        <v>98.18</v>
      </c>
      <c r="F19" s="18" cm="1">
        <f t="array" ref="F19">IF(E19&gt;0,E19,"")</f>
        <v>98.18</v>
      </c>
      <c r="G19" s="25" t="s">
        <v>584</v>
      </c>
      <c r="H19" s="18">
        <v>83370</v>
      </c>
      <c r="I19" s="18">
        <v>83370</v>
      </c>
      <c r="J19" s="18">
        <v>83370</v>
      </c>
      <c r="K19" s="18">
        <v>11</v>
      </c>
      <c r="L19" s="18" cm="1">
        <f t="array" ref="L19">IF(D19&gt;0,IF($D19&lt;=0,0,D19*H19),"")</f>
        <v>8185266.6000000006</v>
      </c>
      <c r="M19" s="18" cm="1">
        <f t="array" ref="M19">IF(E19&gt;0,IF($D19&lt;=0,0,ROUND(E19*I19,2)),"")</f>
        <v>8185266.5999999996</v>
      </c>
      <c r="N19" s="27" cm="1">
        <f t="array" ref="N19">IF(F19&gt;0,IF($D19&lt;=0,0,ROUND(F19*J19,2)),"")</f>
        <v>8185266.5999999996</v>
      </c>
    </row>
    <row r="20" spans="1:14" ht="20.5" customHeight="1" x14ac:dyDescent="0.15">
      <c r="A20" s="29">
        <v>4</v>
      </c>
      <c r="B20" s="11" t="s">
        <v>593</v>
      </c>
      <c r="C20" s="12"/>
      <c r="D20" s="13">
        <v>9.6</v>
      </c>
      <c r="E20" s="13" cm="1">
        <f t="array" ref="E20">IF(D20&gt;0,D20,"")</f>
        <v>9.6</v>
      </c>
      <c r="F20" s="13" cm="1">
        <f t="array" ref="F20">IF(E20&gt;0,E20,"")</f>
        <v>9.6</v>
      </c>
      <c r="G20" s="14" t="s">
        <v>323</v>
      </c>
      <c r="H20" s="13">
        <v>54950</v>
      </c>
      <c r="I20" s="13">
        <v>54950</v>
      </c>
      <c r="J20" s="13">
        <v>54950</v>
      </c>
      <c r="K20" s="13">
        <v>11</v>
      </c>
      <c r="L20" s="13" cm="1">
        <f t="array" ref="L20">IF(D20&gt;0,IF($D20&lt;=0,0,D20*H20),"")</f>
        <v>527520</v>
      </c>
      <c r="M20" s="13" cm="1">
        <f t="array" ref="M20">IF(E20&gt;0,IF($D20&lt;=0,0,ROUND(E20*I20,2)),"")</f>
        <v>527520</v>
      </c>
      <c r="N20" s="15" cm="1">
        <f t="array" ref="N20">IF(F20&gt;0,IF($D20&lt;=0,0,ROUND(F20*J20,2)),"")</f>
        <v>527520</v>
      </c>
    </row>
    <row r="21" spans="1:14" ht="20.5" customHeight="1" x14ac:dyDescent="0.15">
      <c r="A21" s="29">
        <v>5</v>
      </c>
      <c r="B21" s="11" t="s">
        <v>594</v>
      </c>
      <c r="C21" s="16"/>
      <c r="D21" s="18">
        <v>36.200000000000003</v>
      </c>
      <c r="E21" s="18" cm="1">
        <f t="array" ref="E21">IF(D21&gt;0,D21,"")</f>
        <v>36.200000000000003</v>
      </c>
      <c r="F21" s="18" cm="1">
        <f t="array" ref="F21">IF(E21&gt;0,E21,"")</f>
        <v>36.200000000000003</v>
      </c>
      <c r="G21" s="25" t="s">
        <v>584</v>
      </c>
      <c r="H21" s="18">
        <v>78300</v>
      </c>
      <c r="I21" s="18">
        <v>78300</v>
      </c>
      <c r="J21" s="18">
        <v>78300</v>
      </c>
      <c r="K21" s="18">
        <v>11</v>
      </c>
      <c r="L21" s="18" cm="1">
        <f t="array" ref="L21">IF(D21&gt;0,IF($D21&lt;=0,0,D21*H21),"")</f>
        <v>2834460</v>
      </c>
      <c r="M21" s="18" cm="1">
        <f t="array" ref="M21">IF(E21&gt;0,IF($D21&lt;=0,0,ROUND(E21*I21,2)),"")</f>
        <v>2834460</v>
      </c>
      <c r="N21" s="27" cm="1">
        <f t="array" ref="N21">IF(F21&gt;0,IF($D21&lt;=0,0,ROUND(F21*J21,2)),"")</f>
        <v>2834460</v>
      </c>
    </row>
    <row r="22" spans="1:14" ht="20.5" customHeight="1" x14ac:dyDescent="0.15">
      <c r="A22" s="10" t="s">
        <v>421</v>
      </c>
      <c r="B22" s="11" t="s">
        <v>595</v>
      </c>
      <c r="C22" s="12"/>
      <c r="D22" s="13"/>
      <c r="E22" s="20" t="str" cm="1">
        <f t="array" ref="E22">IF(D22&gt;0,D22,"")</f>
        <v/>
      </c>
      <c r="F22" s="20" t="str" cm="1">
        <f t="array" ref="F22">IF(E22&gt;0,E22,"")</f>
        <v/>
      </c>
      <c r="G22" s="20"/>
      <c r="H22" s="13"/>
      <c r="I22" s="13"/>
      <c r="J22" s="13"/>
      <c r="K22" s="14"/>
      <c r="L22" s="13"/>
      <c r="M22" s="13"/>
      <c r="N22" s="15"/>
    </row>
    <row r="23" spans="1:14" ht="20.5" customHeight="1" x14ac:dyDescent="0.15">
      <c r="A23" s="29">
        <v>1</v>
      </c>
      <c r="B23" s="11" t="s">
        <v>596</v>
      </c>
      <c r="C23" s="16"/>
      <c r="D23" s="18">
        <v>200.28</v>
      </c>
      <c r="E23" s="18" cm="1">
        <f t="array" ref="E23">IF(D23&gt;0,D23,"")</f>
        <v>200.28</v>
      </c>
      <c r="F23" s="18" cm="1">
        <f t="array" ref="F23">IF(E23&gt;0,E23,"")</f>
        <v>200.28</v>
      </c>
      <c r="G23" s="25" t="s">
        <v>584</v>
      </c>
      <c r="H23" s="18">
        <v>5690</v>
      </c>
      <c r="I23" s="18">
        <v>5690</v>
      </c>
      <c r="J23" s="18">
        <v>5690</v>
      </c>
      <c r="K23" s="18">
        <v>11</v>
      </c>
      <c r="L23" s="18" cm="1">
        <f t="array" ref="L23">IF(D23&gt;0,IF($D23&lt;=0,0,D23*H23),"")</f>
        <v>1139593.2</v>
      </c>
      <c r="M23" s="18" cm="1">
        <f t="array" ref="M23">IF(E23&gt;0,IF($D23&lt;=0,0,ROUND(E23*I23,2)),"")</f>
        <v>1139593.2</v>
      </c>
      <c r="N23" s="27" cm="1">
        <f t="array" ref="N23">IF(F23&gt;0,IF($D23&lt;=0,0,ROUND(F23*J23,2)),"")</f>
        <v>1139593.2</v>
      </c>
    </row>
    <row r="24" spans="1:14" ht="20.5" customHeight="1" x14ac:dyDescent="0.15">
      <c r="A24" s="29">
        <v>2</v>
      </c>
      <c r="B24" s="11" t="s">
        <v>597</v>
      </c>
      <c r="C24" s="12"/>
      <c r="D24" s="13">
        <v>5.8</v>
      </c>
      <c r="E24" s="13" cm="1">
        <f t="array" ref="E24">IF(D24&gt;0,D24,"")</f>
        <v>5.8</v>
      </c>
      <c r="F24" s="13" cm="1">
        <f t="array" ref="F24">IF(E24&gt;0,E24,"")</f>
        <v>5.8</v>
      </c>
      <c r="G24" s="14" t="s">
        <v>584</v>
      </c>
      <c r="H24" s="13">
        <v>52950</v>
      </c>
      <c r="I24" s="13">
        <v>52950</v>
      </c>
      <c r="J24" s="13">
        <v>52950</v>
      </c>
      <c r="K24" s="13">
        <v>11</v>
      </c>
      <c r="L24" s="13" cm="1">
        <f t="array" ref="L24">IF(D24&gt;0,IF($D24&lt;=0,0,D24*H24),"")</f>
        <v>307110</v>
      </c>
      <c r="M24" s="13" cm="1">
        <f t="array" ref="M24">IF(E24&gt;0,IF($D24&lt;=0,0,ROUND(E24*I24,2)),"")</f>
        <v>307110</v>
      </c>
      <c r="N24" s="15" cm="1">
        <f t="array" ref="N24">IF(F24&gt;0,IF($D24&lt;=0,0,ROUND(F24*J24,2)),"")</f>
        <v>307110</v>
      </c>
    </row>
    <row r="25" spans="1:14" ht="20.5" customHeight="1" x14ac:dyDescent="0.15">
      <c r="A25" s="78" t="s">
        <v>50</v>
      </c>
      <c r="B25" s="11" t="s">
        <v>598</v>
      </c>
      <c r="C25" s="16"/>
      <c r="D25" s="18"/>
      <c r="E25" s="17" t="str" cm="1">
        <f t="array" ref="E25">IF(D25&gt;0,D25,"")</f>
        <v/>
      </c>
      <c r="F25" s="17" t="str" cm="1">
        <f t="array" ref="F25">IF(E25&gt;0,E25,"")</f>
        <v/>
      </c>
      <c r="G25" s="17"/>
      <c r="H25" s="18"/>
      <c r="I25" s="18"/>
      <c r="J25" s="18"/>
      <c r="K25" s="25"/>
      <c r="L25" s="18"/>
      <c r="M25" s="18"/>
      <c r="N25" s="27"/>
    </row>
    <row r="26" spans="1:14" ht="20.5" customHeight="1" x14ac:dyDescent="0.15">
      <c r="A26" s="10" t="s">
        <v>382</v>
      </c>
      <c r="B26" s="11" t="s">
        <v>576</v>
      </c>
      <c r="C26" s="12"/>
      <c r="D26" s="13"/>
      <c r="E26" s="20" t="str" cm="1">
        <f t="array" ref="E26">IF(D26&gt;0,D26,"")</f>
        <v/>
      </c>
      <c r="F26" s="20" t="str" cm="1">
        <f t="array" ref="F26">IF(E26&gt;0,E26,"")</f>
        <v/>
      </c>
      <c r="G26" s="20"/>
      <c r="H26" s="13"/>
      <c r="I26" s="13"/>
      <c r="J26" s="13"/>
      <c r="K26" s="14"/>
      <c r="L26" s="20"/>
      <c r="M26" s="20"/>
      <c r="N26" s="21"/>
    </row>
    <row r="27" spans="1:14" ht="20.5" customHeight="1" x14ac:dyDescent="0.15">
      <c r="A27" s="29">
        <v>1</v>
      </c>
      <c r="B27" s="11" t="s">
        <v>577</v>
      </c>
      <c r="C27" s="16"/>
      <c r="D27" s="18">
        <v>10.14</v>
      </c>
      <c r="E27" s="18" cm="1">
        <f t="array" ref="E27">IF(D27&gt;0,D27,"")</f>
        <v>10.14</v>
      </c>
      <c r="F27" s="18" cm="1">
        <f t="array" ref="F27">IF(E27&gt;0,E27,"")</f>
        <v>10.14</v>
      </c>
      <c r="G27" s="25" t="s">
        <v>578</v>
      </c>
      <c r="H27" s="18">
        <v>60000</v>
      </c>
      <c r="I27" s="18">
        <v>60000</v>
      </c>
      <c r="J27" s="18">
        <v>60000</v>
      </c>
      <c r="K27" s="18">
        <v>11</v>
      </c>
      <c r="L27" s="18" cm="1">
        <f t="array" ref="L27">IF(D27&gt;0,IF($D27&lt;=0,0,D27*H27),"")</f>
        <v>608400</v>
      </c>
      <c r="M27" s="18" cm="1">
        <f t="array" ref="M27">IF(E27&gt;0,IF($D27&lt;=0,0,ROUND(E27*I27,2)),"")</f>
        <v>608400</v>
      </c>
      <c r="N27" s="27" cm="1">
        <f t="array" ref="N27">IF(F27&gt;0,IF($D27&lt;=0,0,ROUND(F27*J27,2)),"")</f>
        <v>608400</v>
      </c>
    </row>
    <row r="28" spans="1:14" ht="20.5" customHeight="1" x14ac:dyDescent="0.15">
      <c r="A28" s="29">
        <v>2</v>
      </c>
      <c r="B28" s="11" t="s">
        <v>579</v>
      </c>
      <c r="C28" s="12"/>
      <c r="D28" s="13">
        <v>5.75</v>
      </c>
      <c r="E28" s="13" cm="1">
        <f t="array" ref="E28">IF(D28&gt;0,D28,"")</f>
        <v>5.75</v>
      </c>
      <c r="F28" s="13" cm="1">
        <f t="array" ref="F28">IF(E28&gt;0,E28,"")</f>
        <v>5.75</v>
      </c>
      <c r="G28" s="14" t="s">
        <v>578</v>
      </c>
      <c r="H28" s="13">
        <v>48000</v>
      </c>
      <c r="I28" s="13">
        <v>48000</v>
      </c>
      <c r="J28" s="13">
        <v>48000</v>
      </c>
      <c r="K28" s="13">
        <v>11</v>
      </c>
      <c r="L28" s="13" cm="1">
        <f t="array" ref="L28">IF(D28&gt;0,IF($D28&lt;=0,0,D28*H28),"")</f>
        <v>276000</v>
      </c>
      <c r="M28" s="13" cm="1">
        <f t="array" ref="M28">IF(E28&gt;0,IF($D28&lt;=0,0,ROUND(E28*I28,2)),"")</f>
        <v>276000</v>
      </c>
      <c r="N28" s="15" cm="1">
        <f t="array" ref="N28">IF(F28&gt;0,IF($D28&lt;=0,0,ROUND(F28*J28,2)),"")</f>
        <v>276000</v>
      </c>
    </row>
    <row r="29" spans="1:14" ht="20.5" customHeight="1" x14ac:dyDescent="0.15">
      <c r="A29" s="29">
        <v>3</v>
      </c>
      <c r="B29" s="11" t="s">
        <v>580</v>
      </c>
      <c r="C29" s="16"/>
      <c r="D29" s="18">
        <v>4.18</v>
      </c>
      <c r="E29" s="18" cm="1">
        <f t="array" ref="E29">IF(D29&gt;0,D29,"")</f>
        <v>4.18</v>
      </c>
      <c r="F29" s="18" cm="1">
        <f t="array" ref="F29">IF(E29&gt;0,E29,"")</f>
        <v>4.18</v>
      </c>
      <c r="G29" s="25" t="s">
        <v>578</v>
      </c>
      <c r="H29" s="18">
        <v>37200</v>
      </c>
      <c r="I29" s="18">
        <v>37200</v>
      </c>
      <c r="J29" s="18">
        <v>37200</v>
      </c>
      <c r="K29" s="18">
        <v>11</v>
      </c>
      <c r="L29" s="18" cm="1">
        <f t="array" ref="L29">IF(D29&gt;0,IF($D29&lt;=0,0,D29*H29),"")</f>
        <v>155496</v>
      </c>
      <c r="M29" s="18" cm="1">
        <f t="array" ref="M29">IF(E29&gt;0,IF($D29&lt;=0,0,ROUND(E29*I29,2)),"")</f>
        <v>155496</v>
      </c>
      <c r="N29" s="27" cm="1">
        <f t="array" ref="N29">IF(F29&gt;0,IF($D29&lt;=0,0,ROUND(F29*J29,2)),"")</f>
        <v>155496</v>
      </c>
    </row>
    <row r="30" spans="1:14" ht="20.5" customHeight="1" x14ac:dyDescent="0.15">
      <c r="A30" s="10" t="s">
        <v>389</v>
      </c>
      <c r="B30" s="11" t="s">
        <v>581</v>
      </c>
      <c r="C30" s="12"/>
      <c r="D30" s="13"/>
      <c r="E30" s="20" t="str" cm="1">
        <f t="array" ref="E30">IF(D30&gt;0,D30,"")</f>
        <v/>
      </c>
      <c r="F30" s="20" t="str" cm="1">
        <f t="array" ref="F30">IF(E30&gt;0,E30,"")</f>
        <v/>
      </c>
      <c r="G30" s="20"/>
      <c r="H30" s="13"/>
      <c r="I30" s="13"/>
      <c r="J30" s="13"/>
      <c r="K30" s="14"/>
      <c r="L30" s="20"/>
      <c r="M30" s="20"/>
      <c r="N30" s="21"/>
    </row>
    <row r="31" spans="1:14" ht="20.5" customHeight="1" x14ac:dyDescent="0.15">
      <c r="A31" s="29">
        <v>1</v>
      </c>
      <c r="B31" s="11" t="s">
        <v>582</v>
      </c>
      <c r="C31" s="16"/>
      <c r="D31" s="18"/>
      <c r="E31" s="17" t="str" cm="1">
        <f t="array" ref="E31">IF(D31&gt;0,D31,"")</f>
        <v/>
      </c>
      <c r="F31" s="17" t="str" cm="1">
        <f t="array" ref="F31">IF(E31&gt;0,E31,"")</f>
        <v/>
      </c>
      <c r="G31" s="25" t="s">
        <v>578</v>
      </c>
      <c r="H31" s="18">
        <v>811668</v>
      </c>
      <c r="I31" s="18">
        <v>811668</v>
      </c>
      <c r="J31" s="18">
        <v>811668</v>
      </c>
      <c r="K31" s="18">
        <v>11</v>
      </c>
      <c r="L31" s="17" t="str" cm="1">
        <f t="array" ref="L31">IF(D31&gt;0,IF($D31&lt;=0,0,D31*H31),"")</f>
        <v/>
      </c>
      <c r="M31" s="18" cm="1">
        <f t="array" ref="M31">IF(E31&gt;0,IF($D31&lt;=0,0,ROUND(E31*I31,2)),"")</f>
        <v>0</v>
      </c>
      <c r="N31" s="27" cm="1">
        <f t="array" ref="N31">IF(F31&gt;0,IF($D31&lt;=0,0,ROUND(F31*J31,2)),"")</f>
        <v>0</v>
      </c>
    </row>
    <row r="32" spans="1:14" ht="20.5" customHeight="1" x14ac:dyDescent="0.15">
      <c r="A32" s="29">
        <v>2</v>
      </c>
      <c r="B32" s="11" t="s">
        <v>583</v>
      </c>
      <c r="C32" s="12"/>
      <c r="D32" s="13">
        <v>98.47</v>
      </c>
      <c r="E32" s="13" cm="1">
        <f t="array" ref="E32">IF(D32&gt;0,D32,"")</f>
        <v>98.47</v>
      </c>
      <c r="F32" s="13" cm="1">
        <f t="array" ref="F32">IF(E32&gt;0,E32,"")</f>
        <v>98.47</v>
      </c>
      <c r="G32" s="14" t="s">
        <v>584</v>
      </c>
      <c r="H32" s="13">
        <v>166880.79999999999</v>
      </c>
      <c r="I32" s="13">
        <v>166880.79999999999</v>
      </c>
      <c r="J32" s="13">
        <v>166880.79999999999</v>
      </c>
      <c r="K32" s="13">
        <v>11</v>
      </c>
      <c r="L32" s="13" cm="1">
        <f t="array" ref="L32">IF(D32&gt;0,IF($D32&lt;=0,0,D32*H32),"")</f>
        <v>16432752.375999998</v>
      </c>
      <c r="M32" s="13" cm="1">
        <f t="array" ref="M32">IF(E32&gt;0,IF($D32&lt;=0,0,ROUND(E32*I32,2)),"")</f>
        <v>16432752.380000001</v>
      </c>
      <c r="N32" s="15" cm="1">
        <f t="array" ref="N32">IF(F32&gt;0,IF($D32&lt;=0,0,ROUND(F32*J32,2)),"")</f>
        <v>16432752.380000001</v>
      </c>
    </row>
    <row r="33" spans="1:14" ht="20.5" customHeight="1" x14ac:dyDescent="0.15">
      <c r="A33" s="29">
        <v>3</v>
      </c>
      <c r="B33" s="11" t="s">
        <v>585</v>
      </c>
      <c r="C33" s="16"/>
      <c r="D33" s="18">
        <v>196.94</v>
      </c>
      <c r="E33" s="18" cm="1">
        <f t="array" ref="E33">IF(D33&gt;0,D33,"")</f>
        <v>196.94</v>
      </c>
      <c r="F33" s="18" cm="1">
        <f t="array" ref="F33">IF(E33&gt;0,E33,"")</f>
        <v>196.94</v>
      </c>
      <c r="G33" s="25" t="s">
        <v>584</v>
      </c>
      <c r="H33" s="18">
        <v>54956</v>
      </c>
      <c r="I33" s="18">
        <v>54956</v>
      </c>
      <c r="J33" s="18">
        <v>54956</v>
      </c>
      <c r="K33" s="18">
        <v>11</v>
      </c>
      <c r="L33" s="18" cm="1">
        <f t="array" ref="L33">IF(D33&gt;0,IF($D33&lt;=0,0,D33*H33),"")</f>
        <v>10823034.640000001</v>
      </c>
      <c r="M33" s="18" cm="1">
        <f t="array" ref="M33">IF(E33&gt;0,IF($D33&lt;=0,0,ROUND(E33*I33,2)),"")</f>
        <v>10823034.640000001</v>
      </c>
      <c r="N33" s="27" cm="1">
        <f t="array" ref="N33">IF(F33&gt;0,IF($D33&lt;=0,0,ROUND(F33*J33,2)),"")</f>
        <v>10823034.640000001</v>
      </c>
    </row>
    <row r="34" spans="1:14" ht="20.5" customHeight="1" x14ac:dyDescent="0.15">
      <c r="A34" s="29">
        <v>4</v>
      </c>
      <c r="B34" s="11" t="s">
        <v>586</v>
      </c>
      <c r="C34" s="12"/>
      <c r="D34" s="13">
        <v>4.03</v>
      </c>
      <c r="E34" s="13" cm="1">
        <f t="array" ref="E34">IF(D34&gt;0,D34,"")</f>
        <v>4.03</v>
      </c>
      <c r="F34" s="13" cm="1">
        <f t="array" ref="F34">IF(E34&gt;0,E34,"")</f>
        <v>4.03</v>
      </c>
      <c r="G34" s="14" t="s">
        <v>578</v>
      </c>
      <c r="H34" s="13">
        <v>729603</v>
      </c>
      <c r="I34" s="13">
        <v>729603</v>
      </c>
      <c r="J34" s="13">
        <v>729603</v>
      </c>
      <c r="K34" s="13">
        <v>11</v>
      </c>
      <c r="L34" s="13" cm="1">
        <f t="array" ref="L34">IF(D34&gt;0,IF($D34&lt;=0,0,D34*H34),"")</f>
        <v>2940300.0900000003</v>
      </c>
      <c r="M34" s="13" cm="1">
        <f t="array" ref="M34">IF(E34&gt;0,IF($D34&lt;=0,0,ROUND(E34*I34,2)),"")</f>
        <v>2940300.09</v>
      </c>
      <c r="N34" s="15" cm="1">
        <f t="array" ref="N34">IF(F34&gt;0,IF($D34&lt;=0,0,ROUND(F34*J34,2)),"")</f>
        <v>2940300.09</v>
      </c>
    </row>
    <row r="35" spans="1:14" ht="20.5" customHeight="1" x14ac:dyDescent="0.15">
      <c r="A35" s="10" t="s">
        <v>398</v>
      </c>
      <c r="B35" s="11" t="s">
        <v>91</v>
      </c>
      <c r="C35" s="16"/>
      <c r="D35" s="18"/>
      <c r="E35" s="17" t="str" cm="1">
        <f t="array" ref="E35">IF(D35&gt;0,D35,"")</f>
        <v/>
      </c>
      <c r="F35" s="17" t="str" cm="1">
        <f t="array" ref="F35">IF(E35&gt;0,E35,"")</f>
        <v/>
      </c>
      <c r="G35" s="17"/>
      <c r="H35" s="18"/>
      <c r="I35" s="18"/>
      <c r="J35" s="18"/>
      <c r="K35" s="25"/>
      <c r="L35" s="17"/>
      <c r="M35" s="17"/>
      <c r="N35" s="19"/>
    </row>
    <row r="36" spans="1:14" ht="20.5" customHeight="1" x14ac:dyDescent="0.15">
      <c r="A36" s="29">
        <v>1</v>
      </c>
      <c r="B36" s="11" t="s">
        <v>587</v>
      </c>
      <c r="C36" s="12"/>
      <c r="D36" s="13">
        <v>0.26</v>
      </c>
      <c r="E36" s="13" cm="1">
        <f t="array" ref="E36">IF(D36&gt;0,D36,"")</f>
        <v>0.26</v>
      </c>
      <c r="F36" s="13" cm="1">
        <f t="array" ref="F36">IF(E36&gt;0,E36,"")</f>
        <v>0.26</v>
      </c>
      <c r="G36" s="14" t="s">
        <v>578</v>
      </c>
      <c r="H36" s="13">
        <v>6267500</v>
      </c>
      <c r="I36" s="13">
        <v>6267500</v>
      </c>
      <c r="J36" s="13">
        <v>6267500</v>
      </c>
      <c r="K36" s="13">
        <v>11</v>
      </c>
      <c r="L36" s="13" cm="1">
        <f t="array" ref="L36">IF(D36&gt;0,IF($D36&lt;=0,0,D36*H36),"")</f>
        <v>1629550</v>
      </c>
      <c r="M36" s="13" cm="1">
        <f t="array" ref="M36">IF(E36&gt;0,IF($D36&lt;=0,0,ROUND(E36*I36,2)),"")</f>
        <v>1629550</v>
      </c>
      <c r="N36" s="15" cm="1">
        <f t="array" ref="N36">IF(F36&gt;0,IF($D36&lt;=0,0,ROUND(F36*J36,2)),"")</f>
        <v>1629550</v>
      </c>
    </row>
    <row r="37" spans="1:14" ht="20.5" customHeight="1" x14ac:dyDescent="0.15">
      <c r="A37" s="29">
        <v>2</v>
      </c>
      <c r="B37" s="11" t="s">
        <v>588</v>
      </c>
      <c r="C37" s="16"/>
      <c r="D37" s="18">
        <v>4.8</v>
      </c>
      <c r="E37" s="18" cm="1">
        <f t="array" ref="E37">IF(D37&gt;0,D37,"")</f>
        <v>4.8</v>
      </c>
      <c r="F37" s="18" cm="1">
        <f t="array" ref="F37">IF(E37&gt;0,E37,"")</f>
        <v>4.8</v>
      </c>
      <c r="G37" s="25" t="s">
        <v>584</v>
      </c>
      <c r="H37" s="18">
        <v>434112</v>
      </c>
      <c r="I37" s="18">
        <v>434112</v>
      </c>
      <c r="J37" s="18">
        <v>434112</v>
      </c>
      <c r="K37" s="18">
        <v>11</v>
      </c>
      <c r="L37" s="18" cm="1">
        <f t="array" ref="L37">IF(D37&gt;0,IF($D37&lt;=0,0,D37*H37),"")</f>
        <v>2083737.5999999999</v>
      </c>
      <c r="M37" s="18" cm="1">
        <f t="array" ref="M37">IF(E37&gt;0,IF($D37&lt;=0,0,ROUND(E37*I37,2)),"")</f>
        <v>2083737.6000000001</v>
      </c>
      <c r="N37" s="27" cm="1">
        <f t="array" ref="N37">IF(F37&gt;0,IF($D37&lt;=0,0,ROUND(F37*J37,2)),"")</f>
        <v>2083737.6000000001</v>
      </c>
    </row>
    <row r="38" spans="1:14" ht="20.5" customHeight="1" x14ac:dyDescent="0.15">
      <c r="A38" s="29">
        <v>3</v>
      </c>
      <c r="B38" s="11" t="s">
        <v>589</v>
      </c>
      <c r="C38" s="12"/>
      <c r="D38" s="13">
        <v>17.04</v>
      </c>
      <c r="E38" s="13" cm="1">
        <f t="array" ref="E38">IF(D38&gt;0,D38,"")</f>
        <v>17.04</v>
      </c>
      <c r="F38" s="13" cm="1">
        <f t="array" ref="F38">IF(E38&gt;0,E38,"")</f>
        <v>17.04</v>
      </c>
      <c r="G38" s="14" t="s">
        <v>584</v>
      </c>
      <c r="H38" s="13">
        <v>103150</v>
      </c>
      <c r="I38" s="13">
        <v>103150</v>
      </c>
      <c r="J38" s="13">
        <v>103150</v>
      </c>
      <c r="K38" s="13">
        <v>11</v>
      </c>
      <c r="L38" s="13" cm="1">
        <f t="array" ref="L38">IF(D38&gt;0,IF($D38&lt;=0,0,D38*H38),"")</f>
        <v>1757676</v>
      </c>
      <c r="M38" s="13" cm="1">
        <f t="array" ref="M38">IF(E38&gt;0,IF($D38&lt;=0,0,ROUND(E38*I38,2)),"")</f>
        <v>1757676</v>
      </c>
      <c r="N38" s="15" cm="1">
        <f t="array" ref="N38">IF(F38&gt;0,IF($D38&lt;=0,0,ROUND(F38*J38,2)),"")</f>
        <v>1757676</v>
      </c>
    </row>
    <row r="39" spans="1:14" ht="20.5" customHeight="1" x14ac:dyDescent="0.15">
      <c r="A39" s="10" t="s">
        <v>417</v>
      </c>
      <c r="B39" s="11" t="s">
        <v>599</v>
      </c>
      <c r="C39" s="16"/>
      <c r="D39" s="18"/>
      <c r="E39" s="17" t="str" cm="1">
        <f t="array" ref="E39">IF(D39&gt;0,D39,"")</f>
        <v/>
      </c>
      <c r="F39" s="17" t="str" cm="1">
        <f t="array" ref="F39">IF(E39&gt;0,E39,"")</f>
        <v/>
      </c>
      <c r="G39" s="17"/>
      <c r="H39" s="18"/>
      <c r="I39" s="18"/>
      <c r="J39" s="18"/>
      <c r="K39" s="25"/>
      <c r="L39" s="17"/>
      <c r="M39" s="17"/>
      <c r="N39" s="19"/>
    </row>
    <row r="40" spans="1:14" ht="20.5" customHeight="1" x14ac:dyDescent="0.15">
      <c r="A40" s="29">
        <v>1</v>
      </c>
      <c r="B40" s="11" t="s">
        <v>590</v>
      </c>
      <c r="C40" s="12"/>
      <c r="D40" s="13">
        <v>0</v>
      </c>
      <c r="E40" s="20" t="str" cm="1">
        <f t="array" ref="E40">IF(D40&gt;0,D40,"")</f>
        <v/>
      </c>
      <c r="F40" s="20" t="str" cm="1">
        <f t="array" ref="F40">IF(E40&gt;0,E40,"")</f>
        <v/>
      </c>
      <c r="G40" s="14" t="s">
        <v>578</v>
      </c>
      <c r="H40" s="13">
        <v>6914000</v>
      </c>
      <c r="I40" s="13">
        <v>6914000</v>
      </c>
      <c r="J40" s="13">
        <v>6914000</v>
      </c>
      <c r="K40" s="13">
        <v>11</v>
      </c>
      <c r="L40" s="20" t="str" cm="1">
        <f t="array" ref="L40">IF(D40&gt;0,IF($D40&lt;=0,0,D40*H40),"")</f>
        <v/>
      </c>
      <c r="M40" s="13" cm="1">
        <f t="array" ref="M40">IF(E40&gt;0,IF($D40&lt;=0,0,ROUND(E40*I40,2)),"")</f>
        <v>0</v>
      </c>
      <c r="N40" s="15" cm="1">
        <f t="array" ref="N40">IF(F40&gt;0,IF($D40&lt;=0,0,ROUND(F40*J40,2)),"")</f>
        <v>0</v>
      </c>
    </row>
    <row r="41" spans="1:14" ht="20.5" customHeight="1" x14ac:dyDescent="0.15">
      <c r="A41" s="29">
        <v>2</v>
      </c>
      <c r="B41" s="11" t="s">
        <v>591</v>
      </c>
      <c r="C41" s="16"/>
      <c r="D41" s="18">
        <v>0</v>
      </c>
      <c r="E41" s="17" t="str" cm="1">
        <f t="array" ref="E41">IF(D41&gt;0,D41,"")</f>
        <v/>
      </c>
      <c r="F41" s="17" t="str" cm="1">
        <f t="array" ref="F41">IF(E41&gt;0,E41,"")</f>
        <v/>
      </c>
      <c r="G41" s="25" t="s">
        <v>578</v>
      </c>
      <c r="H41" s="18">
        <v>6131916</v>
      </c>
      <c r="I41" s="18">
        <v>6131916</v>
      </c>
      <c r="J41" s="18">
        <v>6131916</v>
      </c>
      <c r="K41" s="18">
        <v>11</v>
      </c>
      <c r="L41" s="17" t="str" cm="1">
        <f t="array" ref="L41">IF(D41&gt;0,IF($D41&lt;=0,0,D41*H41),"")</f>
        <v/>
      </c>
      <c r="M41" s="18" cm="1">
        <f t="array" ref="M41">IF(E41&gt;0,IF($D41&lt;=0,0,ROUND(E41*I41,2)),"")</f>
        <v>0</v>
      </c>
      <c r="N41" s="27" cm="1">
        <f t="array" ref="N41">IF(F41&gt;0,IF($D41&lt;=0,0,ROUND(F41*J41,2)),"")</f>
        <v>0</v>
      </c>
    </row>
    <row r="42" spans="1:14" ht="20.5" customHeight="1" x14ac:dyDescent="0.15">
      <c r="A42" s="29">
        <v>3</v>
      </c>
      <c r="B42" s="11" t="s">
        <v>592</v>
      </c>
      <c r="C42" s="12"/>
      <c r="D42" s="13">
        <v>0</v>
      </c>
      <c r="E42" s="20" t="str" cm="1">
        <f t="array" ref="E42">IF(D42&gt;0,D42,"")</f>
        <v/>
      </c>
      <c r="F42" s="20" t="str" cm="1">
        <f t="array" ref="F42">IF(E42&gt;0,E42,"")</f>
        <v/>
      </c>
      <c r="G42" s="14" t="s">
        <v>584</v>
      </c>
      <c r="H42" s="13">
        <v>83370</v>
      </c>
      <c r="I42" s="13">
        <v>83370</v>
      </c>
      <c r="J42" s="13">
        <v>83370</v>
      </c>
      <c r="K42" s="13">
        <v>11</v>
      </c>
      <c r="L42" s="20" t="str" cm="1">
        <f t="array" ref="L42">IF(D42&gt;0,IF($D42&lt;=0,0,D42*H42),"")</f>
        <v/>
      </c>
      <c r="M42" s="13" cm="1">
        <f t="array" ref="M42">IF(E42&gt;0,IF($D42&lt;=0,0,ROUND(E42*I42,2)),"")</f>
        <v>0</v>
      </c>
      <c r="N42" s="15" cm="1">
        <f t="array" ref="N42">IF(F42&gt;0,IF($D42&lt;=0,0,ROUND(F42*J42,2)),"")</f>
        <v>0</v>
      </c>
    </row>
    <row r="43" spans="1:14" ht="20.5" customHeight="1" x14ac:dyDescent="0.15">
      <c r="A43" s="29">
        <v>4</v>
      </c>
      <c r="B43" s="11" t="s">
        <v>593</v>
      </c>
      <c r="C43" s="16"/>
      <c r="D43" s="18">
        <v>0</v>
      </c>
      <c r="E43" s="17" t="str" cm="1">
        <f t="array" ref="E43">IF(D43&gt;0,D43,"")</f>
        <v/>
      </c>
      <c r="F43" s="17" t="str" cm="1">
        <f t="array" ref="F43">IF(E43&gt;0,E43,"")</f>
        <v/>
      </c>
      <c r="G43" s="25" t="s">
        <v>323</v>
      </c>
      <c r="H43" s="18">
        <v>54950</v>
      </c>
      <c r="I43" s="18">
        <v>54950</v>
      </c>
      <c r="J43" s="18">
        <v>54950</v>
      </c>
      <c r="K43" s="18">
        <v>11</v>
      </c>
      <c r="L43" s="17" t="str" cm="1">
        <f t="array" ref="L43">IF(D43&gt;0,IF($D43&lt;=0,0,D43*H43),"")</f>
        <v/>
      </c>
      <c r="M43" s="18" cm="1">
        <f t="array" ref="M43">IF(E43&gt;0,IF($D43&lt;=0,0,ROUND(E43*I43,2)),"")</f>
        <v>0</v>
      </c>
      <c r="N43" s="27" cm="1">
        <f t="array" ref="N43">IF(F43&gt;0,IF($D43&lt;=0,0,ROUND(F43*J43,2)),"")</f>
        <v>0</v>
      </c>
    </row>
    <row r="44" spans="1:14" ht="20.5" customHeight="1" x14ac:dyDescent="0.15">
      <c r="A44" s="10" t="s">
        <v>421</v>
      </c>
      <c r="B44" s="11" t="s">
        <v>595</v>
      </c>
      <c r="C44" s="12"/>
      <c r="D44" s="13"/>
      <c r="E44" s="20" t="str" cm="1">
        <f t="array" ref="E44">IF(D44&gt;0,D44,"")</f>
        <v/>
      </c>
      <c r="F44" s="20" t="str" cm="1">
        <f t="array" ref="F44">IF(E44&gt;0,E44,"")</f>
        <v/>
      </c>
      <c r="G44" s="20"/>
      <c r="H44" s="13"/>
      <c r="I44" s="13"/>
      <c r="J44" s="13"/>
      <c r="K44" s="14"/>
      <c r="L44" s="20"/>
      <c r="M44" s="20"/>
      <c r="N44" s="21"/>
    </row>
    <row r="45" spans="1:14" ht="20.5" customHeight="1" x14ac:dyDescent="0.15">
      <c r="A45" s="29">
        <v>1</v>
      </c>
      <c r="B45" s="11" t="s">
        <v>596</v>
      </c>
      <c r="C45" s="16"/>
      <c r="D45" s="18">
        <v>204.07</v>
      </c>
      <c r="E45" s="18" cm="1">
        <f t="array" ref="E45">IF(D45&gt;0,D45,"")</f>
        <v>204.07</v>
      </c>
      <c r="F45" s="18" cm="1">
        <f t="array" ref="F45">IF(E45&gt;0,E45,"")</f>
        <v>204.07</v>
      </c>
      <c r="G45" s="25" t="s">
        <v>584</v>
      </c>
      <c r="H45" s="18">
        <v>5690</v>
      </c>
      <c r="I45" s="18">
        <v>5690</v>
      </c>
      <c r="J45" s="18">
        <v>5690</v>
      </c>
      <c r="K45" s="18">
        <v>11</v>
      </c>
      <c r="L45" s="18" cm="1">
        <f t="array" ref="L45">IF(D45&gt;0,IF($D45&lt;=0,0,D45*H45),"")</f>
        <v>1161158.3</v>
      </c>
      <c r="M45" s="18" cm="1">
        <f t="array" ref="M45">IF(E45&gt;0,IF($D45&lt;=0,0,ROUND(E45*I45,2)),"")</f>
        <v>1161158.3</v>
      </c>
      <c r="N45" s="27" cm="1">
        <f t="array" ref="N45">IF(F45&gt;0,IF($D45&lt;=0,0,ROUND(F45*J45,2)),"")</f>
        <v>1161158.3</v>
      </c>
    </row>
    <row r="46" spans="1:14" ht="20.5" customHeight="1" x14ac:dyDescent="0.15">
      <c r="A46" s="29">
        <v>2</v>
      </c>
      <c r="B46" s="11" t="s">
        <v>597</v>
      </c>
      <c r="C46" s="12"/>
      <c r="D46" s="13">
        <v>5.8</v>
      </c>
      <c r="E46" s="13" cm="1">
        <f t="array" ref="E46">IF(D46&gt;0,D46,"")</f>
        <v>5.8</v>
      </c>
      <c r="F46" s="13" cm="1">
        <f t="array" ref="F46">IF(E46&gt;0,E46,"")</f>
        <v>5.8</v>
      </c>
      <c r="G46" s="14" t="s">
        <v>584</v>
      </c>
      <c r="H46" s="13">
        <v>52950</v>
      </c>
      <c r="I46" s="13">
        <v>52950</v>
      </c>
      <c r="J46" s="13">
        <v>52950</v>
      </c>
      <c r="K46" s="13">
        <v>11</v>
      </c>
      <c r="L46" s="13" cm="1">
        <f t="array" ref="L46">IF(D46&gt;0,IF($D46&lt;=0,0,D46*H46),"")</f>
        <v>307110</v>
      </c>
      <c r="M46" s="13" cm="1">
        <f t="array" ref="M46">IF(E46&gt;0,IF($D46&lt;=0,0,ROUND(E46*I46,2)),"")</f>
        <v>307110</v>
      </c>
      <c r="N46" s="15" cm="1">
        <f t="array" ref="N46">IF(F46&gt;0,IF($D46&lt;=0,0,ROUND(F46*J46,2)),"")</f>
        <v>307110</v>
      </c>
    </row>
    <row r="47" spans="1:14" ht="20.5" customHeight="1" x14ac:dyDescent="0.15">
      <c r="A47" s="78" t="s">
        <v>600</v>
      </c>
      <c r="B47" s="11" t="s">
        <v>601</v>
      </c>
      <c r="C47" s="16"/>
      <c r="D47" s="18"/>
      <c r="E47" s="17" t="str" cm="1">
        <f t="array" ref="E47">IF(D47&gt;0,D47,"")</f>
        <v/>
      </c>
      <c r="F47" s="17" t="str" cm="1">
        <f t="array" ref="F47">IF(E47&gt;0,E47,"")</f>
        <v/>
      </c>
      <c r="G47" s="17"/>
      <c r="H47" s="18"/>
      <c r="I47" s="18"/>
      <c r="J47" s="18"/>
      <c r="K47" s="25"/>
      <c r="L47" s="17"/>
      <c r="M47" s="17"/>
      <c r="N47" s="19"/>
    </row>
    <row r="48" spans="1:14" ht="20.5" customHeight="1" x14ac:dyDescent="0.15">
      <c r="A48" s="10" t="s">
        <v>382</v>
      </c>
      <c r="B48" s="11" t="s">
        <v>576</v>
      </c>
      <c r="C48" s="12"/>
      <c r="D48" s="13"/>
      <c r="E48" s="20" t="str" cm="1">
        <f t="array" ref="E48">IF(D48&gt;0,D48,"")</f>
        <v/>
      </c>
      <c r="F48" s="20" t="str" cm="1">
        <f t="array" ref="F48">IF(E48&gt;0,E48,"")</f>
        <v/>
      </c>
      <c r="G48" s="20"/>
      <c r="H48" s="13"/>
      <c r="I48" s="13"/>
      <c r="J48" s="13"/>
      <c r="K48" s="14"/>
      <c r="L48" s="20"/>
      <c r="M48" s="20"/>
      <c r="N48" s="21"/>
    </row>
    <row r="49" spans="1:14" ht="20.5" customHeight="1" x14ac:dyDescent="0.15">
      <c r="A49" s="29">
        <v>1</v>
      </c>
      <c r="B49" s="11" t="s">
        <v>577</v>
      </c>
      <c r="C49" s="16"/>
      <c r="D49" s="18">
        <v>8.1</v>
      </c>
      <c r="E49" s="18" cm="1">
        <f t="array" ref="E49">IF(D49&gt;0,D49,"")</f>
        <v>8.1</v>
      </c>
      <c r="F49" s="18" cm="1">
        <f t="array" ref="F49">IF(E49&gt;0,E49,"")</f>
        <v>8.1</v>
      </c>
      <c r="G49" s="25" t="s">
        <v>578</v>
      </c>
      <c r="H49" s="18">
        <v>60000</v>
      </c>
      <c r="I49" s="18">
        <v>60000</v>
      </c>
      <c r="J49" s="18">
        <v>60000</v>
      </c>
      <c r="K49" s="18">
        <v>11</v>
      </c>
      <c r="L49" s="18" cm="1">
        <f t="array" ref="L49">IF(D49&gt;0,IF($D49&lt;=0,0,D49*H49),"")</f>
        <v>486000</v>
      </c>
      <c r="M49" s="18" cm="1">
        <f t="array" ref="M49">IF(E49&gt;0,IF($D49&lt;=0,0,ROUND(E49*I49,2)),"")</f>
        <v>486000</v>
      </c>
      <c r="N49" s="27" cm="1">
        <f t="array" ref="N49">IF(F49&gt;0,IF($D49&lt;=0,0,ROUND(F49*J49,2)),"")</f>
        <v>486000</v>
      </c>
    </row>
    <row r="50" spans="1:14" ht="20.5" customHeight="1" x14ac:dyDescent="0.15">
      <c r="A50" s="29">
        <v>2</v>
      </c>
      <c r="B50" s="11" t="s">
        <v>579</v>
      </c>
      <c r="C50" s="12"/>
      <c r="D50" s="13">
        <v>7.1</v>
      </c>
      <c r="E50" s="13" cm="1">
        <f t="array" ref="E50">IF(D50&gt;0,D50,"")</f>
        <v>7.1</v>
      </c>
      <c r="F50" s="13" cm="1">
        <f t="array" ref="F50">IF(E50&gt;0,E50,"")</f>
        <v>7.1</v>
      </c>
      <c r="G50" s="14" t="s">
        <v>578</v>
      </c>
      <c r="H50" s="13">
        <v>48000</v>
      </c>
      <c r="I50" s="13">
        <v>48000</v>
      </c>
      <c r="J50" s="13">
        <v>48000</v>
      </c>
      <c r="K50" s="13">
        <v>11</v>
      </c>
      <c r="L50" s="13" cm="1">
        <f t="array" ref="L50">IF(D50&gt;0,IF($D50&lt;=0,0,D50*H50),"")</f>
        <v>340800</v>
      </c>
      <c r="M50" s="13" cm="1">
        <f t="array" ref="M50">IF(E50&gt;0,IF($D50&lt;=0,0,ROUND(E50*I50,2)),"")</f>
        <v>340800</v>
      </c>
      <c r="N50" s="15" cm="1">
        <f t="array" ref="N50">IF(F50&gt;0,IF($D50&lt;=0,0,ROUND(F50*J50,2)),"")</f>
        <v>340800</v>
      </c>
    </row>
    <row r="51" spans="1:14" ht="20.5" customHeight="1" x14ac:dyDescent="0.15">
      <c r="A51" s="29">
        <v>3</v>
      </c>
      <c r="B51" s="11" t="s">
        <v>580</v>
      </c>
      <c r="C51" s="16"/>
      <c r="D51" s="18">
        <v>5.125</v>
      </c>
      <c r="E51" s="18" cm="1">
        <f t="array" ref="E51">IF(D51&gt;0,D51,"")</f>
        <v>5.125</v>
      </c>
      <c r="F51" s="18" cm="1">
        <f t="array" ref="F51">IF(E51&gt;0,E51,"")</f>
        <v>5.125</v>
      </c>
      <c r="G51" s="25" t="s">
        <v>578</v>
      </c>
      <c r="H51" s="18">
        <v>37200</v>
      </c>
      <c r="I51" s="18">
        <v>37200</v>
      </c>
      <c r="J51" s="18">
        <v>37200</v>
      </c>
      <c r="K51" s="18">
        <v>11</v>
      </c>
      <c r="L51" s="18" cm="1">
        <f t="array" ref="L51">IF(D51&gt;0,IF($D51&lt;=0,0,D51*H51),"")</f>
        <v>190650</v>
      </c>
      <c r="M51" s="18" cm="1">
        <f t="array" ref="M51">IF(E51&gt;0,IF($D51&lt;=0,0,ROUND(E51*I51,2)),"")</f>
        <v>190650</v>
      </c>
      <c r="N51" s="27" cm="1">
        <f t="array" ref="N51">IF(F51&gt;0,IF($D51&lt;=0,0,ROUND(F51*J51,2)),"")</f>
        <v>190650</v>
      </c>
    </row>
    <row r="52" spans="1:14" ht="20.5" customHeight="1" x14ac:dyDescent="0.15">
      <c r="A52" s="10" t="s">
        <v>389</v>
      </c>
      <c r="B52" s="11" t="s">
        <v>581</v>
      </c>
      <c r="C52" s="12"/>
      <c r="D52" s="13"/>
      <c r="E52" s="20" t="str" cm="1">
        <f t="array" ref="E52">IF(D52&gt;0,D52,"")</f>
        <v/>
      </c>
      <c r="F52" s="20" t="str" cm="1">
        <f t="array" ref="F52">IF(E52&gt;0,E52,"")</f>
        <v/>
      </c>
      <c r="G52" s="20"/>
      <c r="H52" s="13"/>
      <c r="I52" s="13"/>
      <c r="J52" s="13"/>
      <c r="K52" s="14"/>
      <c r="L52" s="20"/>
      <c r="M52" s="20"/>
      <c r="N52" s="21"/>
    </row>
    <row r="53" spans="1:14" ht="20.5" customHeight="1" x14ac:dyDescent="0.15">
      <c r="A53" s="29">
        <v>1</v>
      </c>
      <c r="B53" s="11" t="s">
        <v>582</v>
      </c>
      <c r="C53" s="16"/>
      <c r="D53" s="18">
        <v>0</v>
      </c>
      <c r="E53" s="17" t="str" cm="1">
        <f t="array" ref="E53">IF(D53&gt;0,D53,"")</f>
        <v/>
      </c>
      <c r="F53" s="17" t="str" cm="1">
        <f t="array" ref="F53">IF(E53&gt;0,E53,"")</f>
        <v/>
      </c>
      <c r="G53" s="25" t="s">
        <v>578</v>
      </c>
      <c r="H53" s="18">
        <v>811668</v>
      </c>
      <c r="I53" s="18">
        <v>811668</v>
      </c>
      <c r="J53" s="18">
        <v>811668</v>
      </c>
      <c r="K53" s="18">
        <v>11</v>
      </c>
      <c r="L53" s="17" t="str" cm="1">
        <f t="array" ref="L53">IF(D53&gt;0,IF($D53&lt;=0,0,D53*H53),"")</f>
        <v/>
      </c>
      <c r="M53" s="18" cm="1">
        <f t="array" ref="M53">IF(E53&gt;0,IF($D53&lt;=0,0,ROUND(E53*I53,2)),"")</f>
        <v>0</v>
      </c>
      <c r="N53" s="27" cm="1">
        <f t="array" ref="N53">IF(F53&gt;0,IF($D53&lt;=0,0,ROUND(F53*J53,2)),"")</f>
        <v>0</v>
      </c>
    </row>
    <row r="54" spans="1:14" ht="20.5" customHeight="1" x14ac:dyDescent="0.15">
      <c r="A54" s="29">
        <v>2</v>
      </c>
      <c r="B54" s="11" t="s">
        <v>583</v>
      </c>
      <c r="C54" s="12"/>
      <c r="D54" s="13">
        <v>78.819999999999993</v>
      </c>
      <c r="E54" s="13" cm="1">
        <f t="array" ref="E54">IF(D54&gt;0,D54,"")</f>
        <v>78.819999999999993</v>
      </c>
      <c r="F54" s="13" cm="1">
        <f t="array" ref="F54">IF(E54&gt;0,E54,"")</f>
        <v>78.819999999999993</v>
      </c>
      <c r="G54" s="14" t="s">
        <v>584</v>
      </c>
      <c r="H54" s="13">
        <v>166880.79999999999</v>
      </c>
      <c r="I54" s="13">
        <v>166880.79999999999</v>
      </c>
      <c r="J54" s="13">
        <v>166880.79999999999</v>
      </c>
      <c r="K54" s="13">
        <v>11</v>
      </c>
      <c r="L54" s="13" cm="1">
        <f t="array" ref="L54">IF(D54&gt;0,IF($D54&lt;=0,0,D54*H54),"")</f>
        <v>13153544.655999998</v>
      </c>
      <c r="M54" s="13" cm="1">
        <f t="array" ref="M54">IF(E54&gt;0,IF($D54&lt;=0,0,ROUND(E54*I54,2)),"")</f>
        <v>13153544.66</v>
      </c>
      <c r="N54" s="15" cm="1">
        <f t="array" ref="N54">IF(F54&gt;0,IF($D54&lt;=0,0,ROUND(F54*J54,2)),"")</f>
        <v>13153544.66</v>
      </c>
    </row>
    <row r="55" spans="1:14" ht="20.5" customHeight="1" x14ac:dyDescent="0.15">
      <c r="A55" s="29">
        <v>3</v>
      </c>
      <c r="B55" s="11" t="s">
        <v>585</v>
      </c>
      <c r="C55" s="16"/>
      <c r="D55" s="18">
        <v>157.63999999999999</v>
      </c>
      <c r="E55" s="18" cm="1">
        <f t="array" ref="E55">IF(D55&gt;0,D55,"")</f>
        <v>157.63999999999999</v>
      </c>
      <c r="F55" s="18" cm="1">
        <f t="array" ref="F55">IF(E55&gt;0,E55,"")</f>
        <v>157.63999999999999</v>
      </c>
      <c r="G55" s="25" t="s">
        <v>584</v>
      </c>
      <c r="H55" s="18">
        <v>54956</v>
      </c>
      <c r="I55" s="18">
        <v>54956</v>
      </c>
      <c r="J55" s="18">
        <v>54956</v>
      </c>
      <c r="K55" s="18">
        <v>11</v>
      </c>
      <c r="L55" s="18" cm="1">
        <f t="array" ref="L55">IF(D55&gt;0,IF($D55&lt;=0,0,D55*H55),"")</f>
        <v>8663263.8399999999</v>
      </c>
      <c r="M55" s="18" cm="1">
        <f t="array" ref="M55">IF(E55&gt;0,IF($D55&lt;=0,0,ROUND(E55*I55,2)),"")</f>
        <v>8663263.8399999999</v>
      </c>
      <c r="N55" s="27" cm="1">
        <f t="array" ref="N55">IF(F55&gt;0,IF($D55&lt;=0,0,ROUND(F55*J55,2)),"")</f>
        <v>8663263.8399999999</v>
      </c>
    </row>
    <row r="56" spans="1:14" ht="20.5" customHeight="1" x14ac:dyDescent="0.15">
      <c r="A56" s="29">
        <v>4</v>
      </c>
      <c r="B56" s="11" t="s">
        <v>586</v>
      </c>
      <c r="C56" s="12"/>
      <c r="D56" s="13">
        <v>4.97</v>
      </c>
      <c r="E56" s="13" cm="1">
        <f t="array" ref="E56">IF(D56&gt;0,D56,"")</f>
        <v>4.97</v>
      </c>
      <c r="F56" s="13" cm="1">
        <f t="array" ref="F56">IF(E56&gt;0,E56,"")</f>
        <v>4.97</v>
      </c>
      <c r="G56" s="14" t="s">
        <v>578</v>
      </c>
      <c r="H56" s="13">
        <v>729603</v>
      </c>
      <c r="I56" s="13">
        <v>729603</v>
      </c>
      <c r="J56" s="13">
        <v>729603</v>
      </c>
      <c r="K56" s="13">
        <v>11</v>
      </c>
      <c r="L56" s="13" cm="1">
        <f t="array" ref="L56">IF(D56&gt;0,IF($D56&lt;=0,0,D56*H56),"")</f>
        <v>3626126.9099999997</v>
      </c>
      <c r="M56" s="13" cm="1">
        <f t="array" ref="M56">IF(E56&gt;0,IF($D56&lt;=0,0,ROUND(E56*I56,2)),"")</f>
        <v>3626126.91</v>
      </c>
      <c r="N56" s="15" cm="1">
        <f t="array" ref="N56">IF(F56&gt;0,IF($D56&lt;=0,0,ROUND(F56*J56,2)),"")</f>
        <v>3626126.91</v>
      </c>
    </row>
    <row r="57" spans="1:14" ht="20.5" customHeight="1" x14ac:dyDescent="0.15">
      <c r="A57" s="10" t="s">
        <v>398</v>
      </c>
      <c r="B57" s="11" t="s">
        <v>91</v>
      </c>
      <c r="C57" s="16"/>
      <c r="D57" s="18"/>
      <c r="E57" s="17" t="str" cm="1">
        <f t="array" ref="E57">IF(D57&gt;0,D57,"")</f>
        <v/>
      </c>
      <c r="F57" s="17" t="str" cm="1">
        <f t="array" ref="F57">IF(E57&gt;0,E57,"")</f>
        <v/>
      </c>
      <c r="G57" s="17"/>
      <c r="H57" s="18"/>
      <c r="I57" s="18"/>
      <c r="J57" s="18"/>
      <c r="K57" s="25"/>
      <c r="L57" s="17"/>
      <c r="M57" s="17"/>
      <c r="N57" s="19"/>
    </row>
    <row r="58" spans="1:14" ht="20.5" customHeight="1" x14ac:dyDescent="0.15">
      <c r="A58" s="29">
        <v>1</v>
      </c>
      <c r="B58" s="11" t="s">
        <v>587</v>
      </c>
      <c r="C58" s="12"/>
      <c r="D58" s="13">
        <v>0.14000000000000001</v>
      </c>
      <c r="E58" s="13" cm="1">
        <f t="array" ref="E58">IF(D58&gt;0,D58,"")</f>
        <v>0.14000000000000001</v>
      </c>
      <c r="F58" s="13" cm="1">
        <f t="array" ref="F58">IF(E58&gt;0,E58,"")</f>
        <v>0.14000000000000001</v>
      </c>
      <c r="G58" s="14" t="s">
        <v>578</v>
      </c>
      <c r="H58" s="13">
        <v>6267500</v>
      </c>
      <c r="I58" s="13">
        <v>6267500</v>
      </c>
      <c r="J58" s="13">
        <v>6267500</v>
      </c>
      <c r="K58" s="13">
        <v>11</v>
      </c>
      <c r="L58" s="13" cm="1">
        <f t="array" ref="L58">IF(D58&gt;0,IF($D58&lt;=0,0,D58*H58),"")</f>
        <v>877450.00000000012</v>
      </c>
      <c r="M58" s="13" cm="1">
        <f t="array" ref="M58">IF(E58&gt;0,IF($D58&lt;=0,0,ROUND(E58*I58,2)),"")</f>
        <v>877450</v>
      </c>
      <c r="N58" s="15" cm="1">
        <f t="array" ref="N58">IF(F58&gt;0,IF($D58&lt;=0,0,ROUND(F58*J58,2)),"")</f>
        <v>877450</v>
      </c>
    </row>
    <row r="59" spans="1:14" ht="20.5" customHeight="1" x14ac:dyDescent="0.15">
      <c r="A59" s="29">
        <v>2</v>
      </c>
      <c r="B59" s="11" t="s">
        <v>588</v>
      </c>
      <c r="C59" s="16"/>
      <c r="D59" s="18">
        <v>4.8</v>
      </c>
      <c r="E59" s="18" cm="1">
        <f t="array" ref="E59">IF(D59&gt;0,D59,"")</f>
        <v>4.8</v>
      </c>
      <c r="F59" s="18" cm="1">
        <f t="array" ref="F59">IF(E59&gt;0,E59,"")</f>
        <v>4.8</v>
      </c>
      <c r="G59" s="25" t="s">
        <v>584</v>
      </c>
      <c r="H59" s="18">
        <v>434112</v>
      </c>
      <c r="I59" s="18">
        <v>434112</v>
      </c>
      <c r="J59" s="18">
        <v>434112</v>
      </c>
      <c r="K59" s="18">
        <v>11</v>
      </c>
      <c r="L59" s="18" cm="1">
        <f t="array" ref="L59">IF(D59&gt;0,IF($D59&lt;=0,0,D59*H59),"")</f>
        <v>2083737.5999999999</v>
      </c>
      <c r="M59" s="18" cm="1">
        <f t="array" ref="M59">IF(E59&gt;0,IF($D59&lt;=0,0,ROUND(E59*I59,2)),"")</f>
        <v>2083737.6000000001</v>
      </c>
      <c r="N59" s="27" cm="1">
        <f t="array" ref="N59">IF(F59&gt;0,IF($D59&lt;=0,0,ROUND(F59*J59,2)),"")</f>
        <v>2083737.6000000001</v>
      </c>
    </row>
    <row r="60" spans="1:14" ht="20.5" customHeight="1" x14ac:dyDescent="0.15">
      <c r="A60" s="29">
        <v>3</v>
      </c>
      <c r="B60" s="11" t="s">
        <v>589</v>
      </c>
      <c r="C60" s="12"/>
      <c r="D60" s="13">
        <v>17.04</v>
      </c>
      <c r="E60" s="13" cm="1">
        <f t="array" ref="E60">IF(D60&gt;0,D60,"")</f>
        <v>17.04</v>
      </c>
      <c r="F60" s="13" cm="1">
        <f t="array" ref="F60">IF(E60&gt;0,E60,"")</f>
        <v>17.04</v>
      </c>
      <c r="G60" s="14" t="s">
        <v>584</v>
      </c>
      <c r="H60" s="13">
        <v>103150</v>
      </c>
      <c r="I60" s="13">
        <v>103150</v>
      </c>
      <c r="J60" s="13">
        <v>103150</v>
      </c>
      <c r="K60" s="13">
        <v>11</v>
      </c>
      <c r="L60" s="13" cm="1">
        <f t="array" ref="L60">IF(D60&gt;0,IF($D60&lt;=0,0,D60*H60),"")</f>
        <v>1757676</v>
      </c>
      <c r="M60" s="13" cm="1">
        <f t="array" ref="M60">IF(E60&gt;0,IF($D60&lt;=0,0,ROUND(E60*I60,2)),"")</f>
        <v>1757676</v>
      </c>
      <c r="N60" s="15" cm="1">
        <f t="array" ref="N60">IF(F60&gt;0,IF($D60&lt;=0,0,ROUND(F60*J60,2)),"")</f>
        <v>1757676</v>
      </c>
    </row>
    <row r="61" spans="1:14" ht="20.5" customHeight="1" x14ac:dyDescent="0.15">
      <c r="A61" s="10" t="s">
        <v>417</v>
      </c>
      <c r="B61" s="11" t="s">
        <v>599</v>
      </c>
      <c r="C61" s="16"/>
      <c r="D61" s="18"/>
      <c r="E61" s="17" t="str" cm="1">
        <f t="array" ref="E61">IF(D61&gt;0,D61,"")</f>
        <v/>
      </c>
      <c r="F61" s="17" t="str" cm="1">
        <f t="array" ref="F61">IF(E61&gt;0,E61,"")</f>
        <v/>
      </c>
      <c r="G61" s="17"/>
      <c r="H61" s="18"/>
      <c r="I61" s="18"/>
      <c r="J61" s="18"/>
      <c r="K61" s="25"/>
      <c r="L61" s="17"/>
      <c r="M61" s="17"/>
      <c r="N61" s="19"/>
    </row>
    <row r="62" spans="1:14" ht="20.5" customHeight="1" x14ac:dyDescent="0.15">
      <c r="A62" s="29">
        <v>1</v>
      </c>
      <c r="B62" s="11" t="s">
        <v>590</v>
      </c>
      <c r="C62" s="12"/>
      <c r="D62" s="13">
        <v>0</v>
      </c>
      <c r="E62" s="20" t="str" cm="1">
        <f t="array" ref="E62">IF(D62&gt;0,D62,"")</f>
        <v/>
      </c>
      <c r="F62" s="20" t="str" cm="1">
        <f t="array" ref="F62">IF(E62&gt;0,E62,"")</f>
        <v/>
      </c>
      <c r="G62" s="14" t="s">
        <v>578</v>
      </c>
      <c r="H62" s="13">
        <v>6914000</v>
      </c>
      <c r="I62" s="13">
        <v>6914000</v>
      </c>
      <c r="J62" s="13">
        <v>6914000</v>
      </c>
      <c r="K62" s="13">
        <v>11</v>
      </c>
      <c r="L62" s="20" t="str" cm="1">
        <f t="array" ref="L62">IF(D62&gt;0,IF($D62&lt;=0,0,D62*H62),"")</f>
        <v/>
      </c>
      <c r="M62" s="13" cm="1">
        <f t="array" ref="M62">IF(E62&gt;0,IF($D62&lt;=0,0,ROUND(E62*I62,2)),"")</f>
        <v>0</v>
      </c>
      <c r="N62" s="15" cm="1">
        <f t="array" ref="N62">IF(F62&gt;0,IF($D62&lt;=0,0,ROUND(F62*J62,2)),"")</f>
        <v>0</v>
      </c>
    </row>
    <row r="63" spans="1:14" ht="20.5" customHeight="1" x14ac:dyDescent="0.15">
      <c r="A63" s="29">
        <v>2</v>
      </c>
      <c r="B63" s="11" t="s">
        <v>591</v>
      </c>
      <c r="C63" s="16"/>
      <c r="D63" s="18">
        <v>0.13</v>
      </c>
      <c r="E63" s="18" cm="1">
        <f t="array" ref="E63">IF(D63&gt;0,D63,"")</f>
        <v>0.13</v>
      </c>
      <c r="F63" s="18" cm="1">
        <f t="array" ref="F63">IF(E63&gt;0,E63,"")</f>
        <v>0.13</v>
      </c>
      <c r="G63" s="25" t="s">
        <v>578</v>
      </c>
      <c r="H63" s="18">
        <v>6131916</v>
      </c>
      <c r="I63" s="18">
        <v>6131916</v>
      </c>
      <c r="J63" s="18">
        <v>6131916</v>
      </c>
      <c r="K63" s="18">
        <v>11</v>
      </c>
      <c r="L63" s="18" cm="1">
        <f t="array" ref="L63">IF(D63&gt;0,IF($D63&lt;=0,0,D63*H63),"")</f>
        <v>797149.08000000007</v>
      </c>
      <c r="M63" s="18" cm="1">
        <f t="array" ref="M63">IF(E63&gt;0,IF($D63&lt;=0,0,ROUND(E63*I63,2)),"")</f>
        <v>797149.08</v>
      </c>
      <c r="N63" s="27" cm="1">
        <f t="array" ref="N63">IF(F63&gt;0,IF($D63&lt;=0,0,ROUND(F63*J63,2)),"")</f>
        <v>797149.08</v>
      </c>
    </row>
    <row r="64" spans="1:14" ht="20.5" customHeight="1" x14ac:dyDescent="0.15">
      <c r="A64" s="29">
        <v>3</v>
      </c>
      <c r="B64" s="11" t="s">
        <v>592</v>
      </c>
      <c r="C64" s="12"/>
      <c r="D64" s="13">
        <v>22.5</v>
      </c>
      <c r="E64" s="13" cm="1">
        <f t="array" ref="E64">IF(D64&gt;0,D64,"")</f>
        <v>22.5</v>
      </c>
      <c r="F64" s="13" cm="1">
        <f t="array" ref="F64">IF(E64&gt;0,E64,"")</f>
        <v>22.5</v>
      </c>
      <c r="G64" s="14" t="s">
        <v>584</v>
      </c>
      <c r="H64" s="13">
        <v>83370</v>
      </c>
      <c r="I64" s="13">
        <v>83370</v>
      </c>
      <c r="J64" s="13">
        <v>83370</v>
      </c>
      <c r="K64" s="13">
        <v>11</v>
      </c>
      <c r="L64" s="13" cm="1">
        <f t="array" ref="L64">IF(D64&gt;0,IF($D64&lt;=0,0,D64*H64),"")</f>
        <v>1875825</v>
      </c>
      <c r="M64" s="13" cm="1">
        <f t="array" ref="M64">IF(E64&gt;0,IF($D64&lt;=0,0,ROUND(E64*I64,2)),"")</f>
        <v>1875825</v>
      </c>
      <c r="N64" s="15" cm="1">
        <f t="array" ref="N64">IF(F64&gt;0,IF($D64&lt;=0,0,ROUND(F64*J64,2)),"")</f>
        <v>1875825</v>
      </c>
    </row>
    <row r="65" spans="1:14" ht="20.5" customHeight="1" x14ac:dyDescent="0.15">
      <c r="A65" s="29">
        <v>4</v>
      </c>
      <c r="B65" s="11" t="s">
        <v>593</v>
      </c>
      <c r="C65" s="16"/>
      <c r="D65" s="18">
        <v>3</v>
      </c>
      <c r="E65" s="18" cm="1">
        <f t="array" ref="E65">IF(D65&gt;0,D65,"")</f>
        <v>3</v>
      </c>
      <c r="F65" s="18" cm="1">
        <f t="array" ref="F65">IF(E65&gt;0,E65,"")</f>
        <v>3</v>
      </c>
      <c r="G65" s="25" t="s">
        <v>323</v>
      </c>
      <c r="H65" s="18">
        <v>54950</v>
      </c>
      <c r="I65" s="18">
        <v>54950</v>
      </c>
      <c r="J65" s="18">
        <v>54950</v>
      </c>
      <c r="K65" s="18">
        <v>11</v>
      </c>
      <c r="L65" s="18" cm="1">
        <f t="array" ref="L65">IF(D65&gt;0,IF($D65&lt;=0,0,D65*H65),"")</f>
        <v>164850</v>
      </c>
      <c r="M65" s="18" cm="1">
        <f t="array" ref="M65">IF(E65&gt;0,IF($D65&lt;=0,0,ROUND(E65*I65,2)),"")</f>
        <v>164850</v>
      </c>
      <c r="N65" s="27" cm="1">
        <f t="array" ref="N65">IF(F65&gt;0,IF($D65&lt;=0,0,ROUND(F65*J65,2)),"")</f>
        <v>164850</v>
      </c>
    </row>
    <row r="66" spans="1:14" ht="20.5" customHeight="1" x14ac:dyDescent="0.15">
      <c r="A66" s="29">
        <v>5</v>
      </c>
      <c r="B66" s="11" t="s">
        <v>594</v>
      </c>
      <c r="C66" s="12"/>
      <c r="D66" s="13">
        <v>13.5</v>
      </c>
      <c r="E66" s="13" cm="1">
        <f t="array" ref="E66">IF(D66&gt;0,D66,"")</f>
        <v>13.5</v>
      </c>
      <c r="F66" s="13" cm="1">
        <f t="array" ref="F66">IF(E66&gt;0,E66,"")</f>
        <v>13.5</v>
      </c>
      <c r="G66" s="14" t="s">
        <v>584</v>
      </c>
      <c r="H66" s="13">
        <v>78300</v>
      </c>
      <c r="I66" s="13">
        <v>78300</v>
      </c>
      <c r="J66" s="13">
        <v>78300</v>
      </c>
      <c r="K66" s="13">
        <v>11</v>
      </c>
      <c r="L66" s="13" cm="1">
        <f t="array" ref="L66">IF(D66&gt;0,IF($D66&lt;=0,0,D66*H66),"")</f>
        <v>1057050</v>
      </c>
      <c r="M66" s="13" cm="1">
        <f t="array" ref="M66">IF(E66&gt;0,IF($D66&lt;=0,0,ROUND(E66*I66,2)),"")</f>
        <v>1057050</v>
      </c>
      <c r="N66" s="15" cm="1">
        <f t="array" ref="N66">IF(F66&gt;0,IF($D66&lt;=0,0,ROUND(F66*J66,2)),"")</f>
        <v>1057050</v>
      </c>
    </row>
    <row r="67" spans="1:14" ht="20.5" customHeight="1" x14ac:dyDescent="0.15">
      <c r="A67" s="10" t="s">
        <v>421</v>
      </c>
      <c r="B67" s="11" t="s">
        <v>595</v>
      </c>
      <c r="C67" s="16"/>
      <c r="D67" s="18"/>
      <c r="E67" s="17" t="str" cm="1">
        <f t="array" ref="E67">IF(D67&gt;0,D67,"")</f>
        <v/>
      </c>
      <c r="F67" s="17" t="str" cm="1">
        <f t="array" ref="F67">IF(E67&gt;0,E67,"")</f>
        <v/>
      </c>
      <c r="G67" s="17"/>
      <c r="H67" s="18"/>
      <c r="I67" s="18"/>
      <c r="J67" s="18"/>
      <c r="K67" s="25"/>
      <c r="L67" s="17"/>
      <c r="M67" s="17"/>
      <c r="N67" s="19"/>
    </row>
    <row r="68" spans="1:14" ht="20.5" customHeight="1" x14ac:dyDescent="0.15">
      <c r="A68" s="29">
        <v>1</v>
      </c>
      <c r="B68" s="11" t="s">
        <v>596</v>
      </c>
      <c r="C68" s="12"/>
      <c r="D68" s="13">
        <v>157.63999999999999</v>
      </c>
      <c r="E68" s="13" cm="1">
        <f t="array" ref="E68">IF(D68&gt;0,D68,"")</f>
        <v>157.63999999999999</v>
      </c>
      <c r="F68" s="13" cm="1">
        <f t="array" ref="F68">IF(E68&gt;0,E68,"")</f>
        <v>157.63999999999999</v>
      </c>
      <c r="G68" s="14" t="s">
        <v>584</v>
      </c>
      <c r="H68" s="13">
        <v>5690</v>
      </c>
      <c r="I68" s="13">
        <v>5690</v>
      </c>
      <c r="J68" s="13">
        <v>5690</v>
      </c>
      <c r="K68" s="13">
        <v>11</v>
      </c>
      <c r="L68" s="13" cm="1">
        <f t="array" ref="L68">IF(D68&gt;0,IF($D68&lt;=0,0,D68*H68),"")</f>
        <v>896971.6</v>
      </c>
      <c r="M68" s="13" cm="1">
        <f t="array" ref="M68">IF(E68&gt;0,IF($D68&lt;=0,0,ROUND(E68*I68,2)),"")</f>
        <v>896971.6</v>
      </c>
      <c r="N68" s="15" cm="1">
        <f t="array" ref="N68">IF(F68&gt;0,IF($D68&lt;=0,0,ROUND(F68*J68,2)),"")</f>
        <v>896971.6</v>
      </c>
    </row>
    <row r="69" spans="1:14" ht="20.5" customHeight="1" x14ac:dyDescent="0.15">
      <c r="A69" s="29">
        <v>2</v>
      </c>
      <c r="B69" s="11" t="s">
        <v>597</v>
      </c>
      <c r="C69" s="16"/>
      <c r="D69" s="18">
        <v>5.8</v>
      </c>
      <c r="E69" s="18" cm="1">
        <f t="array" ref="E69">IF(D69&gt;0,D69,"")</f>
        <v>5.8</v>
      </c>
      <c r="F69" s="18" cm="1">
        <f t="array" ref="F69">IF(E69&gt;0,E69,"")</f>
        <v>5.8</v>
      </c>
      <c r="G69" s="25" t="s">
        <v>584</v>
      </c>
      <c r="H69" s="18">
        <v>52950</v>
      </c>
      <c r="I69" s="18">
        <v>52950</v>
      </c>
      <c r="J69" s="18">
        <v>52950</v>
      </c>
      <c r="K69" s="18">
        <v>11</v>
      </c>
      <c r="L69" s="18" cm="1">
        <f t="array" ref="L69">IF(D69&gt;0,IF($D69&lt;=0,0,D69*H69),"")</f>
        <v>307110</v>
      </c>
      <c r="M69" s="18" cm="1">
        <f t="array" ref="M69">IF(E69&gt;0,IF($D69&lt;=0,0,ROUND(E69*I69,2)),"")</f>
        <v>307110</v>
      </c>
      <c r="N69" s="27" cm="1">
        <f t="array" ref="N69">IF(F69&gt;0,IF($D69&lt;=0,0,ROUND(F69*J69,2)),"")</f>
        <v>307110</v>
      </c>
    </row>
    <row r="70" spans="1:14" ht="20.5" customHeight="1" x14ac:dyDescent="0.15">
      <c r="A70" s="78" t="s">
        <v>602</v>
      </c>
      <c r="B70" s="11" t="s">
        <v>603</v>
      </c>
      <c r="C70" s="12"/>
      <c r="D70" s="13"/>
      <c r="E70" s="20" t="str" cm="1">
        <f t="array" ref="E70">IF(D70&gt;0,D70,"")</f>
        <v/>
      </c>
      <c r="F70" s="20" t="str" cm="1">
        <f t="array" ref="F70">IF(E70&gt;0,E70,"")</f>
        <v/>
      </c>
      <c r="G70" s="20"/>
      <c r="H70" s="13"/>
      <c r="I70" s="13"/>
      <c r="J70" s="13"/>
      <c r="K70" s="14"/>
      <c r="L70" s="20"/>
      <c r="M70" s="20"/>
      <c r="N70" s="21"/>
    </row>
    <row r="71" spans="1:14" ht="20.5" customHeight="1" x14ac:dyDescent="0.15">
      <c r="A71" s="10" t="s">
        <v>382</v>
      </c>
      <c r="B71" s="11" t="s">
        <v>576</v>
      </c>
      <c r="C71" s="16"/>
      <c r="D71" s="18"/>
      <c r="E71" s="17" t="str" cm="1">
        <f t="array" ref="E71">IF(D71&gt;0,D71,"")</f>
        <v/>
      </c>
      <c r="F71" s="17" t="str" cm="1">
        <f t="array" ref="F71">IF(E71&gt;0,E71,"")</f>
        <v/>
      </c>
      <c r="G71" s="17"/>
      <c r="H71" s="18"/>
      <c r="I71" s="18"/>
      <c r="J71" s="18"/>
      <c r="K71" s="25"/>
      <c r="L71" s="17"/>
      <c r="M71" s="17"/>
      <c r="N71" s="19"/>
    </row>
    <row r="72" spans="1:14" ht="20.5" customHeight="1" x14ac:dyDescent="0.15">
      <c r="A72" s="29">
        <v>1</v>
      </c>
      <c r="B72" s="11" t="s">
        <v>577</v>
      </c>
      <c r="C72" s="12"/>
      <c r="D72" s="13">
        <v>8.1</v>
      </c>
      <c r="E72" s="13" cm="1">
        <f t="array" ref="E72">IF(D72&gt;0,D72,"")</f>
        <v>8.1</v>
      </c>
      <c r="F72" s="13" cm="1">
        <f t="array" ref="F72">IF(E72&gt;0,E72,"")</f>
        <v>8.1</v>
      </c>
      <c r="G72" s="14" t="s">
        <v>578</v>
      </c>
      <c r="H72" s="13">
        <v>60000</v>
      </c>
      <c r="I72" s="13">
        <v>60000</v>
      </c>
      <c r="J72" s="13">
        <v>60000</v>
      </c>
      <c r="K72" s="13">
        <v>11</v>
      </c>
      <c r="L72" s="13" cm="1">
        <f t="array" ref="L72">IF(D72&gt;0,IF($D72&lt;=0,0,D72*H72),"")</f>
        <v>486000</v>
      </c>
      <c r="M72" s="13" cm="1">
        <f t="array" ref="M72">IF(E72&gt;0,IF($D72&lt;=0,0,ROUND(E72*I72,2)),"")</f>
        <v>486000</v>
      </c>
      <c r="N72" s="15" cm="1">
        <f t="array" ref="N72">IF(F72&gt;0,IF($D72&lt;=0,0,ROUND(F72*J72,2)),"")</f>
        <v>486000</v>
      </c>
    </row>
    <row r="73" spans="1:14" ht="20.5" customHeight="1" x14ac:dyDescent="0.15">
      <c r="A73" s="29">
        <v>2</v>
      </c>
      <c r="B73" s="11" t="s">
        <v>579</v>
      </c>
      <c r="C73" s="16"/>
      <c r="D73" s="18">
        <v>7.1</v>
      </c>
      <c r="E73" s="18" cm="1">
        <f t="array" ref="E73">IF(D73&gt;0,D73,"")</f>
        <v>7.1</v>
      </c>
      <c r="F73" s="18" cm="1">
        <f t="array" ref="F73">IF(E73&gt;0,E73,"")</f>
        <v>7.1</v>
      </c>
      <c r="G73" s="25" t="s">
        <v>578</v>
      </c>
      <c r="H73" s="18">
        <v>48000</v>
      </c>
      <c r="I73" s="18">
        <v>48000</v>
      </c>
      <c r="J73" s="18">
        <v>48000</v>
      </c>
      <c r="K73" s="18">
        <v>11</v>
      </c>
      <c r="L73" s="18" cm="1">
        <f t="array" ref="L73">IF(D73&gt;0,IF($D73&lt;=0,0,D73*H73),"")</f>
        <v>340800</v>
      </c>
      <c r="M73" s="18" cm="1">
        <f t="array" ref="M73">IF(E73&gt;0,IF($D73&lt;=0,0,ROUND(E73*I73,2)),"")</f>
        <v>340800</v>
      </c>
      <c r="N73" s="27" cm="1">
        <f t="array" ref="N73">IF(F73&gt;0,IF($D73&lt;=0,0,ROUND(F73*J73,2)),"")</f>
        <v>340800</v>
      </c>
    </row>
    <row r="74" spans="1:14" ht="20.5" customHeight="1" x14ac:dyDescent="0.15">
      <c r="A74" s="29">
        <v>3</v>
      </c>
      <c r="B74" s="11" t="s">
        <v>580</v>
      </c>
      <c r="C74" s="12"/>
      <c r="D74" s="13">
        <v>5.125</v>
      </c>
      <c r="E74" s="13" cm="1">
        <f t="array" ref="E74">IF(D74&gt;0,D74,"")</f>
        <v>5.125</v>
      </c>
      <c r="F74" s="13" cm="1">
        <f t="array" ref="F74">IF(E74&gt;0,E74,"")</f>
        <v>5.125</v>
      </c>
      <c r="G74" s="14" t="s">
        <v>578</v>
      </c>
      <c r="H74" s="13">
        <v>37200</v>
      </c>
      <c r="I74" s="13">
        <v>37200</v>
      </c>
      <c r="J74" s="13">
        <v>37200</v>
      </c>
      <c r="K74" s="13">
        <v>11</v>
      </c>
      <c r="L74" s="13" cm="1">
        <f t="array" ref="L74">IF(D74&gt;0,IF($D74&lt;=0,0,D74*H74),"")</f>
        <v>190650</v>
      </c>
      <c r="M74" s="13" cm="1">
        <f t="array" ref="M74">IF(E74&gt;0,IF($D74&lt;=0,0,ROUND(E74*I74,2)),"")</f>
        <v>190650</v>
      </c>
      <c r="N74" s="15" cm="1">
        <f t="array" ref="N74">IF(F74&gt;0,IF($D74&lt;=0,0,ROUND(F74*J74,2)),"")</f>
        <v>190650</v>
      </c>
    </row>
    <row r="75" spans="1:14" ht="20.5" customHeight="1" x14ac:dyDescent="0.15">
      <c r="A75" s="10" t="s">
        <v>389</v>
      </c>
      <c r="B75" s="11" t="s">
        <v>581</v>
      </c>
      <c r="C75" s="16"/>
      <c r="D75" s="18"/>
      <c r="E75" s="17" t="str" cm="1">
        <f t="array" ref="E75">IF(D75&gt;0,D75,"")</f>
        <v/>
      </c>
      <c r="F75" s="17" t="str" cm="1">
        <f t="array" ref="F75">IF(E75&gt;0,E75,"")</f>
        <v/>
      </c>
      <c r="G75" s="17"/>
      <c r="H75" s="18"/>
      <c r="I75" s="18"/>
      <c r="J75" s="18"/>
      <c r="K75" s="25"/>
      <c r="L75" s="17"/>
      <c r="M75" s="17"/>
      <c r="N75" s="19"/>
    </row>
    <row r="76" spans="1:14" ht="20.5" customHeight="1" x14ac:dyDescent="0.15">
      <c r="A76" s="29">
        <v>1</v>
      </c>
      <c r="B76" s="11" t="s">
        <v>582</v>
      </c>
      <c r="C76" s="12"/>
      <c r="D76" s="13">
        <v>0</v>
      </c>
      <c r="E76" s="20" t="str" cm="1">
        <f t="array" ref="E76">IF(D76&gt;0,D76,"")</f>
        <v/>
      </c>
      <c r="F76" s="20" t="str" cm="1">
        <f t="array" ref="F76">IF(E76&gt;0,E76,"")</f>
        <v/>
      </c>
      <c r="G76" s="14" t="s">
        <v>578</v>
      </c>
      <c r="H76" s="13">
        <v>811668</v>
      </c>
      <c r="I76" s="13">
        <v>811668</v>
      </c>
      <c r="J76" s="13">
        <v>811668</v>
      </c>
      <c r="K76" s="13">
        <v>11</v>
      </c>
      <c r="L76" s="20" t="str" cm="1">
        <f t="array" ref="L76">IF(D76&gt;0,IF($D76&lt;=0,0,D76*H76),"")</f>
        <v/>
      </c>
      <c r="M76" s="13" cm="1">
        <f t="array" ref="M76">IF(E76&gt;0,IF($D76&lt;=0,0,ROUND(E76*I76,2)),"")</f>
        <v>0</v>
      </c>
      <c r="N76" s="15" cm="1">
        <f t="array" ref="N76">IF(F76&gt;0,IF($D76&lt;=0,0,ROUND(F76*J76,2)),"")</f>
        <v>0</v>
      </c>
    </row>
    <row r="77" spans="1:14" ht="20.5" customHeight="1" x14ac:dyDescent="0.15">
      <c r="A77" s="29">
        <v>2</v>
      </c>
      <c r="B77" s="11" t="s">
        <v>583</v>
      </c>
      <c r="C77" s="16"/>
      <c r="D77" s="18">
        <v>78.819999999999993</v>
      </c>
      <c r="E77" s="18" cm="1">
        <f t="array" ref="E77">IF(D77&gt;0,D77,"")</f>
        <v>78.819999999999993</v>
      </c>
      <c r="F77" s="18" cm="1">
        <f t="array" ref="F77">IF(E77&gt;0,E77,"")</f>
        <v>78.819999999999993</v>
      </c>
      <c r="G77" s="25" t="s">
        <v>584</v>
      </c>
      <c r="H77" s="18">
        <v>166880.79999999999</v>
      </c>
      <c r="I77" s="18">
        <v>166880.79999999999</v>
      </c>
      <c r="J77" s="18">
        <v>166880.79999999999</v>
      </c>
      <c r="K77" s="18">
        <v>11</v>
      </c>
      <c r="L77" s="18" cm="1">
        <f t="array" ref="L77">IF(D77&gt;0,IF($D77&lt;=0,0,D77*H77),"")</f>
        <v>13153544.655999998</v>
      </c>
      <c r="M77" s="18" cm="1">
        <f t="array" ref="M77">IF(E77&gt;0,IF($D77&lt;=0,0,ROUND(E77*I77,2)),"")</f>
        <v>13153544.66</v>
      </c>
      <c r="N77" s="27" cm="1">
        <f t="array" ref="N77">IF(F77&gt;0,IF($D77&lt;=0,0,ROUND(F77*J77,2)),"")</f>
        <v>13153544.66</v>
      </c>
    </row>
    <row r="78" spans="1:14" ht="20.5" customHeight="1" x14ac:dyDescent="0.15">
      <c r="A78" s="29">
        <v>3</v>
      </c>
      <c r="B78" s="11" t="s">
        <v>585</v>
      </c>
      <c r="C78" s="12"/>
      <c r="D78" s="13">
        <v>157.63999999999999</v>
      </c>
      <c r="E78" s="13" cm="1">
        <f t="array" ref="E78">IF(D78&gt;0,D78,"")</f>
        <v>157.63999999999999</v>
      </c>
      <c r="F78" s="13" cm="1">
        <f t="array" ref="F78">IF(E78&gt;0,E78,"")</f>
        <v>157.63999999999999</v>
      </c>
      <c r="G78" s="14" t="s">
        <v>584</v>
      </c>
      <c r="H78" s="13">
        <v>54956</v>
      </c>
      <c r="I78" s="13">
        <v>54956</v>
      </c>
      <c r="J78" s="13">
        <v>54956</v>
      </c>
      <c r="K78" s="13">
        <v>11</v>
      </c>
      <c r="L78" s="13" cm="1">
        <f t="array" ref="L78">IF(D78&gt;0,IF($D78&lt;=0,0,D78*H78),"")</f>
        <v>8663263.8399999999</v>
      </c>
      <c r="M78" s="13" cm="1">
        <f t="array" ref="M78">IF(E78&gt;0,IF($D78&lt;=0,0,ROUND(E78*I78,2)),"")</f>
        <v>8663263.8399999999</v>
      </c>
      <c r="N78" s="15" cm="1">
        <f t="array" ref="N78">IF(F78&gt;0,IF($D78&lt;=0,0,ROUND(F78*J78,2)),"")</f>
        <v>8663263.8399999999</v>
      </c>
    </row>
    <row r="79" spans="1:14" ht="20.5" customHeight="1" x14ac:dyDescent="0.15">
      <c r="A79" s="29">
        <v>4</v>
      </c>
      <c r="B79" s="11" t="s">
        <v>586</v>
      </c>
      <c r="C79" s="16"/>
      <c r="D79" s="18">
        <v>4.97</v>
      </c>
      <c r="E79" s="18" cm="1">
        <f t="array" ref="E79">IF(D79&gt;0,D79,"")</f>
        <v>4.97</v>
      </c>
      <c r="F79" s="18" cm="1">
        <f t="array" ref="F79">IF(E79&gt;0,E79,"")</f>
        <v>4.97</v>
      </c>
      <c r="G79" s="25" t="s">
        <v>578</v>
      </c>
      <c r="H79" s="18">
        <v>729603</v>
      </c>
      <c r="I79" s="18">
        <v>729603</v>
      </c>
      <c r="J79" s="18">
        <v>729603</v>
      </c>
      <c r="K79" s="18">
        <v>11</v>
      </c>
      <c r="L79" s="18" cm="1">
        <f t="array" ref="L79">IF(D79&gt;0,IF($D79&lt;=0,0,D79*H79),"")</f>
        <v>3626126.9099999997</v>
      </c>
      <c r="M79" s="18" cm="1">
        <f t="array" ref="M79">IF(E79&gt;0,IF($D79&lt;=0,0,ROUND(E79*I79,2)),"")</f>
        <v>3626126.91</v>
      </c>
      <c r="N79" s="27" cm="1">
        <f t="array" ref="N79">IF(F79&gt;0,IF($D79&lt;=0,0,ROUND(F79*J79,2)),"")</f>
        <v>3626126.91</v>
      </c>
    </row>
    <row r="80" spans="1:14" ht="20.5" customHeight="1" x14ac:dyDescent="0.15">
      <c r="A80" s="10" t="s">
        <v>398</v>
      </c>
      <c r="B80" s="11" t="s">
        <v>91</v>
      </c>
      <c r="C80" s="12"/>
      <c r="D80" s="13"/>
      <c r="E80" s="20" t="str" cm="1">
        <f t="array" ref="E80">IF(D80&gt;0,D80,"")</f>
        <v/>
      </c>
      <c r="F80" s="20" t="str" cm="1">
        <f t="array" ref="F80">IF(E80&gt;0,E80,"")</f>
        <v/>
      </c>
      <c r="G80" s="20"/>
      <c r="H80" s="13"/>
      <c r="I80" s="13"/>
      <c r="J80" s="13"/>
      <c r="K80" s="14"/>
      <c r="L80" s="20"/>
      <c r="M80" s="20"/>
      <c r="N80" s="21"/>
    </row>
    <row r="81" spans="1:14" ht="20.5" customHeight="1" x14ac:dyDescent="0.15">
      <c r="A81" s="29">
        <v>1</v>
      </c>
      <c r="B81" s="11" t="s">
        <v>587</v>
      </c>
      <c r="C81" s="16"/>
      <c r="D81" s="18">
        <v>0.14000000000000001</v>
      </c>
      <c r="E81" s="18" cm="1">
        <f t="array" ref="E81">IF(D81&gt;0,D81,"")</f>
        <v>0.14000000000000001</v>
      </c>
      <c r="F81" s="18" cm="1">
        <f t="array" ref="F81">IF(E81&gt;0,E81,"")</f>
        <v>0.14000000000000001</v>
      </c>
      <c r="G81" s="25" t="s">
        <v>578</v>
      </c>
      <c r="H81" s="18">
        <v>6267500</v>
      </c>
      <c r="I81" s="18">
        <v>6267500</v>
      </c>
      <c r="J81" s="18">
        <v>6267500</v>
      </c>
      <c r="K81" s="18">
        <v>11</v>
      </c>
      <c r="L81" s="18" cm="1">
        <f t="array" ref="L81">IF(D81&gt;0,IF($D81&lt;=0,0,D81*H81),"")</f>
        <v>877450.00000000012</v>
      </c>
      <c r="M81" s="18" cm="1">
        <f t="array" ref="M81">IF(E81&gt;0,IF($D81&lt;=0,0,ROUND(E81*I81,2)),"")</f>
        <v>877450</v>
      </c>
      <c r="N81" s="27" cm="1">
        <f t="array" ref="N81">IF(F81&gt;0,IF($D81&lt;=0,0,ROUND(F81*J81,2)),"")</f>
        <v>877450</v>
      </c>
    </row>
    <row r="82" spans="1:14" ht="20.5" customHeight="1" x14ac:dyDescent="0.15">
      <c r="A82" s="29">
        <v>2</v>
      </c>
      <c r="B82" s="11" t="s">
        <v>588</v>
      </c>
      <c r="C82" s="12"/>
      <c r="D82" s="13">
        <v>4.8</v>
      </c>
      <c r="E82" s="13" cm="1">
        <f t="array" ref="E82">IF(D82&gt;0,D82,"")</f>
        <v>4.8</v>
      </c>
      <c r="F82" s="13" cm="1">
        <f t="array" ref="F82">IF(E82&gt;0,E82,"")</f>
        <v>4.8</v>
      </c>
      <c r="G82" s="14" t="s">
        <v>584</v>
      </c>
      <c r="H82" s="13">
        <v>434112</v>
      </c>
      <c r="I82" s="13">
        <v>434112</v>
      </c>
      <c r="J82" s="13">
        <v>434112</v>
      </c>
      <c r="K82" s="13">
        <v>11</v>
      </c>
      <c r="L82" s="13" cm="1">
        <f t="array" ref="L82">IF(D82&gt;0,IF($D82&lt;=0,0,D82*H82),"")</f>
        <v>2083737.5999999999</v>
      </c>
      <c r="M82" s="13" cm="1">
        <f t="array" ref="M82">IF(E82&gt;0,IF($D82&lt;=0,0,ROUND(E82*I82,2)),"")</f>
        <v>2083737.6000000001</v>
      </c>
      <c r="N82" s="15" cm="1">
        <f t="array" ref="N82">IF(F82&gt;0,IF($D82&lt;=0,0,ROUND(F82*J82,2)),"")</f>
        <v>2083737.6000000001</v>
      </c>
    </row>
    <row r="83" spans="1:14" ht="20.5" customHeight="1" x14ac:dyDescent="0.15">
      <c r="A83" s="29">
        <v>3</v>
      </c>
      <c r="B83" s="11" t="s">
        <v>589</v>
      </c>
      <c r="C83" s="16"/>
      <c r="D83" s="18">
        <v>17.04</v>
      </c>
      <c r="E83" s="18" cm="1">
        <f t="array" ref="E83">IF(D83&gt;0,D83,"")</f>
        <v>17.04</v>
      </c>
      <c r="F83" s="18" cm="1">
        <f t="array" ref="F83">IF(E83&gt;0,E83,"")</f>
        <v>17.04</v>
      </c>
      <c r="G83" s="25" t="s">
        <v>584</v>
      </c>
      <c r="H83" s="18">
        <v>103150</v>
      </c>
      <c r="I83" s="18">
        <v>103150</v>
      </c>
      <c r="J83" s="18">
        <v>103150</v>
      </c>
      <c r="K83" s="18">
        <v>11</v>
      </c>
      <c r="L83" s="18" cm="1">
        <f t="array" ref="L83">IF(D83&gt;0,IF($D83&lt;=0,0,D83*H83),"")</f>
        <v>1757676</v>
      </c>
      <c r="M83" s="18" cm="1">
        <f t="array" ref="M83">IF(E83&gt;0,IF($D83&lt;=0,0,ROUND(E83*I83,2)),"")</f>
        <v>1757676</v>
      </c>
      <c r="N83" s="27" cm="1">
        <f t="array" ref="N83">IF(F83&gt;0,IF($D83&lt;=0,0,ROUND(F83*J83,2)),"")</f>
        <v>1757676</v>
      </c>
    </row>
    <row r="84" spans="1:14" ht="20.5" customHeight="1" x14ac:dyDescent="0.15">
      <c r="A84" s="10" t="s">
        <v>417</v>
      </c>
      <c r="B84" s="11" t="s">
        <v>599</v>
      </c>
      <c r="C84" s="12"/>
      <c r="D84" s="13"/>
      <c r="E84" s="20" t="str" cm="1">
        <f t="array" ref="E84">IF(D84&gt;0,D84,"")</f>
        <v/>
      </c>
      <c r="F84" s="20" t="str" cm="1">
        <f t="array" ref="F84">IF(E84&gt;0,E84,"")</f>
        <v/>
      </c>
      <c r="G84" s="20"/>
      <c r="H84" s="13"/>
      <c r="I84" s="13"/>
      <c r="J84" s="13"/>
      <c r="K84" s="14"/>
      <c r="L84" s="20"/>
      <c r="M84" s="20"/>
      <c r="N84" s="21"/>
    </row>
    <row r="85" spans="1:14" ht="20.5" customHeight="1" x14ac:dyDescent="0.15">
      <c r="A85" s="29">
        <v>1</v>
      </c>
      <c r="B85" s="11" t="s">
        <v>590</v>
      </c>
      <c r="C85" s="16"/>
      <c r="D85" s="18">
        <v>0</v>
      </c>
      <c r="E85" s="17" t="str" cm="1">
        <f t="array" ref="E85">IF(D85&gt;0,D85,"")</f>
        <v/>
      </c>
      <c r="F85" s="17" t="str" cm="1">
        <f t="array" ref="F85">IF(E85&gt;0,E85,"")</f>
        <v/>
      </c>
      <c r="G85" s="25" t="s">
        <v>578</v>
      </c>
      <c r="H85" s="18">
        <v>6914000</v>
      </c>
      <c r="I85" s="18">
        <v>6914000</v>
      </c>
      <c r="J85" s="18">
        <v>6914000</v>
      </c>
      <c r="K85" s="18">
        <v>11</v>
      </c>
      <c r="L85" s="17" t="str" cm="1">
        <f t="array" ref="L85">IF(D85&gt;0,IF($D85&lt;=0,0,D85*H85),"")</f>
        <v/>
      </c>
      <c r="M85" s="18" cm="1">
        <f t="array" ref="M85">IF(E85&gt;0,IF($D85&lt;=0,0,ROUND(E85*I85,2)),"")</f>
        <v>0</v>
      </c>
      <c r="N85" s="27" cm="1">
        <f t="array" ref="N85">IF(F85&gt;0,IF($D85&lt;=0,0,ROUND(F85*J85,2)),"")</f>
        <v>0</v>
      </c>
    </row>
    <row r="86" spans="1:14" ht="20.5" customHeight="1" x14ac:dyDescent="0.15">
      <c r="A86" s="29">
        <v>2</v>
      </c>
      <c r="B86" s="11" t="s">
        <v>591</v>
      </c>
      <c r="C86" s="12"/>
      <c r="D86" s="13">
        <v>0.13</v>
      </c>
      <c r="E86" s="13" cm="1">
        <f t="array" ref="E86">IF(D86&gt;0,D86,"")</f>
        <v>0.13</v>
      </c>
      <c r="F86" s="13" cm="1">
        <f t="array" ref="F86">IF(E86&gt;0,E86,"")</f>
        <v>0.13</v>
      </c>
      <c r="G86" s="14" t="s">
        <v>578</v>
      </c>
      <c r="H86" s="13">
        <v>6131916</v>
      </c>
      <c r="I86" s="13">
        <v>6131916</v>
      </c>
      <c r="J86" s="13">
        <v>6131916</v>
      </c>
      <c r="K86" s="13">
        <v>11</v>
      </c>
      <c r="L86" s="13" cm="1">
        <f t="array" ref="L86">IF(D86&gt;0,IF($D86&lt;=0,0,D86*H86),"")</f>
        <v>797149.08000000007</v>
      </c>
      <c r="M86" s="13" cm="1">
        <f t="array" ref="M86">IF(E86&gt;0,IF($D86&lt;=0,0,ROUND(E86*I86,2)),"")</f>
        <v>797149.08</v>
      </c>
      <c r="N86" s="15" cm="1">
        <f t="array" ref="N86">IF(F86&gt;0,IF($D86&lt;=0,0,ROUND(F86*J86,2)),"")</f>
        <v>797149.08</v>
      </c>
    </row>
    <row r="87" spans="1:14" ht="20.5" customHeight="1" x14ac:dyDescent="0.15">
      <c r="A87" s="29">
        <v>3</v>
      </c>
      <c r="B87" s="11" t="s">
        <v>592</v>
      </c>
      <c r="C87" s="16"/>
      <c r="D87" s="18">
        <v>22.5</v>
      </c>
      <c r="E87" s="18" cm="1">
        <f t="array" ref="E87">IF(D87&gt;0,D87,"")</f>
        <v>22.5</v>
      </c>
      <c r="F87" s="18" cm="1">
        <f t="array" ref="F87">IF(E87&gt;0,E87,"")</f>
        <v>22.5</v>
      </c>
      <c r="G87" s="25" t="s">
        <v>584</v>
      </c>
      <c r="H87" s="18">
        <v>83370</v>
      </c>
      <c r="I87" s="18">
        <v>83370</v>
      </c>
      <c r="J87" s="18">
        <v>83370</v>
      </c>
      <c r="K87" s="18">
        <v>11</v>
      </c>
      <c r="L87" s="18" cm="1">
        <f t="array" ref="L87">IF(D87&gt;0,IF($D87&lt;=0,0,D87*H87),"")</f>
        <v>1875825</v>
      </c>
      <c r="M87" s="18" cm="1">
        <f t="array" ref="M87">IF(E87&gt;0,IF($D87&lt;=0,0,ROUND(E87*I87,2)),"")</f>
        <v>1875825</v>
      </c>
      <c r="N87" s="27" cm="1">
        <f t="array" ref="N87">IF(F87&gt;0,IF($D87&lt;=0,0,ROUND(F87*J87,2)),"")</f>
        <v>1875825</v>
      </c>
    </row>
    <row r="88" spans="1:14" ht="20.5" customHeight="1" x14ac:dyDescent="0.15">
      <c r="A88" s="29">
        <v>4</v>
      </c>
      <c r="B88" s="11" t="s">
        <v>593</v>
      </c>
      <c r="C88" s="12"/>
      <c r="D88" s="13">
        <v>3</v>
      </c>
      <c r="E88" s="13" cm="1">
        <f t="array" ref="E88">IF(D88&gt;0,D88,"")</f>
        <v>3</v>
      </c>
      <c r="F88" s="13" cm="1">
        <f t="array" ref="F88">IF(E88&gt;0,E88,"")</f>
        <v>3</v>
      </c>
      <c r="G88" s="14" t="s">
        <v>323</v>
      </c>
      <c r="H88" s="13">
        <v>54950</v>
      </c>
      <c r="I88" s="13">
        <v>54950</v>
      </c>
      <c r="J88" s="13">
        <v>54950</v>
      </c>
      <c r="K88" s="13">
        <v>11</v>
      </c>
      <c r="L88" s="13" cm="1">
        <f t="array" ref="L88">IF(D88&gt;0,IF($D88&lt;=0,0,D88*H88),"")</f>
        <v>164850</v>
      </c>
      <c r="M88" s="13" cm="1">
        <f t="array" ref="M88">IF(E88&gt;0,IF($D88&lt;=0,0,ROUND(E88*I88,2)),"")</f>
        <v>164850</v>
      </c>
      <c r="N88" s="15" cm="1">
        <f t="array" ref="N88">IF(F88&gt;0,IF($D88&lt;=0,0,ROUND(F88*J88,2)),"")</f>
        <v>164850</v>
      </c>
    </row>
    <row r="89" spans="1:14" ht="20.5" customHeight="1" x14ac:dyDescent="0.15">
      <c r="A89" s="29">
        <v>5</v>
      </c>
      <c r="B89" s="11" t="s">
        <v>594</v>
      </c>
      <c r="C89" s="16"/>
      <c r="D89" s="18">
        <v>13.5</v>
      </c>
      <c r="E89" s="18" cm="1">
        <f t="array" ref="E89">IF(D89&gt;0,D89,"")</f>
        <v>13.5</v>
      </c>
      <c r="F89" s="18" cm="1">
        <f t="array" ref="F89">IF(E89&gt;0,E89,"")</f>
        <v>13.5</v>
      </c>
      <c r="G89" s="25" t="s">
        <v>584</v>
      </c>
      <c r="H89" s="18">
        <v>78300</v>
      </c>
      <c r="I89" s="18">
        <v>78300</v>
      </c>
      <c r="J89" s="18">
        <v>78300</v>
      </c>
      <c r="K89" s="18">
        <v>11</v>
      </c>
      <c r="L89" s="18" cm="1">
        <f t="array" ref="L89">IF(D89&gt;0,IF($D89&lt;=0,0,D89*H89),"")</f>
        <v>1057050</v>
      </c>
      <c r="M89" s="18" cm="1">
        <f t="array" ref="M89">IF(E89&gt;0,IF($D89&lt;=0,0,ROUND(E89*I89,2)),"")</f>
        <v>1057050</v>
      </c>
      <c r="N89" s="27" cm="1">
        <f t="array" ref="N89">IF(F89&gt;0,IF($D89&lt;=0,0,ROUND(F89*J89,2)),"")</f>
        <v>1057050</v>
      </c>
    </row>
    <row r="90" spans="1:14" ht="20.5" customHeight="1" x14ac:dyDescent="0.15">
      <c r="A90" s="10" t="s">
        <v>421</v>
      </c>
      <c r="B90" s="11" t="s">
        <v>595</v>
      </c>
      <c r="C90" s="12"/>
      <c r="D90" s="13"/>
      <c r="E90" s="20" t="str" cm="1">
        <f t="array" ref="E90">IF(D90&gt;0,D90,"")</f>
        <v/>
      </c>
      <c r="F90" s="20" t="str" cm="1">
        <f t="array" ref="F90">IF(E90&gt;0,E90,"")</f>
        <v/>
      </c>
      <c r="G90" s="20"/>
      <c r="H90" s="13"/>
      <c r="I90" s="13"/>
      <c r="J90" s="13"/>
      <c r="K90" s="14"/>
      <c r="L90" s="20"/>
      <c r="M90" s="20"/>
      <c r="N90" s="21"/>
    </row>
    <row r="91" spans="1:14" ht="20.5" customHeight="1" x14ac:dyDescent="0.15">
      <c r="A91" s="29">
        <v>1</v>
      </c>
      <c r="B91" s="11" t="s">
        <v>596</v>
      </c>
      <c r="C91" s="16"/>
      <c r="D91" s="18">
        <v>157.63999999999999</v>
      </c>
      <c r="E91" s="18" cm="1">
        <f t="array" ref="E91">IF(D91&gt;0,D91,"")</f>
        <v>157.63999999999999</v>
      </c>
      <c r="F91" s="18" cm="1">
        <f t="array" ref="F91">IF(E91&gt;0,E91,"")</f>
        <v>157.63999999999999</v>
      </c>
      <c r="G91" s="25" t="s">
        <v>584</v>
      </c>
      <c r="H91" s="18">
        <v>5690</v>
      </c>
      <c r="I91" s="18">
        <v>5690</v>
      </c>
      <c r="J91" s="18">
        <v>5690</v>
      </c>
      <c r="K91" s="18">
        <v>11</v>
      </c>
      <c r="L91" s="18" cm="1">
        <f t="array" ref="L91">IF(D91&gt;0,IF($D91&lt;=0,0,D91*H91),"")</f>
        <v>896971.6</v>
      </c>
      <c r="M91" s="18" cm="1">
        <f t="array" ref="M91">IF(E91&gt;0,IF($D91&lt;=0,0,ROUND(E91*I91,2)),"")</f>
        <v>896971.6</v>
      </c>
      <c r="N91" s="27" cm="1">
        <f t="array" ref="N91">IF(F91&gt;0,IF($D91&lt;=0,0,ROUND(F91*J91,2)),"")</f>
        <v>896971.6</v>
      </c>
    </row>
    <row r="92" spans="1:14" ht="20.5" customHeight="1" x14ac:dyDescent="0.15">
      <c r="A92" s="29">
        <v>2</v>
      </c>
      <c r="B92" s="11" t="s">
        <v>597</v>
      </c>
      <c r="C92" s="12"/>
      <c r="D92" s="13">
        <v>5.8</v>
      </c>
      <c r="E92" s="13" cm="1">
        <f t="array" ref="E92">IF(D92&gt;0,D92,"")</f>
        <v>5.8</v>
      </c>
      <c r="F92" s="13" cm="1">
        <f t="array" ref="F92">IF(E92&gt;0,E92,"")</f>
        <v>5.8</v>
      </c>
      <c r="G92" s="14" t="s">
        <v>584</v>
      </c>
      <c r="H92" s="13">
        <v>52950</v>
      </c>
      <c r="I92" s="13">
        <v>52950</v>
      </c>
      <c r="J92" s="13">
        <v>52950</v>
      </c>
      <c r="K92" s="13">
        <v>11</v>
      </c>
      <c r="L92" s="13" cm="1">
        <f t="array" ref="L92">IF(D92&gt;0,IF($D92&lt;=0,0,D92*H92),"")</f>
        <v>307110</v>
      </c>
      <c r="M92" s="13" cm="1">
        <f t="array" ref="M92">IF(E92&gt;0,IF($D92&lt;=0,0,ROUND(E92*I92,2)),"")</f>
        <v>307110</v>
      </c>
      <c r="N92" s="15" cm="1">
        <f t="array" ref="N92">IF(F92&gt;0,IF($D92&lt;=0,0,ROUND(F92*J92,2)),"")</f>
        <v>307110</v>
      </c>
    </row>
    <row r="93" spans="1:14" ht="20.5" customHeight="1" x14ac:dyDescent="0.15">
      <c r="A93" s="78" t="s">
        <v>604</v>
      </c>
      <c r="B93" s="11" t="s">
        <v>605</v>
      </c>
      <c r="C93" s="16"/>
      <c r="D93" s="18"/>
      <c r="E93" s="17" t="str" cm="1">
        <f t="array" ref="E93">IF(D93&gt;0,D93,"")</f>
        <v/>
      </c>
      <c r="F93" s="17" t="str" cm="1">
        <f t="array" ref="F93">IF(E93&gt;0,E93,"")</f>
        <v/>
      </c>
      <c r="G93" s="17"/>
      <c r="H93" s="18"/>
      <c r="I93" s="18"/>
      <c r="J93" s="18"/>
      <c r="K93" s="25"/>
      <c r="L93" s="17"/>
      <c r="M93" s="17"/>
      <c r="N93" s="19"/>
    </row>
    <row r="94" spans="1:14" ht="20.5" customHeight="1" x14ac:dyDescent="0.15">
      <c r="A94" s="10" t="s">
        <v>382</v>
      </c>
      <c r="B94" s="11" t="s">
        <v>576</v>
      </c>
      <c r="C94" s="12"/>
      <c r="D94" s="13"/>
      <c r="E94" s="20" t="str" cm="1">
        <f t="array" ref="E94">IF(D94&gt;0,D94,"")</f>
        <v/>
      </c>
      <c r="F94" s="20" t="str" cm="1">
        <f t="array" ref="F94">IF(E94&gt;0,E94,"")</f>
        <v/>
      </c>
      <c r="G94" s="20"/>
      <c r="H94" s="13"/>
      <c r="I94" s="13"/>
      <c r="J94" s="13"/>
      <c r="K94" s="14"/>
      <c r="L94" s="20"/>
      <c r="M94" s="20"/>
      <c r="N94" s="21"/>
    </row>
    <row r="95" spans="1:14" ht="20.5" customHeight="1" x14ac:dyDescent="0.15">
      <c r="A95" s="29">
        <v>1</v>
      </c>
      <c r="B95" s="11" t="s">
        <v>577</v>
      </c>
      <c r="C95" s="16"/>
      <c r="D95" s="18">
        <v>10.14</v>
      </c>
      <c r="E95" s="18" cm="1">
        <f t="array" ref="E95">IF(D95&gt;0,D95,"")</f>
        <v>10.14</v>
      </c>
      <c r="F95" s="18" cm="1">
        <f t="array" ref="F95">IF(E95&gt;0,E95,"")</f>
        <v>10.14</v>
      </c>
      <c r="G95" s="25" t="s">
        <v>578</v>
      </c>
      <c r="H95" s="18">
        <v>60000</v>
      </c>
      <c r="I95" s="18">
        <v>60000</v>
      </c>
      <c r="J95" s="18">
        <v>60000</v>
      </c>
      <c r="K95" s="18">
        <v>11</v>
      </c>
      <c r="L95" s="18" cm="1">
        <f t="array" ref="L95">IF(D95&gt;0,IF($D95&lt;=0,0,D95*H95),"")</f>
        <v>608400</v>
      </c>
      <c r="M95" s="18" cm="1">
        <f t="array" ref="M95">IF(E95&gt;0,IF($D95&lt;=0,0,ROUND(E95*I95,2)),"")</f>
        <v>608400</v>
      </c>
      <c r="N95" s="27" cm="1">
        <f t="array" ref="N95">IF(F95&gt;0,IF($D95&lt;=0,0,ROUND(F95*J95,2)),"")</f>
        <v>608400</v>
      </c>
    </row>
    <row r="96" spans="1:14" ht="20.5" customHeight="1" x14ac:dyDescent="0.15">
      <c r="A96" s="29">
        <v>2</v>
      </c>
      <c r="B96" s="11" t="s">
        <v>579</v>
      </c>
      <c r="C96" s="12"/>
      <c r="D96" s="13">
        <v>5.75</v>
      </c>
      <c r="E96" s="13" cm="1">
        <f t="array" ref="E96">IF(D96&gt;0,D96,"")</f>
        <v>5.75</v>
      </c>
      <c r="F96" s="13" cm="1">
        <f t="array" ref="F96">IF(E96&gt;0,E96,"")</f>
        <v>5.75</v>
      </c>
      <c r="G96" s="14" t="s">
        <v>578</v>
      </c>
      <c r="H96" s="13">
        <v>48000</v>
      </c>
      <c r="I96" s="13">
        <v>48000</v>
      </c>
      <c r="J96" s="13">
        <v>48000</v>
      </c>
      <c r="K96" s="13">
        <v>11</v>
      </c>
      <c r="L96" s="13" cm="1">
        <f t="array" ref="L96">IF(D96&gt;0,IF($D96&lt;=0,0,D96*H96),"")</f>
        <v>276000</v>
      </c>
      <c r="M96" s="13" cm="1">
        <f t="array" ref="M96">IF(E96&gt;0,IF($D96&lt;=0,0,ROUND(E96*I96,2)),"")</f>
        <v>276000</v>
      </c>
      <c r="N96" s="15" cm="1">
        <f t="array" ref="N96">IF(F96&gt;0,IF($D96&lt;=0,0,ROUND(F96*J96,2)),"")</f>
        <v>276000</v>
      </c>
    </row>
    <row r="97" spans="1:14" ht="20.5" customHeight="1" x14ac:dyDescent="0.15">
      <c r="A97" s="29">
        <v>3</v>
      </c>
      <c r="B97" s="11" t="s">
        <v>580</v>
      </c>
      <c r="C97" s="16"/>
      <c r="D97" s="18">
        <v>4.18</v>
      </c>
      <c r="E97" s="18" cm="1">
        <f t="array" ref="E97">IF(D97&gt;0,D97,"")</f>
        <v>4.18</v>
      </c>
      <c r="F97" s="18" cm="1">
        <f t="array" ref="F97">IF(E97&gt;0,E97,"")</f>
        <v>4.18</v>
      </c>
      <c r="G97" s="25" t="s">
        <v>578</v>
      </c>
      <c r="H97" s="18">
        <v>37200</v>
      </c>
      <c r="I97" s="18">
        <v>37200</v>
      </c>
      <c r="J97" s="18">
        <v>37200</v>
      </c>
      <c r="K97" s="18">
        <v>11</v>
      </c>
      <c r="L97" s="18" cm="1">
        <f t="array" ref="L97">IF(D97&gt;0,IF($D97&lt;=0,0,D97*H97),"")</f>
        <v>155496</v>
      </c>
      <c r="M97" s="18" cm="1">
        <f t="array" ref="M97">IF(E97&gt;0,IF($D97&lt;=0,0,ROUND(E97*I97,2)),"")</f>
        <v>155496</v>
      </c>
      <c r="N97" s="27" cm="1">
        <f t="array" ref="N97">IF(F97&gt;0,IF($D97&lt;=0,0,ROUND(F97*J97,2)),"")</f>
        <v>155496</v>
      </c>
    </row>
    <row r="98" spans="1:14" ht="20.5" customHeight="1" x14ac:dyDescent="0.15">
      <c r="A98" s="10" t="s">
        <v>389</v>
      </c>
      <c r="B98" s="11" t="s">
        <v>581</v>
      </c>
      <c r="C98" s="12"/>
      <c r="D98" s="13"/>
      <c r="E98" s="20" t="str" cm="1">
        <f t="array" ref="E98">IF(D98&gt;0,D98,"")</f>
        <v/>
      </c>
      <c r="F98" s="20" t="str" cm="1">
        <f t="array" ref="F98">IF(E98&gt;0,E98,"")</f>
        <v/>
      </c>
      <c r="G98" s="20"/>
      <c r="H98" s="13"/>
      <c r="I98" s="13"/>
      <c r="J98" s="13"/>
      <c r="K98" s="14"/>
      <c r="L98" s="20"/>
      <c r="M98" s="20"/>
      <c r="N98" s="21"/>
    </row>
    <row r="99" spans="1:14" ht="20.5" customHeight="1" x14ac:dyDescent="0.15">
      <c r="A99" s="29">
        <v>1</v>
      </c>
      <c r="B99" s="11" t="s">
        <v>582</v>
      </c>
      <c r="C99" s="16"/>
      <c r="D99" s="18"/>
      <c r="E99" s="17" t="str" cm="1">
        <f t="array" ref="E99">IF(D99&gt;0,D99,"")</f>
        <v/>
      </c>
      <c r="F99" s="17" t="str" cm="1">
        <f t="array" ref="F99">IF(E99&gt;0,E99,"")</f>
        <v/>
      </c>
      <c r="G99" s="25" t="s">
        <v>578</v>
      </c>
      <c r="H99" s="18">
        <v>811668</v>
      </c>
      <c r="I99" s="18">
        <v>811668</v>
      </c>
      <c r="J99" s="18">
        <v>811668</v>
      </c>
      <c r="K99" s="18">
        <v>11</v>
      </c>
      <c r="L99" s="17" t="str" cm="1">
        <f t="array" ref="L99">IF(D99&gt;0,IF($D99&lt;=0,0,D99*H99),"")</f>
        <v/>
      </c>
      <c r="M99" s="18" cm="1">
        <f t="array" ref="M99">IF(E99&gt;0,IF($D99&lt;=0,0,ROUND(E99*I99,2)),"")</f>
        <v>0</v>
      </c>
      <c r="N99" s="27" cm="1">
        <f t="array" ref="N99">IF(F99&gt;0,IF($D99&lt;=0,0,ROUND(F99*J99,2)),"")</f>
        <v>0</v>
      </c>
    </row>
    <row r="100" spans="1:14" ht="20.5" customHeight="1" x14ac:dyDescent="0.15">
      <c r="A100" s="29">
        <v>2</v>
      </c>
      <c r="B100" s="11" t="s">
        <v>583</v>
      </c>
      <c r="C100" s="12"/>
      <c r="D100" s="13">
        <v>98.47</v>
      </c>
      <c r="E100" s="13" cm="1">
        <f t="array" ref="E100">IF(D100&gt;0,D100,"")</f>
        <v>98.47</v>
      </c>
      <c r="F100" s="13" cm="1">
        <f t="array" ref="F100">IF(E100&gt;0,E100,"")</f>
        <v>98.47</v>
      </c>
      <c r="G100" s="14" t="s">
        <v>584</v>
      </c>
      <c r="H100" s="13">
        <v>166880.79999999999</v>
      </c>
      <c r="I100" s="13">
        <v>166880.79999999999</v>
      </c>
      <c r="J100" s="13">
        <v>166880.79999999999</v>
      </c>
      <c r="K100" s="13">
        <v>11</v>
      </c>
      <c r="L100" s="13" cm="1">
        <f t="array" ref="L100">IF(D100&gt;0,IF($D100&lt;=0,0,D100*H100),"")</f>
        <v>16432752.375999998</v>
      </c>
      <c r="M100" s="13" cm="1">
        <f t="array" ref="M100">IF(E100&gt;0,IF($D100&lt;=0,0,ROUND(E100*I100,2)),"")</f>
        <v>16432752.380000001</v>
      </c>
      <c r="N100" s="15" cm="1">
        <f t="array" ref="N100">IF(F100&gt;0,IF($D100&lt;=0,0,ROUND(F100*J100,2)),"")</f>
        <v>16432752.380000001</v>
      </c>
    </row>
    <row r="101" spans="1:14" ht="20.5" customHeight="1" x14ac:dyDescent="0.15">
      <c r="A101" s="29">
        <v>3</v>
      </c>
      <c r="B101" s="11" t="s">
        <v>585</v>
      </c>
      <c r="C101" s="16"/>
      <c r="D101" s="18">
        <v>196.94</v>
      </c>
      <c r="E101" s="18" cm="1">
        <f t="array" ref="E101">IF(D101&gt;0,D101,"")</f>
        <v>196.94</v>
      </c>
      <c r="F101" s="18" cm="1">
        <f t="array" ref="F101">IF(E101&gt;0,E101,"")</f>
        <v>196.94</v>
      </c>
      <c r="G101" s="25" t="s">
        <v>584</v>
      </c>
      <c r="H101" s="18">
        <v>54956</v>
      </c>
      <c r="I101" s="18">
        <v>54956</v>
      </c>
      <c r="J101" s="18">
        <v>54956</v>
      </c>
      <c r="K101" s="18">
        <v>11</v>
      </c>
      <c r="L101" s="18" cm="1">
        <f t="array" ref="L101">IF(D101&gt;0,IF($D101&lt;=0,0,D101*H101),"")</f>
        <v>10823034.640000001</v>
      </c>
      <c r="M101" s="18" cm="1">
        <f t="array" ref="M101">IF(E101&gt;0,IF($D101&lt;=0,0,ROUND(E101*I101,2)),"")</f>
        <v>10823034.640000001</v>
      </c>
      <c r="N101" s="27" cm="1">
        <f t="array" ref="N101">IF(F101&gt;0,IF($D101&lt;=0,0,ROUND(F101*J101,2)),"")</f>
        <v>10823034.640000001</v>
      </c>
    </row>
    <row r="102" spans="1:14" ht="20.5" customHeight="1" x14ac:dyDescent="0.15">
      <c r="A102" s="29">
        <v>4</v>
      </c>
      <c r="B102" s="11" t="s">
        <v>586</v>
      </c>
      <c r="C102" s="12"/>
      <c r="D102" s="13">
        <v>4.03</v>
      </c>
      <c r="E102" s="13" cm="1">
        <f t="array" ref="E102">IF(D102&gt;0,D102,"")</f>
        <v>4.03</v>
      </c>
      <c r="F102" s="13" cm="1">
        <f t="array" ref="F102">IF(E102&gt;0,E102,"")</f>
        <v>4.03</v>
      </c>
      <c r="G102" s="14" t="s">
        <v>578</v>
      </c>
      <c r="H102" s="13">
        <v>729603</v>
      </c>
      <c r="I102" s="13">
        <v>729603</v>
      </c>
      <c r="J102" s="13">
        <v>729603</v>
      </c>
      <c r="K102" s="13">
        <v>11</v>
      </c>
      <c r="L102" s="13" cm="1">
        <f t="array" ref="L102">IF(D102&gt;0,IF($D102&lt;=0,0,D102*H102),"")</f>
        <v>2940300.0900000003</v>
      </c>
      <c r="M102" s="13" cm="1">
        <f t="array" ref="M102">IF(E102&gt;0,IF($D102&lt;=0,0,ROUND(E102*I102,2)),"")</f>
        <v>2940300.09</v>
      </c>
      <c r="N102" s="15" cm="1">
        <f t="array" ref="N102">IF(F102&gt;0,IF($D102&lt;=0,0,ROUND(F102*J102,2)),"")</f>
        <v>2940300.09</v>
      </c>
    </row>
    <row r="103" spans="1:14" ht="20.5" customHeight="1" x14ac:dyDescent="0.15">
      <c r="A103" s="10" t="s">
        <v>398</v>
      </c>
      <c r="B103" s="11" t="s">
        <v>91</v>
      </c>
      <c r="C103" s="16"/>
      <c r="D103" s="18"/>
      <c r="E103" s="17" t="str" cm="1">
        <f t="array" ref="E103">IF(D103&gt;0,D103,"")</f>
        <v/>
      </c>
      <c r="F103" s="17" t="str" cm="1">
        <f t="array" ref="F103">IF(E103&gt;0,E103,"")</f>
        <v/>
      </c>
      <c r="G103" s="17"/>
      <c r="H103" s="18"/>
      <c r="I103" s="18"/>
      <c r="J103" s="18"/>
      <c r="K103" s="25"/>
      <c r="L103" s="17"/>
      <c r="M103" s="17"/>
      <c r="N103" s="19"/>
    </row>
    <row r="104" spans="1:14" ht="20.5" customHeight="1" x14ac:dyDescent="0.15">
      <c r="A104" s="29">
        <v>1</v>
      </c>
      <c r="B104" s="11" t="s">
        <v>587</v>
      </c>
      <c r="C104" s="12"/>
      <c r="D104" s="13">
        <v>0.26</v>
      </c>
      <c r="E104" s="13" cm="1">
        <f t="array" ref="E104">IF(D104&gt;0,D104,"")</f>
        <v>0.26</v>
      </c>
      <c r="F104" s="13" cm="1">
        <f t="array" ref="F104">IF(E104&gt;0,E104,"")</f>
        <v>0.26</v>
      </c>
      <c r="G104" s="14" t="s">
        <v>578</v>
      </c>
      <c r="H104" s="13">
        <v>6267500</v>
      </c>
      <c r="I104" s="13">
        <v>6267500</v>
      </c>
      <c r="J104" s="13">
        <v>6267500</v>
      </c>
      <c r="K104" s="13">
        <v>11</v>
      </c>
      <c r="L104" s="13" cm="1">
        <f t="array" ref="L104">IF(D104&gt;0,IF($D104&lt;=0,0,D104*H104),"")</f>
        <v>1629550</v>
      </c>
      <c r="M104" s="13" cm="1">
        <f t="array" ref="M104">IF(E104&gt;0,IF($D104&lt;=0,0,ROUND(E104*I104,2)),"")</f>
        <v>1629550</v>
      </c>
      <c r="N104" s="15" cm="1">
        <f t="array" ref="N104">IF(F104&gt;0,IF($D104&lt;=0,0,ROUND(F104*J104,2)),"")</f>
        <v>1629550</v>
      </c>
    </row>
    <row r="105" spans="1:14" ht="20.5" customHeight="1" x14ac:dyDescent="0.15">
      <c r="A105" s="29">
        <v>2</v>
      </c>
      <c r="B105" s="11" t="s">
        <v>588</v>
      </c>
      <c r="C105" s="16"/>
      <c r="D105" s="18">
        <v>4.8</v>
      </c>
      <c r="E105" s="18" cm="1">
        <f t="array" ref="E105">IF(D105&gt;0,D105,"")</f>
        <v>4.8</v>
      </c>
      <c r="F105" s="18" cm="1">
        <f t="array" ref="F105">IF(E105&gt;0,E105,"")</f>
        <v>4.8</v>
      </c>
      <c r="G105" s="25" t="s">
        <v>584</v>
      </c>
      <c r="H105" s="18">
        <v>434112</v>
      </c>
      <c r="I105" s="18">
        <v>434112</v>
      </c>
      <c r="J105" s="18">
        <v>434112</v>
      </c>
      <c r="K105" s="18">
        <v>11</v>
      </c>
      <c r="L105" s="18" cm="1">
        <f t="array" ref="L105">IF(D105&gt;0,IF($D105&lt;=0,0,D105*H105),"")</f>
        <v>2083737.5999999999</v>
      </c>
      <c r="M105" s="18" cm="1">
        <f t="array" ref="M105">IF(E105&gt;0,IF($D105&lt;=0,0,ROUND(E105*I105,2)),"")</f>
        <v>2083737.6000000001</v>
      </c>
      <c r="N105" s="27" cm="1">
        <f t="array" ref="N105">IF(F105&gt;0,IF($D105&lt;=0,0,ROUND(F105*J105,2)),"")</f>
        <v>2083737.6000000001</v>
      </c>
    </row>
    <row r="106" spans="1:14" ht="20.5" customHeight="1" x14ac:dyDescent="0.15">
      <c r="A106" s="29">
        <v>3</v>
      </c>
      <c r="B106" s="11" t="s">
        <v>589</v>
      </c>
      <c r="C106" s="12"/>
      <c r="D106" s="13">
        <v>16.190000000000001</v>
      </c>
      <c r="E106" s="13" cm="1">
        <f t="array" ref="E106">IF(D106&gt;0,D106,"")</f>
        <v>16.190000000000001</v>
      </c>
      <c r="F106" s="13" cm="1">
        <f t="array" ref="F106">IF(E106&gt;0,E106,"")</f>
        <v>16.190000000000001</v>
      </c>
      <c r="G106" s="14" t="s">
        <v>584</v>
      </c>
      <c r="H106" s="13">
        <v>103150</v>
      </c>
      <c r="I106" s="13">
        <v>103150</v>
      </c>
      <c r="J106" s="13">
        <v>103150</v>
      </c>
      <c r="K106" s="13">
        <v>11</v>
      </c>
      <c r="L106" s="13" cm="1">
        <f t="array" ref="L106">IF(D106&gt;0,IF($D106&lt;=0,0,D106*H106),"")</f>
        <v>1669998.5000000002</v>
      </c>
      <c r="M106" s="13" cm="1">
        <f t="array" ref="M106">IF(E106&gt;0,IF($D106&lt;=0,0,ROUND(E106*I106,2)),"")</f>
        <v>1669998.5</v>
      </c>
      <c r="N106" s="15" cm="1">
        <f t="array" ref="N106">IF(F106&gt;0,IF($D106&lt;=0,0,ROUND(F106*J106,2)),"")</f>
        <v>1669998.5</v>
      </c>
    </row>
    <row r="107" spans="1:14" ht="20.5" customHeight="1" x14ac:dyDescent="0.15">
      <c r="A107" s="10" t="s">
        <v>417</v>
      </c>
      <c r="B107" s="11" t="s">
        <v>599</v>
      </c>
      <c r="C107" s="16"/>
      <c r="D107" s="18"/>
      <c r="E107" s="17" t="str" cm="1">
        <f t="array" ref="E107">IF(D107&gt;0,D107,"")</f>
        <v/>
      </c>
      <c r="F107" s="17" t="str" cm="1">
        <f t="array" ref="F107">IF(E107&gt;0,E107,"")</f>
        <v/>
      </c>
      <c r="G107" s="17"/>
      <c r="H107" s="18"/>
      <c r="I107" s="18"/>
      <c r="J107" s="18"/>
      <c r="K107" s="25"/>
      <c r="L107" s="17"/>
      <c r="M107" s="17"/>
      <c r="N107" s="19"/>
    </row>
    <row r="108" spans="1:14" ht="20.5" customHeight="1" x14ac:dyDescent="0.15">
      <c r="A108" s="29">
        <v>1</v>
      </c>
      <c r="B108" s="11" t="s">
        <v>590</v>
      </c>
      <c r="C108" s="12"/>
      <c r="D108" s="13">
        <v>0</v>
      </c>
      <c r="E108" s="20" t="str" cm="1">
        <f t="array" ref="E108">IF(D108&gt;0,D108,"")</f>
        <v/>
      </c>
      <c r="F108" s="20" t="str" cm="1">
        <f t="array" ref="F108">IF(E108&gt;0,E108,"")</f>
        <v/>
      </c>
      <c r="G108" s="14" t="s">
        <v>578</v>
      </c>
      <c r="H108" s="13">
        <v>6914000</v>
      </c>
      <c r="I108" s="13">
        <v>6914000</v>
      </c>
      <c r="J108" s="13">
        <v>6914000</v>
      </c>
      <c r="K108" s="13">
        <v>11</v>
      </c>
      <c r="L108" s="20" t="str" cm="1">
        <f t="array" ref="L108">IF(D108&gt;0,IF($D108&lt;=0,0,D108*H108),"")</f>
        <v/>
      </c>
      <c r="M108" s="13" cm="1">
        <f t="array" ref="M108">IF(E108&gt;0,IF($D108&lt;=0,0,ROUND(E108*I108,2)),"")</f>
        <v>0</v>
      </c>
      <c r="N108" s="15" cm="1">
        <f t="array" ref="N108">IF(F108&gt;0,IF($D108&lt;=0,0,ROUND(F108*J108,2)),"")</f>
        <v>0</v>
      </c>
    </row>
    <row r="109" spans="1:14" ht="20.5" customHeight="1" x14ac:dyDescent="0.15">
      <c r="A109" s="29">
        <v>2</v>
      </c>
      <c r="B109" s="11" t="s">
        <v>591</v>
      </c>
      <c r="C109" s="16"/>
      <c r="D109" s="18">
        <v>0</v>
      </c>
      <c r="E109" s="17" t="str" cm="1">
        <f t="array" ref="E109">IF(D109&gt;0,D109,"")</f>
        <v/>
      </c>
      <c r="F109" s="17" t="str" cm="1">
        <f t="array" ref="F109">IF(E109&gt;0,E109,"")</f>
        <v/>
      </c>
      <c r="G109" s="25" t="s">
        <v>578</v>
      </c>
      <c r="H109" s="18">
        <v>6131916</v>
      </c>
      <c r="I109" s="18">
        <v>6131916</v>
      </c>
      <c r="J109" s="18">
        <v>6131916</v>
      </c>
      <c r="K109" s="18">
        <v>11</v>
      </c>
      <c r="L109" s="17" t="str" cm="1">
        <f t="array" ref="L109">IF(D109&gt;0,IF($D109&lt;=0,0,D109*H109),"")</f>
        <v/>
      </c>
      <c r="M109" s="18" cm="1">
        <f t="array" ref="M109">IF(E109&gt;0,IF($D109&lt;=0,0,ROUND(E109*I109,2)),"")</f>
        <v>0</v>
      </c>
      <c r="N109" s="27" cm="1">
        <f t="array" ref="N109">IF(F109&gt;0,IF($D109&lt;=0,0,ROUND(F109*J109,2)),"")</f>
        <v>0</v>
      </c>
    </row>
    <row r="110" spans="1:14" ht="20.5" customHeight="1" x14ac:dyDescent="0.15">
      <c r="A110" s="29">
        <v>3</v>
      </c>
      <c r="B110" s="11" t="s">
        <v>592</v>
      </c>
      <c r="C110" s="12"/>
      <c r="D110" s="13">
        <v>0</v>
      </c>
      <c r="E110" s="20" t="str" cm="1">
        <f t="array" ref="E110">IF(D110&gt;0,D110,"")</f>
        <v/>
      </c>
      <c r="F110" s="20" t="str" cm="1">
        <f t="array" ref="F110">IF(E110&gt;0,E110,"")</f>
        <v/>
      </c>
      <c r="G110" s="14" t="s">
        <v>584</v>
      </c>
      <c r="H110" s="13">
        <v>83370</v>
      </c>
      <c r="I110" s="13">
        <v>83370</v>
      </c>
      <c r="J110" s="13">
        <v>83370</v>
      </c>
      <c r="K110" s="13">
        <v>11</v>
      </c>
      <c r="L110" s="20" t="str" cm="1">
        <f t="array" ref="L110">IF(D110&gt;0,IF($D110&lt;=0,0,D110*H110),"")</f>
        <v/>
      </c>
      <c r="M110" s="13" cm="1">
        <f t="array" ref="M110">IF(E110&gt;0,IF($D110&lt;=0,0,ROUND(E110*I110,2)),"")</f>
        <v>0</v>
      </c>
      <c r="N110" s="15" cm="1">
        <f t="array" ref="N110">IF(F110&gt;0,IF($D110&lt;=0,0,ROUND(F110*J110,2)),"")</f>
        <v>0</v>
      </c>
    </row>
    <row r="111" spans="1:14" ht="20.5" customHeight="1" x14ac:dyDescent="0.15">
      <c r="A111" s="29">
        <v>4</v>
      </c>
      <c r="B111" s="11" t="s">
        <v>593</v>
      </c>
      <c r="C111" s="16"/>
      <c r="D111" s="18">
        <v>0</v>
      </c>
      <c r="E111" s="17" t="str" cm="1">
        <f t="array" ref="E111">IF(D111&gt;0,D111,"")</f>
        <v/>
      </c>
      <c r="F111" s="17" t="str" cm="1">
        <f t="array" ref="F111">IF(E111&gt;0,E111,"")</f>
        <v/>
      </c>
      <c r="G111" s="25" t="s">
        <v>323</v>
      </c>
      <c r="H111" s="18">
        <v>54950</v>
      </c>
      <c r="I111" s="18">
        <v>54950</v>
      </c>
      <c r="J111" s="18">
        <v>54950</v>
      </c>
      <c r="K111" s="18">
        <v>11</v>
      </c>
      <c r="L111" s="17" t="str" cm="1">
        <f t="array" ref="L111">IF(D111&gt;0,IF($D111&lt;=0,0,D111*H111),"")</f>
        <v/>
      </c>
      <c r="M111" s="18" cm="1">
        <f t="array" ref="M111">IF(E111&gt;0,IF($D111&lt;=0,0,ROUND(E111*I111,2)),"")</f>
        <v>0</v>
      </c>
      <c r="N111" s="27" cm="1">
        <f t="array" ref="N111">IF(F111&gt;0,IF($D111&lt;=0,0,ROUND(F111*J111,2)),"")</f>
        <v>0</v>
      </c>
    </row>
    <row r="112" spans="1:14" ht="20.5" customHeight="1" x14ac:dyDescent="0.15">
      <c r="A112" s="10" t="s">
        <v>421</v>
      </c>
      <c r="B112" s="11" t="s">
        <v>595</v>
      </c>
      <c r="C112" s="12"/>
      <c r="D112" s="13"/>
      <c r="E112" s="20" t="str" cm="1">
        <f t="array" ref="E112">IF(D112&gt;0,D112,"")</f>
        <v/>
      </c>
      <c r="F112" s="20" t="str" cm="1">
        <f t="array" ref="F112">IF(E112&gt;0,E112,"")</f>
        <v/>
      </c>
      <c r="G112" s="20"/>
      <c r="H112" s="13"/>
      <c r="I112" s="13"/>
      <c r="J112" s="13"/>
      <c r="K112" s="14"/>
      <c r="L112" s="20"/>
      <c r="M112" s="13"/>
      <c r="N112" s="15"/>
    </row>
    <row r="113" spans="1:14" ht="20.5" customHeight="1" x14ac:dyDescent="0.15">
      <c r="A113" s="29">
        <v>1</v>
      </c>
      <c r="B113" s="11" t="s">
        <v>596</v>
      </c>
      <c r="C113" s="16"/>
      <c r="D113" s="18">
        <v>0</v>
      </c>
      <c r="E113" s="17" t="str" cm="1">
        <f t="array" ref="E113">IF(D113&gt;0,D113,"")</f>
        <v/>
      </c>
      <c r="F113" s="17" t="str" cm="1">
        <f t="array" ref="F113">IF(E113&gt;0,E113,"")</f>
        <v/>
      </c>
      <c r="G113" s="25" t="s">
        <v>584</v>
      </c>
      <c r="H113" s="18">
        <v>5690</v>
      </c>
      <c r="I113" s="18">
        <v>5690</v>
      </c>
      <c r="J113" s="18">
        <v>5690</v>
      </c>
      <c r="K113" s="18">
        <v>11</v>
      </c>
      <c r="L113" s="17" t="str" cm="1">
        <f t="array" ref="L113">IF(D113&gt;0,IF($D113&lt;=0,0,D113*H113),"")</f>
        <v/>
      </c>
      <c r="M113" s="18" cm="1">
        <f t="array" ref="M113">IF(E113&gt;0,IF($D113&lt;=0,0,ROUND(E113*I113,2)),"")</f>
        <v>0</v>
      </c>
      <c r="N113" s="27" cm="1">
        <f t="array" ref="N113">IF(F113&gt;0,IF($D113&lt;=0,0,ROUND(F113*J113,2)),"")</f>
        <v>0</v>
      </c>
    </row>
    <row r="114" spans="1:14" ht="20.5" customHeight="1" x14ac:dyDescent="0.15">
      <c r="A114" s="29">
        <v>2</v>
      </c>
      <c r="B114" s="11" t="s">
        <v>597</v>
      </c>
      <c r="C114" s="12"/>
      <c r="D114" s="13">
        <v>0</v>
      </c>
      <c r="E114" s="20" t="str" cm="1">
        <f t="array" ref="E114">IF(D114&gt;0,D114,"")</f>
        <v/>
      </c>
      <c r="F114" s="20" t="str" cm="1">
        <f t="array" ref="F114">IF(E114&gt;0,E114,"")</f>
        <v/>
      </c>
      <c r="G114" s="14" t="s">
        <v>584</v>
      </c>
      <c r="H114" s="13">
        <v>52950</v>
      </c>
      <c r="I114" s="13">
        <v>52950</v>
      </c>
      <c r="J114" s="13">
        <v>52950</v>
      </c>
      <c r="K114" s="13">
        <v>11</v>
      </c>
      <c r="L114" s="20" t="str" cm="1">
        <f t="array" ref="L114">IF(D114&gt;0,IF($D114&lt;=0,0,D114*H114),"")</f>
        <v/>
      </c>
      <c r="M114" s="13" cm="1">
        <f t="array" ref="M114">IF(E114&gt;0,IF($D114&lt;=0,0,ROUND(E114*I114,2)),"")</f>
        <v>0</v>
      </c>
      <c r="N114" s="15" cm="1">
        <f t="array" ref="N114">IF(F114&gt;0,IF($D114&lt;=0,0,ROUND(F114*J114,2)),"")</f>
        <v>0</v>
      </c>
    </row>
    <row r="115" spans="1:14" ht="20.5" customHeight="1" x14ac:dyDescent="0.15">
      <c r="A115" s="78" t="s">
        <v>606</v>
      </c>
      <c r="B115" s="11" t="s">
        <v>607</v>
      </c>
      <c r="C115" s="16"/>
      <c r="D115" s="18"/>
      <c r="E115" s="17" t="str" cm="1">
        <f t="array" ref="E115">IF(D115&gt;0,D115,"")</f>
        <v/>
      </c>
      <c r="F115" s="17" t="str" cm="1">
        <f t="array" ref="F115">IF(E115&gt;0,E115,"")</f>
        <v/>
      </c>
      <c r="G115" s="17"/>
      <c r="H115" s="18"/>
      <c r="I115" s="18"/>
      <c r="J115" s="18"/>
      <c r="K115" s="25"/>
      <c r="L115" s="17"/>
      <c r="M115" s="17"/>
      <c r="N115" s="19"/>
    </row>
    <row r="116" spans="1:14" ht="20.5" customHeight="1" x14ac:dyDescent="0.15">
      <c r="A116" s="10" t="s">
        <v>382</v>
      </c>
      <c r="B116" s="11" t="s">
        <v>576</v>
      </c>
      <c r="C116" s="12"/>
      <c r="D116" s="13"/>
      <c r="E116" s="20" t="str" cm="1">
        <f t="array" ref="E116">IF(D116&gt;0,D116,"")</f>
        <v/>
      </c>
      <c r="F116" s="20" t="str" cm="1">
        <f t="array" ref="F116">IF(E116&gt;0,E116,"")</f>
        <v/>
      </c>
      <c r="G116" s="20"/>
      <c r="H116" s="13"/>
      <c r="I116" s="13"/>
      <c r="J116" s="13"/>
      <c r="K116" s="14"/>
      <c r="L116" s="20"/>
      <c r="M116" s="20"/>
      <c r="N116" s="21"/>
    </row>
    <row r="117" spans="1:14" ht="20.5" customHeight="1" x14ac:dyDescent="0.15">
      <c r="A117" s="29">
        <v>1</v>
      </c>
      <c r="B117" s="11" t="s">
        <v>577</v>
      </c>
      <c r="C117" s="16"/>
      <c r="D117" s="18">
        <v>2.16</v>
      </c>
      <c r="E117" s="18" cm="1">
        <f t="array" ref="E117">IF(D117&gt;0,D117,"")</f>
        <v>2.16</v>
      </c>
      <c r="F117" s="18" cm="1">
        <f t="array" ref="F117">IF(E117&gt;0,E117,"")</f>
        <v>2.16</v>
      </c>
      <c r="G117" s="25" t="s">
        <v>578</v>
      </c>
      <c r="H117" s="18">
        <v>60000</v>
      </c>
      <c r="I117" s="18">
        <v>60000</v>
      </c>
      <c r="J117" s="18">
        <v>60000</v>
      </c>
      <c r="K117" s="18">
        <v>11</v>
      </c>
      <c r="L117" s="18" cm="1">
        <f t="array" ref="L117">IF(D117&gt;0,IF($D117&lt;=0,0,D117*H117),"")</f>
        <v>129600.00000000001</v>
      </c>
      <c r="M117" s="18" cm="1">
        <f t="array" ref="M117">IF(E117&gt;0,IF($D117&lt;=0,0,ROUND(E117*I117,2)),"")</f>
        <v>129600</v>
      </c>
      <c r="N117" s="27" cm="1">
        <f t="array" ref="N117">IF(F117&gt;0,IF($D117&lt;=0,0,ROUND(F117*J117,2)),"")</f>
        <v>129600</v>
      </c>
    </row>
    <row r="118" spans="1:14" ht="20.5" customHeight="1" x14ac:dyDescent="0.15">
      <c r="A118" s="29">
        <v>2</v>
      </c>
      <c r="B118" s="11" t="s">
        <v>579</v>
      </c>
      <c r="C118" s="12"/>
      <c r="D118" s="13">
        <v>0.54</v>
      </c>
      <c r="E118" s="13" cm="1">
        <f t="array" ref="E118">IF(D118&gt;0,D118,"")</f>
        <v>0.54</v>
      </c>
      <c r="F118" s="13" cm="1">
        <f t="array" ref="F118">IF(E118&gt;0,E118,"")</f>
        <v>0.54</v>
      </c>
      <c r="G118" s="14" t="s">
        <v>578</v>
      </c>
      <c r="H118" s="13">
        <v>48000</v>
      </c>
      <c r="I118" s="13">
        <v>48000</v>
      </c>
      <c r="J118" s="13">
        <v>48000</v>
      </c>
      <c r="K118" s="13">
        <v>11</v>
      </c>
      <c r="L118" s="13" cm="1">
        <f t="array" ref="L118">IF(D118&gt;0,IF($D118&lt;=0,0,D118*H118),"")</f>
        <v>25920</v>
      </c>
      <c r="M118" s="13" cm="1">
        <f t="array" ref="M118">IF(E118&gt;0,IF($D118&lt;=0,0,ROUND(E118*I118,2)),"")</f>
        <v>25920</v>
      </c>
      <c r="N118" s="15" cm="1">
        <f t="array" ref="N118">IF(F118&gt;0,IF($D118&lt;=0,0,ROUND(F118*J118,2)),"")</f>
        <v>25920</v>
      </c>
    </row>
    <row r="119" spans="1:14" ht="20.5" customHeight="1" x14ac:dyDescent="0.15">
      <c r="A119" s="29">
        <v>3</v>
      </c>
      <c r="B119" s="11" t="s">
        <v>580</v>
      </c>
      <c r="C119" s="16"/>
      <c r="D119" s="18">
        <v>0.15</v>
      </c>
      <c r="E119" s="18" cm="1">
        <f t="array" ref="E119">IF(D119&gt;0,D119,"")</f>
        <v>0.15</v>
      </c>
      <c r="F119" s="18" cm="1">
        <f t="array" ref="F119">IF(E119&gt;0,E119,"")</f>
        <v>0.15</v>
      </c>
      <c r="G119" s="25" t="s">
        <v>578</v>
      </c>
      <c r="H119" s="18">
        <v>37200</v>
      </c>
      <c r="I119" s="18">
        <v>37200</v>
      </c>
      <c r="J119" s="18">
        <v>37200</v>
      </c>
      <c r="K119" s="18">
        <v>11</v>
      </c>
      <c r="L119" s="18" cm="1">
        <f t="array" ref="L119">IF(D119&gt;0,IF($D119&lt;=0,0,D119*H119),"")</f>
        <v>5580</v>
      </c>
      <c r="M119" s="18" cm="1">
        <f t="array" ref="M119">IF(E119&gt;0,IF($D119&lt;=0,0,ROUND(E119*I119,2)),"")</f>
        <v>5580</v>
      </c>
      <c r="N119" s="27" cm="1">
        <f t="array" ref="N119">IF(F119&gt;0,IF($D119&lt;=0,0,ROUND(F119*J119,2)),"")</f>
        <v>5580</v>
      </c>
    </row>
    <row r="120" spans="1:14" ht="20.5" customHeight="1" x14ac:dyDescent="0.15">
      <c r="A120" s="10" t="s">
        <v>389</v>
      </c>
      <c r="B120" s="11" t="s">
        <v>581</v>
      </c>
      <c r="C120" s="12"/>
      <c r="D120" s="13"/>
      <c r="E120" s="20" t="str" cm="1">
        <f t="array" ref="E120">IF(D120&gt;0,D120,"")</f>
        <v/>
      </c>
      <c r="F120" s="20" t="str" cm="1">
        <f t="array" ref="F120">IF(E120&gt;0,E120,"")</f>
        <v/>
      </c>
      <c r="G120" s="20"/>
      <c r="H120" s="13"/>
      <c r="I120" s="13"/>
      <c r="J120" s="13"/>
      <c r="K120" s="14"/>
      <c r="L120" s="20"/>
      <c r="M120" s="20"/>
      <c r="N120" s="21"/>
    </row>
    <row r="121" spans="1:14" ht="20.5" customHeight="1" x14ac:dyDescent="0.15">
      <c r="A121" s="29">
        <v>1</v>
      </c>
      <c r="B121" s="11" t="s">
        <v>582</v>
      </c>
      <c r="C121" s="16"/>
      <c r="D121" s="18">
        <v>1.44</v>
      </c>
      <c r="E121" s="18" cm="1">
        <f t="array" ref="E121">IF(D121&gt;0,D121,"")</f>
        <v>1.44</v>
      </c>
      <c r="F121" s="18" cm="1">
        <f t="array" ref="F121">IF(E121&gt;0,E121,"")</f>
        <v>1.44</v>
      </c>
      <c r="G121" s="25" t="s">
        <v>578</v>
      </c>
      <c r="H121" s="18">
        <v>811668</v>
      </c>
      <c r="I121" s="18">
        <v>811668</v>
      </c>
      <c r="J121" s="18">
        <v>811668</v>
      </c>
      <c r="K121" s="18">
        <v>11</v>
      </c>
      <c r="L121" s="18" cm="1">
        <f t="array" ref="L121">IF(D121&gt;0,IF($D121&lt;=0,0,D121*H121),"")</f>
        <v>1168801.92</v>
      </c>
      <c r="M121" s="18" cm="1">
        <f t="array" ref="M121">IF(E121&gt;0,IF($D121&lt;=0,0,ROUND(E121*I121,2)),"")</f>
        <v>1168801.92</v>
      </c>
      <c r="N121" s="27" cm="1">
        <f t="array" ref="N121">IF(F121&gt;0,IF($D121&lt;=0,0,ROUND(F121*J121,2)),"")</f>
        <v>1168801.92</v>
      </c>
    </row>
    <row r="122" spans="1:14" ht="20.5" customHeight="1" x14ac:dyDescent="0.15">
      <c r="A122" s="10" t="s">
        <v>398</v>
      </c>
      <c r="B122" s="11" t="s">
        <v>608</v>
      </c>
      <c r="C122" s="12"/>
      <c r="D122" s="13"/>
      <c r="E122" s="20" t="str" cm="1">
        <f t="array" ref="E122">IF(D122&gt;0,D122,"")</f>
        <v/>
      </c>
      <c r="F122" s="20" t="str" cm="1">
        <f t="array" ref="F122">IF(E122&gt;0,E122,"")</f>
        <v/>
      </c>
      <c r="G122" s="20"/>
      <c r="H122" s="13"/>
      <c r="I122" s="13"/>
      <c r="J122" s="13"/>
      <c r="K122" s="14"/>
      <c r="L122" s="20"/>
      <c r="M122" s="20"/>
      <c r="N122" s="21"/>
    </row>
    <row r="123" spans="1:14" ht="20.5" customHeight="1" x14ac:dyDescent="0.15">
      <c r="A123" s="29">
        <v>1</v>
      </c>
      <c r="B123" s="11" t="s">
        <v>609</v>
      </c>
      <c r="C123" s="16"/>
      <c r="D123" s="18">
        <v>3</v>
      </c>
      <c r="E123" s="18" cm="1">
        <f t="array" ref="E123">IF(D123&gt;0,D123,"")</f>
        <v>3</v>
      </c>
      <c r="F123" s="18" cm="1">
        <f t="array" ref="F123">IF(E123&gt;0,E123,"")</f>
        <v>3</v>
      </c>
      <c r="G123" s="25" t="s">
        <v>22</v>
      </c>
      <c r="H123" s="18">
        <v>5208331.67</v>
      </c>
      <c r="I123" s="18">
        <v>5208331.67</v>
      </c>
      <c r="J123" s="18">
        <v>5208331.67</v>
      </c>
      <c r="K123" s="18">
        <v>11</v>
      </c>
      <c r="L123" s="18" cm="1">
        <f t="array" ref="L123">IF(D123&gt;0,IF($D123&lt;=0,0,D123*H123),"")</f>
        <v>15624995.01</v>
      </c>
      <c r="M123" s="18" cm="1">
        <f t="array" ref="M123">IF(E123&gt;0,IF($D123&lt;=0,0,ROUND(E123*I123,2)),"")</f>
        <v>15624995.01</v>
      </c>
      <c r="N123" s="27" cm="1">
        <f t="array" ref="N123">IF(F123&gt;0,IF($D123&lt;=0,0,ROUND(F123*J123,2)),"")</f>
        <v>15624995.01</v>
      </c>
    </row>
    <row r="124" spans="1:14" ht="20.5" customHeight="1" x14ac:dyDescent="0.15">
      <c r="A124" s="29">
        <v>2</v>
      </c>
      <c r="B124" s="11" t="s">
        <v>610</v>
      </c>
      <c r="C124" s="12"/>
      <c r="D124" s="13">
        <v>3</v>
      </c>
      <c r="E124" s="13" cm="1">
        <f t="array" ref="E124">IF(D124&gt;0,D124,"")</f>
        <v>3</v>
      </c>
      <c r="F124" s="13" cm="1">
        <f t="array" ref="F124">IF(E124&gt;0,E124,"")</f>
        <v>3</v>
      </c>
      <c r="G124" s="14" t="s">
        <v>22</v>
      </c>
      <c r="H124" s="13">
        <v>1337600</v>
      </c>
      <c r="I124" s="13">
        <v>1337600</v>
      </c>
      <c r="J124" s="13">
        <v>1337600</v>
      </c>
      <c r="K124" s="13">
        <v>11</v>
      </c>
      <c r="L124" s="13" cm="1">
        <f t="array" ref="L124">IF(D124&gt;0,IF($D124&lt;=0,0,D124*H124),"")</f>
        <v>4012800</v>
      </c>
      <c r="M124" s="13" cm="1">
        <f t="array" ref="M124">IF(E124&gt;0,IF($D124&lt;=0,0,ROUND(E124*I124,2)),"")</f>
        <v>4012800</v>
      </c>
      <c r="N124" s="15" cm="1">
        <f t="array" ref="N124">IF(F124&gt;0,IF($D124&lt;=0,0,ROUND(F124*J124,2)),"")</f>
        <v>4012800</v>
      </c>
    </row>
    <row r="125" spans="1:14" ht="20.5" customHeight="1" x14ac:dyDescent="0.15">
      <c r="A125" s="29">
        <v>3</v>
      </c>
      <c r="B125" s="11" t="s">
        <v>611</v>
      </c>
      <c r="C125" s="16"/>
      <c r="D125" s="18">
        <v>3</v>
      </c>
      <c r="E125" s="18" cm="1">
        <f t="array" ref="E125">IF(D125&gt;0,D125,"")</f>
        <v>3</v>
      </c>
      <c r="F125" s="18" cm="1">
        <f t="array" ref="F125">IF(E125&gt;0,E125,"")</f>
        <v>3</v>
      </c>
      <c r="G125" s="25" t="s">
        <v>22</v>
      </c>
      <c r="H125" s="18">
        <v>1337600</v>
      </c>
      <c r="I125" s="18">
        <v>1337600</v>
      </c>
      <c r="J125" s="18">
        <v>1337600</v>
      </c>
      <c r="K125" s="18">
        <v>11</v>
      </c>
      <c r="L125" s="18" cm="1">
        <f t="array" ref="L125">IF(D125&gt;0,IF($D125&lt;=0,0,D125*H125),"")</f>
        <v>4012800</v>
      </c>
      <c r="M125" s="18" cm="1">
        <f t="array" ref="M125">IF(E125&gt;0,IF($D125&lt;=0,0,ROUND(E125*I125,2)),"")</f>
        <v>4012800</v>
      </c>
      <c r="N125" s="27" cm="1">
        <f t="array" ref="N125">IF(F125&gt;0,IF($D125&lt;=0,0,ROUND(F125*J125,2)),"")</f>
        <v>4012800</v>
      </c>
    </row>
    <row r="126" spans="1:14" ht="20.5" customHeight="1" x14ac:dyDescent="0.15">
      <c r="A126" s="29">
        <v>4</v>
      </c>
      <c r="B126" s="11" t="s">
        <v>612</v>
      </c>
      <c r="C126" s="12"/>
      <c r="D126" s="13">
        <v>3</v>
      </c>
      <c r="E126" s="13" cm="1">
        <f t="array" ref="E126">IF(D126&gt;0,D126,"")</f>
        <v>3</v>
      </c>
      <c r="F126" s="13" cm="1">
        <f t="array" ref="F126">IF(E126&gt;0,E126,"")</f>
        <v>3</v>
      </c>
      <c r="G126" s="14" t="s">
        <v>22</v>
      </c>
      <c r="H126" s="13">
        <v>25000</v>
      </c>
      <c r="I126" s="13">
        <v>25000</v>
      </c>
      <c r="J126" s="13">
        <v>25000</v>
      </c>
      <c r="K126" s="13">
        <v>11</v>
      </c>
      <c r="L126" s="13" cm="1">
        <f t="array" ref="L126">IF(D126&gt;0,IF($D126&lt;=0,0,D126*H126),"")</f>
        <v>75000</v>
      </c>
      <c r="M126" s="13" cm="1">
        <f t="array" ref="M126">IF(E126&gt;0,IF($D126&lt;=0,0,ROUND(E126*I126,2)),"")</f>
        <v>75000</v>
      </c>
      <c r="N126" s="15" cm="1">
        <f t="array" ref="N126">IF(F126&gt;0,IF($D126&lt;=0,0,ROUND(F126*J126,2)),"")</f>
        <v>75000</v>
      </c>
    </row>
    <row r="127" spans="1:14" ht="20.5" customHeight="1" x14ac:dyDescent="0.15">
      <c r="A127" s="29">
        <v>5</v>
      </c>
      <c r="B127" s="11" t="s">
        <v>613</v>
      </c>
      <c r="C127" s="16"/>
      <c r="D127" s="18">
        <v>12</v>
      </c>
      <c r="E127" s="18" cm="1">
        <f t="array" ref="E127">IF(D127&gt;0,D127,"")</f>
        <v>12</v>
      </c>
      <c r="F127" s="18" cm="1">
        <f t="array" ref="F127">IF(E127&gt;0,E127,"")</f>
        <v>12</v>
      </c>
      <c r="G127" s="25" t="s">
        <v>22</v>
      </c>
      <c r="H127" s="18">
        <v>38000</v>
      </c>
      <c r="I127" s="18">
        <v>38000</v>
      </c>
      <c r="J127" s="18">
        <v>38000</v>
      </c>
      <c r="K127" s="18">
        <v>11</v>
      </c>
      <c r="L127" s="18" cm="1">
        <f t="array" ref="L127">IF(D127&gt;0,IF($D127&lt;=0,0,D127*H127),"")</f>
        <v>456000</v>
      </c>
      <c r="M127" s="18" cm="1">
        <f t="array" ref="M127">IF(E127&gt;0,IF($D127&lt;=0,0,ROUND(E127*I127,2)),"")</f>
        <v>456000</v>
      </c>
      <c r="N127" s="27" cm="1">
        <f t="array" ref="N127">IF(F127&gt;0,IF($D127&lt;=0,0,ROUND(F127*J127,2)),"")</f>
        <v>456000</v>
      </c>
    </row>
    <row r="128" spans="1:14" ht="20.5" customHeight="1" x14ac:dyDescent="0.15">
      <c r="A128" s="29">
        <v>6</v>
      </c>
      <c r="B128" s="11" t="s">
        <v>614</v>
      </c>
      <c r="C128" s="12"/>
      <c r="D128" s="13">
        <v>3</v>
      </c>
      <c r="E128" s="13" cm="1">
        <f t="array" ref="E128">IF(D128&gt;0,D128,"")</f>
        <v>3</v>
      </c>
      <c r="F128" s="13" cm="1">
        <f t="array" ref="F128">IF(E128&gt;0,E128,"")</f>
        <v>3</v>
      </c>
      <c r="G128" s="14" t="s">
        <v>22</v>
      </c>
      <c r="H128" s="13">
        <v>105000</v>
      </c>
      <c r="I128" s="13">
        <v>105000</v>
      </c>
      <c r="J128" s="13">
        <v>105000</v>
      </c>
      <c r="K128" s="13">
        <v>11</v>
      </c>
      <c r="L128" s="13" cm="1">
        <f t="array" ref="L128">IF(D128&gt;0,IF($D128&lt;=0,0,D128*H128),"")</f>
        <v>315000</v>
      </c>
      <c r="M128" s="13" cm="1">
        <f t="array" ref="M128">IF(E128&gt;0,IF($D128&lt;=0,0,ROUND(E128*I128,2)),"")</f>
        <v>315000</v>
      </c>
      <c r="N128" s="15" cm="1">
        <f t="array" ref="N128">IF(F128&gt;0,IF($D128&lt;=0,0,ROUND(F128*J128,2)),"")</f>
        <v>315000</v>
      </c>
    </row>
    <row r="129" spans="1:14" ht="20.5" customHeight="1" x14ac:dyDescent="0.15">
      <c r="A129" s="29">
        <v>7</v>
      </c>
      <c r="B129" s="11" t="s">
        <v>615</v>
      </c>
      <c r="C129" s="16"/>
      <c r="D129" s="18">
        <v>3</v>
      </c>
      <c r="E129" s="18" cm="1">
        <f t="array" ref="E129">IF(D129&gt;0,D129,"")</f>
        <v>3</v>
      </c>
      <c r="F129" s="18" cm="1">
        <f t="array" ref="F129">IF(E129&gt;0,E129,"")</f>
        <v>3</v>
      </c>
      <c r="G129" s="25" t="s">
        <v>22</v>
      </c>
      <c r="H129" s="18">
        <v>15000</v>
      </c>
      <c r="I129" s="18">
        <v>15000</v>
      </c>
      <c r="J129" s="18">
        <v>15000</v>
      </c>
      <c r="K129" s="18">
        <v>11</v>
      </c>
      <c r="L129" s="18" cm="1">
        <f t="array" ref="L129">IF(D129&gt;0,IF($D129&lt;=0,0,D129*H129),"")</f>
        <v>45000</v>
      </c>
      <c r="M129" s="18" cm="1">
        <f t="array" ref="M129">IF(E129&gt;0,IF($D129&lt;=0,0,ROUND(E129*I129,2)),"")</f>
        <v>45000</v>
      </c>
      <c r="N129" s="27" cm="1">
        <f t="array" ref="N129">IF(F129&gt;0,IF($D129&lt;=0,0,ROUND(F129*J129,2)),"")</f>
        <v>45000</v>
      </c>
    </row>
    <row r="130" spans="1:14" ht="20.5" customHeight="1" x14ac:dyDescent="0.15">
      <c r="A130" s="29">
        <v>8</v>
      </c>
      <c r="B130" s="11" t="s">
        <v>616</v>
      </c>
      <c r="C130" s="12"/>
      <c r="D130" s="13">
        <v>3</v>
      </c>
      <c r="E130" s="13" cm="1">
        <f t="array" ref="E130">IF(D130&gt;0,D130,"")</f>
        <v>3</v>
      </c>
      <c r="F130" s="13" cm="1">
        <f t="array" ref="F130">IF(E130&gt;0,E130,"")</f>
        <v>3</v>
      </c>
      <c r="G130" s="14" t="s">
        <v>22</v>
      </c>
      <c r="H130" s="13">
        <v>4500</v>
      </c>
      <c r="I130" s="13">
        <v>4500</v>
      </c>
      <c r="J130" s="13">
        <v>4500</v>
      </c>
      <c r="K130" s="13">
        <v>11</v>
      </c>
      <c r="L130" s="13" cm="1">
        <f t="array" ref="L130">IF(D130&gt;0,IF($D130&lt;=0,0,D130*H130),"")</f>
        <v>13500</v>
      </c>
      <c r="M130" s="13" cm="1">
        <f t="array" ref="M130">IF(E130&gt;0,IF($D130&lt;=0,0,ROUND(E130*I130,2)),"")</f>
        <v>13500</v>
      </c>
      <c r="N130" s="15" cm="1">
        <f t="array" ref="N130">IF(F130&gt;0,IF($D130&lt;=0,0,ROUND(F130*J130,2)),"")</f>
        <v>13500</v>
      </c>
    </row>
    <row r="131" spans="1:14" ht="20.5" customHeight="1" x14ac:dyDescent="0.15">
      <c r="A131" s="29">
        <v>9</v>
      </c>
      <c r="B131" s="11" t="s">
        <v>617</v>
      </c>
      <c r="C131" s="16"/>
      <c r="D131" s="18">
        <v>15</v>
      </c>
      <c r="E131" s="18" cm="1">
        <f t="array" ref="E131">IF(D131&gt;0,D131,"")</f>
        <v>15</v>
      </c>
      <c r="F131" s="18" cm="1">
        <f t="array" ref="F131">IF(E131&gt;0,E131,"")</f>
        <v>15</v>
      </c>
      <c r="G131" s="25" t="s">
        <v>22</v>
      </c>
      <c r="H131" s="18">
        <v>6700</v>
      </c>
      <c r="I131" s="18">
        <v>6700</v>
      </c>
      <c r="J131" s="18">
        <v>6700</v>
      </c>
      <c r="K131" s="18">
        <v>11</v>
      </c>
      <c r="L131" s="18" cm="1">
        <f t="array" ref="L131">IF(D131&gt;0,IF($D131&lt;=0,0,D131*H131),"")</f>
        <v>100500</v>
      </c>
      <c r="M131" s="18" cm="1">
        <f t="array" ref="M131">IF(E131&gt;0,IF($D131&lt;=0,0,ROUND(E131*I131,2)),"")</f>
        <v>100500</v>
      </c>
      <c r="N131" s="27" cm="1">
        <f t="array" ref="N131">IF(F131&gt;0,IF($D131&lt;=0,0,ROUND(F131*J131,2)),"")</f>
        <v>100500</v>
      </c>
    </row>
    <row r="132" spans="1:14" ht="20.5" customHeight="1" x14ac:dyDescent="0.15">
      <c r="A132" s="29">
        <v>10</v>
      </c>
      <c r="B132" s="11" t="s">
        <v>618</v>
      </c>
      <c r="C132" s="12"/>
      <c r="D132" s="13">
        <v>6</v>
      </c>
      <c r="E132" s="13" cm="1">
        <f t="array" ref="E132">IF(D132&gt;0,D132,"")</f>
        <v>6</v>
      </c>
      <c r="F132" s="13" cm="1">
        <f t="array" ref="F132">IF(E132&gt;0,E132,"")</f>
        <v>6</v>
      </c>
      <c r="G132" s="14" t="s">
        <v>22</v>
      </c>
      <c r="H132" s="13">
        <v>11000</v>
      </c>
      <c r="I132" s="13">
        <v>11000</v>
      </c>
      <c r="J132" s="13">
        <v>11000</v>
      </c>
      <c r="K132" s="13">
        <v>11</v>
      </c>
      <c r="L132" s="13" cm="1">
        <f t="array" ref="L132">IF(D132&gt;0,IF($D132&lt;=0,0,D132*H132),"")</f>
        <v>66000</v>
      </c>
      <c r="M132" s="13" cm="1">
        <f t="array" ref="M132">IF(E132&gt;0,IF($D132&lt;=0,0,ROUND(E132*I132,2)),"")</f>
        <v>66000</v>
      </c>
      <c r="N132" s="15" cm="1">
        <f t="array" ref="N132">IF(F132&gt;0,IF($D132&lt;=0,0,ROUND(F132*J132,2)),"")</f>
        <v>66000</v>
      </c>
    </row>
    <row r="133" spans="1:14" ht="20.5" customHeight="1" x14ac:dyDescent="0.15">
      <c r="A133" s="29">
        <v>11</v>
      </c>
      <c r="B133" s="11" t="s">
        <v>619</v>
      </c>
      <c r="C133" s="16"/>
      <c r="D133" s="18">
        <v>6</v>
      </c>
      <c r="E133" s="18" cm="1">
        <f t="array" ref="E133">IF(D133&gt;0,D133,"")</f>
        <v>6</v>
      </c>
      <c r="F133" s="18" cm="1">
        <f t="array" ref="F133">IF(E133&gt;0,E133,"")</f>
        <v>6</v>
      </c>
      <c r="G133" s="25" t="s">
        <v>22</v>
      </c>
      <c r="H133" s="18">
        <v>35000</v>
      </c>
      <c r="I133" s="18">
        <v>35000</v>
      </c>
      <c r="J133" s="18">
        <v>35000</v>
      </c>
      <c r="K133" s="18">
        <v>11</v>
      </c>
      <c r="L133" s="18" cm="1">
        <f t="array" ref="L133">IF(D133&gt;0,IF($D133&lt;=0,0,D133*H133),"")</f>
        <v>210000</v>
      </c>
      <c r="M133" s="18" cm="1">
        <f t="array" ref="M133">IF(E133&gt;0,IF($D133&lt;=0,0,ROUND(E133*I133,2)),"")</f>
        <v>210000</v>
      </c>
      <c r="N133" s="27" cm="1">
        <f t="array" ref="N133">IF(F133&gt;0,IF($D133&lt;=0,0,ROUND(F133*J133,2)),"")</f>
        <v>210000</v>
      </c>
    </row>
    <row r="134" spans="1:14" ht="20.5" customHeight="1" x14ac:dyDescent="0.15">
      <c r="A134" s="29">
        <v>12</v>
      </c>
      <c r="B134" s="11" t="s">
        <v>620</v>
      </c>
      <c r="C134" s="12"/>
      <c r="D134" s="13">
        <v>3</v>
      </c>
      <c r="E134" s="13" cm="1">
        <f t="array" ref="E134">IF(D134&gt;0,D134,"")</f>
        <v>3</v>
      </c>
      <c r="F134" s="13" cm="1">
        <f t="array" ref="F134">IF(E134&gt;0,E134,"")</f>
        <v>3</v>
      </c>
      <c r="G134" s="14" t="s">
        <v>102</v>
      </c>
      <c r="H134" s="13">
        <v>250000</v>
      </c>
      <c r="I134" s="13">
        <v>250000</v>
      </c>
      <c r="J134" s="13">
        <v>250000</v>
      </c>
      <c r="K134" s="13">
        <v>11</v>
      </c>
      <c r="L134" s="13" cm="1">
        <f t="array" ref="L134">IF(D134&gt;0,IF($D134&lt;=0,0,D134*H134),"")</f>
        <v>750000</v>
      </c>
      <c r="M134" s="13" cm="1">
        <f t="array" ref="M134">IF(E134&gt;0,IF($D134&lt;=0,0,ROUND(E134*I134,2)),"")</f>
        <v>750000</v>
      </c>
      <c r="N134" s="15" cm="1">
        <f t="array" ref="N134">IF(F134&gt;0,IF($D134&lt;=0,0,ROUND(F134*J134,2)),"")</f>
        <v>750000</v>
      </c>
    </row>
    <row r="135" spans="1:14" ht="20.5" customHeight="1" x14ac:dyDescent="0.15">
      <c r="A135" s="10" t="s">
        <v>417</v>
      </c>
      <c r="B135" s="11" t="s">
        <v>595</v>
      </c>
      <c r="C135" s="16"/>
      <c r="D135" s="18"/>
      <c r="E135" s="17" t="str" cm="1">
        <f t="array" ref="E135">IF(D135&gt;0,D135,"")</f>
        <v/>
      </c>
      <c r="F135" s="17" t="str" cm="1">
        <f t="array" ref="F135">IF(E135&gt;0,E135,"")</f>
        <v/>
      </c>
      <c r="G135" s="17"/>
      <c r="H135" s="18"/>
      <c r="I135" s="18"/>
      <c r="J135" s="18"/>
      <c r="K135" s="25"/>
      <c r="L135" s="17"/>
      <c r="M135" s="17"/>
      <c r="N135" s="19"/>
    </row>
    <row r="136" spans="1:14" ht="32.5" customHeight="1" x14ac:dyDescent="0.15">
      <c r="A136" s="29">
        <v>1</v>
      </c>
      <c r="B136" s="11" t="s">
        <v>621</v>
      </c>
      <c r="C136" s="12"/>
      <c r="D136" s="13">
        <v>34.32</v>
      </c>
      <c r="E136" s="13" cm="1">
        <f t="array" ref="E136">IF(D136&gt;0,D136,"")</f>
        <v>34.32</v>
      </c>
      <c r="F136" s="13" cm="1">
        <f t="array" ref="F136">IF(E136&gt;0,E136,"")</f>
        <v>34.32</v>
      </c>
      <c r="G136" s="14" t="s">
        <v>584</v>
      </c>
      <c r="H136" s="13">
        <v>29250</v>
      </c>
      <c r="I136" s="13">
        <v>29250</v>
      </c>
      <c r="J136" s="13">
        <v>29250</v>
      </c>
      <c r="K136" s="13">
        <v>11</v>
      </c>
      <c r="L136" s="13" cm="1">
        <f t="array" ref="L136">IF(D136&gt;0,IF($D136&lt;=0,0,D136*H136),"")</f>
        <v>1003860</v>
      </c>
      <c r="M136" s="13" cm="1">
        <f t="array" ref="M136">IF(E136&gt;0,IF($D136&lt;=0,0,ROUND(E136*I136,2)),"")</f>
        <v>1003860</v>
      </c>
      <c r="N136" s="15" cm="1">
        <f t="array" ref="N136">IF(F136&gt;0,IF($D136&lt;=0,0,ROUND(F136*J136,2)),"")</f>
        <v>1003860</v>
      </c>
    </row>
    <row r="137" spans="1:14" ht="20.5" customHeight="1" x14ac:dyDescent="0.15">
      <c r="A137" s="10" t="s">
        <v>622</v>
      </c>
      <c r="B137" s="11" t="s">
        <v>623</v>
      </c>
      <c r="C137" s="16"/>
      <c r="D137" s="18"/>
      <c r="E137" s="17" t="str" cm="1">
        <f t="array" ref="E137">IF(D137&gt;0,D137,"")</f>
        <v/>
      </c>
      <c r="F137" s="17" t="str" cm="1">
        <f t="array" ref="F137">IF(E137&gt;0,E137,"")</f>
        <v/>
      </c>
      <c r="G137" s="17"/>
      <c r="H137" s="18"/>
      <c r="I137" s="18"/>
      <c r="J137" s="18"/>
      <c r="K137" s="25"/>
      <c r="L137" s="17"/>
      <c r="M137" s="17"/>
      <c r="N137" s="19"/>
    </row>
    <row r="138" spans="1:14" ht="20.5" customHeight="1" x14ac:dyDescent="0.15">
      <c r="A138" s="29">
        <v>1</v>
      </c>
      <c r="B138" s="11" t="s">
        <v>624</v>
      </c>
      <c r="C138" s="12"/>
      <c r="D138" s="13">
        <v>2.0999999999999999E-3</v>
      </c>
      <c r="E138" s="13" cm="1">
        <f t="array" ref="E138">IF(D138&gt;0,D138,"")</f>
        <v>2.0999999999999999E-3</v>
      </c>
      <c r="F138" s="13" cm="1">
        <f t="array" ref="F138">IF(E138&gt;0,E138,"")</f>
        <v>2.0999999999999999E-3</v>
      </c>
      <c r="G138" s="14" t="s">
        <v>625</v>
      </c>
      <c r="H138" s="13">
        <v>100000000</v>
      </c>
      <c r="I138" s="13">
        <v>100000000</v>
      </c>
      <c r="J138" s="13">
        <v>100000000</v>
      </c>
      <c r="K138" s="14"/>
      <c r="L138" s="13" cm="1">
        <f t="array" ref="L138">IF(D138&gt;0,IF($D138&lt;=0,0,D138*H138),"")</f>
        <v>210000</v>
      </c>
      <c r="M138" s="13" cm="1">
        <f t="array" ref="M138">IF(E138&gt;0,IF($D138&lt;=0,0,ROUND(E138*I138,2)),"")</f>
        <v>210000</v>
      </c>
      <c r="N138" s="15" cm="1">
        <f t="array" ref="N138">IF(F138&gt;0,IF($D138&lt;=0,0,ROUND(F138*J138,2)),"")</f>
        <v>210000</v>
      </c>
    </row>
    <row r="139" spans="1:14" ht="20.5" customHeight="1" x14ac:dyDescent="0.15">
      <c r="A139" s="29">
        <v>2</v>
      </c>
      <c r="B139" s="11" t="s">
        <v>626</v>
      </c>
      <c r="C139" s="16"/>
      <c r="D139" s="18">
        <v>2.9999999999999997E-4</v>
      </c>
      <c r="E139" s="18" cm="1">
        <f t="array" ref="E139">IF(D139&gt;0,D139,"")</f>
        <v>2.9999999999999997E-4</v>
      </c>
      <c r="F139" s="18" cm="1">
        <f t="array" ref="F139">IF(E139&gt;0,E139,"")</f>
        <v>2.9999999999999997E-4</v>
      </c>
      <c r="G139" s="25" t="s">
        <v>625</v>
      </c>
      <c r="H139" s="18">
        <v>100000000</v>
      </c>
      <c r="I139" s="18">
        <v>100000000</v>
      </c>
      <c r="J139" s="18">
        <v>100000000</v>
      </c>
      <c r="K139" s="25"/>
      <c r="L139" s="18" cm="1">
        <f t="array" ref="L139">IF(D139&gt;0,IF($D139&lt;=0,0,D139*H139),"")</f>
        <v>29999.999999999996</v>
      </c>
      <c r="M139" s="18" cm="1">
        <f t="array" ref="M139">IF(E139&gt;0,IF($D139&lt;=0,0,ROUND(E139*I139,2)),"")</f>
        <v>30000</v>
      </c>
      <c r="N139" s="27" cm="1">
        <f t="array" ref="N139">IF(F139&gt;0,IF($D139&lt;=0,0,ROUND(F139*J139,2)),"")</f>
        <v>30000</v>
      </c>
    </row>
    <row r="140" spans="1:14" ht="20.5" customHeight="1" x14ac:dyDescent="0.15">
      <c r="A140" s="29">
        <v>3</v>
      </c>
      <c r="B140" s="11" t="s">
        <v>624</v>
      </c>
      <c r="C140" s="12"/>
      <c r="D140" s="13">
        <v>1.6999999999999999E-3</v>
      </c>
      <c r="E140" s="13" cm="1">
        <f t="array" ref="E140">IF(D140&gt;0,D140,"")</f>
        <v>1.6999999999999999E-3</v>
      </c>
      <c r="F140" s="13" cm="1">
        <f t="array" ref="F140">IF(E140&gt;0,E140,"")</f>
        <v>1.6999999999999999E-3</v>
      </c>
      <c r="G140" s="14" t="s">
        <v>625</v>
      </c>
      <c r="H140" s="13">
        <v>150000000</v>
      </c>
      <c r="I140" s="13">
        <v>150000000</v>
      </c>
      <c r="J140" s="13">
        <v>150000000</v>
      </c>
      <c r="K140" s="14"/>
      <c r="L140" s="13" cm="1">
        <f t="array" ref="L140">IF(D140&gt;0,IF($D140&lt;=0,0,D140*H140),"")</f>
        <v>255000</v>
      </c>
      <c r="M140" s="13" cm="1">
        <f t="array" ref="M140">IF(E140&gt;0,IF($D140&lt;=0,0,ROUND(E140*I140,2)),"")</f>
        <v>255000</v>
      </c>
      <c r="N140" s="15" cm="1">
        <f t="array" ref="N140">IF(F140&gt;0,IF($D140&lt;=0,0,ROUND(F140*J140,2)),"")</f>
        <v>255000</v>
      </c>
    </row>
    <row r="141" spans="1:14" ht="20.5" customHeight="1" x14ac:dyDescent="0.15">
      <c r="A141" s="29">
        <v>4</v>
      </c>
      <c r="B141" s="11" t="s">
        <v>626</v>
      </c>
      <c r="C141" s="16"/>
      <c r="D141" s="18">
        <v>2.0000000000000001E-4</v>
      </c>
      <c r="E141" s="18" cm="1">
        <f t="array" ref="E141">IF(D141&gt;0,D141,"")</f>
        <v>2.0000000000000001E-4</v>
      </c>
      <c r="F141" s="18" cm="1">
        <f t="array" ref="F141">IF(E141&gt;0,E141,"")</f>
        <v>2.0000000000000001E-4</v>
      </c>
      <c r="G141" s="25" t="s">
        <v>625</v>
      </c>
      <c r="H141" s="18">
        <v>150000000</v>
      </c>
      <c r="I141" s="18">
        <v>150000000</v>
      </c>
      <c r="J141" s="18">
        <v>150000000</v>
      </c>
      <c r="K141" s="25"/>
      <c r="L141" s="18" cm="1">
        <f t="array" ref="L141">IF(D141&gt;0,IF($D141&lt;=0,0,D141*H141),"")</f>
        <v>30000</v>
      </c>
      <c r="M141" s="18" cm="1">
        <f t="array" ref="M141">IF(E141&gt;0,IF($D141&lt;=0,0,ROUND(E141*I141,2)),"")</f>
        <v>30000</v>
      </c>
      <c r="N141" s="27" cm="1">
        <f t="array" ref="N141">IF(F141&gt;0,IF($D141&lt;=0,0,ROUND(F141*J141,2)),"")</f>
        <v>30000</v>
      </c>
    </row>
    <row r="142" spans="1:14" ht="20.5" customHeight="1" x14ac:dyDescent="0.15">
      <c r="A142" s="78" t="s">
        <v>627</v>
      </c>
      <c r="B142" s="11" t="s">
        <v>628</v>
      </c>
      <c r="C142" s="12"/>
      <c r="D142" s="13"/>
      <c r="E142" s="20" t="str" cm="1">
        <f t="array" ref="E142">IF(D142&gt;0,D142,"")</f>
        <v/>
      </c>
      <c r="F142" s="20" t="str" cm="1">
        <f t="array" ref="F142">IF(E142&gt;0,E142,"")</f>
        <v/>
      </c>
      <c r="G142" s="20"/>
      <c r="H142" s="13"/>
      <c r="I142" s="13"/>
      <c r="J142" s="13"/>
      <c r="K142" s="14"/>
      <c r="L142" s="20"/>
      <c r="M142" s="20"/>
      <c r="N142" s="21"/>
    </row>
    <row r="143" spans="1:14" ht="20.5" customHeight="1" x14ac:dyDescent="0.15">
      <c r="A143" s="28"/>
      <c r="B143" s="11" t="s">
        <v>10</v>
      </c>
      <c r="C143" s="16"/>
      <c r="D143" s="18"/>
      <c r="E143" s="17" t="str" cm="1">
        <f t="array" ref="E143">IF(D143&gt;0,D143,"")</f>
        <v/>
      </c>
      <c r="F143" s="17" t="str" cm="1">
        <f t="array" ref="F143">IF(E143&gt;0,E143,"")</f>
        <v/>
      </c>
      <c r="G143" s="17"/>
      <c r="H143" s="18"/>
      <c r="I143" s="18"/>
      <c r="J143" s="18"/>
      <c r="K143" s="25"/>
      <c r="L143" s="17"/>
      <c r="M143" s="17"/>
      <c r="N143" s="19"/>
    </row>
    <row r="144" spans="1:14" ht="20.5" customHeight="1" x14ac:dyDescent="0.15">
      <c r="A144" s="28"/>
      <c r="B144" s="11" t="s">
        <v>74</v>
      </c>
      <c r="C144" s="12"/>
      <c r="D144" s="13">
        <v>1</v>
      </c>
      <c r="E144" s="13" cm="1">
        <f t="array" ref="E144">IF(D144&gt;0,D144,"")</f>
        <v>1</v>
      </c>
      <c r="F144" s="13" cm="1">
        <f t="array" ref="F144">IF(E144&gt;0,E144,"")</f>
        <v>1</v>
      </c>
      <c r="G144" s="14" t="s">
        <v>102</v>
      </c>
      <c r="H144" s="13">
        <v>3825000</v>
      </c>
      <c r="I144" s="13">
        <v>3825000</v>
      </c>
      <c r="J144" s="13">
        <v>3825000</v>
      </c>
      <c r="K144" s="13">
        <v>11</v>
      </c>
      <c r="L144" s="13" cm="1">
        <f t="array" ref="L144">IF(D144&gt;0,IF($D144&lt;=0,0,D144*H144),"")</f>
        <v>3825000</v>
      </c>
      <c r="M144" s="13" cm="1">
        <f t="array" ref="M144">IF(E144&gt;0,IF($D144&lt;=0,0,ROUND(E144*I144,2)),"")</f>
        <v>3825000</v>
      </c>
      <c r="N144" s="15" cm="1">
        <f t="array" ref="N144">IF(F144&gt;0,IF($D144&lt;=0,0,ROUND(F144*J144,2)),"")</f>
        <v>3825000</v>
      </c>
    </row>
    <row r="145" spans="1:14" ht="20.5" customHeight="1" x14ac:dyDescent="0.15">
      <c r="A145" s="28"/>
      <c r="B145" s="11" t="s">
        <v>15</v>
      </c>
      <c r="C145" s="16"/>
      <c r="D145" s="18">
        <v>1</v>
      </c>
      <c r="E145" s="18" cm="1">
        <f t="array" ref="E145">IF(D145&gt;0,D145,"")</f>
        <v>1</v>
      </c>
      <c r="F145" s="18" cm="1">
        <f t="array" ref="F145">IF(E145&gt;0,E145,"")</f>
        <v>1</v>
      </c>
      <c r="G145" s="25" t="s">
        <v>102</v>
      </c>
      <c r="H145" s="18">
        <v>1915000</v>
      </c>
      <c r="I145" s="18">
        <v>1915000</v>
      </c>
      <c r="J145" s="18">
        <v>1915000</v>
      </c>
      <c r="K145" s="18">
        <v>11</v>
      </c>
      <c r="L145" s="18" cm="1">
        <f t="array" ref="L145">IF(D145&gt;0,IF($D145&lt;=0,0,D145*H145),"")</f>
        <v>1915000</v>
      </c>
      <c r="M145" s="18" cm="1">
        <f t="array" ref="M145">IF(E145&gt;0,IF($D145&lt;=0,0,ROUND(E145*I145,2)),"")</f>
        <v>1915000</v>
      </c>
      <c r="N145" s="27" cm="1">
        <f t="array" ref="N145">IF(F145&gt;0,IF($D145&lt;=0,0,ROUND(F145*J145,2)),"")</f>
        <v>1915000</v>
      </c>
    </row>
    <row r="146" spans="1:14" ht="20.5" customHeight="1" x14ac:dyDescent="0.15">
      <c r="A146" s="28"/>
      <c r="B146" s="11" t="s">
        <v>32</v>
      </c>
      <c r="C146" s="12"/>
      <c r="D146" s="13"/>
      <c r="E146" s="20" t="str" cm="1">
        <f t="array" ref="E146">IF(D146&gt;0,D146,"")</f>
        <v/>
      </c>
      <c r="F146" s="20" t="str" cm="1">
        <f t="array" ref="F146">IF(E146&gt;0,E146,"")</f>
        <v/>
      </c>
      <c r="G146" s="20"/>
      <c r="H146" s="13"/>
      <c r="I146" s="13"/>
      <c r="J146" s="13"/>
      <c r="K146" s="14"/>
      <c r="L146" s="20"/>
      <c r="M146" s="20"/>
      <c r="N146" s="21"/>
    </row>
    <row r="147" spans="1:14" ht="20.5" customHeight="1" x14ac:dyDescent="0.15">
      <c r="A147" s="28"/>
      <c r="B147" s="11" t="s">
        <v>240</v>
      </c>
      <c r="C147" s="16"/>
      <c r="D147" s="18">
        <v>17.5</v>
      </c>
      <c r="E147" s="18" cm="1">
        <f t="array" ref="E147">IF(D147&gt;0,D147,"")</f>
        <v>17.5</v>
      </c>
      <c r="F147" s="18" cm="1">
        <f t="array" ref="F147">IF(E147&gt;0,E147,"")</f>
        <v>17.5</v>
      </c>
      <c r="G147" s="25" t="s">
        <v>102</v>
      </c>
      <c r="H147" s="18">
        <v>91250</v>
      </c>
      <c r="I147" s="18">
        <v>91250</v>
      </c>
      <c r="J147" s="18">
        <v>91250</v>
      </c>
      <c r="K147" s="18">
        <v>11</v>
      </c>
      <c r="L147" s="18" cm="1">
        <f t="array" ref="L147">IF(D147&gt;0,IF($D147&lt;=0,0,D147*H147),"")</f>
        <v>1596875</v>
      </c>
      <c r="M147" s="18" cm="1">
        <f t="array" ref="M147">IF(E147&gt;0,IF($D147&lt;=0,0,ROUND(E147*I147,2)),"")</f>
        <v>1596875</v>
      </c>
      <c r="N147" s="27" cm="1">
        <f t="array" ref="N147">IF(F147&gt;0,IF($D147&lt;=0,0,ROUND(F147*J147,2)),"")</f>
        <v>1596875</v>
      </c>
    </row>
    <row r="148" spans="1:14" ht="20.5" customHeight="1" x14ac:dyDescent="0.15">
      <c r="A148" s="28"/>
      <c r="B148" s="11" t="s">
        <v>244</v>
      </c>
      <c r="C148" s="12"/>
      <c r="D148" s="13">
        <v>9</v>
      </c>
      <c r="E148" s="13" cm="1">
        <f t="array" ref="E148">IF(D148&gt;0,D148,"")</f>
        <v>9</v>
      </c>
      <c r="F148" s="13" cm="1">
        <f t="array" ref="F148">IF(E148&gt;0,E148,"")</f>
        <v>9</v>
      </c>
      <c r="G148" s="14" t="s">
        <v>102</v>
      </c>
      <c r="H148" s="13">
        <v>215572.98</v>
      </c>
      <c r="I148" s="13">
        <v>215572.98</v>
      </c>
      <c r="J148" s="13">
        <v>215572.98</v>
      </c>
      <c r="K148" s="13">
        <v>11</v>
      </c>
      <c r="L148" s="13" cm="1">
        <f t="array" ref="L148">IF(D148&gt;0,IF($D148&lt;=0,0,D148*H148),"")</f>
        <v>1940156.82</v>
      </c>
      <c r="M148" s="13" cm="1">
        <f t="array" ref="M148">IF(E148&gt;0,IF($D148&lt;=0,0,ROUND(E148*I148,2)),"")</f>
        <v>1940156.82</v>
      </c>
      <c r="N148" s="15" cm="1">
        <f t="array" ref="N148">IF(F148&gt;0,IF($D148&lt;=0,0,ROUND(F148*J148,2)),"")</f>
        <v>1940156.82</v>
      </c>
    </row>
    <row r="149" spans="1:14" ht="20.5" customHeight="1" x14ac:dyDescent="0.15">
      <c r="A149" s="28"/>
      <c r="B149" s="11" t="s">
        <v>245</v>
      </c>
      <c r="C149" s="16"/>
      <c r="D149" s="18"/>
      <c r="E149" s="17" t="str" cm="1">
        <f t="array" ref="E149">IF(D149&gt;0,D149,"")</f>
        <v/>
      </c>
      <c r="F149" s="17" t="str" cm="1">
        <f t="array" ref="F149">IF(E149&gt;0,E149,"")</f>
        <v/>
      </c>
      <c r="G149" s="17"/>
      <c r="H149" s="18"/>
      <c r="I149" s="18"/>
      <c r="J149" s="18"/>
      <c r="K149" s="25"/>
      <c r="L149" s="17"/>
      <c r="M149" s="17"/>
      <c r="N149" s="19"/>
    </row>
    <row r="150" spans="1:14" ht="20.5" customHeight="1" x14ac:dyDescent="0.15">
      <c r="A150" s="28"/>
      <c r="B150" s="11" t="s">
        <v>629</v>
      </c>
      <c r="C150" s="12"/>
      <c r="D150" s="13">
        <v>26.58</v>
      </c>
      <c r="E150" s="13" cm="1">
        <f t="array" ref="E150">IF(D150&gt;0,D150,"")</f>
        <v>26.58</v>
      </c>
      <c r="F150" s="13" cm="1">
        <f t="array" ref="F150">IF(E150&gt;0,E150,"")</f>
        <v>26.58</v>
      </c>
      <c r="G150" s="14" t="s">
        <v>321</v>
      </c>
      <c r="H150" s="13">
        <v>2348807.12</v>
      </c>
      <c r="I150" s="13">
        <v>2348807.12</v>
      </c>
      <c r="J150" s="13">
        <v>2348807.12</v>
      </c>
      <c r="K150" s="13">
        <v>11</v>
      </c>
      <c r="L150" s="13" cm="1">
        <f t="array" ref="L150">IF(D150&gt;0,IF($D150&lt;=0,0,D150*H150),"")</f>
        <v>62431293.249600001</v>
      </c>
      <c r="M150" s="13" cm="1">
        <f t="array" ref="M150">IF(E150&gt;0,IF($D150&lt;=0,0,ROUND(E150*I150,2)),"")</f>
        <v>62431293.25</v>
      </c>
      <c r="N150" s="15" cm="1">
        <f t="array" ref="N150">IF(F150&gt;0,IF($D150&lt;=0,0,ROUND(F150*J150,2)),"")</f>
        <v>62431293.25</v>
      </c>
    </row>
    <row r="151" spans="1:14" ht="20.5" customHeight="1" x14ac:dyDescent="0.15">
      <c r="A151" s="28"/>
      <c r="B151" s="11" t="s">
        <v>249</v>
      </c>
      <c r="C151" s="16"/>
      <c r="D151" s="18">
        <v>2.36</v>
      </c>
      <c r="E151" s="18" cm="1">
        <f t="array" ref="E151">IF(D151&gt;0,D151,"")</f>
        <v>2.36</v>
      </c>
      <c r="F151" s="18" cm="1">
        <f t="array" ref="F151">IF(E151&gt;0,E151,"")</f>
        <v>2.36</v>
      </c>
      <c r="G151" s="25" t="s">
        <v>321</v>
      </c>
      <c r="H151" s="18">
        <v>1564420.25</v>
      </c>
      <c r="I151" s="18">
        <v>1564420.25</v>
      </c>
      <c r="J151" s="18">
        <v>1564420.25</v>
      </c>
      <c r="K151" s="18">
        <v>11</v>
      </c>
      <c r="L151" s="18" cm="1">
        <f t="array" ref="L151">IF(D151&gt;0,IF($D151&lt;=0,0,D151*H151),"")</f>
        <v>3692031.79</v>
      </c>
      <c r="M151" s="18" cm="1">
        <f t="array" ref="M151">IF(E151&gt;0,IF($D151&lt;=0,0,ROUND(E151*I151,2)),"")</f>
        <v>3692031.79</v>
      </c>
      <c r="N151" s="27" cm="1">
        <f t="array" ref="N151">IF(F151&gt;0,IF($D151&lt;=0,0,ROUND(F151*J151,2)),"")</f>
        <v>3692031.79</v>
      </c>
    </row>
    <row r="152" spans="1:14" ht="20.5" customHeight="1" x14ac:dyDescent="0.15">
      <c r="A152" s="28"/>
      <c r="B152" s="11" t="s">
        <v>251</v>
      </c>
      <c r="C152" s="12"/>
      <c r="D152" s="13">
        <v>3251.05</v>
      </c>
      <c r="E152" s="13" cm="1">
        <f t="array" ref="E152">IF(D152&gt;0,D152,"")</f>
        <v>3251.05</v>
      </c>
      <c r="F152" s="13" cm="1">
        <f t="array" ref="F152">IF(E152&gt;0,E152,"")</f>
        <v>3251.05</v>
      </c>
      <c r="G152" s="14" t="s">
        <v>252</v>
      </c>
      <c r="H152" s="13">
        <v>19929.5</v>
      </c>
      <c r="I152" s="13">
        <v>19929.5</v>
      </c>
      <c r="J152" s="13">
        <v>19929.5</v>
      </c>
      <c r="K152" s="13">
        <v>11</v>
      </c>
      <c r="L152" s="13" cm="1">
        <f t="array" ref="L152">IF(D152&gt;0,IF($D152&lt;=0,0,D152*H152),"")</f>
        <v>64791800.975000001</v>
      </c>
      <c r="M152" s="13" cm="1">
        <f t="array" ref="M152">IF(E152&gt;0,IF($D152&lt;=0,0,ROUND(E152*I152,2)),"")</f>
        <v>64791800.979999997</v>
      </c>
      <c r="N152" s="15" cm="1">
        <f t="array" ref="N152">IF(F152&gt;0,IF($D152&lt;=0,0,ROUND(F152*J152,2)),"")</f>
        <v>64791800.979999997</v>
      </c>
    </row>
    <row r="153" spans="1:14" ht="20.5" customHeight="1" x14ac:dyDescent="0.15">
      <c r="A153" s="28"/>
      <c r="B153" s="11" t="s">
        <v>253</v>
      </c>
      <c r="C153" s="16"/>
      <c r="D153" s="18"/>
      <c r="E153" s="17" t="str" cm="1">
        <f t="array" ref="E153">IF(D153&gt;0,D153,"")</f>
        <v/>
      </c>
      <c r="F153" s="17" t="str" cm="1">
        <f t="array" ref="F153">IF(E153&gt;0,E153,"")</f>
        <v/>
      </c>
      <c r="G153" s="17"/>
      <c r="H153" s="18"/>
      <c r="I153" s="18"/>
      <c r="J153" s="18"/>
      <c r="K153" s="25"/>
      <c r="L153" s="17" t="str" cm="1">
        <f t="array" ref="L153">IF(D153&gt;0,IF($D153&lt;=0,0,D153*H153),"")</f>
        <v/>
      </c>
      <c r="M153" s="18" cm="1">
        <f t="array" ref="M153">IF(E153&gt;0,IF($D153&lt;=0,0,ROUND(E153*I153,2)),"")</f>
        <v>0</v>
      </c>
      <c r="N153" s="27" cm="1">
        <f t="array" ref="N153">IF(F153&gt;0,IF($D153&lt;=0,0,ROUND(F153*J153,2)),"")</f>
        <v>0</v>
      </c>
    </row>
    <row r="154" spans="1:14" ht="20.5" customHeight="1" x14ac:dyDescent="0.15">
      <c r="A154" s="28"/>
      <c r="B154" s="11" t="s">
        <v>227</v>
      </c>
      <c r="C154" s="12"/>
      <c r="D154" s="13">
        <v>10</v>
      </c>
      <c r="E154" s="13" cm="1">
        <f t="array" ref="E154">IF(D154&gt;0,D154,"")</f>
        <v>10</v>
      </c>
      <c r="F154" s="13" cm="1">
        <f t="array" ref="F154">IF(E154&gt;0,E154,"")</f>
        <v>10</v>
      </c>
      <c r="G154" s="14" t="s">
        <v>228</v>
      </c>
      <c r="H154" s="13">
        <v>90850.04</v>
      </c>
      <c r="I154" s="13">
        <v>90850.04</v>
      </c>
      <c r="J154" s="13">
        <v>90850.04</v>
      </c>
      <c r="K154" s="13">
        <v>11</v>
      </c>
      <c r="L154" s="13" cm="1">
        <f t="array" ref="L154">IF(D154&gt;0,IF($D154&lt;=0,0,D154*H154),"")</f>
        <v>908500.39999999991</v>
      </c>
      <c r="M154" s="13" cm="1">
        <f t="array" ref="M154">IF(E154&gt;0,IF($D154&lt;=0,0,ROUND(E154*I154,2)),"")</f>
        <v>908500.4</v>
      </c>
      <c r="N154" s="15" cm="1">
        <f t="array" ref="N154">IF(F154&gt;0,IF($D154&lt;=0,0,ROUND(F154*J154,2)),"")</f>
        <v>908500.4</v>
      </c>
    </row>
    <row r="155" spans="1:14" ht="20.5" customHeight="1" x14ac:dyDescent="0.15">
      <c r="A155" s="28"/>
      <c r="B155" s="11" t="s">
        <v>144</v>
      </c>
      <c r="C155" s="16"/>
      <c r="D155" s="18"/>
      <c r="E155" s="17" t="str" cm="1">
        <f t="array" ref="E155">IF(D155&gt;0,D155,"")</f>
        <v/>
      </c>
      <c r="F155" s="17" t="str" cm="1">
        <f t="array" ref="F155">IF(E155&gt;0,E155,"")</f>
        <v/>
      </c>
      <c r="G155" s="17"/>
      <c r="H155" s="18"/>
      <c r="I155" s="18"/>
      <c r="J155" s="18"/>
      <c r="K155" s="25"/>
      <c r="L155" s="17" t="str" cm="1">
        <f t="array" ref="L155">IF(D155&gt;0,IF($D155&lt;=0,0,D155*H155),"")</f>
        <v/>
      </c>
      <c r="M155" s="18" cm="1">
        <f t="array" ref="M155">IF(E155&gt;0,IF($D155&lt;=0,0,ROUND(E155*I155,2)),"")</f>
        <v>0</v>
      </c>
      <c r="N155" s="27" cm="1">
        <f t="array" ref="N155">IF(F155&gt;0,IF($D155&lt;=0,0,ROUND(F155*J155,2)),"")</f>
        <v>0</v>
      </c>
    </row>
    <row r="156" spans="1:14" ht="20.5" customHeight="1" x14ac:dyDescent="0.15">
      <c r="A156" s="28"/>
      <c r="B156" s="11" t="s">
        <v>260</v>
      </c>
      <c r="C156" s="12"/>
      <c r="D156" s="13">
        <v>0</v>
      </c>
      <c r="E156" s="20" t="str" cm="1">
        <f t="array" ref="E156">IF(D156&gt;0,D156,"")</f>
        <v/>
      </c>
      <c r="F156" s="20" t="str" cm="1">
        <f t="array" ref="F156">IF(E156&gt;0,E156,"")</f>
        <v/>
      </c>
      <c r="G156" s="14" t="s">
        <v>317</v>
      </c>
      <c r="H156" s="13">
        <v>0</v>
      </c>
      <c r="I156" s="13">
        <v>0</v>
      </c>
      <c r="J156" s="13">
        <v>0</v>
      </c>
      <c r="K156" s="13">
        <v>11</v>
      </c>
      <c r="L156" s="20" t="str" cm="1">
        <f t="array" ref="L156">IF(D156&gt;0,IF($D156&lt;=0,0,D156*H156),"")</f>
        <v/>
      </c>
      <c r="M156" s="13" cm="1">
        <f t="array" ref="M156">IF(E156&gt;0,IF($D156&lt;=0,0,ROUND(E156*I156,2)),"")</f>
        <v>0</v>
      </c>
      <c r="N156" s="15" cm="1">
        <f t="array" ref="N156">IF(F156&gt;0,IF($D156&lt;=0,0,ROUND(F156*J156,2)),"")</f>
        <v>0</v>
      </c>
    </row>
    <row r="157" spans="1:14" ht="32.5" customHeight="1" x14ac:dyDescent="0.15">
      <c r="A157" s="28"/>
      <c r="B157" s="11" t="s">
        <v>254</v>
      </c>
      <c r="C157" s="16"/>
      <c r="D157" s="18">
        <v>10.82</v>
      </c>
      <c r="E157" s="18" cm="1">
        <f t="array" ref="E157">IF(D157&gt;0,D157,"")</f>
        <v>10.82</v>
      </c>
      <c r="F157" s="18" cm="1">
        <f t="array" ref="F157">IF(E157&gt;0,E157,"")</f>
        <v>10.82</v>
      </c>
      <c r="G157" s="25" t="s">
        <v>317</v>
      </c>
      <c r="H157" s="18">
        <v>73660</v>
      </c>
      <c r="I157" s="18">
        <v>73660</v>
      </c>
      <c r="J157" s="18">
        <v>73660</v>
      </c>
      <c r="K157" s="18">
        <v>11</v>
      </c>
      <c r="L157" s="18" cm="1">
        <f t="array" ref="L157">IF(D157&gt;0,IF($D157&lt;=0,0,D157*H157),"")</f>
        <v>797001.20000000007</v>
      </c>
      <c r="M157" s="18" cm="1">
        <f t="array" ref="M157">IF(E157&gt;0,IF($D157&lt;=0,0,ROUND(E157*I157,2)),"")</f>
        <v>797001.2</v>
      </c>
      <c r="N157" s="27" cm="1">
        <f t="array" ref="N157">IF(F157&gt;0,IF($D157&lt;=0,0,ROUND(F157*J157,2)),"")</f>
        <v>797001.2</v>
      </c>
    </row>
    <row r="158" spans="1:14" ht="20.5" customHeight="1" x14ac:dyDescent="0.15">
      <c r="A158" s="28"/>
      <c r="B158" s="11" t="s">
        <v>630</v>
      </c>
      <c r="C158" s="12"/>
      <c r="D158" s="13">
        <v>1</v>
      </c>
      <c r="E158" s="13" cm="1">
        <f t="array" ref="E158">IF(D158&gt;0,D158,"")</f>
        <v>1</v>
      </c>
      <c r="F158" s="13" cm="1">
        <f t="array" ref="F158">IF(E158&gt;0,E158,"")</f>
        <v>1</v>
      </c>
      <c r="G158" s="20"/>
      <c r="H158" s="13">
        <v>319605.55</v>
      </c>
      <c r="I158" s="13">
        <v>319605.55</v>
      </c>
      <c r="J158" s="13">
        <v>319605.55</v>
      </c>
      <c r="K158" s="14"/>
      <c r="L158" s="13" cm="1">
        <f t="array" ref="L158">IF(D158&gt;0,IF($D158&lt;=0,0,D158*H158),"")</f>
        <v>319605.55</v>
      </c>
      <c r="M158" s="13" cm="1">
        <f t="array" ref="M158">IF(E158&gt;0,IF($D158&lt;=0,0,ROUND(E158*I158,2)),"")</f>
        <v>319605.55</v>
      </c>
      <c r="N158" s="15" cm="1">
        <f t="array" ref="N158">IF(F158&gt;0,IF($D158&lt;=0,0,ROUND(F158*J158,2)),"")</f>
        <v>319605.55</v>
      </c>
    </row>
    <row r="159" spans="1:14" ht="20.5" customHeight="1" x14ac:dyDescent="0.15">
      <c r="A159" s="78" t="s">
        <v>45</v>
      </c>
      <c r="B159" s="11" t="s">
        <v>631</v>
      </c>
      <c r="C159" s="16"/>
      <c r="D159" s="18"/>
      <c r="E159" s="17" t="str" cm="1">
        <f t="array" ref="E159">IF(D159&gt;0,D159,"")</f>
        <v/>
      </c>
      <c r="F159" s="17" t="str" cm="1">
        <f t="array" ref="F159">IF(E159&gt;0,E159,"")</f>
        <v/>
      </c>
      <c r="G159" s="17"/>
      <c r="H159" s="18"/>
      <c r="I159" s="18"/>
      <c r="J159" s="18"/>
      <c r="K159" s="25"/>
      <c r="L159" s="17"/>
      <c r="M159" s="18"/>
      <c r="N159" s="27"/>
    </row>
    <row r="160" spans="1:14" ht="20.5" customHeight="1" x14ac:dyDescent="0.15">
      <c r="A160" s="28"/>
      <c r="B160" s="11" t="s">
        <v>10</v>
      </c>
      <c r="C160" s="12"/>
      <c r="D160" s="13"/>
      <c r="E160" s="20" t="str" cm="1">
        <f t="array" ref="E160">IF(D160&gt;0,D160,"")</f>
        <v/>
      </c>
      <c r="F160" s="20" t="str" cm="1">
        <f t="array" ref="F160">IF(E160&gt;0,E160,"")</f>
        <v/>
      </c>
      <c r="G160" s="20"/>
      <c r="H160" s="13"/>
      <c r="I160" s="13"/>
      <c r="J160" s="13"/>
      <c r="K160" s="14"/>
      <c r="L160" s="20"/>
      <c r="M160" s="13"/>
      <c r="N160" s="15"/>
    </row>
    <row r="161" spans="1:14" ht="20.5" customHeight="1" x14ac:dyDescent="0.15">
      <c r="A161" s="28"/>
      <c r="B161" s="11" t="s">
        <v>74</v>
      </c>
      <c r="C161" s="16"/>
      <c r="D161" s="18">
        <v>1</v>
      </c>
      <c r="E161" s="18" cm="1">
        <f t="array" ref="E161">IF(D161&gt;0,D161,"")</f>
        <v>1</v>
      </c>
      <c r="F161" s="18" cm="1">
        <f t="array" ref="F161">IF(E161&gt;0,E161,"")</f>
        <v>1</v>
      </c>
      <c r="G161" s="25" t="s">
        <v>102</v>
      </c>
      <c r="H161" s="18">
        <v>350000</v>
      </c>
      <c r="I161" s="18">
        <v>350000</v>
      </c>
      <c r="J161" s="18">
        <v>350000</v>
      </c>
      <c r="K161" s="18">
        <v>11</v>
      </c>
      <c r="L161" s="18" cm="1">
        <f t="array" ref="L161">IF(D161&gt;0,IF($D161&lt;=0,0,D161*H161),"")</f>
        <v>350000</v>
      </c>
      <c r="M161" s="18" cm="1">
        <f t="array" ref="M161">IF(E161&gt;0,IF($D161&lt;=0,0,ROUND(E161*I161,2)),"")</f>
        <v>350000</v>
      </c>
      <c r="N161" s="27" cm="1">
        <f t="array" ref="N161">IF(F161&gt;0,IF($D161&lt;=0,0,ROUND(F161*J161,2)),"")</f>
        <v>350000</v>
      </c>
    </row>
    <row r="162" spans="1:14" ht="20.5" customHeight="1" x14ac:dyDescent="0.15">
      <c r="A162" s="28"/>
      <c r="B162" s="11" t="s">
        <v>15</v>
      </c>
      <c r="C162" s="12"/>
      <c r="D162" s="13">
        <v>1</v>
      </c>
      <c r="E162" s="13" cm="1">
        <f t="array" ref="E162">IF(D162&gt;0,D162,"")</f>
        <v>1</v>
      </c>
      <c r="F162" s="13" cm="1">
        <f t="array" ref="F162">IF(E162&gt;0,E162,"")</f>
        <v>1</v>
      </c>
      <c r="G162" s="14" t="s">
        <v>102</v>
      </c>
      <c r="H162" s="13">
        <v>495000</v>
      </c>
      <c r="I162" s="13">
        <v>495000</v>
      </c>
      <c r="J162" s="13">
        <v>495000</v>
      </c>
      <c r="K162" s="13">
        <v>11</v>
      </c>
      <c r="L162" s="13" cm="1">
        <f t="array" ref="L162">IF(D162&gt;0,IF($D162&lt;=0,0,D162*H162),"")</f>
        <v>495000</v>
      </c>
      <c r="M162" s="13" cm="1">
        <f t="array" ref="M162">IF(E162&gt;0,IF($D162&lt;=0,0,ROUND(E162*I162,2)),"")</f>
        <v>495000</v>
      </c>
      <c r="N162" s="15" cm="1">
        <f t="array" ref="N162">IF(F162&gt;0,IF($D162&lt;=0,0,ROUND(F162*J162,2)),"")</f>
        <v>495000</v>
      </c>
    </row>
    <row r="163" spans="1:14" ht="20.5" customHeight="1" x14ac:dyDescent="0.15">
      <c r="A163" s="28"/>
      <c r="B163" s="11" t="s">
        <v>32</v>
      </c>
      <c r="C163" s="16"/>
      <c r="D163" s="18"/>
      <c r="E163" s="17" t="str" cm="1">
        <f t="array" ref="E163">IF(D163&gt;0,D163,"")</f>
        <v/>
      </c>
      <c r="F163" s="17" t="str" cm="1">
        <f t="array" ref="F163">IF(E163&gt;0,E163,"")</f>
        <v/>
      </c>
      <c r="G163" s="17"/>
      <c r="H163" s="18"/>
      <c r="I163" s="18"/>
      <c r="J163" s="18"/>
      <c r="K163" s="25"/>
      <c r="L163" s="17"/>
      <c r="M163" s="18"/>
      <c r="N163" s="27"/>
    </row>
    <row r="164" spans="1:14" ht="20.5" customHeight="1" x14ac:dyDescent="0.15">
      <c r="A164" s="28"/>
      <c r="B164" s="11" t="s">
        <v>35</v>
      </c>
      <c r="C164" s="12"/>
      <c r="D164" s="13">
        <v>432</v>
      </c>
      <c r="E164" s="13" cm="1">
        <f t="array" ref="E164">IF(D164&gt;0,D164,"")</f>
        <v>432</v>
      </c>
      <c r="F164" s="13" cm="1">
        <f t="array" ref="F164">IF(E164&gt;0,E164,"")</f>
        <v>432</v>
      </c>
      <c r="G164" s="14" t="s">
        <v>102</v>
      </c>
      <c r="H164" s="13">
        <v>1261.27</v>
      </c>
      <c r="I164" s="13">
        <v>1261.27</v>
      </c>
      <c r="J164" s="13">
        <v>1261.27</v>
      </c>
      <c r="K164" s="13">
        <v>11</v>
      </c>
      <c r="L164" s="13" cm="1">
        <f t="array" ref="L164">IF(D164&gt;0,IF($D164&lt;=0,0,D164*H164),"")</f>
        <v>544868.64</v>
      </c>
      <c r="M164" s="13" cm="1">
        <f t="array" ref="M164">IF(E164&gt;0,IF($D164&lt;=0,0,ROUND(E164*I164,2)),"")</f>
        <v>544868.64</v>
      </c>
      <c r="N164" s="15" cm="1">
        <f t="array" ref="N164">IF(F164&gt;0,IF($D164&lt;=0,0,ROUND(F164*J164,2)),"")</f>
        <v>544868.64</v>
      </c>
    </row>
    <row r="165" spans="1:14" ht="20.5" customHeight="1" x14ac:dyDescent="0.15">
      <c r="A165" s="28"/>
      <c r="B165" s="11" t="s">
        <v>632</v>
      </c>
      <c r="C165" s="16"/>
      <c r="D165" s="18">
        <v>0</v>
      </c>
      <c r="E165" s="17" t="str" cm="1">
        <f t="array" ref="E165">IF(D165&gt;0,D165,"")</f>
        <v/>
      </c>
      <c r="F165" s="17" t="str" cm="1">
        <f t="array" ref="F165">IF(E165&gt;0,E165,"")</f>
        <v/>
      </c>
      <c r="G165" s="25" t="s">
        <v>102</v>
      </c>
      <c r="H165" s="18">
        <v>0</v>
      </c>
      <c r="I165" s="18">
        <v>0</v>
      </c>
      <c r="J165" s="18">
        <v>0</v>
      </c>
      <c r="K165" s="18">
        <v>11</v>
      </c>
      <c r="L165" s="17" t="str" cm="1">
        <f t="array" ref="L165">IF(D165&gt;0,IF($D165&lt;=0,0,D165*H165),"")</f>
        <v/>
      </c>
      <c r="M165" s="18" cm="1">
        <f t="array" ref="M165">IF(E165&gt;0,IF($D165&lt;=0,0,ROUND(E165*I165,2)),"")</f>
        <v>0</v>
      </c>
      <c r="N165" s="27" cm="1">
        <f t="array" ref="N165">IF(F165&gt;0,IF($D165&lt;=0,0,ROUND(F165*J165,2)),"")</f>
        <v>0</v>
      </c>
    </row>
    <row r="166" spans="1:14" ht="20.5" customHeight="1" x14ac:dyDescent="0.15">
      <c r="A166" s="28"/>
      <c r="B166" s="11" t="s">
        <v>245</v>
      </c>
      <c r="C166" s="12"/>
      <c r="D166" s="13"/>
      <c r="E166" s="20" t="str" cm="1">
        <f t="array" ref="E166">IF(D166&gt;0,D166,"")</f>
        <v/>
      </c>
      <c r="F166" s="20" t="str" cm="1">
        <f t="array" ref="F166">IF(E166&gt;0,E166,"")</f>
        <v/>
      </c>
      <c r="G166" s="20"/>
      <c r="H166" s="13"/>
      <c r="I166" s="13"/>
      <c r="J166" s="13"/>
      <c r="K166" s="14"/>
      <c r="L166" s="20"/>
      <c r="M166" s="13"/>
      <c r="N166" s="15"/>
    </row>
    <row r="167" spans="1:14" ht="20.5" customHeight="1" x14ac:dyDescent="0.15">
      <c r="A167" s="28"/>
      <c r="B167" s="11" t="s">
        <v>308</v>
      </c>
      <c r="C167" s="16"/>
      <c r="D167" s="18">
        <v>76.8</v>
      </c>
      <c r="E167" s="18" cm="1">
        <f t="array" ref="E167">IF(D167&gt;0,D167,"")</f>
        <v>76.8</v>
      </c>
      <c r="F167" s="18" cm="1">
        <f t="array" ref="F167">IF(E167&gt;0,E167,"")</f>
        <v>76.8</v>
      </c>
      <c r="G167" s="25" t="s">
        <v>321</v>
      </c>
      <c r="H167" s="18">
        <v>2212436.7599999998</v>
      </c>
      <c r="I167" s="18">
        <v>2212436.7599999998</v>
      </c>
      <c r="J167" s="18">
        <v>2212436.7599999998</v>
      </c>
      <c r="K167" s="18">
        <v>11</v>
      </c>
      <c r="L167" s="18" cm="1">
        <f t="array" ref="L167">IF(D167&gt;0,IF($D167&lt;=0,0,D167*H167),"")</f>
        <v>169915143.16799998</v>
      </c>
      <c r="M167" s="18" cm="1">
        <f t="array" ref="M167">IF(E167&gt;0,IF($D167&lt;=0,0,ROUND(E167*I167,2)),"")</f>
        <v>169915143.16999999</v>
      </c>
      <c r="N167" s="27" cm="1">
        <f t="array" ref="N167">IF(F167&gt;0,IF($D167&lt;=0,0,ROUND(F167*J167,2)),"")</f>
        <v>169915143.16999999</v>
      </c>
    </row>
    <row r="168" spans="1:14" ht="20.5" customHeight="1" x14ac:dyDescent="0.15">
      <c r="A168" s="78" t="s">
        <v>633</v>
      </c>
      <c r="B168" s="11" t="s">
        <v>634</v>
      </c>
      <c r="C168" s="12"/>
      <c r="D168" s="13"/>
      <c r="E168" s="20" t="str" cm="1">
        <f t="array" ref="E168">IF(D168&gt;0,D168,"")</f>
        <v/>
      </c>
      <c r="F168" s="20" t="str" cm="1">
        <f t="array" ref="F168">IF(E168&gt;0,E168,"")</f>
        <v/>
      </c>
      <c r="G168" s="20"/>
      <c r="H168" s="13"/>
      <c r="I168" s="13"/>
      <c r="J168" s="13"/>
      <c r="K168" s="14"/>
      <c r="L168" s="20"/>
      <c r="M168" s="13"/>
      <c r="N168" s="15"/>
    </row>
    <row r="169" spans="1:14" ht="20.5" customHeight="1" x14ac:dyDescent="0.15">
      <c r="A169" s="28"/>
      <c r="B169" s="11" t="s">
        <v>10</v>
      </c>
      <c r="C169" s="16"/>
      <c r="D169" s="18"/>
      <c r="E169" s="17" t="str" cm="1">
        <f t="array" ref="E169">IF(D169&gt;0,D169,"")</f>
        <v/>
      </c>
      <c r="F169" s="17" t="str" cm="1">
        <f t="array" ref="F169">IF(E169&gt;0,E169,"")</f>
        <v/>
      </c>
      <c r="G169" s="17"/>
      <c r="H169" s="18"/>
      <c r="I169" s="18"/>
      <c r="J169" s="18"/>
      <c r="K169" s="25"/>
      <c r="L169" s="17"/>
      <c r="M169" s="18"/>
      <c r="N169" s="27"/>
    </row>
    <row r="170" spans="1:14" ht="20.5" customHeight="1" x14ac:dyDescent="0.15">
      <c r="A170" s="28"/>
      <c r="B170" s="11" t="s">
        <v>74</v>
      </c>
      <c r="C170" s="12"/>
      <c r="D170" s="13">
        <v>1</v>
      </c>
      <c r="E170" s="13" cm="1">
        <f t="array" ref="E170">IF(D170&gt;0,D170,"")</f>
        <v>1</v>
      </c>
      <c r="F170" s="13" cm="1">
        <f t="array" ref="F170">IF(E170&gt;0,E170,"")</f>
        <v>1</v>
      </c>
      <c r="G170" s="14" t="s">
        <v>102</v>
      </c>
      <c r="H170" s="13">
        <v>7300000</v>
      </c>
      <c r="I170" s="13">
        <v>7240000</v>
      </c>
      <c r="J170" s="13">
        <v>7240000</v>
      </c>
      <c r="K170" s="13">
        <v>11</v>
      </c>
      <c r="L170" s="13" cm="1">
        <f t="array" ref="L170">IF(D170&gt;0,IF($D170&lt;=0,0,D170*H170),"")</f>
        <v>7300000</v>
      </c>
      <c r="M170" s="13" cm="1">
        <f t="array" ref="M170">IF(E170&gt;0,IF($D170&lt;=0,0,ROUND(E170*I170,2)),"")</f>
        <v>7240000</v>
      </c>
      <c r="N170" s="15" cm="1">
        <f t="array" ref="N170">IF(F170&gt;0,IF($D170&lt;=0,0,ROUND(F170*J170,2)),"")</f>
        <v>7240000</v>
      </c>
    </row>
    <row r="171" spans="1:14" ht="20.5" customHeight="1" x14ac:dyDescent="0.15">
      <c r="A171" s="28"/>
      <c r="B171" s="11" t="s">
        <v>15</v>
      </c>
      <c r="C171" s="16"/>
      <c r="D171" s="18">
        <v>1</v>
      </c>
      <c r="E171" s="18" cm="1">
        <f t="array" ref="E171">IF(D171&gt;0,D171,"")</f>
        <v>1</v>
      </c>
      <c r="F171" s="18" cm="1">
        <f t="array" ref="F171">IF(E171&gt;0,E171,"")</f>
        <v>1</v>
      </c>
      <c r="G171" s="25" t="s">
        <v>102</v>
      </c>
      <c r="H171" s="18">
        <v>495000</v>
      </c>
      <c r="I171" s="18">
        <v>495000</v>
      </c>
      <c r="J171" s="18">
        <v>495000</v>
      </c>
      <c r="K171" s="18">
        <v>11</v>
      </c>
      <c r="L171" s="18" cm="1">
        <f t="array" ref="L171">IF(D171&gt;0,IF($D171&lt;=0,0,D171*H171),"")</f>
        <v>495000</v>
      </c>
      <c r="M171" s="18" cm="1">
        <f t="array" ref="M171">IF(E171&gt;0,IF($D171&lt;=0,0,ROUND(E171*I171,2)),"")</f>
        <v>495000</v>
      </c>
      <c r="N171" s="27" cm="1">
        <f t="array" ref="N171">IF(F171&gt;0,IF($D171&lt;=0,0,ROUND(F171*J171,2)),"")</f>
        <v>495000</v>
      </c>
    </row>
    <row r="172" spans="1:14" ht="20.5" customHeight="1" x14ac:dyDescent="0.15">
      <c r="A172" s="28"/>
      <c r="B172" s="11" t="s">
        <v>126</v>
      </c>
      <c r="C172" s="12"/>
      <c r="D172" s="13"/>
      <c r="E172" s="20" t="str" cm="1">
        <f t="array" ref="E172">IF(D172&gt;0,D172,"")</f>
        <v/>
      </c>
      <c r="F172" s="20" t="str" cm="1">
        <f t="array" ref="F172">IF(E172&gt;0,E172,"")</f>
        <v/>
      </c>
      <c r="G172" s="20"/>
      <c r="H172" s="13"/>
      <c r="I172" s="13"/>
      <c r="J172" s="13"/>
      <c r="K172" s="14"/>
      <c r="L172" s="20"/>
      <c r="M172" s="13"/>
      <c r="N172" s="15"/>
    </row>
    <row r="173" spans="1:14" ht="20.5" customHeight="1" x14ac:dyDescent="0.15">
      <c r="A173" s="28"/>
      <c r="B173" s="11" t="s">
        <v>35</v>
      </c>
      <c r="C173" s="16"/>
      <c r="D173" s="18">
        <v>670.88</v>
      </c>
      <c r="E173" s="18" cm="1">
        <f t="array" ref="E173">IF(D173&gt;0,D173,"")</f>
        <v>670.88</v>
      </c>
      <c r="F173" s="18" cm="1">
        <f t="array" ref="F173">IF(E173&gt;0,E173,"")</f>
        <v>670.88</v>
      </c>
      <c r="G173" s="25" t="s">
        <v>102</v>
      </c>
      <c r="H173" s="18">
        <v>15575.48</v>
      </c>
      <c r="I173" s="18">
        <v>15575.48</v>
      </c>
      <c r="J173" s="18">
        <v>15575.48</v>
      </c>
      <c r="K173" s="18">
        <v>11</v>
      </c>
      <c r="L173" s="18" cm="1">
        <f t="array" ref="L173">IF(D173&gt;0,IF($D173&lt;=0,0,D173*H173),"")</f>
        <v>10449278.022399999</v>
      </c>
      <c r="M173" s="18" cm="1">
        <f t="array" ref="M173">IF(E173&gt;0,IF($D173&lt;=0,0,ROUND(E173*I173,2)),"")</f>
        <v>10449278.02</v>
      </c>
      <c r="N173" s="27" cm="1">
        <f t="array" ref="N173">IF(F173&gt;0,IF($D173&lt;=0,0,ROUND(F173*J173,2)),"")</f>
        <v>10449278.02</v>
      </c>
    </row>
    <row r="174" spans="1:14" ht="20.5" customHeight="1" x14ac:dyDescent="0.15">
      <c r="A174" s="28"/>
      <c r="B174" s="11" t="s">
        <v>32</v>
      </c>
      <c r="C174" s="12"/>
      <c r="D174" s="13"/>
      <c r="E174" s="20" t="str" cm="1">
        <f t="array" ref="E174">IF(D174&gt;0,D174,"")</f>
        <v/>
      </c>
      <c r="F174" s="20" t="str" cm="1">
        <f t="array" ref="F174">IF(E174&gt;0,E174,"")</f>
        <v/>
      </c>
      <c r="G174" s="20"/>
      <c r="H174" s="13"/>
      <c r="I174" s="13"/>
      <c r="J174" s="13"/>
      <c r="K174" s="14"/>
      <c r="L174" s="20"/>
      <c r="M174" s="13"/>
      <c r="N174" s="15"/>
    </row>
    <row r="175" spans="1:14" ht="20.5" customHeight="1" x14ac:dyDescent="0.15">
      <c r="A175" s="80"/>
      <c r="B175" s="32" t="s">
        <v>263</v>
      </c>
      <c r="C175" s="33"/>
      <c r="D175" s="34">
        <v>10628.93</v>
      </c>
      <c r="E175" s="34" cm="1">
        <f t="array" ref="E175">IF(D175&gt;0,D175,"")</f>
        <v>10628.93</v>
      </c>
      <c r="F175" s="34" cm="1">
        <f t="array" ref="F175">IF(E175&gt;0,E175,"")</f>
        <v>10628.93</v>
      </c>
      <c r="G175" s="35" t="s">
        <v>102</v>
      </c>
      <c r="H175" s="34">
        <v>24729.47</v>
      </c>
      <c r="I175" s="34">
        <v>24729.47</v>
      </c>
      <c r="J175" s="34">
        <v>24729.47</v>
      </c>
      <c r="K175" s="34">
        <v>11</v>
      </c>
      <c r="L175" s="34" cm="1">
        <f t="array" ref="L175">IF(D175&gt;0,IF($D175&lt;=0,0,D175*H175),"")</f>
        <v>262847805.56710002</v>
      </c>
      <c r="M175" s="34" cm="1">
        <f t="array" ref="M175">IF(E175&gt;0,IF($D175&lt;=0,0,ROUND(E175*I175,2)),"")</f>
        <v>262847805.56999999</v>
      </c>
      <c r="N175" s="36" cm="1">
        <f t="array" ref="N175">IF(F175&gt;0,IF($D175&lt;=0,0,ROUND(F175*J175,2)),"")</f>
        <v>262847805.56999999</v>
      </c>
    </row>
    <row r="176" spans="1:14" ht="8.75" hidden="1" customHeight="1" x14ac:dyDescent="0.15">
      <c r="A176" s="37"/>
      <c r="B176" s="38"/>
      <c r="C176" s="39"/>
      <c r="D176" s="40"/>
      <c r="E176" s="40"/>
      <c r="F176" s="40"/>
      <c r="G176" s="41"/>
      <c r="H176" s="40"/>
      <c r="I176" s="40"/>
      <c r="J176" s="40"/>
      <c r="K176" s="40"/>
      <c r="L176" s="41"/>
      <c r="M176" s="41"/>
      <c r="N176" s="47"/>
    </row>
    <row r="177" spans="1:14" ht="8.75" hidden="1" customHeight="1" x14ac:dyDescent="0.15">
      <c r="A177" s="37"/>
      <c r="B177" s="38"/>
      <c r="C177" s="43"/>
      <c r="D177" s="44"/>
      <c r="E177" s="44"/>
      <c r="F177" s="44"/>
      <c r="G177" s="45"/>
      <c r="H177" s="44"/>
      <c r="I177" s="44"/>
      <c r="J177" s="44"/>
      <c r="K177" s="44"/>
      <c r="L177" s="45"/>
      <c r="M177" s="45"/>
      <c r="N177" s="50"/>
    </row>
    <row r="178" spans="1:14" ht="8.75" hidden="1" customHeight="1" x14ac:dyDescent="0.15">
      <c r="A178" s="37"/>
      <c r="B178" s="38"/>
      <c r="C178" s="39"/>
      <c r="D178" s="40"/>
      <c r="E178" s="40"/>
      <c r="F178" s="40"/>
      <c r="G178" s="41"/>
      <c r="H178" s="40"/>
      <c r="I178" s="40"/>
      <c r="J178" s="40"/>
      <c r="K178" s="40"/>
      <c r="L178" s="41"/>
      <c r="M178" s="41"/>
      <c r="N178" s="47"/>
    </row>
    <row r="179" spans="1:14" ht="8.75" hidden="1" customHeight="1" x14ac:dyDescent="0.15">
      <c r="A179" s="37"/>
      <c r="B179" s="38"/>
      <c r="C179" s="43"/>
      <c r="D179" s="44"/>
      <c r="E179" s="44"/>
      <c r="F179" s="44"/>
      <c r="G179" s="45"/>
      <c r="H179" s="44"/>
      <c r="I179" s="44"/>
      <c r="J179" s="44"/>
      <c r="K179" s="44"/>
      <c r="L179" s="45"/>
      <c r="M179" s="45"/>
      <c r="N179" s="50"/>
    </row>
    <row r="180" spans="1:14" ht="8.75" hidden="1" customHeight="1" x14ac:dyDescent="0.15">
      <c r="A180" s="37"/>
      <c r="B180" s="38"/>
      <c r="C180" s="39"/>
      <c r="D180" s="40"/>
      <c r="E180" s="40"/>
      <c r="F180" s="40"/>
      <c r="G180" s="41"/>
      <c r="H180" s="40"/>
      <c r="I180" s="40"/>
      <c r="J180" s="40"/>
      <c r="K180" s="40"/>
      <c r="L180" s="41"/>
      <c r="M180" s="41"/>
      <c r="N180" s="47"/>
    </row>
    <row r="181" spans="1:14" ht="8.75" hidden="1" customHeight="1" x14ac:dyDescent="0.15">
      <c r="A181" s="37"/>
      <c r="B181" s="38"/>
      <c r="C181" s="43"/>
      <c r="D181" s="44"/>
      <c r="E181" s="44"/>
      <c r="F181" s="44"/>
      <c r="G181" s="45"/>
      <c r="H181" s="44"/>
      <c r="I181" s="44"/>
      <c r="J181" s="44"/>
      <c r="K181" s="44"/>
      <c r="L181" s="45"/>
      <c r="M181" s="45"/>
      <c r="N181" s="50"/>
    </row>
    <row r="182" spans="1:14" ht="8.75" hidden="1" customHeight="1" x14ac:dyDescent="0.15">
      <c r="A182" s="37"/>
      <c r="B182" s="38"/>
      <c r="C182" s="39"/>
      <c r="D182" s="40"/>
      <c r="E182" s="40"/>
      <c r="F182" s="40"/>
      <c r="G182" s="41"/>
      <c r="H182" s="40"/>
      <c r="I182" s="40"/>
      <c r="J182" s="40"/>
      <c r="K182" s="40"/>
      <c r="L182" s="41"/>
      <c r="M182" s="41"/>
      <c r="N182" s="47"/>
    </row>
    <row r="183" spans="1:14" ht="8.75" hidden="1" customHeight="1" x14ac:dyDescent="0.15">
      <c r="A183" s="37"/>
      <c r="B183" s="38"/>
      <c r="C183" s="43"/>
      <c r="D183" s="44"/>
      <c r="E183" s="44"/>
      <c r="F183" s="44"/>
      <c r="G183" s="45"/>
      <c r="H183" s="44"/>
      <c r="I183" s="44"/>
      <c r="J183" s="44"/>
      <c r="K183" s="44"/>
      <c r="L183" s="45"/>
      <c r="M183" s="45"/>
      <c r="N183" s="50"/>
    </row>
    <row r="184" spans="1:14" ht="8.75" hidden="1" customHeight="1" x14ac:dyDescent="0.15">
      <c r="A184" s="37"/>
      <c r="B184" s="38"/>
      <c r="C184" s="39"/>
      <c r="D184" s="40"/>
      <c r="E184" s="40"/>
      <c r="F184" s="40"/>
      <c r="G184" s="41"/>
      <c r="H184" s="40"/>
      <c r="I184" s="40"/>
      <c r="J184" s="40"/>
      <c r="K184" s="40"/>
      <c r="L184" s="41"/>
      <c r="M184" s="41"/>
      <c r="N184" s="47"/>
    </row>
    <row r="185" spans="1:14" ht="8.75" hidden="1" customHeight="1" x14ac:dyDescent="0.15">
      <c r="A185" s="37"/>
      <c r="B185" s="38"/>
      <c r="C185" s="43"/>
      <c r="D185" s="44"/>
      <c r="E185" s="44"/>
      <c r="F185" s="44"/>
      <c r="G185" s="45"/>
      <c r="H185" s="44"/>
      <c r="I185" s="44"/>
      <c r="J185" s="44"/>
      <c r="K185" s="44"/>
      <c r="L185" s="45"/>
      <c r="M185" s="45"/>
      <c r="N185" s="50"/>
    </row>
    <row r="186" spans="1:14" ht="8.75" hidden="1" customHeight="1" x14ac:dyDescent="0.15">
      <c r="A186" s="37"/>
      <c r="B186" s="38"/>
      <c r="C186" s="39"/>
      <c r="D186" s="40"/>
      <c r="E186" s="40"/>
      <c r="F186" s="40"/>
      <c r="G186" s="41"/>
      <c r="H186" s="40"/>
      <c r="I186" s="40"/>
      <c r="J186" s="40"/>
      <c r="K186" s="40"/>
      <c r="L186" s="41"/>
      <c r="M186" s="41"/>
      <c r="N186" s="47"/>
    </row>
    <row r="187" spans="1:14" ht="8.75" hidden="1" customHeight="1" x14ac:dyDescent="0.15">
      <c r="A187" s="37"/>
      <c r="B187" s="38"/>
      <c r="C187" s="43"/>
      <c r="D187" s="44"/>
      <c r="E187" s="44"/>
      <c r="F187" s="44"/>
      <c r="G187" s="45"/>
      <c r="H187" s="44"/>
      <c r="I187" s="44"/>
      <c r="J187" s="44"/>
      <c r="K187" s="44"/>
      <c r="L187" s="45"/>
      <c r="M187" s="45"/>
      <c r="N187" s="50"/>
    </row>
    <row r="188" spans="1:14" ht="8.75" hidden="1" customHeight="1" x14ac:dyDescent="0.15">
      <c r="A188" s="37"/>
      <c r="B188" s="38"/>
      <c r="C188" s="39"/>
      <c r="D188" s="40"/>
      <c r="E188" s="40"/>
      <c r="F188" s="40"/>
      <c r="G188" s="41"/>
      <c r="H188" s="40"/>
      <c r="I188" s="40"/>
      <c r="J188" s="40"/>
      <c r="K188" s="40"/>
      <c r="L188" s="41"/>
      <c r="M188" s="41"/>
      <c r="N188" s="47"/>
    </row>
    <row r="189" spans="1:14" ht="8.75" hidden="1" customHeight="1" x14ac:dyDescent="0.15">
      <c r="A189" s="37"/>
      <c r="B189" s="38"/>
      <c r="C189" s="43"/>
      <c r="D189" s="44"/>
      <c r="E189" s="44"/>
      <c r="F189" s="44"/>
      <c r="G189" s="45"/>
      <c r="H189" s="44"/>
      <c r="I189" s="44"/>
      <c r="J189" s="44"/>
      <c r="K189" s="44"/>
      <c r="L189" s="45"/>
      <c r="M189" s="45"/>
      <c r="N189" s="50"/>
    </row>
    <row r="190" spans="1:14" ht="8.75" hidden="1" customHeight="1" x14ac:dyDescent="0.15">
      <c r="A190" s="37"/>
      <c r="B190" s="38"/>
      <c r="C190" s="39"/>
      <c r="D190" s="40"/>
      <c r="E190" s="40"/>
      <c r="F190" s="40"/>
      <c r="G190" s="41"/>
      <c r="H190" s="40"/>
      <c r="I190" s="40"/>
      <c r="J190" s="40"/>
      <c r="K190" s="40"/>
      <c r="L190" s="41"/>
      <c r="M190" s="41"/>
      <c r="N190" s="47"/>
    </row>
    <row r="191" spans="1:14" ht="8.75" hidden="1" customHeight="1" x14ac:dyDescent="0.15">
      <c r="A191" s="37"/>
      <c r="B191" s="38"/>
      <c r="C191" s="43"/>
      <c r="D191" s="44"/>
      <c r="E191" s="44"/>
      <c r="F191" s="44"/>
      <c r="G191" s="45"/>
      <c r="H191" s="44"/>
      <c r="I191" s="44"/>
      <c r="J191" s="44"/>
      <c r="K191" s="44"/>
      <c r="L191" s="45"/>
      <c r="M191" s="45"/>
      <c r="N191" s="50"/>
    </row>
    <row r="192" spans="1:14" ht="8.75" hidden="1" customHeight="1" x14ac:dyDescent="0.15">
      <c r="A192" s="37"/>
      <c r="B192" s="38"/>
      <c r="C192" s="39"/>
      <c r="D192" s="40"/>
      <c r="E192" s="40"/>
      <c r="F192" s="40"/>
      <c r="G192" s="41"/>
      <c r="H192" s="40"/>
      <c r="I192" s="40"/>
      <c r="J192" s="40"/>
      <c r="K192" s="40"/>
      <c r="L192" s="41"/>
      <c r="M192" s="41"/>
      <c r="N192" s="47"/>
    </row>
    <row r="193" spans="1:14" ht="8.75" hidden="1" customHeight="1" x14ac:dyDescent="0.15">
      <c r="A193" s="37"/>
      <c r="B193" s="38"/>
      <c r="C193" s="43"/>
      <c r="D193" s="44"/>
      <c r="E193" s="44"/>
      <c r="F193" s="44"/>
      <c r="G193" s="45"/>
      <c r="H193" s="44"/>
      <c r="I193" s="44"/>
      <c r="J193" s="44"/>
      <c r="K193" s="44"/>
      <c r="L193" s="45"/>
      <c r="M193" s="45"/>
      <c r="N193" s="50"/>
    </row>
    <row r="194" spans="1:14" ht="8.75" hidden="1" customHeight="1" x14ac:dyDescent="0.15">
      <c r="A194" s="37"/>
      <c r="B194" s="38"/>
      <c r="C194" s="39"/>
      <c r="D194" s="40"/>
      <c r="E194" s="40"/>
      <c r="F194" s="40"/>
      <c r="G194" s="41"/>
      <c r="H194" s="40"/>
      <c r="I194" s="40"/>
      <c r="J194" s="40"/>
      <c r="K194" s="40"/>
      <c r="L194" s="41"/>
      <c r="M194" s="41"/>
      <c r="N194" s="47"/>
    </row>
    <row r="195" spans="1:14" ht="8.75" hidden="1" customHeight="1" x14ac:dyDescent="0.15">
      <c r="A195" s="37"/>
      <c r="B195" s="38"/>
      <c r="C195" s="43"/>
      <c r="D195" s="44"/>
      <c r="E195" s="44"/>
      <c r="F195" s="44"/>
      <c r="G195" s="45"/>
      <c r="H195" s="44"/>
      <c r="I195" s="44"/>
      <c r="J195" s="44"/>
      <c r="K195" s="44"/>
      <c r="L195" s="45"/>
      <c r="M195" s="45"/>
      <c r="N195" s="50"/>
    </row>
    <row r="196" spans="1:14" ht="8.75" hidden="1" customHeight="1" x14ac:dyDescent="0.15">
      <c r="A196" s="37"/>
      <c r="B196" s="38"/>
      <c r="C196" s="39"/>
      <c r="D196" s="40"/>
      <c r="E196" s="40"/>
      <c r="F196" s="40"/>
      <c r="G196" s="41"/>
      <c r="H196" s="40"/>
      <c r="I196" s="40"/>
      <c r="J196" s="40"/>
      <c r="K196" s="40"/>
      <c r="L196" s="41"/>
      <c r="M196" s="41"/>
      <c r="N196" s="47"/>
    </row>
    <row r="197" spans="1:14" ht="8.75" hidden="1" customHeight="1" x14ac:dyDescent="0.15">
      <c r="A197" s="37"/>
      <c r="B197" s="38"/>
      <c r="C197" s="43"/>
      <c r="D197" s="44"/>
      <c r="E197" s="44"/>
      <c r="F197" s="44"/>
      <c r="G197" s="45"/>
      <c r="H197" s="44"/>
      <c r="I197" s="44"/>
      <c r="J197" s="44"/>
      <c r="K197" s="44"/>
      <c r="L197" s="45"/>
      <c r="M197" s="45"/>
      <c r="N197" s="50"/>
    </row>
    <row r="198" spans="1:14" ht="8.75" hidden="1" customHeight="1" x14ac:dyDescent="0.15">
      <c r="A198" s="37"/>
      <c r="B198" s="38"/>
      <c r="C198" s="39"/>
      <c r="D198" s="40"/>
      <c r="E198" s="40"/>
      <c r="F198" s="40"/>
      <c r="G198" s="41"/>
      <c r="H198" s="40"/>
      <c r="I198" s="40"/>
      <c r="J198" s="40"/>
      <c r="K198" s="40"/>
      <c r="L198" s="41"/>
      <c r="M198" s="41"/>
      <c r="N198" s="47"/>
    </row>
    <row r="199" spans="1:14" ht="8.75" hidden="1" customHeight="1" x14ac:dyDescent="0.15">
      <c r="A199" s="37"/>
      <c r="B199" s="38"/>
      <c r="C199" s="43"/>
      <c r="D199" s="44"/>
      <c r="E199" s="44"/>
      <c r="F199" s="44"/>
      <c r="G199" s="45"/>
      <c r="H199" s="44"/>
      <c r="I199" s="44"/>
      <c r="J199" s="44"/>
      <c r="K199" s="44"/>
      <c r="L199" s="45"/>
      <c r="M199" s="45"/>
      <c r="N199" s="50"/>
    </row>
    <row r="200" spans="1:14" ht="8.75" hidden="1" customHeight="1" x14ac:dyDescent="0.15">
      <c r="A200" s="37"/>
      <c r="B200" s="38"/>
      <c r="C200" s="39"/>
      <c r="D200" s="40"/>
      <c r="E200" s="40"/>
      <c r="F200" s="40"/>
      <c r="G200" s="41"/>
      <c r="H200" s="40"/>
      <c r="I200" s="40"/>
      <c r="J200" s="40"/>
      <c r="K200" s="40"/>
      <c r="L200" s="41"/>
      <c r="M200" s="41"/>
      <c r="N200" s="47"/>
    </row>
    <row r="201" spans="1:14" ht="8.75" hidden="1" customHeight="1" x14ac:dyDescent="0.15">
      <c r="A201" s="37"/>
      <c r="B201" s="38"/>
      <c r="C201" s="43"/>
      <c r="D201" s="44"/>
      <c r="E201" s="44"/>
      <c r="F201" s="44"/>
      <c r="G201" s="45"/>
      <c r="H201" s="44"/>
      <c r="I201" s="44"/>
      <c r="J201" s="44"/>
      <c r="K201" s="44"/>
      <c r="L201" s="45"/>
      <c r="M201" s="45"/>
      <c r="N201" s="50"/>
    </row>
    <row r="202" spans="1:14" ht="8.75" hidden="1" customHeight="1" x14ac:dyDescent="0.15">
      <c r="A202" s="37"/>
      <c r="B202" s="38"/>
      <c r="C202" s="39"/>
      <c r="D202" s="40"/>
      <c r="E202" s="40"/>
      <c r="F202" s="40"/>
      <c r="G202" s="41"/>
      <c r="H202" s="40"/>
      <c r="I202" s="40"/>
      <c r="J202" s="40"/>
      <c r="K202" s="40"/>
      <c r="L202" s="41"/>
      <c r="M202" s="41"/>
      <c r="N202" s="47"/>
    </row>
    <row r="203" spans="1:14" ht="8.75" hidden="1" customHeight="1" x14ac:dyDescent="0.15">
      <c r="A203" s="37"/>
      <c r="B203" s="38"/>
      <c r="C203" s="43"/>
      <c r="D203" s="44"/>
      <c r="E203" s="44"/>
      <c r="F203" s="44"/>
      <c r="G203" s="45"/>
      <c r="H203" s="44"/>
      <c r="I203" s="44"/>
      <c r="J203" s="44"/>
      <c r="K203" s="44"/>
      <c r="L203" s="45"/>
      <c r="M203" s="45"/>
      <c r="N203" s="50"/>
    </row>
    <row r="204" spans="1:14" ht="8.75" hidden="1" customHeight="1" x14ac:dyDescent="0.15">
      <c r="A204" s="37"/>
      <c r="B204" s="38"/>
      <c r="C204" s="39"/>
      <c r="D204" s="40"/>
      <c r="E204" s="40"/>
      <c r="F204" s="40"/>
      <c r="G204" s="41"/>
      <c r="H204" s="40"/>
      <c r="I204" s="40"/>
      <c r="J204" s="40"/>
      <c r="K204" s="40"/>
      <c r="L204" s="41"/>
      <c r="M204" s="41"/>
      <c r="N204" s="47"/>
    </row>
    <row r="205" spans="1:14" ht="8.75" hidden="1" customHeight="1" x14ac:dyDescent="0.15">
      <c r="A205" s="37"/>
      <c r="B205" s="38"/>
      <c r="C205" s="43"/>
      <c r="D205" s="44"/>
      <c r="E205" s="44"/>
      <c r="F205" s="44"/>
      <c r="G205" s="45"/>
      <c r="H205" s="44"/>
      <c r="I205" s="44"/>
      <c r="J205" s="44"/>
      <c r="K205" s="44"/>
      <c r="L205" s="45"/>
      <c r="M205" s="45"/>
      <c r="N205" s="50"/>
    </row>
    <row r="206" spans="1:14" ht="8.75" hidden="1" customHeight="1" x14ac:dyDescent="0.15">
      <c r="A206" s="37"/>
      <c r="B206" s="38"/>
      <c r="C206" s="39"/>
      <c r="D206" s="40"/>
      <c r="E206" s="40"/>
      <c r="F206" s="40"/>
      <c r="G206" s="41"/>
      <c r="H206" s="40"/>
      <c r="I206" s="40"/>
      <c r="J206" s="40"/>
      <c r="K206" s="40"/>
      <c r="L206" s="41"/>
      <c r="M206" s="41"/>
      <c r="N206" s="47"/>
    </row>
    <row r="207" spans="1:14" ht="8.75" hidden="1" customHeight="1" x14ac:dyDescent="0.15">
      <c r="A207" s="37"/>
      <c r="B207" s="38"/>
      <c r="C207" s="43"/>
      <c r="D207" s="44"/>
      <c r="E207" s="44"/>
      <c r="F207" s="44"/>
      <c r="G207" s="45"/>
      <c r="H207" s="44"/>
      <c r="I207" s="44"/>
      <c r="J207" s="44"/>
      <c r="K207" s="44"/>
      <c r="L207" s="45"/>
      <c r="M207" s="45"/>
      <c r="N207" s="50"/>
    </row>
    <row r="208" spans="1:14" ht="8.75" hidden="1" customHeight="1" x14ac:dyDescent="0.15">
      <c r="A208" s="37"/>
      <c r="B208" s="38"/>
      <c r="C208" s="39"/>
      <c r="D208" s="40"/>
      <c r="E208" s="40"/>
      <c r="F208" s="40"/>
      <c r="G208" s="41"/>
      <c r="H208" s="40"/>
      <c r="I208" s="40"/>
      <c r="J208" s="40"/>
      <c r="K208" s="40"/>
      <c r="L208" s="41"/>
      <c r="M208" s="41"/>
      <c r="N208" s="47"/>
    </row>
    <row r="209" spans="1:14" ht="8.75" hidden="1" customHeight="1" x14ac:dyDescent="0.15">
      <c r="A209" s="37"/>
      <c r="B209" s="38"/>
      <c r="C209" s="43"/>
      <c r="D209" s="44"/>
      <c r="E209" s="44"/>
      <c r="F209" s="44"/>
      <c r="G209" s="45"/>
      <c r="H209" s="44"/>
      <c r="I209" s="44"/>
      <c r="J209" s="44"/>
      <c r="K209" s="44"/>
      <c r="L209" s="45"/>
      <c r="M209" s="45"/>
      <c r="N209" s="50"/>
    </row>
    <row r="210" spans="1:14" ht="8.75" hidden="1" customHeight="1" x14ac:dyDescent="0.15">
      <c r="A210" s="37"/>
      <c r="B210" s="38"/>
      <c r="C210" s="39"/>
      <c r="D210" s="40"/>
      <c r="E210" s="40"/>
      <c r="F210" s="40"/>
      <c r="G210" s="41"/>
      <c r="H210" s="40"/>
      <c r="I210" s="40"/>
      <c r="J210" s="40"/>
      <c r="K210" s="40"/>
      <c r="L210" s="41"/>
      <c r="M210" s="41"/>
      <c r="N210" s="47"/>
    </row>
    <row r="211" spans="1:14" ht="8.75" hidden="1" customHeight="1" x14ac:dyDescent="0.15">
      <c r="A211" s="37"/>
      <c r="B211" s="38"/>
      <c r="C211" s="43"/>
      <c r="D211" s="44"/>
      <c r="E211" s="44"/>
      <c r="F211" s="44"/>
      <c r="G211" s="45"/>
      <c r="H211" s="44"/>
      <c r="I211" s="44"/>
      <c r="J211" s="44"/>
      <c r="K211" s="44"/>
      <c r="L211" s="45"/>
      <c r="M211" s="45"/>
      <c r="N211" s="50"/>
    </row>
    <row r="212" spans="1:14" ht="8.75" hidden="1" customHeight="1" x14ac:dyDescent="0.15">
      <c r="A212" s="37"/>
      <c r="B212" s="38"/>
      <c r="C212" s="39"/>
      <c r="D212" s="40"/>
      <c r="E212" s="40"/>
      <c r="F212" s="40"/>
      <c r="G212" s="41"/>
      <c r="H212" s="40"/>
      <c r="I212" s="40"/>
      <c r="J212" s="40"/>
      <c r="K212" s="40"/>
      <c r="L212" s="41"/>
      <c r="M212" s="41"/>
      <c r="N212" s="47"/>
    </row>
    <row r="213" spans="1:14" ht="8.75" hidden="1" customHeight="1" x14ac:dyDescent="0.15">
      <c r="A213" s="37"/>
      <c r="B213" s="38"/>
      <c r="C213" s="43"/>
      <c r="D213" s="44"/>
      <c r="E213" s="44"/>
      <c r="F213" s="44"/>
      <c r="G213" s="45"/>
      <c r="H213" s="44"/>
      <c r="I213" s="44"/>
      <c r="J213" s="44"/>
      <c r="K213" s="44"/>
      <c r="L213" s="45"/>
      <c r="M213" s="45"/>
      <c r="N213" s="50"/>
    </row>
    <row r="214" spans="1:14" ht="8.75" hidden="1" customHeight="1" x14ac:dyDescent="0.15">
      <c r="A214" s="37"/>
      <c r="B214" s="38"/>
      <c r="C214" s="39"/>
      <c r="D214" s="40"/>
      <c r="E214" s="40"/>
      <c r="F214" s="40"/>
      <c r="G214" s="41"/>
      <c r="H214" s="40"/>
      <c r="I214" s="40"/>
      <c r="J214" s="40"/>
      <c r="K214" s="40"/>
      <c r="L214" s="41"/>
      <c r="M214" s="41"/>
      <c r="N214" s="47"/>
    </row>
    <row r="215" spans="1:14" ht="8.75" hidden="1" customHeight="1" x14ac:dyDescent="0.15">
      <c r="A215" s="37"/>
      <c r="B215" s="38"/>
      <c r="C215" s="43"/>
      <c r="D215" s="44"/>
      <c r="E215" s="44"/>
      <c r="F215" s="44"/>
      <c r="G215" s="45"/>
      <c r="H215" s="44"/>
      <c r="I215" s="44"/>
      <c r="J215" s="44"/>
      <c r="K215" s="44"/>
      <c r="L215" s="45"/>
      <c r="M215" s="45"/>
      <c r="N215" s="50"/>
    </row>
    <row r="216" spans="1:14" ht="8.75" hidden="1" customHeight="1" x14ac:dyDescent="0.15">
      <c r="A216" s="37"/>
      <c r="B216" s="38"/>
      <c r="C216" s="39"/>
      <c r="D216" s="40"/>
      <c r="E216" s="40"/>
      <c r="F216" s="40"/>
      <c r="G216" s="41"/>
      <c r="H216" s="40"/>
      <c r="I216" s="40"/>
      <c r="J216" s="40"/>
      <c r="K216" s="40"/>
      <c r="L216" s="41"/>
      <c r="M216" s="41"/>
      <c r="N216" s="47"/>
    </row>
    <row r="217" spans="1:14" ht="8.75" hidden="1" customHeight="1" x14ac:dyDescent="0.15">
      <c r="A217" s="37"/>
      <c r="B217" s="38"/>
      <c r="C217" s="43"/>
      <c r="D217" s="44"/>
      <c r="E217" s="44"/>
      <c r="F217" s="44"/>
      <c r="G217" s="45"/>
      <c r="H217" s="44"/>
      <c r="I217" s="44"/>
      <c r="J217" s="44"/>
      <c r="K217" s="44"/>
      <c r="L217" s="45"/>
      <c r="M217" s="45"/>
      <c r="N217" s="50"/>
    </row>
    <row r="218" spans="1:14" ht="8.75" hidden="1" customHeight="1" x14ac:dyDescent="0.15">
      <c r="A218" s="37"/>
      <c r="B218" s="38"/>
      <c r="C218" s="39"/>
      <c r="D218" s="40"/>
      <c r="E218" s="40"/>
      <c r="F218" s="40"/>
      <c r="G218" s="41"/>
      <c r="H218" s="40"/>
      <c r="I218" s="40"/>
      <c r="J218" s="40"/>
      <c r="K218" s="40"/>
      <c r="L218" s="41"/>
      <c r="M218" s="41"/>
      <c r="N218" s="47"/>
    </row>
    <row r="219" spans="1:14" ht="8.75" hidden="1" customHeight="1" x14ac:dyDescent="0.15">
      <c r="A219" s="37"/>
      <c r="B219" s="38"/>
      <c r="C219" s="43"/>
      <c r="D219" s="44"/>
      <c r="E219" s="44"/>
      <c r="F219" s="44"/>
      <c r="G219" s="45"/>
      <c r="H219" s="44"/>
      <c r="I219" s="44"/>
      <c r="J219" s="44"/>
      <c r="K219" s="44"/>
      <c r="L219" s="45"/>
      <c r="M219" s="45"/>
      <c r="N219" s="50"/>
    </row>
    <row r="220" spans="1:14" ht="8.75" hidden="1" customHeight="1" x14ac:dyDescent="0.15">
      <c r="A220" s="37"/>
      <c r="B220" s="38"/>
      <c r="C220" s="39"/>
      <c r="D220" s="40"/>
      <c r="E220" s="40"/>
      <c r="F220" s="40"/>
      <c r="G220" s="41"/>
      <c r="H220" s="40"/>
      <c r="I220" s="40"/>
      <c r="J220" s="40"/>
      <c r="K220" s="40"/>
      <c r="L220" s="41"/>
      <c r="M220" s="41"/>
      <c r="N220" s="47"/>
    </row>
    <row r="221" spans="1:14" ht="8.75" hidden="1" customHeight="1" x14ac:dyDescent="0.15">
      <c r="A221" s="37"/>
      <c r="B221" s="38"/>
      <c r="C221" s="43"/>
      <c r="D221" s="44"/>
      <c r="E221" s="44"/>
      <c r="F221" s="44"/>
      <c r="G221" s="45"/>
      <c r="H221" s="44"/>
      <c r="I221" s="44"/>
      <c r="J221" s="44"/>
      <c r="K221" s="44"/>
      <c r="L221" s="45"/>
      <c r="M221" s="45"/>
      <c r="N221" s="50"/>
    </row>
    <row r="222" spans="1:14" ht="8.75" hidden="1" customHeight="1" x14ac:dyDescent="0.15">
      <c r="A222" s="37"/>
      <c r="B222" s="38"/>
      <c r="C222" s="39"/>
      <c r="D222" s="40"/>
      <c r="E222" s="40"/>
      <c r="F222" s="40"/>
      <c r="G222" s="41"/>
      <c r="H222" s="40"/>
      <c r="I222" s="40"/>
      <c r="J222" s="40"/>
      <c r="K222" s="40"/>
      <c r="L222" s="41"/>
      <c r="M222" s="41"/>
      <c r="N222" s="47"/>
    </row>
    <row r="223" spans="1:14" ht="8.75" hidden="1" customHeight="1" x14ac:dyDescent="0.15">
      <c r="A223" s="37"/>
      <c r="B223" s="38"/>
      <c r="C223" s="43"/>
      <c r="D223" s="44"/>
      <c r="E223" s="44"/>
      <c r="F223" s="44"/>
      <c r="G223" s="45"/>
      <c r="H223" s="44"/>
      <c r="I223" s="44"/>
      <c r="J223" s="44"/>
      <c r="K223" s="44"/>
      <c r="L223" s="45"/>
      <c r="M223" s="45"/>
      <c r="N223" s="50"/>
    </row>
    <row r="224" spans="1:14" ht="8.75" hidden="1" customHeight="1" x14ac:dyDescent="0.15">
      <c r="A224" s="37"/>
      <c r="B224" s="38"/>
      <c r="C224" s="39"/>
      <c r="D224" s="40"/>
      <c r="E224" s="40"/>
      <c r="F224" s="40"/>
      <c r="G224" s="41"/>
      <c r="H224" s="40"/>
      <c r="I224" s="40"/>
      <c r="J224" s="40"/>
      <c r="K224" s="40"/>
      <c r="L224" s="41"/>
      <c r="M224" s="41"/>
      <c r="N224" s="47"/>
    </row>
    <row r="225" spans="1:14" ht="8.75" hidden="1" customHeight="1" x14ac:dyDescent="0.15">
      <c r="A225" s="37"/>
      <c r="B225" s="38"/>
      <c r="C225" s="43"/>
      <c r="D225" s="44"/>
      <c r="E225" s="44"/>
      <c r="F225" s="44"/>
      <c r="G225" s="45"/>
      <c r="H225" s="44"/>
      <c r="I225" s="44"/>
      <c r="J225" s="44"/>
      <c r="K225" s="44"/>
      <c r="L225" s="45"/>
      <c r="M225" s="45"/>
      <c r="N225" s="50"/>
    </row>
    <row r="226" spans="1:14" ht="8.75" hidden="1" customHeight="1" x14ac:dyDescent="0.15">
      <c r="A226" s="37"/>
      <c r="B226" s="38"/>
      <c r="C226" s="39"/>
      <c r="D226" s="40"/>
      <c r="E226" s="40"/>
      <c r="F226" s="40"/>
      <c r="G226" s="41"/>
      <c r="H226" s="40"/>
      <c r="I226" s="40"/>
      <c r="J226" s="40"/>
      <c r="K226" s="40"/>
      <c r="L226" s="41"/>
      <c r="M226" s="41"/>
      <c r="N226" s="47"/>
    </row>
    <row r="227" spans="1:14" ht="8.75" hidden="1" customHeight="1" x14ac:dyDescent="0.15">
      <c r="A227" s="37"/>
      <c r="B227" s="38"/>
      <c r="C227" s="43"/>
      <c r="D227" s="44"/>
      <c r="E227" s="44"/>
      <c r="F227" s="44"/>
      <c r="G227" s="45"/>
      <c r="H227" s="44"/>
      <c r="I227" s="44"/>
      <c r="J227" s="44"/>
      <c r="K227" s="44"/>
      <c r="L227" s="45"/>
      <c r="M227" s="45"/>
      <c r="N227" s="50"/>
    </row>
    <row r="228" spans="1:14" ht="8.75" hidden="1" customHeight="1" x14ac:dyDescent="0.15">
      <c r="A228" s="37"/>
      <c r="B228" s="38"/>
      <c r="C228" s="39"/>
      <c r="D228" s="40"/>
      <c r="E228" s="40"/>
      <c r="F228" s="40"/>
      <c r="G228" s="41"/>
      <c r="H228" s="40"/>
      <c r="I228" s="40"/>
      <c r="J228" s="40"/>
      <c r="K228" s="40"/>
      <c r="L228" s="41"/>
      <c r="M228" s="41"/>
      <c r="N228" s="47"/>
    </row>
    <row r="229" spans="1:14" ht="8.75" hidden="1" customHeight="1" x14ac:dyDescent="0.15">
      <c r="A229" s="37"/>
      <c r="B229" s="38"/>
      <c r="C229" s="43"/>
      <c r="D229" s="44"/>
      <c r="E229" s="44"/>
      <c r="F229" s="44"/>
      <c r="G229" s="45"/>
      <c r="H229" s="44"/>
      <c r="I229" s="44"/>
      <c r="J229" s="44"/>
      <c r="K229" s="44"/>
      <c r="L229" s="45"/>
      <c r="M229" s="45"/>
      <c r="N229" s="50"/>
    </row>
    <row r="230" spans="1:14" ht="8.75" hidden="1" customHeight="1" x14ac:dyDescent="0.15">
      <c r="A230" s="37"/>
      <c r="B230" s="38"/>
      <c r="C230" s="39"/>
      <c r="D230" s="40"/>
      <c r="E230" s="40"/>
      <c r="F230" s="40"/>
      <c r="G230" s="41"/>
      <c r="H230" s="40"/>
      <c r="I230" s="40"/>
      <c r="J230" s="40"/>
      <c r="K230" s="40"/>
      <c r="L230" s="41"/>
      <c r="M230" s="41"/>
      <c r="N230" s="47"/>
    </row>
    <row r="231" spans="1:14" ht="8.75" hidden="1" customHeight="1" x14ac:dyDescent="0.15">
      <c r="A231" s="37"/>
      <c r="B231" s="38"/>
      <c r="C231" s="43"/>
      <c r="D231" s="44"/>
      <c r="E231" s="44"/>
      <c r="F231" s="44"/>
      <c r="G231" s="45"/>
      <c r="H231" s="44"/>
      <c r="I231" s="44"/>
      <c r="J231" s="44"/>
      <c r="K231" s="44"/>
      <c r="L231" s="45"/>
      <c r="M231" s="45"/>
      <c r="N231" s="50"/>
    </row>
    <row r="232" spans="1:14" ht="8.75" hidden="1" customHeight="1" x14ac:dyDescent="0.15">
      <c r="A232" s="37"/>
      <c r="B232" s="38"/>
      <c r="C232" s="39"/>
      <c r="D232" s="40"/>
      <c r="E232" s="40"/>
      <c r="F232" s="40"/>
      <c r="G232" s="41"/>
      <c r="H232" s="40"/>
      <c r="I232" s="40"/>
      <c r="J232" s="40"/>
      <c r="K232" s="40"/>
      <c r="L232" s="41"/>
      <c r="M232" s="41"/>
      <c r="N232" s="47"/>
    </row>
    <row r="233" spans="1:14" ht="8.75" hidden="1" customHeight="1" x14ac:dyDescent="0.15">
      <c r="A233" s="37"/>
      <c r="B233" s="38"/>
      <c r="C233" s="43"/>
      <c r="D233" s="44"/>
      <c r="E233" s="44"/>
      <c r="F233" s="44"/>
      <c r="G233" s="45"/>
      <c r="H233" s="44"/>
      <c r="I233" s="44"/>
      <c r="J233" s="44"/>
      <c r="K233" s="44"/>
      <c r="L233" s="45"/>
      <c r="M233" s="45"/>
      <c r="N233" s="50"/>
    </row>
    <row r="234" spans="1:14" ht="8.75" hidden="1" customHeight="1" x14ac:dyDescent="0.15">
      <c r="A234" s="37"/>
      <c r="B234" s="38"/>
      <c r="C234" s="39"/>
      <c r="D234" s="40"/>
      <c r="E234" s="40"/>
      <c r="F234" s="40"/>
      <c r="G234" s="41"/>
      <c r="H234" s="40"/>
      <c r="I234" s="40"/>
      <c r="J234" s="40"/>
      <c r="K234" s="40"/>
      <c r="L234" s="41"/>
      <c r="M234" s="41"/>
      <c r="N234" s="47"/>
    </row>
    <row r="235" spans="1:14" ht="8.75" hidden="1" customHeight="1" x14ac:dyDescent="0.15">
      <c r="A235" s="37"/>
      <c r="B235" s="38"/>
      <c r="C235" s="43"/>
      <c r="D235" s="44"/>
      <c r="E235" s="44"/>
      <c r="F235" s="44"/>
      <c r="G235" s="45"/>
      <c r="H235" s="44"/>
      <c r="I235" s="44"/>
      <c r="J235" s="44"/>
      <c r="K235" s="44"/>
      <c r="L235" s="45"/>
      <c r="M235" s="45"/>
      <c r="N235" s="50"/>
    </row>
    <row r="236" spans="1:14" ht="8.75" hidden="1" customHeight="1" x14ac:dyDescent="0.15">
      <c r="A236" s="37"/>
      <c r="B236" s="38"/>
      <c r="C236" s="39"/>
      <c r="D236" s="40"/>
      <c r="E236" s="40"/>
      <c r="F236" s="40"/>
      <c r="G236" s="41"/>
      <c r="H236" s="40"/>
      <c r="I236" s="40"/>
      <c r="J236" s="40"/>
      <c r="K236" s="40"/>
      <c r="L236" s="41"/>
      <c r="M236" s="41"/>
      <c r="N236" s="47"/>
    </row>
    <row r="237" spans="1:14" ht="8.75" hidden="1" customHeight="1" x14ac:dyDescent="0.15">
      <c r="A237" s="37"/>
      <c r="B237" s="38"/>
      <c r="C237" s="43"/>
      <c r="D237" s="44"/>
      <c r="E237" s="44"/>
      <c r="F237" s="44"/>
      <c r="G237" s="45"/>
      <c r="H237" s="44"/>
      <c r="I237" s="44"/>
      <c r="J237" s="44"/>
      <c r="K237" s="44"/>
      <c r="L237" s="45"/>
      <c r="M237" s="45"/>
      <c r="N237" s="50"/>
    </row>
    <row r="238" spans="1:14" ht="8.75" hidden="1" customHeight="1" x14ac:dyDescent="0.15">
      <c r="A238" s="37"/>
      <c r="B238" s="38"/>
      <c r="C238" s="39"/>
      <c r="D238" s="40"/>
      <c r="E238" s="40"/>
      <c r="F238" s="40"/>
      <c r="G238" s="41"/>
      <c r="H238" s="40"/>
      <c r="I238" s="40"/>
      <c r="J238" s="40"/>
      <c r="K238" s="40"/>
      <c r="L238" s="41"/>
      <c r="M238" s="41"/>
      <c r="N238" s="47"/>
    </row>
    <row r="239" spans="1:14" ht="8.75" hidden="1" customHeight="1" x14ac:dyDescent="0.15">
      <c r="A239" s="37"/>
      <c r="B239" s="38"/>
      <c r="C239" s="43"/>
      <c r="D239" s="44"/>
      <c r="E239" s="44"/>
      <c r="F239" s="44"/>
      <c r="G239" s="45"/>
      <c r="H239" s="44"/>
      <c r="I239" s="44"/>
      <c r="J239" s="44"/>
      <c r="K239" s="44"/>
      <c r="L239" s="45"/>
      <c r="M239" s="45"/>
      <c r="N239" s="50"/>
    </row>
    <row r="240" spans="1:14" ht="8.75" hidden="1" customHeight="1" x14ac:dyDescent="0.15">
      <c r="A240" s="37"/>
      <c r="B240" s="38"/>
      <c r="C240" s="39"/>
      <c r="D240" s="40"/>
      <c r="E240" s="40"/>
      <c r="F240" s="40"/>
      <c r="G240" s="41"/>
      <c r="H240" s="40"/>
      <c r="I240" s="40"/>
      <c r="J240" s="40"/>
      <c r="K240" s="40"/>
      <c r="L240" s="41"/>
      <c r="M240" s="41"/>
      <c r="N240" s="47"/>
    </row>
    <row r="241" spans="1:14" ht="8.75" hidden="1" customHeight="1" x14ac:dyDescent="0.15">
      <c r="A241" s="37"/>
      <c r="B241" s="38"/>
      <c r="C241" s="43"/>
      <c r="D241" s="44"/>
      <c r="E241" s="44"/>
      <c r="F241" s="44"/>
      <c r="G241" s="45"/>
      <c r="H241" s="44"/>
      <c r="I241" s="44"/>
      <c r="J241" s="44"/>
      <c r="K241" s="44"/>
      <c r="L241" s="45"/>
      <c r="M241" s="45"/>
      <c r="N241" s="50"/>
    </row>
    <row r="242" spans="1:14" ht="8.75" hidden="1" customHeight="1" x14ac:dyDescent="0.15">
      <c r="A242" s="37"/>
      <c r="B242" s="38"/>
      <c r="C242" s="39"/>
      <c r="D242" s="40"/>
      <c r="E242" s="40"/>
      <c r="F242" s="40"/>
      <c r="G242" s="41"/>
      <c r="H242" s="40"/>
      <c r="I242" s="40"/>
      <c r="J242" s="40"/>
      <c r="K242" s="40"/>
      <c r="L242" s="41"/>
      <c r="M242" s="41"/>
      <c r="N242" s="47"/>
    </row>
    <row r="243" spans="1:14" ht="8.75" hidden="1" customHeight="1" x14ac:dyDescent="0.15">
      <c r="A243" s="37"/>
      <c r="B243" s="38"/>
      <c r="C243" s="43"/>
      <c r="D243" s="44"/>
      <c r="E243" s="44"/>
      <c r="F243" s="44"/>
      <c r="G243" s="45"/>
      <c r="H243" s="44"/>
      <c r="I243" s="44"/>
      <c r="J243" s="44"/>
      <c r="K243" s="44"/>
      <c r="L243" s="45"/>
      <c r="M243" s="45"/>
      <c r="N243" s="50"/>
    </row>
    <row r="244" spans="1:14" ht="8.75" hidden="1" customHeight="1" x14ac:dyDescent="0.15">
      <c r="A244" s="37"/>
      <c r="B244" s="38"/>
      <c r="C244" s="39"/>
      <c r="D244" s="40"/>
      <c r="E244" s="40"/>
      <c r="F244" s="40"/>
      <c r="G244" s="41"/>
      <c r="H244" s="40"/>
      <c r="I244" s="40"/>
      <c r="J244" s="40"/>
      <c r="K244" s="40"/>
      <c r="L244" s="41"/>
      <c r="M244" s="41"/>
      <c r="N244" s="47"/>
    </row>
    <row r="245" spans="1:14" ht="8.75" hidden="1" customHeight="1" x14ac:dyDescent="0.15">
      <c r="A245" s="37"/>
      <c r="B245" s="38"/>
      <c r="C245" s="43"/>
      <c r="D245" s="44"/>
      <c r="E245" s="44"/>
      <c r="F245" s="44"/>
      <c r="G245" s="45"/>
      <c r="H245" s="44"/>
      <c r="I245" s="44"/>
      <c r="J245" s="44"/>
      <c r="K245" s="44"/>
      <c r="L245" s="45"/>
      <c r="M245" s="45"/>
      <c r="N245" s="50"/>
    </row>
    <row r="246" spans="1:14" ht="8.75" hidden="1" customHeight="1" x14ac:dyDescent="0.15">
      <c r="A246" s="37"/>
      <c r="B246" s="38"/>
      <c r="C246" s="39"/>
      <c r="D246" s="40"/>
      <c r="E246" s="40"/>
      <c r="F246" s="40"/>
      <c r="G246" s="41"/>
      <c r="H246" s="40"/>
      <c r="I246" s="40"/>
      <c r="J246" s="40"/>
      <c r="K246" s="40"/>
      <c r="L246" s="41"/>
      <c r="M246" s="41"/>
      <c r="N246" s="47"/>
    </row>
    <row r="247" spans="1:14" ht="8.75" hidden="1" customHeight="1" x14ac:dyDescent="0.15">
      <c r="A247" s="37"/>
      <c r="B247" s="38"/>
      <c r="C247" s="43"/>
      <c r="D247" s="44"/>
      <c r="E247" s="44"/>
      <c r="F247" s="44"/>
      <c r="G247" s="45"/>
      <c r="H247" s="44"/>
      <c r="I247" s="44"/>
      <c r="J247" s="44"/>
      <c r="K247" s="44"/>
      <c r="L247" s="45"/>
      <c r="M247" s="45"/>
      <c r="N247" s="50"/>
    </row>
    <row r="248" spans="1:14" ht="8.75" hidden="1" customHeight="1" x14ac:dyDescent="0.15">
      <c r="A248" s="37"/>
      <c r="B248" s="38"/>
      <c r="C248" s="39"/>
      <c r="D248" s="40"/>
      <c r="E248" s="40"/>
      <c r="F248" s="40"/>
      <c r="G248" s="41"/>
      <c r="H248" s="40"/>
      <c r="I248" s="40"/>
      <c r="J248" s="40"/>
      <c r="K248" s="40"/>
      <c r="L248" s="41"/>
      <c r="M248" s="41"/>
      <c r="N248" s="47"/>
    </row>
    <row r="249" spans="1:14" ht="8.75" hidden="1" customHeight="1" x14ac:dyDescent="0.15">
      <c r="A249" s="37"/>
      <c r="B249" s="38"/>
      <c r="C249" s="43"/>
      <c r="D249" s="44"/>
      <c r="E249" s="44"/>
      <c r="F249" s="44"/>
      <c r="G249" s="45"/>
      <c r="H249" s="44"/>
      <c r="I249" s="44"/>
      <c r="J249" s="44"/>
      <c r="K249" s="44"/>
      <c r="L249" s="45"/>
      <c r="M249" s="45"/>
      <c r="N249" s="50"/>
    </row>
    <row r="250" spans="1:14" ht="8.75" hidden="1" customHeight="1" x14ac:dyDescent="0.15">
      <c r="A250" s="37"/>
      <c r="B250" s="38"/>
      <c r="C250" s="39"/>
      <c r="D250" s="40"/>
      <c r="E250" s="40"/>
      <c r="F250" s="40"/>
      <c r="G250" s="41"/>
      <c r="H250" s="40"/>
      <c r="I250" s="40"/>
      <c r="J250" s="40"/>
      <c r="K250" s="40"/>
      <c r="L250" s="41"/>
      <c r="M250" s="41"/>
      <c r="N250" s="47"/>
    </row>
    <row r="251" spans="1:14" ht="8.75" hidden="1" customHeight="1" x14ac:dyDescent="0.15">
      <c r="A251" s="37"/>
      <c r="B251" s="38"/>
      <c r="C251" s="43"/>
      <c r="D251" s="44"/>
      <c r="E251" s="44"/>
      <c r="F251" s="44"/>
      <c r="G251" s="45"/>
      <c r="H251" s="44"/>
      <c r="I251" s="44"/>
      <c r="J251" s="44"/>
      <c r="K251" s="44"/>
      <c r="L251" s="45"/>
      <c r="M251" s="45"/>
      <c r="N251" s="50"/>
    </row>
    <row r="252" spans="1:14" ht="8.75" hidden="1" customHeight="1" x14ac:dyDescent="0.15">
      <c r="A252" s="37"/>
      <c r="B252" s="38"/>
      <c r="C252" s="39"/>
      <c r="D252" s="40"/>
      <c r="E252" s="40"/>
      <c r="F252" s="40"/>
      <c r="G252" s="41"/>
      <c r="H252" s="40"/>
      <c r="I252" s="40"/>
      <c r="J252" s="40"/>
      <c r="K252" s="40"/>
      <c r="L252" s="41"/>
      <c r="M252" s="41"/>
      <c r="N252" s="47"/>
    </row>
    <row r="253" spans="1:14" ht="8.75" hidden="1" customHeight="1" x14ac:dyDescent="0.15">
      <c r="A253" s="37"/>
      <c r="B253" s="38"/>
      <c r="C253" s="43"/>
      <c r="D253" s="44"/>
      <c r="E253" s="44"/>
      <c r="F253" s="44"/>
      <c r="G253" s="45"/>
      <c r="H253" s="44"/>
      <c r="I253" s="44"/>
      <c r="J253" s="44"/>
      <c r="K253" s="44"/>
      <c r="L253" s="45"/>
      <c r="M253" s="45"/>
      <c r="N253" s="50"/>
    </row>
    <row r="254" spans="1:14" ht="8.75" hidden="1" customHeight="1" x14ac:dyDescent="0.15">
      <c r="A254" s="37"/>
      <c r="B254" s="38"/>
      <c r="C254" s="39"/>
      <c r="D254" s="40"/>
      <c r="E254" s="40"/>
      <c r="F254" s="40"/>
      <c r="G254" s="41"/>
      <c r="H254" s="40"/>
      <c r="I254" s="40"/>
      <c r="J254" s="40"/>
      <c r="K254" s="40"/>
      <c r="L254" s="41"/>
      <c r="M254" s="41"/>
      <c r="N254" s="47"/>
    </row>
    <row r="255" spans="1:14" ht="8.75" hidden="1" customHeight="1" x14ac:dyDescent="0.15">
      <c r="A255" s="37"/>
      <c r="B255" s="38"/>
      <c r="C255" s="43"/>
      <c r="D255" s="44"/>
      <c r="E255" s="44"/>
      <c r="F255" s="44"/>
      <c r="G255" s="45"/>
      <c r="H255" s="44"/>
      <c r="I255" s="44"/>
      <c r="J255" s="44"/>
      <c r="K255" s="44"/>
      <c r="L255" s="45"/>
      <c r="M255" s="45"/>
      <c r="N255" s="50"/>
    </row>
    <row r="256" spans="1:14" ht="8.75" hidden="1" customHeight="1" x14ac:dyDescent="0.15">
      <c r="A256" s="37"/>
      <c r="B256" s="38"/>
      <c r="C256" s="39"/>
      <c r="D256" s="40"/>
      <c r="E256" s="40"/>
      <c r="F256" s="40"/>
      <c r="G256" s="41"/>
      <c r="H256" s="40"/>
      <c r="I256" s="40"/>
      <c r="J256" s="40"/>
      <c r="K256" s="40"/>
      <c r="L256" s="41"/>
      <c r="M256" s="41"/>
      <c r="N256" s="47"/>
    </row>
    <row r="257" spans="1:14" ht="8.75" hidden="1" customHeight="1" x14ac:dyDescent="0.15">
      <c r="A257" s="37"/>
      <c r="B257" s="38"/>
      <c r="C257" s="43"/>
      <c r="D257" s="44"/>
      <c r="E257" s="44"/>
      <c r="F257" s="44"/>
      <c r="G257" s="45"/>
      <c r="H257" s="44"/>
      <c r="I257" s="44"/>
      <c r="J257" s="44"/>
      <c r="K257" s="44"/>
      <c r="L257" s="45"/>
      <c r="M257" s="45"/>
      <c r="N257" s="50"/>
    </row>
    <row r="258" spans="1:14" ht="8.75" hidden="1" customHeight="1" x14ac:dyDescent="0.15">
      <c r="A258" s="37"/>
      <c r="B258" s="38"/>
      <c r="C258" s="39"/>
      <c r="D258" s="40"/>
      <c r="E258" s="40"/>
      <c r="F258" s="40"/>
      <c r="G258" s="41"/>
      <c r="H258" s="40"/>
      <c r="I258" s="40"/>
      <c r="J258" s="40"/>
      <c r="K258" s="40"/>
      <c r="L258" s="41"/>
      <c r="M258" s="41"/>
      <c r="N258" s="47"/>
    </row>
    <row r="259" spans="1:14" ht="8.75" hidden="1" customHeight="1" x14ac:dyDescent="0.15">
      <c r="A259" s="37"/>
      <c r="B259" s="38"/>
      <c r="C259" s="43"/>
      <c r="D259" s="44"/>
      <c r="E259" s="44"/>
      <c r="F259" s="44"/>
      <c r="G259" s="45"/>
      <c r="H259" s="44"/>
      <c r="I259" s="44"/>
      <c r="J259" s="44"/>
      <c r="K259" s="44"/>
      <c r="L259" s="45"/>
      <c r="M259" s="45"/>
      <c r="N259" s="50"/>
    </row>
    <row r="260" spans="1:14" ht="8.75" hidden="1" customHeight="1" x14ac:dyDescent="0.15">
      <c r="A260" s="37"/>
      <c r="B260" s="38"/>
      <c r="C260" s="39"/>
      <c r="D260" s="40"/>
      <c r="E260" s="40"/>
      <c r="F260" s="40"/>
      <c r="G260" s="41"/>
      <c r="H260" s="40"/>
      <c r="I260" s="40"/>
      <c r="J260" s="40"/>
      <c r="K260" s="40"/>
      <c r="L260" s="41"/>
      <c r="M260" s="41"/>
      <c r="N260" s="47"/>
    </row>
    <row r="261" spans="1:14" ht="8.75" hidden="1" customHeight="1" x14ac:dyDescent="0.15">
      <c r="A261" s="37"/>
      <c r="B261" s="38"/>
      <c r="C261" s="43"/>
      <c r="D261" s="44"/>
      <c r="E261" s="44"/>
      <c r="F261" s="44"/>
      <c r="G261" s="45"/>
      <c r="H261" s="44"/>
      <c r="I261" s="44"/>
      <c r="J261" s="44"/>
      <c r="K261" s="44"/>
      <c r="L261" s="45"/>
      <c r="M261" s="45"/>
      <c r="N261" s="50"/>
    </row>
    <row r="262" spans="1:14" ht="8.75" hidden="1" customHeight="1" x14ac:dyDescent="0.15">
      <c r="A262" s="37"/>
      <c r="B262" s="38"/>
      <c r="C262" s="39"/>
      <c r="D262" s="40"/>
      <c r="E262" s="40"/>
      <c r="F262" s="40"/>
      <c r="G262" s="41"/>
      <c r="H262" s="40"/>
      <c r="I262" s="40"/>
      <c r="J262" s="40"/>
      <c r="K262" s="40"/>
      <c r="L262" s="41"/>
      <c r="M262" s="41"/>
      <c r="N262" s="47"/>
    </row>
    <row r="263" spans="1:14" ht="8.75" hidden="1" customHeight="1" x14ac:dyDescent="0.15">
      <c r="A263" s="37"/>
      <c r="B263" s="38"/>
      <c r="C263" s="43"/>
      <c r="D263" s="44"/>
      <c r="E263" s="44"/>
      <c r="F263" s="44"/>
      <c r="G263" s="45"/>
      <c r="H263" s="44"/>
      <c r="I263" s="44"/>
      <c r="J263" s="44"/>
      <c r="K263" s="44"/>
      <c r="L263" s="45"/>
      <c r="M263" s="45"/>
      <c r="N263" s="50"/>
    </row>
    <row r="264" spans="1:14" ht="8.75" hidden="1" customHeight="1" x14ac:dyDescent="0.15">
      <c r="A264" s="37"/>
      <c r="B264" s="38"/>
      <c r="C264" s="39"/>
      <c r="D264" s="40"/>
      <c r="E264" s="40"/>
      <c r="F264" s="40"/>
      <c r="G264" s="41"/>
      <c r="H264" s="40"/>
      <c r="I264" s="40"/>
      <c r="J264" s="40"/>
      <c r="K264" s="40"/>
      <c r="L264" s="41"/>
      <c r="M264" s="41"/>
      <c r="N264" s="47"/>
    </row>
    <row r="265" spans="1:14" ht="8.75" hidden="1" customHeight="1" x14ac:dyDescent="0.15">
      <c r="A265" s="37"/>
      <c r="B265" s="38"/>
      <c r="C265" s="43"/>
      <c r="D265" s="44"/>
      <c r="E265" s="44"/>
      <c r="F265" s="44"/>
      <c r="G265" s="45"/>
      <c r="H265" s="44"/>
      <c r="I265" s="44"/>
      <c r="J265" s="44"/>
      <c r="K265" s="44"/>
      <c r="L265" s="45"/>
      <c r="M265" s="45"/>
      <c r="N265" s="50"/>
    </row>
    <row r="266" spans="1:14" ht="8.75" hidden="1" customHeight="1" x14ac:dyDescent="0.15">
      <c r="A266" s="37"/>
      <c r="B266" s="38"/>
      <c r="C266" s="39"/>
      <c r="D266" s="40"/>
      <c r="E266" s="40"/>
      <c r="F266" s="40"/>
      <c r="G266" s="41"/>
      <c r="H266" s="40"/>
      <c r="I266" s="40"/>
      <c r="J266" s="40"/>
      <c r="K266" s="40"/>
      <c r="L266" s="41"/>
      <c r="M266" s="41"/>
      <c r="N266" s="47"/>
    </row>
    <row r="267" spans="1:14" ht="8.75" hidden="1" customHeight="1" x14ac:dyDescent="0.15">
      <c r="A267" s="37"/>
      <c r="B267" s="38"/>
      <c r="C267" s="43"/>
      <c r="D267" s="44"/>
      <c r="E267" s="44"/>
      <c r="F267" s="44"/>
      <c r="G267" s="45"/>
      <c r="H267" s="44"/>
      <c r="I267" s="44"/>
      <c r="J267" s="44"/>
      <c r="K267" s="44"/>
      <c r="L267" s="45"/>
      <c r="M267" s="45"/>
      <c r="N267" s="50"/>
    </row>
    <row r="268" spans="1:14" ht="8.75" hidden="1" customHeight="1" x14ac:dyDescent="0.15">
      <c r="A268" s="37"/>
      <c r="B268" s="38"/>
      <c r="C268" s="39"/>
      <c r="D268" s="40"/>
      <c r="E268" s="40"/>
      <c r="F268" s="40"/>
      <c r="G268" s="41"/>
      <c r="H268" s="40"/>
      <c r="I268" s="40"/>
      <c r="J268" s="40"/>
      <c r="K268" s="40"/>
      <c r="L268" s="41"/>
      <c r="M268" s="41"/>
      <c r="N268" s="47"/>
    </row>
    <row r="269" spans="1:14" ht="8.75" hidden="1" customHeight="1" x14ac:dyDescent="0.15">
      <c r="A269" s="37"/>
      <c r="B269" s="38"/>
      <c r="C269" s="43"/>
      <c r="D269" s="44"/>
      <c r="E269" s="44"/>
      <c r="F269" s="44"/>
      <c r="G269" s="45"/>
      <c r="H269" s="44"/>
      <c r="I269" s="44"/>
      <c r="J269" s="44"/>
      <c r="K269" s="44"/>
      <c r="L269" s="45"/>
      <c r="M269" s="45"/>
      <c r="N269" s="50"/>
    </row>
    <row r="270" spans="1:14" ht="8.75" hidden="1" customHeight="1" x14ac:dyDescent="0.15">
      <c r="A270" s="37"/>
      <c r="B270" s="38"/>
      <c r="C270" s="39"/>
      <c r="D270" s="40"/>
      <c r="E270" s="40"/>
      <c r="F270" s="40"/>
      <c r="G270" s="41"/>
      <c r="H270" s="40"/>
      <c r="I270" s="40"/>
      <c r="J270" s="40"/>
      <c r="K270" s="40"/>
      <c r="L270" s="41"/>
      <c r="M270" s="41"/>
      <c r="N270" s="47"/>
    </row>
    <row r="271" spans="1:14" ht="8.75" hidden="1" customHeight="1" x14ac:dyDescent="0.15">
      <c r="A271" s="37"/>
      <c r="B271" s="38"/>
      <c r="C271" s="43"/>
      <c r="D271" s="44"/>
      <c r="E271" s="44"/>
      <c r="F271" s="44"/>
      <c r="G271" s="45"/>
      <c r="H271" s="44"/>
      <c r="I271" s="44"/>
      <c r="J271" s="44"/>
      <c r="K271" s="44"/>
      <c r="L271" s="45"/>
      <c r="M271" s="45"/>
      <c r="N271" s="50"/>
    </row>
    <row r="272" spans="1:14" ht="8.75" hidden="1" customHeight="1" x14ac:dyDescent="0.15">
      <c r="A272" s="37"/>
      <c r="B272" s="38"/>
      <c r="C272" s="39"/>
      <c r="D272" s="40"/>
      <c r="E272" s="40"/>
      <c r="F272" s="40"/>
      <c r="G272" s="41"/>
      <c r="H272" s="40"/>
      <c r="I272" s="40"/>
      <c r="J272" s="40"/>
      <c r="K272" s="40"/>
      <c r="L272" s="41"/>
      <c r="M272" s="41"/>
      <c r="N272" s="47"/>
    </row>
    <row r="273" spans="1:14" ht="8.75" hidden="1" customHeight="1" x14ac:dyDescent="0.15">
      <c r="A273" s="37"/>
      <c r="B273" s="38"/>
      <c r="C273" s="43"/>
      <c r="D273" s="44"/>
      <c r="E273" s="44"/>
      <c r="F273" s="44"/>
      <c r="G273" s="45"/>
      <c r="H273" s="44"/>
      <c r="I273" s="44"/>
      <c r="J273" s="44"/>
      <c r="K273" s="44"/>
      <c r="L273" s="45"/>
      <c r="M273" s="45"/>
      <c r="N273" s="50"/>
    </row>
    <row r="274" spans="1:14" ht="8.75" hidden="1" customHeight="1" x14ac:dyDescent="0.15">
      <c r="A274" s="37"/>
      <c r="B274" s="38"/>
      <c r="C274" s="39"/>
      <c r="D274" s="40"/>
      <c r="E274" s="40"/>
      <c r="F274" s="40"/>
      <c r="G274" s="41"/>
      <c r="H274" s="40"/>
      <c r="I274" s="40"/>
      <c r="J274" s="40"/>
      <c r="K274" s="40"/>
      <c r="L274" s="41"/>
      <c r="M274" s="41"/>
      <c r="N274" s="47"/>
    </row>
    <row r="275" spans="1:14" ht="8.75" hidden="1" customHeight="1" x14ac:dyDescent="0.15">
      <c r="A275" s="37"/>
      <c r="B275" s="38"/>
      <c r="C275" s="43"/>
      <c r="D275" s="44"/>
      <c r="E275" s="44"/>
      <c r="F275" s="44"/>
      <c r="G275" s="45"/>
      <c r="H275" s="44"/>
      <c r="I275" s="44"/>
      <c r="J275" s="44"/>
      <c r="K275" s="44"/>
      <c r="L275" s="45"/>
      <c r="M275" s="45"/>
      <c r="N275" s="50"/>
    </row>
    <row r="276" spans="1:14" ht="8.75" hidden="1" customHeight="1" x14ac:dyDescent="0.15">
      <c r="A276" s="37"/>
      <c r="B276" s="38"/>
      <c r="C276" s="39"/>
      <c r="D276" s="40"/>
      <c r="E276" s="40"/>
      <c r="F276" s="40"/>
      <c r="G276" s="41"/>
      <c r="H276" s="40"/>
      <c r="I276" s="40"/>
      <c r="J276" s="40"/>
      <c r="K276" s="40"/>
      <c r="L276" s="41"/>
      <c r="M276" s="41"/>
      <c r="N276" s="47"/>
    </row>
    <row r="277" spans="1:14" ht="8.75" hidden="1" customHeight="1" x14ac:dyDescent="0.15">
      <c r="A277" s="37"/>
      <c r="B277" s="38"/>
      <c r="C277" s="43"/>
      <c r="D277" s="44"/>
      <c r="E277" s="44"/>
      <c r="F277" s="44"/>
      <c r="G277" s="45"/>
      <c r="H277" s="44"/>
      <c r="I277" s="44"/>
      <c r="J277" s="44"/>
      <c r="K277" s="44"/>
      <c r="L277" s="45"/>
      <c r="M277" s="45"/>
      <c r="N277" s="50"/>
    </row>
    <row r="278" spans="1:14" ht="8.75" hidden="1" customHeight="1" x14ac:dyDescent="0.15">
      <c r="A278" s="37"/>
      <c r="B278" s="38"/>
      <c r="C278" s="39"/>
      <c r="D278" s="40"/>
      <c r="E278" s="40"/>
      <c r="F278" s="40"/>
      <c r="G278" s="41"/>
      <c r="H278" s="40"/>
      <c r="I278" s="40"/>
      <c r="J278" s="40"/>
      <c r="K278" s="40"/>
      <c r="L278" s="41"/>
      <c r="M278" s="41"/>
      <c r="N278" s="47"/>
    </row>
    <row r="279" spans="1:14" ht="8.75" hidden="1" customHeight="1" x14ac:dyDescent="0.15">
      <c r="A279" s="37"/>
      <c r="B279" s="38"/>
      <c r="C279" s="43"/>
      <c r="D279" s="44"/>
      <c r="E279" s="44"/>
      <c r="F279" s="44"/>
      <c r="G279" s="45"/>
      <c r="H279" s="44"/>
      <c r="I279" s="44"/>
      <c r="J279" s="44"/>
      <c r="K279" s="44"/>
      <c r="L279" s="45"/>
      <c r="M279" s="45"/>
      <c r="N279" s="50"/>
    </row>
    <row r="280" spans="1:14" ht="8.75" hidden="1" customHeight="1" x14ac:dyDescent="0.15">
      <c r="A280" s="37"/>
      <c r="B280" s="38"/>
      <c r="C280" s="39"/>
      <c r="D280" s="40"/>
      <c r="E280" s="40"/>
      <c r="F280" s="40"/>
      <c r="G280" s="41"/>
      <c r="H280" s="40"/>
      <c r="I280" s="40"/>
      <c r="J280" s="40"/>
      <c r="K280" s="40"/>
      <c r="L280" s="41"/>
      <c r="M280" s="41"/>
      <c r="N280" s="47"/>
    </row>
    <row r="281" spans="1:14" ht="8.75" hidden="1" customHeight="1" x14ac:dyDescent="0.15">
      <c r="A281" s="37"/>
      <c r="B281" s="38"/>
      <c r="C281" s="43"/>
      <c r="D281" s="44"/>
      <c r="E281" s="44"/>
      <c r="F281" s="44"/>
      <c r="G281" s="45"/>
      <c r="H281" s="44"/>
      <c r="I281" s="44"/>
      <c r="J281" s="44"/>
      <c r="K281" s="44"/>
      <c r="L281" s="45"/>
      <c r="M281" s="45"/>
      <c r="N281" s="50"/>
    </row>
    <row r="282" spans="1:14" ht="8.75" hidden="1" customHeight="1" x14ac:dyDescent="0.15">
      <c r="A282" s="37"/>
      <c r="B282" s="38"/>
      <c r="C282" s="39"/>
      <c r="D282" s="40"/>
      <c r="E282" s="40"/>
      <c r="F282" s="40"/>
      <c r="G282" s="41"/>
      <c r="H282" s="40"/>
      <c r="I282" s="40"/>
      <c r="J282" s="40"/>
      <c r="K282" s="40"/>
      <c r="L282" s="41"/>
      <c r="M282" s="41"/>
      <c r="N282" s="47"/>
    </row>
    <row r="283" spans="1:14" ht="8.75" hidden="1" customHeight="1" x14ac:dyDescent="0.15">
      <c r="A283" s="37"/>
      <c r="B283" s="38"/>
      <c r="C283" s="43"/>
      <c r="D283" s="44"/>
      <c r="E283" s="44"/>
      <c r="F283" s="44"/>
      <c r="G283" s="45"/>
      <c r="H283" s="44"/>
      <c r="I283" s="44"/>
      <c r="J283" s="44"/>
      <c r="K283" s="44"/>
      <c r="L283" s="45"/>
      <c r="M283" s="45"/>
      <c r="N283" s="50"/>
    </row>
    <row r="284" spans="1:14" ht="8.75" hidden="1" customHeight="1" x14ac:dyDescent="0.15">
      <c r="A284" s="37"/>
      <c r="B284" s="38"/>
      <c r="C284" s="39"/>
      <c r="D284" s="40"/>
      <c r="E284" s="40"/>
      <c r="F284" s="40"/>
      <c r="G284" s="41"/>
      <c r="H284" s="40"/>
      <c r="I284" s="40"/>
      <c r="J284" s="40"/>
      <c r="K284" s="40"/>
      <c r="L284" s="41"/>
      <c r="M284" s="41"/>
      <c r="N284" s="47"/>
    </row>
    <row r="285" spans="1:14" ht="8.75" hidden="1" customHeight="1" x14ac:dyDescent="0.15">
      <c r="A285" s="37"/>
      <c r="B285" s="38"/>
      <c r="C285" s="43"/>
      <c r="D285" s="44"/>
      <c r="E285" s="44"/>
      <c r="F285" s="44"/>
      <c r="G285" s="45"/>
      <c r="H285" s="44"/>
      <c r="I285" s="44"/>
      <c r="J285" s="44"/>
      <c r="K285" s="44"/>
      <c r="L285" s="45"/>
      <c r="M285" s="45"/>
      <c r="N285" s="50"/>
    </row>
    <row r="286" spans="1:14" ht="8.75" hidden="1" customHeight="1" x14ac:dyDescent="0.15">
      <c r="A286" s="37"/>
      <c r="B286" s="38"/>
      <c r="C286" s="39"/>
      <c r="D286" s="40"/>
      <c r="E286" s="40"/>
      <c r="F286" s="40"/>
      <c r="G286" s="41"/>
      <c r="H286" s="40"/>
      <c r="I286" s="40"/>
      <c r="J286" s="40"/>
      <c r="K286" s="40"/>
      <c r="L286" s="41"/>
      <c r="M286" s="41"/>
      <c r="N286" s="47"/>
    </row>
    <row r="287" spans="1:14" ht="8.75" hidden="1" customHeight="1" x14ac:dyDescent="0.15">
      <c r="A287" s="37"/>
      <c r="B287" s="38"/>
      <c r="C287" s="43"/>
      <c r="D287" s="44"/>
      <c r="E287" s="44"/>
      <c r="F287" s="44"/>
      <c r="G287" s="45"/>
      <c r="H287" s="44"/>
      <c r="I287" s="44"/>
      <c r="J287" s="44"/>
      <c r="K287" s="44"/>
      <c r="L287" s="45"/>
      <c r="M287" s="45"/>
      <c r="N287" s="50"/>
    </row>
    <row r="288" spans="1:14" ht="8.75" hidden="1" customHeight="1" x14ac:dyDescent="0.15">
      <c r="A288" s="37"/>
      <c r="B288" s="38"/>
      <c r="C288" s="39"/>
      <c r="D288" s="40"/>
      <c r="E288" s="40"/>
      <c r="F288" s="40"/>
      <c r="G288" s="41"/>
      <c r="H288" s="40"/>
      <c r="I288" s="40"/>
      <c r="J288" s="40"/>
      <c r="K288" s="40"/>
      <c r="L288" s="41"/>
      <c r="M288" s="41"/>
      <c r="N288" s="47"/>
    </row>
    <row r="289" spans="1:14" ht="8.75" hidden="1" customHeight="1" x14ac:dyDescent="0.15">
      <c r="A289" s="37"/>
      <c r="B289" s="38"/>
      <c r="C289" s="43"/>
      <c r="D289" s="44"/>
      <c r="E289" s="44"/>
      <c r="F289" s="44"/>
      <c r="G289" s="45"/>
      <c r="H289" s="44"/>
      <c r="I289" s="44"/>
      <c r="J289" s="44"/>
      <c r="K289" s="44"/>
      <c r="L289" s="45"/>
      <c r="M289" s="45"/>
      <c r="N289" s="50"/>
    </row>
    <row r="290" spans="1:14" ht="8.75" hidden="1" customHeight="1" x14ac:dyDescent="0.15">
      <c r="A290" s="37"/>
      <c r="B290" s="38"/>
      <c r="C290" s="39"/>
      <c r="D290" s="40"/>
      <c r="E290" s="40"/>
      <c r="F290" s="40"/>
      <c r="G290" s="41"/>
      <c r="H290" s="40"/>
      <c r="I290" s="40"/>
      <c r="J290" s="40"/>
      <c r="K290" s="40"/>
      <c r="L290" s="41"/>
      <c r="M290" s="41"/>
      <c r="N290" s="47"/>
    </row>
    <row r="291" spans="1:14" ht="8.75" hidden="1" customHeight="1" x14ac:dyDescent="0.15">
      <c r="A291" s="37"/>
      <c r="B291" s="38"/>
      <c r="C291" s="43"/>
      <c r="D291" s="44"/>
      <c r="E291" s="44"/>
      <c r="F291" s="44"/>
      <c r="G291" s="45"/>
      <c r="H291" s="44"/>
      <c r="I291" s="44"/>
      <c r="J291" s="44"/>
      <c r="K291" s="44"/>
      <c r="L291" s="45"/>
      <c r="M291" s="45"/>
      <c r="N291" s="50"/>
    </row>
    <row r="292" spans="1:14" ht="8.75" hidden="1" customHeight="1" x14ac:dyDescent="0.15">
      <c r="A292" s="37"/>
      <c r="B292" s="38"/>
      <c r="C292" s="39"/>
      <c r="D292" s="40"/>
      <c r="E292" s="40"/>
      <c r="F292" s="40"/>
      <c r="G292" s="41"/>
      <c r="H292" s="40"/>
      <c r="I292" s="40"/>
      <c r="J292" s="40"/>
      <c r="K292" s="40"/>
      <c r="L292" s="41"/>
      <c r="M292" s="41"/>
      <c r="N292" s="47"/>
    </row>
    <row r="293" spans="1:14" ht="20.75" customHeight="1" x14ac:dyDescent="0.15">
      <c r="A293" s="89"/>
      <c r="B293" s="52"/>
      <c r="C293" s="52"/>
      <c r="D293" s="53"/>
      <c r="E293" s="53"/>
      <c r="F293" s="53"/>
      <c r="G293" s="54"/>
      <c r="H293" s="54"/>
      <c r="I293" s="52"/>
      <c r="J293" s="55"/>
      <c r="K293" s="56" t="s">
        <v>39</v>
      </c>
      <c r="L293" s="57" cm="1">
        <f t="array" ref="L293">SUM(L1:L292)</f>
        <v>819894341.98610008</v>
      </c>
      <c r="M293" s="57" cm="1">
        <f t="array" ref="M293">SUM(M1:M292)</f>
        <v>819834342.00999999</v>
      </c>
      <c r="N293" s="57" cm="1">
        <f t="array" ref="N293">SUM(N1:N292)</f>
        <v>819834342.00999999</v>
      </c>
    </row>
    <row r="294" spans="1:14" ht="21" customHeight="1" x14ac:dyDescent="0.15">
      <c r="A294" s="61" cm="1">
        <f t="array" ref="A294">ROUND(IF(I294&lt;=100000000,I294*0.24%,IF(AND(I294&gt;100000000,I294&lt;=500000000),100000000*0.24%+(I294-100000000)*0.19%,IF(AND(I294&gt;500000000,I294&lt;=1000000000),100000000*0.24%+400000000*0.19%+(I294-500000000)*0.15%,IF(AND(I294&gt;1000000000,I294&lt;=5000000000),100000000*0.24%+400000000*0.19%+500000000*0.15%+(I294-1000000000)*0.12%,IF(I294&gt;5000000000,100000000*0.24%+400000000*0.19%+500000000*0.15%+4000000000*0.12%+(I294-5000000000)*0.1%,"Bingung komputer"))))),2)</f>
        <v>0</v>
      </c>
      <c r="B294" s="90" t="s">
        <v>40</v>
      </c>
      <c r="C294" s="60"/>
      <c r="D294" s="61" cm="1">
        <f t="array" ref="D294">ROUND(IF(L294&lt;=100000000,L294*0.24%,IF(AND(L294&gt;100000000,L294&lt;=500000000),100000000*0.24%+(L294-100000000)*0.19%,IF(AND(L294&gt;500000000,L294&lt;=1000000000),100000000*0.24%+400000000*0.19%+(L294-500000000)*0.15%,IF(AND(L294&gt;1000000000,L294&lt;=5000000000),100000000*0.24%+400000000*0.19%+500000000*0.15%+(L294-1000000000)*0.12%,IF(L294&gt;5000000000,100000000*0.24%+400000000*0.19%+500000000*0.15%+4000000000*0.12%+(L294-5000000000)*0.1%,"Bingung komputer"))))),2)</f>
        <v>1478574.6</v>
      </c>
      <c r="E294" s="62" cm="1">
        <f t="array" ref="E294">ROUND(IF(M294&lt;=100000000,M294*0.24%,IF(AND(M294&gt;100000000,M294&lt;=500000000),100000000*0.24%+(M294-100000000)*0.19%,IF(AND(M294&gt;500000000,M294&lt;=1000000000),100000000*0.24%+400000000*0.19%+(M294-500000000)*0.15%,IF(AND(M294&gt;1000000000,M294&lt;=5000000000),100000000*0.24%+400000000*0.19%+500000000*0.15%+(M294-1000000000)*0.12%,IF(M294&gt;5000000000,100000000*0.24%+400000000*0.19%+500000000*0.15%+4000000000*0.12%+(M294-5000000000)*0.1%,"Bingung komputer"))))),2)</f>
        <v>1478484.6</v>
      </c>
      <c r="F294" s="62" cm="1">
        <f t="array" ref="F294">ROUND(IF(N294&lt;=100000000,N294*0.24%,IF(AND(N294&gt;100000000,N294&lt;=500000000),100000000*0.24%+(N294-100000000)*0.19%,IF(AND(N294&gt;500000000,N294&lt;=1000000000),100000000*0.24%+400000000*0.19%+(N294-500000000)*0.15%,IF(AND(N294&gt;1000000000,N294&lt;=5000000000),100000000*0.24%+400000000*0.19%+500000000*0.15%+(N294-1000000000)*0.12%,IF(N294&gt;5000000000,100000000*0.24%+400000000*0.19%+500000000*0.15%+4000000000*0.12%+(N294-5000000000)*0.1%,"Bingung komputer"))))),2)</f>
        <v>1478484.6</v>
      </c>
      <c r="G294" s="63"/>
      <c r="H294" s="64"/>
      <c r="I294" s="66"/>
      <c r="J294" s="65"/>
      <c r="K294" s="65" t="str" cm="1">
        <f t="array" ref="K294">"Jumlah Terkena Pajak "&amp;MAX(K3:K292)&amp;"% (B)"</f>
        <v>Jumlah Terkena Pajak 11% (B)</v>
      </c>
      <c r="L294" s="66" cm="1">
        <f t="array" ref="L294">SUMIF($K3:$K292,"&gt;0",L3:L292)</f>
        <v>819049736.43610001</v>
      </c>
      <c r="M294" s="67" cm="1">
        <f t="array" ref="M294">SUMIF($K3:$K292,"&gt;0",M3:M292)</f>
        <v>818989736.4599998</v>
      </c>
      <c r="N294" s="67" cm="1">
        <f t="array" ref="N294">SUMIF($K3:$K292,"&gt;0",N3:N292)</f>
        <v>818989736.4599998</v>
      </c>
    </row>
    <row r="295" spans="1:14" ht="21" customHeight="1" x14ac:dyDescent="0.15">
      <c r="A295" s="68"/>
      <c r="B295" s="69"/>
      <c r="C295" s="69"/>
      <c r="D295" s="70"/>
      <c r="E295" s="70"/>
      <c r="F295" s="69"/>
      <c r="G295" s="70"/>
      <c r="H295" s="70"/>
      <c r="I295" s="72"/>
      <c r="J295" s="71"/>
      <c r="K295" s="71" t="str" cm="1">
        <f t="array" ref="K295">"PPN (C) = "&amp;MAX(K3:K292)&amp;"% x B"</f>
        <v>PPN (C) = 11% x B</v>
      </c>
      <c r="L295" s="72" cm="1">
        <f t="array" ref="L295">L294*MAX($K3:$K292)%</f>
        <v>90095471.007971004</v>
      </c>
      <c r="M295" s="67" cm="1">
        <f t="array" ref="M295">M294*MAX($K3:$K292)%</f>
        <v>90088871.010599986</v>
      </c>
      <c r="N295" s="67" cm="1">
        <f t="array" ref="N295">N294*MAX($K3:$K292)%</f>
        <v>90088871.010599986</v>
      </c>
    </row>
    <row r="296" spans="1:14" ht="21" customHeight="1" x14ac:dyDescent="0.15">
      <c r="A296" s="68"/>
      <c r="B296" s="69"/>
      <c r="C296" s="69"/>
      <c r="D296" s="91" t="s">
        <v>90</v>
      </c>
      <c r="E296" s="92">
        <v>100000000</v>
      </c>
      <c r="F296" s="92">
        <v>99784500</v>
      </c>
      <c r="G296" s="70"/>
      <c r="H296" s="70"/>
      <c r="I296" s="69"/>
      <c r="J296" s="71"/>
      <c r="K296" s="73" t="s">
        <v>41</v>
      </c>
      <c r="L296" s="74" cm="1">
        <f t="array" ref="L296">L293+L295</f>
        <v>909989812.99407113</v>
      </c>
      <c r="M296" s="67" cm="1">
        <f t="array" ref="M296">M293+M295</f>
        <v>909923213.02059996</v>
      </c>
      <c r="N296" s="67" cm="1">
        <f t="array" ref="N296">N293+N295</f>
        <v>909923213.02059996</v>
      </c>
    </row>
    <row r="297" spans="1:14" ht="20.5" customHeight="1" x14ac:dyDescent="0.15">
      <c r="A297" s="68"/>
      <c r="B297" s="69"/>
      <c r="C297" s="69"/>
      <c r="D297" s="70"/>
      <c r="E297" s="70" cm="1">
        <f t="array" ref="E297">E$296-L$297</f>
        <v>-809989812.99000001</v>
      </c>
      <c r="F297" s="163" cm="1">
        <f t="array" ref="F297">ROUNDDOWN(E$296-D$294,2)</f>
        <v>98521425.400000006</v>
      </c>
      <c r="G297" s="70"/>
      <c r="H297" s="70"/>
      <c r="I297" s="69"/>
      <c r="J297" s="71"/>
      <c r="K297" s="73" t="s">
        <v>42</v>
      </c>
      <c r="L297" s="66" cm="1">
        <f t="array" ref="L297">ROUNDDOWN(L296,2)</f>
        <v>909989812.99000001</v>
      </c>
      <c r="M297" s="66" cm="1">
        <f t="array" ref="M297">ROUNDDOWN(M296,2)</f>
        <v>909923213.01999998</v>
      </c>
      <c r="N297" s="66" cm="1">
        <f t="array" ref="N297">ROUNDDOWN(N296,-3)</f>
        <v>909923000</v>
      </c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M193"/>
  <sheetViews>
    <sheetView showGridLines="0" workbookViewId="0"/>
  </sheetViews>
  <sheetFormatPr baseColWidth="10" defaultColWidth="8.83203125" defaultRowHeight="15.5" customHeight="1" x14ac:dyDescent="0.2"/>
  <cols>
    <col min="1" max="1" width="5.83203125" style="164" customWidth="1"/>
    <col min="2" max="2" width="89.5" style="164" customWidth="1"/>
    <col min="3" max="3" width="8.5" style="164" customWidth="1"/>
    <col min="4" max="4" width="11.6640625" style="164" customWidth="1"/>
    <col min="5" max="5" width="8.83203125" style="164" customWidth="1"/>
    <col min="6" max="6" width="27.6640625" style="164" customWidth="1"/>
    <col min="7" max="7" width="11.1640625" style="164" customWidth="1"/>
    <col min="8" max="8" width="33.1640625" style="164" customWidth="1"/>
    <col min="9" max="9" width="8.83203125" style="164" customWidth="1"/>
    <col min="10" max="10" width="38.1640625" style="164" customWidth="1"/>
    <col min="11" max="11" width="8.83203125" style="164" customWidth="1"/>
    <col min="12" max="12" width="29.83203125" style="164" customWidth="1"/>
    <col min="13" max="13" width="34.33203125" style="164" customWidth="1"/>
    <col min="14" max="14" width="8.83203125" style="164" customWidth="1"/>
    <col min="15" max="16384" width="8.83203125" style="164"/>
  </cols>
  <sheetData>
    <row r="1" spans="1:13" ht="41" customHeight="1" x14ac:dyDescent="0.2">
      <c r="A1" s="165" t="s">
        <v>635</v>
      </c>
      <c r="B1" s="166"/>
      <c r="C1" s="166"/>
      <c r="D1" s="166"/>
      <c r="E1" s="166"/>
      <c r="F1" s="166"/>
      <c r="G1" s="166"/>
      <c r="H1" s="167"/>
      <c r="I1" s="168"/>
      <c r="J1" s="169"/>
      <c r="K1" s="169"/>
      <c r="L1" s="169"/>
      <c r="M1" s="169"/>
    </row>
    <row r="2" spans="1:13" ht="17.25" customHeight="1" x14ac:dyDescent="0.2">
      <c r="A2" s="170"/>
      <c r="B2" s="170"/>
      <c r="C2" s="170"/>
      <c r="D2" s="171"/>
      <c r="E2" s="171"/>
      <c r="F2" s="171"/>
      <c r="G2" s="171"/>
      <c r="H2" s="171"/>
      <c r="I2" s="169"/>
      <c r="J2" s="169"/>
      <c r="K2" s="169"/>
      <c r="L2" s="169"/>
      <c r="M2" s="169"/>
    </row>
    <row r="3" spans="1:13" ht="18" customHeight="1" x14ac:dyDescent="0.2">
      <c r="A3" s="172" t="s">
        <v>636</v>
      </c>
      <c r="B3" s="173"/>
      <c r="C3" s="174" t="s">
        <v>464</v>
      </c>
      <c r="D3" s="172" t="s">
        <v>637</v>
      </c>
      <c r="E3" s="175"/>
      <c r="F3" s="175"/>
      <c r="G3" s="175"/>
      <c r="H3" s="175"/>
      <c r="I3" s="169"/>
      <c r="J3" s="169"/>
      <c r="K3" s="169"/>
      <c r="L3" s="169"/>
      <c r="M3" s="169"/>
    </row>
    <row r="4" spans="1:13" ht="18" customHeight="1" x14ac:dyDescent="0.2">
      <c r="A4" s="172" t="s">
        <v>638</v>
      </c>
      <c r="B4" s="173"/>
      <c r="C4" s="174" t="s">
        <v>464</v>
      </c>
      <c r="D4" s="175"/>
      <c r="E4" s="175"/>
      <c r="F4" s="175"/>
      <c r="G4" s="175"/>
      <c r="H4" s="169"/>
      <c r="I4" s="169"/>
      <c r="J4" s="169"/>
      <c r="K4" s="169"/>
      <c r="L4" s="169"/>
      <c r="M4" s="169"/>
    </row>
    <row r="5" spans="1:13" ht="18" customHeight="1" x14ac:dyDescent="0.2">
      <c r="A5" s="172" t="s">
        <v>639</v>
      </c>
      <c r="B5" s="173"/>
      <c r="C5" s="174" t="s">
        <v>464</v>
      </c>
      <c r="D5" s="176">
        <v>45717</v>
      </c>
      <c r="E5" s="176"/>
      <c r="F5" s="176"/>
      <c r="G5" s="176"/>
      <c r="H5" s="169"/>
      <c r="I5" s="169"/>
      <c r="J5" s="169"/>
      <c r="K5" s="169"/>
      <c r="L5" s="169"/>
      <c r="M5" s="169"/>
    </row>
    <row r="6" spans="1:13" ht="18" customHeight="1" x14ac:dyDescent="0.2">
      <c r="A6" s="172" t="s">
        <v>640</v>
      </c>
      <c r="B6" s="173"/>
      <c r="C6" s="174" t="s">
        <v>464</v>
      </c>
      <c r="D6" s="172" t="s">
        <v>641</v>
      </c>
      <c r="E6" s="175"/>
      <c r="F6" s="175"/>
      <c r="G6" s="175"/>
      <c r="H6" s="169"/>
      <c r="I6" s="169"/>
      <c r="J6" s="169"/>
      <c r="K6" s="169"/>
      <c r="L6" s="169"/>
      <c r="M6" s="169"/>
    </row>
    <row r="7" spans="1:13" ht="18" customHeight="1" x14ac:dyDescent="0.2">
      <c r="A7" s="172" t="s">
        <v>642</v>
      </c>
      <c r="B7" s="173"/>
      <c r="C7" s="174" t="s">
        <v>464</v>
      </c>
      <c r="D7" s="172" t="s">
        <v>643</v>
      </c>
      <c r="E7" s="175"/>
      <c r="F7" s="175"/>
      <c r="G7" s="175"/>
      <c r="H7" s="169"/>
      <c r="I7" s="169"/>
      <c r="J7" s="169"/>
      <c r="K7" s="169"/>
      <c r="L7" s="169"/>
      <c r="M7" s="169"/>
    </row>
    <row r="8" spans="1:13" ht="18" customHeight="1" x14ac:dyDescent="0.2">
      <c r="A8" s="172" t="s">
        <v>644</v>
      </c>
      <c r="B8" s="173"/>
      <c r="C8" s="174" t="s">
        <v>464</v>
      </c>
      <c r="D8" s="177">
        <v>2025</v>
      </c>
      <c r="E8" s="175"/>
      <c r="F8" s="175"/>
      <c r="G8" s="175"/>
      <c r="H8" s="169"/>
      <c r="I8" s="169"/>
      <c r="J8" s="169"/>
      <c r="K8" s="169"/>
      <c r="L8" s="169"/>
      <c r="M8" s="169"/>
    </row>
    <row r="9" spans="1:13" ht="20" customHeight="1" x14ac:dyDescent="0.2">
      <c r="A9" s="175"/>
      <c r="B9" s="175"/>
      <c r="C9" s="178"/>
      <c r="D9" s="169"/>
      <c r="E9" s="169"/>
      <c r="F9" s="169"/>
      <c r="G9" s="169"/>
      <c r="H9" s="169"/>
      <c r="I9" s="169"/>
      <c r="J9" s="169"/>
      <c r="K9" s="169"/>
      <c r="L9" s="169"/>
      <c r="M9" s="169"/>
    </row>
    <row r="10" spans="1:13" ht="16" customHeight="1" x14ac:dyDescent="0.2">
      <c r="A10" s="179"/>
      <c r="B10" s="179"/>
      <c r="C10" s="180"/>
      <c r="D10" s="181"/>
      <c r="E10" s="181"/>
      <c r="F10" s="181"/>
      <c r="G10" s="181"/>
      <c r="H10" s="181"/>
      <c r="I10" s="169"/>
      <c r="J10" s="169"/>
      <c r="K10" s="169"/>
      <c r="L10" s="169"/>
      <c r="M10" s="169"/>
    </row>
    <row r="11" spans="1:13" ht="33.5" customHeight="1" x14ac:dyDescent="0.2">
      <c r="A11" s="182" t="s">
        <v>645</v>
      </c>
      <c r="B11" s="183" t="s">
        <v>646</v>
      </c>
      <c r="C11" s="184"/>
      <c r="D11" s="185" t="s">
        <v>647</v>
      </c>
      <c r="E11" s="185" t="s">
        <v>648</v>
      </c>
      <c r="F11" s="186" t="s">
        <v>649</v>
      </c>
      <c r="G11" s="186" t="s">
        <v>650</v>
      </c>
      <c r="H11" s="187" t="s">
        <v>651</v>
      </c>
      <c r="I11" s="188"/>
      <c r="J11" s="169"/>
      <c r="K11" s="169"/>
      <c r="L11" s="169"/>
      <c r="M11" s="169"/>
    </row>
    <row r="12" spans="1:13" ht="18" customHeight="1" x14ac:dyDescent="0.2">
      <c r="A12" s="189"/>
      <c r="B12" s="190"/>
      <c r="C12" s="190"/>
      <c r="D12" s="191"/>
      <c r="E12" s="191"/>
      <c r="F12" s="192"/>
      <c r="G12" s="192"/>
      <c r="H12" s="193"/>
      <c r="I12" s="188"/>
      <c r="J12" s="169"/>
      <c r="K12" s="169"/>
      <c r="L12" s="169"/>
      <c r="M12" s="169"/>
    </row>
    <row r="13" spans="1:13" ht="18" customHeight="1" x14ac:dyDescent="0.2">
      <c r="A13" s="189"/>
      <c r="B13" s="190"/>
      <c r="C13" s="190"/>
      <c r="D13" s="194"/>
      <c r="E13" s="194"/>
      <c r="F13" s="195"/>
      <c r="G13" s="195"/>
      <c r="H13" s="196"/>
      <c r="I13" s="188"/>
      <c r="J13" s="169"/>
      <c r="K13" s="169"/>
      <c r="L13" s="169"/>
      <c r="M13" s="169"/>
    </row>
    <row r="14" spans="1:13" ht="17" customHeight="1" x14ac:dyDescent="0.2">
      <c r="A14" s="197"/>
      <c r="B14" s="198"/>
      <c r="C14" s="198"/>
      <c r="D14" s="198"/>
      <c r="E14" s="198"/>
      <c r="F14" s="198"/>
      <c r="G14" s="198"/>
      <c r="H14" s="199"/>
      <c r="I14" s="188"/>
      <c r="J14" s="169"/>
      <c r="K14" s="169"/>
      <c r="L14" s="169"/>
      <c r="M14" s="169"/>
    </row>
    <row r="15" spans="1:13" ht="17" customHeight="1" x14ac:dyDescent="0.2">
      <c r="A15" s="200"/>
      <c r="B15" s="201"/>
      <c r="C15" s="202"/>
      <c r="D15" s="203"/>
      <c r="E15" s="203"/>
      <c r="F15" s="203"/>
      <c r="G15" s="203"/>
      <c r="H15" s="204"/>
      <c r="I15" s="188"/>
      <c r="J15" s="169"/>
      <c r="K15" s="169"/>
      <c r="L15" s="169"/>
      <c r="M15" s="169"/>
    </row>
    <row r="16" spans="1:13" ht="24.75" customHeight="1" x14ac:dyDescent="0.2">
      <c r="A16" s="205" t="s">
        <v>43</v>
      </c>
      <c r="B16" s="206" t="s">
        <v>575</v>
      </c>
      <c r="C16" s="207"/>
      <c r="D16" s="208"/>
      <c r="E16" s="208"/>
      <c r="F16" s="208"/>
      <c r="G16" s="208"/>
      <c r="H16" s="209"/>
      <c r="I16" s="188"/>
      <c r="J16" s="169"/>
      <c r="K16" s="169"/>
      <c r="L16" s="169"/>
      <c r="M16" s="169"/>
    </row>
    <row r="17" spans="1:13" ht="18" customHeight="1" x14ac:dyDescent="0.2">
      <c r="A17" s="210" t="s">
        <v>382</v>
      </c>
      <c r="B17" s="211" t="s">
        <v>576</v>
      </c>
      <c r="C17" s="212"/>
      <c r="D17" s="213"/>
      <c r="E17" s="213"/>
      <c r="F17" s="214"/>
      <c r="G17" s="214"/>
      <c r="H17" s="215"/>
      <c r="I17" s="188"/>
      <c r="J17" s="169"/>
      <c r="K17" s="169"/>
      <c r="L17" s="169"/>
      <c r="M17" s="169"/>
    </row>
    <row r="18" spans="1:13" ht="18" customHeight="1" x14ac:dyDescent="0.2">
      <c r="A18" s="216">
        <v>1</v>
      </c>
      <c r="B18" s="217" t="s">
        <v>577</v>
      </c>
      <c r="C18" s="218"/>
      <c r="D18" s="219">
        <v>9.5399999999999991</v>
      </c>
      <c r="E18" s="220" t="s">
        <v>578</v>
      </c>
      <c r="F18" s="221">
        <v>60000</v>
      </c>
      <c r="G18" s="222">
        <v>0.11</v>
      </c>
      <c r="H18" s="223" cm="1">
        <f t="array" ref="H18">(D18*F18*G18)+(D18*F18)</f>
        <v>635364</v>
      </c>
      <c r="I18" s="188"/>
      <c r="J18" s="169"/>
      <c r="K18" s="169"/>
      <c r="L18" s="169"/>
      <c r="M18" s="169"/>
    </row>
    <row r="19" spans="1:13" ht="18" customHeight="1" x14ac:dyDescent="0.2">
      <c r="A19" s="224">
        <v>2</v>
      </c>
      <c r="B19" s="225" t="s">
        <v>579</v>
      </c>
      <c r="C19" s="226"/>
      <c r="D19" s="227">
        <v>5.76</v>
      </c>
      <c r="E19" s="228" t="s">
        <v>578</v>
      </c>
      <c r="F19" s="229">
        <v>48000</v>
      </c>
      <c r="G19" s="230">
        <v>0.11</v>
      </c>
      <c r="H19" s="231" cm="1">
        <f t="array" ref="H19">(D19*F19*G19)+(D19*F19)</f>
        <v>306892.79999999999</v>
      </c>
      <c r="I19" s="188"/>
      <c r="J19" s="169"/>
      <c r="K19" s="169"/>
      <c r="L19" s="169"/>
      <c r="M19" s="169"/>
    </row>
    <row r="20" spans="1:13" ht="18" customHeight="1" x14ac:dyDescent="0.2">
      <c r="A20" s="232">
        <v>3</v>
      </c>
      <c r="B20" s="233" t="s">
        <v>580</v>
      </c>
      <c r="C20" s="234"/>
      <c r="D20" s="235">
        <v>4.0999999999999996</v>
      </c>
      <c r="E20" s="236" t="s">
        <v>578</v>
      </c>
      <c r="F20" s="237">
        <v>37200</v>
      </c>
      <c r="G20" s="238">
        <v>0.11</v>
      </c>
      <c r="H20" s="239" cm="1">
        <f t="array" ref="H20">(D20*F20*G20)+(D20*F20)</f>
        <v>169297.2</v>
      </c>
      <c r="I20" s="188"/>
      <c r="J20" s="169"/>
      <c r="K20" s="169"/>
      <c r="L20" s="169"/>
      <c r="M20" s="169"/>
    </row>
    <row r="21" spans="1:13" ht="18" customHeight="1" x14ac:dyDescent="0.2">
      <c r="A21" s="210" t="s">
        <v>389</v>
      </c>
      <c r="B21" s="211" t="s">
        <v>581</v>
      </c>
      <c r="C21" s="212"/>
      <c r="D21" s="213"/>
      <c r="E21" s="213"/>
      <c r="F21" s="214"/>
      <c r="G21" s="214"/>
      <c r="H21" s="215"/>
      <c r="I21" s="188"/>
      <c r="J21" s="169"/>
      <c r="K21" s="169"/>
      <c r="L21" s="169"/>
      <c r="M21" s="169"/>
    </row>
    <row r="22" spans="1:13" ht="18" customHeight="1" x14ac:dyDescent="0.2">
      <c r="A22" s="216">
        <v>1</v>
      </c>
      <c r="B22" s="217" t="s">
        <v>582</v>
      </c>
      <c r="C22" s="218"/>
      <c r="D22" s="219">
        <v>0</v>
      </c>
      <c r="E22" s="220" t="s">
        <v>578</v>
      </c>
      <c r="F22" s="221">
        <v>811668</v>
      </c>
      <c r="G22" s="222">
        <v>0.11</v>
      </c>
      <c r="H22" s="223" cm="1">
        <f t="array" ref="H22">(D22*F22*G22)+(D22*F22)</f>
        <v>0</v>
      </c>
      <c r="I22" s="188"/>
      <c r="J22" s="169"/>
      <c r="K22" s="169"/>
      <c r="L22" s="169"/>
      <c r="M22" s="169"/>
    </row>
    <row r="23" spans="1:13" ht="18" customHeight="1" x14ac:dyDescent="0.2">
      <c r="A23" s="224">
        <v>2</v>
      </c>
      <c r="B23" s="225" t="s">
        <v>583</v>
      </c>
      <c r="C23" s="226"/>
      <c r="D23" s="227">
        <v>96.8</v>
      </c>
      <c r="E23" s="228" t="s">
        <v>584</v>
      </c>
      <c r="F23" s="229">
        <v>166880.79999999999</v>
      </c>
      <c r="G23" s="230">
        <v>0.11</v>
      </c>
      <c r="H23" s="231" cm="1">
        <f t="array" ref="H23">(D23*F23*G23)+(D23*F23)</f>
        <v>17931008.198399998</v>
      </c>
      <c r="I23" s="188"/>
      <c r="J23" s="240"/>
      <c r="K23" s="169"/>
      <c r="L23" s="169"/>
      <c r="M23" s="169"/>
    </row>
    <row r="24" spans="1:13" ht="18" customHeight="1" x14ac:dyDescent="0.2">
      <c r="A24" s="224">
        <v>3</v>
      </c>
      <c r="B24" s="225" t="s">
        <v>585</v>
      </c>
      <c r="C24" s="226"/>
      <c r="D24" s="227">
        <v>193.61</v>
      </c>
      <c r="E24" s="228" t="s">
        <v>584</v>
      </c>
      <c r="F24" s="229">
        <v>54956</v>
      </c>
      <c r="G24" s="230">
        <v>0.11</v>
      </c>
      <c r="H24" s="231" cm="1">
        <f t="array" ref="H24">(D24*F24*G24)+(D24*F24)</f>
        <v>11810434.5876</v>
      </c>
      <c r="I24" s="188"/>
      <c r="J24" s="240"/>
      <c r="K24" s="169"/>
      <c r="L24" s="169"/>
      <c r="M24" s="169"/>
    </row>
    <row r="25" spans="1:13" ht="18" customHeight="1" x14ac:dyDescent="0.2">
      <c r="A25" s="232">
        <v>4</v>
      </c>
      <c r="B25" s="233" t="s">
        <v>586</v>
      </c>
      <c r="C25" s="234"/>
      <c r="D25" s="235">
        <v>4.03</v>
      </c>
      <c r="E25" s="236" t="s">
        <v>578</v>
      </c>
      <c r="F25" s="237">
        <v>729603</v>
      </c>
      <c r="G25" s="238">
        <v>0.11</v>
      </c>
      <c r="H25" s="239" cm="1">
        <f t="array" ref="H25">(D25*F25*G25)+(D25*F25)</f>
        <v>3263733.0999000003</v>
      </c>
      <c r="I25" s="188"/>
      <c r="J25" s="240"/>
      <c r="K25" s="169"/>
      <c r="L25" s="169"/>
      <c r="M25" s="169"/>
    </row>
    <row r="26" spans="1:13" ht="18" customHeight="1" x14ac:dyDescent="0.2">
      <c r="A26" s="210" t="s">
        <v>398</v>
      </c>
      <c r="B26" s="211" t="s">
        <v>91</v>
      </c>
      <c r="C26" s="212"/>
      <c r="D26" s="213"/>
      <c r="E26" s="213"/>
      <c r="F26" s="214"/>
      <c r="G26" s="214"/>
      <c r="H26" s="215"/>
      <c r="I26" s="188"/>
      <c r="J26" s="169"/>
      <c r="K26" s="169"/>
      <c r="L26" s="169"/>
      <c r="M26" s="169"/>
    </row>
    <row r="27" spans="1:13" ht="18" customHeight="1" x14ac:dyDescent="0.2">
      <c r="A27" s="216">
        <v>1</v>
      </c>
      <c r="B27" s="217" t="s">
        <v>587</v>
      </c>
      <c r="C27" s="218"/>
      <c r="D27" s="219">
        <v>0.28999999999999998</v>
      </c>
      <c r="E27" s="220" t="s">
        <v>578</v>
      </c>
      <c r="F27" s="221">
        <v>6267500</v>
      </c>
      <c r="G27" s="222">
        <v>0.11</v>
      </c>
      <c r="H27" s="223" cm="1">
        <f t="array" ref="H27">(D27*F27*G27)+(D27*F27)</f>
        <v>2017508.2499999998</v>
      </c>
      <c r="I27" s="188"/>
      <c r="J27" s="169"/>
      <c r="K27" s="169"/>
      <c r="L27" s="169"/>
      <c r="M27" s="169"/>
    </row>
    <row r="28" spans="1:13" ht="18" customHeight="1" x14ac:dyDescent="0.2">
      <c r="A28" s="224">
        <v>2</v>
      </c>
      <c r="B28" s="225" t="s">
        <v>588</v>
      </c>
      <c r="C28" s="226"/>
      <c r="D28" s="227">
        <v>4.8</v>
      </c>
      <c r="E28" s="228" t="s">
        <v>584</v>
      </c>
      <c r="F28" s="229">
        <v>434112</v>
      </c>
      <c r="G28" s="230">
        <v>0.11</v>
      </c>
      <c r="H28" s="231" cm="1">
        <f t="array" ref="H28">(D28*F28*G28)+(D28*F28)</f>
        <v>2312948.736</v>
      </c>
      <c r="I28" s="188"/>
      <c r="J28" s="169"/>
      <c r="K28" s="169"/>
      <c r="L28" s="169"/>
      <c r="M28" s="169"/>
    </row>
    <row r="29" spans="1:13" ht="18" customHeight="1" x14ac:dyDescent="0.2">
      <c r="A29" s="232">
        <v>3</v>
      </c>
      <c r="B29" s="233" t="s">
        <v>589</v>
      </c>
      <c r="C29" s="234"/>
      <c r="D29" s="235">
        <v>17.04</v>
      </c>
      <c r="E29" s="236" t="s">
        <v>584</v>
      </c>
      <c r="F29" s="237">
        <v>103150</v>
      </c>
      <c r="G29" s="238">
        <v>0.11</v>
      </c>
      <c r="H29" s="239" cm="1">
        <f t="array" ref="H29">(D29*F29*G29)+(D29*F29)</f>
        <v>1951020.36</v>
      </c>
      <c r="I29" s="188"/>
      <c r="J29" s="169"/>
      <c r="K29" s="169"/>
      <c r="L29" s="169"/>
      <c r="M29" s="169"/>
    </row>
    <row r="30" spans="1:13" ht="18" customHeight="1" x14ac:dyDescent="0.2">
      <c r="A30" s="216">
        <v>1</v>
      </c>
      <c r="B30" s="217" t="s">
        <v>590</v>
      </c>
      <c r="C30" s="218"/>
      <c r="D30" s="219">
        <v>0</v>
      </c>
      <c r="E30" s="220" t="s">
        <v>578</v>
      </c>
      <c r="F30" s="221">
        <v>6914000</v>
      </c>
      <c r="G30" s="222">
        <v>0.11</v>
      </c>
      <c r="H30" s="223" cm="1">
        <f t="array" ref="H30">(D30*F30*G30)+(D30*F30)</f>
        <v>0</v>
      </c>
      <c r="I30" s="188"/>
      <c r="J30" s="169"/>
      <c r="K30" s="169"/>
      <c r="L30" s="169"/>
      <c r="M30" s="169"/>
    </row>
    <row r="31" spans="1:13" ht="18" customHeight="1" x14ac:dyDescent="0.2">
      <c r="A31" s="224">
        <v>2</v>
      </c>
      <c r="B31" s="225" t="s">
        <v>591</v>
      </c>
      <c r="C31" s="226"/>
      <c r="D31" s="227">
        <v>0</v>
      </c>
      <c r="E31" s="228" t="s">
        <v>578</v>
      </c>
      <c r="F31" s="229">
        <v>6131916</v>
      </c>
      <c r="G31" s="230">
        <v>0.11</v>
      </c>
      <c r="H31" s="231" cm="1">
        <f t="array" ref="H31">(D31*F31*G31)+(D31*F31)</f>
        <v>0</v>
      </c>
      <c r="I31" s="188"/>
      <c r="J31" s="169"/>
      <c r="K31" s="169"/>
      <c r="L31" s="169"/>
      <c r="M31" s="169"/>
    </row>
    <row r="32" spans="1:13" ht="18" customHeight="1" x14ac:dyDescent="0.2">
      <c r="A32" s="224">
        <v>3</v>
      </c>
      <c r="B32" s="225" t="s">
        <v>592</v>
      </c>
      <c r="C32" s="226"/>
      <c r="D32" s="227">
        <v>98.18</v>
      </c>
      <c r="E32" s="228" t="s">
        <v>584</v>
      </c>
      <c r="F32" s="229">
        <v>83370</v>
      </c>
      <c r="G32" s="230">
        <v>0.11</v>
      </c>
      <c r="H32" s="231" cm="1">
        <f t="array" ref="H32">(D32*F32*G32)+(D32*F32)</f>
        <v>9085645.9260000009</v>
      </c>
      <c r="I32" s="188"/>
      <c r="J32" s="169"/>
      <c r="K32" s="169"/>
      <c r="L32" s="169"/>
      <c r="M32" s="169"/>
    </row>
    <row r="33" spans="1:13" ht="19" customHeight="1" x14ac:dyDescent="0.2">
      <c r="A33" s="224">
        <v>4</v>
      </c>
      <c r="B33" s="241" t="s">
        <v>593</v>
      </c>
      <c r="C33" s="226"/>
      <c r="D33" s="227">
        <v>9.6</v>
      </c>
      <c r="E33" s="228" t="s">
        <v>323</v>
      </c>
      <c r="F33" s="229">
        <v>54950</v>
      </c>
      <c r="G33" s="230">
        <v>0.11</v>
      </c>
      <c r="H33" s="231" cm="1">
        <f t="array" ref="H33">(D33*F33*G33)+(D33*F33)</f>
        <v>585547.19999999995</v>
      </c>
      <c r="I33" s="188"/>
      <c r="J33" s="169"/>
      <c r="K33" s="169"/>
      <c r="L33" s="169"/>
      <c r="M33" s="169"/>
    </row>
    <row r="34" spans="1:13" ht="18" customHeight="1" x14ac:dyDescent="0.2">
      <c r="A34" s="232">
        <v>5</v>
      </c>
      <c r="B34" s="233" t="s">
        <v>594</v>
      </c>
      <c r="C34" s="234"/>
      <c r="D34" s="235">
        <v>36.200000000000003</v>
      </c>
      <c r="E34" s="236" t="s">
        <v>584</v>
      </c>
      <c r="F34" s="237">
        <v>78300</v>
      </c>
      <c r="G34" s="238">
        <v>0.11</v>
      </c>
      <c r="H34" s="239" cm="1">
        <f t="array" ref="H34">(D34*F34*G34)+(D34*F34)</f>
        <v>3146250.6</v>
      </c>
      <c r="I34" s="188"/>
      <c r="J34" s="169"/>
      <c r="K34" s="169"/>
      <c r="L34" s="169"/>
      <c r="M34" s="169"/>
    </row>
    <row r="35" spans="1:13" ht="18" customHeight="1" x14ac:dyDescent="0.2">
      <c r="A35" s="210" t="s">
        <v>421</v>
      </c>
      <c r="B35" s="211" t="s">
        <v>595</v>
      </c>
      <c r="C35" s="212"/>
      <c r="D35" s="213"/>
      <c r="E35" s="242"/>
      <c r="F35" s="214"/>
      <c r="G35" s="214"/>
      <c r="H35" s="215"/>
      <c r="I35" s="188"/>
      <c r="J35" s="169"/>
      <c r="K35" s="169"/>
      <c r="L35" s="169"/>
      <c r="M35" s="169"/>
    </row>
    <row r="36" spans="1:13" ht="18" customHeight="1" x14ac:dyDescent="0.2">
      <c r="A36" s="216">
        <v>1</v>
      </c>
      <c r="B36" s="217" t="s">
        <v>596</v>
      </c>
      <c r="C36" s="218"/>
      <c r="D36" s="219">
        <v>200.28</v>
      </c>
      <c r="E36" s="228" t="s">
        <v>584</v>
      </c>
      <c r="F36" s="221">
        <v>5690</v>
      </c>
      <c r="G36" s="222">
        <v>0.11</v>
      </c>
      <c r="H36" s="223" cm="1">
        <f t="array" ref="H36">(D36*F36*G36)+(D36*F36)</f>
        <v>1264948.452</v>
      </c>
      <c r="I36" s="188"/>
      <c r="J36" s="169"/>
      <c r="K36" s="169"/>
      <c r="L36" s="169"/>
      <c r="M36" s="169"/>
    </row>
    <row r="37" spans="1:13" ht="18" customHeight="1" x14ac:dyDescent="0.2">
      <c r="A37" s="232">
        <v>2</v>
      </c>
      <c r="B37" s="233" t="s">
        <v>597</v>
      </c>
      <c r="C37" s="234"/>
      <c r="D37" s="235">
        <v>5.8</v>
      </c>
      <c r="E37" s="236" t="s">
        <v>584</v>
      </c>
      <c r="F37" s="237">
        <v>52950</v>
      </c>
      <c r="G37" s="238">
        <v>0.11</v>
      </c>
      <c r="H37" s="239" cm="1">
        <f t="array" ref="H37">(D37*F37*G37)+(D37*F37)</f>
        <v>340892.1</v>
      </c>
      <c r="I37" s="188"/>
      <c r="J37" s="169"/>
      <c r="K37" s="169"/>
      <c r="L37" s="169"/>
      <c r="M37" s="169"/>
    </row>
    <row r="38" spans="1:13" ht="24.75" customHeight="1" x14ac:dyDescent="0.2">
      <c r="A38" s="205" t="s">
        <v>50</v>
      </c>
      <c r="B38" s="206" t="s">
        <v>598</v>
      </c>
      <c r="C38" s="207"/>
      <c r="D38" s="208"/>
      <c r="E38" s="208"/>
      <c r="F38" s="208"/>
      <c r="G38" s="208"/>
      <c r="H38" s="209"/>
      <c r="I38" s="188"/>
      <c r="J38" s="169"/>
      <c r="K38" s="169"/>
      <c r="L38" s="169"/>
      <c r="M38" s="169"/>
    </row>
    <row r="39" spans="1:13" ht="18" customHeight="1" x14ac:dyDescent="0.2">
      <c r="A39" s="210" t="s">
        <v>382</v>
      </c>
      <c r="B39" s="211" t="s">
        <v>576</v>
      </c>
      <c r="C39" s="212"/>
      <c r="D39" s="213"/>
      <c r="E39" s="213"/>
      <c r="F39" s="214"/>
      <c r="G39" s="214"/>
      <c r="H39" s="215"/>
      <c r="I39" s="188"/>
      <c r="J39" s="169"/>
      <c r="K39" s="169"/>
      <c r="L39" s="169"/>
      <c r="M39" s="169"/>
    </row>
    <row r="40" spans="1:13" ht="18" customHeight="1" x14ac:dyDescent="0.2">
      <c r="A40" s="216">
        <v>1</v>
      </c>
      <c r="B40" s="217" t="s">
        <v>577</v>
      </c>
      <c r="C40" s="218"/>
      <c r="D40" s="243">
        <v>10.14</v>
      </c>
      <c r="E40" s="220" t="s">
        <v>578</v>
      </c>
      <c r="F40" s="221">
        <v>60000</v>
      </c>
      <c r="G40" s="222">
        <v>0.11</v>
      </c>
      <c r="H40" s="223" cm="1">
        <f t="array" ref="H40">(D40*F40*G40)+(D40*F40)</f>
        <v>675324</v>
      </c>
      <c r="I40" s="188"/>
      <c r="J40" s="169"/>
      <c r="K40" s="169"/>
      <c r="L40" s="169"/>
      <c r="M40" s="169"/>
    </row>
    <row r="41" spans="1:13" ht="18" customHeight="1" x14ac:dyDescent="0.2">
      <c r="A41" s="224">
        <v>2</v>
      </c>
      <c r="B41" s="225" t="s">
        <v>579</v>
      </c>
      <c r="C41" s="226"/>
      <c r="D41" s="244">
        <v>5.75</v>
      </c>
      <c r="E41" s="228" t="s">
        <v>578</v>
      </c>
      <c r="F41" s="229">
        <v>48000</v>
      </c>
      <c r="G41" s="230">
        <v>0.11</v>
      </c>
      <c r="H41" s="231" cm="1">
        <f t="array" ref="H41">(D41*F41*G41)+(D41*F41)</f>
        <v>306360</v>
      </c>
      <c r="I41" s="188"/>
      <c r="J41" s="169"/>
      <c r="K41" s="169"/>
      <c r="L41" s="169"/>
      <c r="M41" s="169"/>
    </row>
    <row r="42" spans="1:13" ht="18" customHeight="1" x14ac:dyDescent="0.2">
      <c r="A42" s="232">
        <v>3</v>
      </c>
      <c r="B42" s="233" t="s">
        <v>580</v>
      </c>
      <c r="C42" s="234"/>
      <c r="D42" s="245">
        <v>4.18</v>
      </c>
      <c r="E42" s="236" t="s">
        <v>578</v>
      </c>
      <c r="F42" s="237">
        <v>37200</v>
      </c>
      <c r="G42" s="238">
        <v>0.11</v>
      </c>
      <c r="H42" s="239" cm="1">
        <f t="array" ref="H42">(D42*F42*G42)+(D42*F42)</f>
        <v>172600.56</v>
      </c>
      <c r="I42" s="188"/>
      <c r="J42" s="169"/>
      <c r="K42" s="169"/>
      <c r="L42" s="169"/>
      <c r="M42" s="169"/>
    </row>
    <row r="43" spans="1:13" ht="18" customHeight="1" x14ac:dyDescent="0.2">
      <c r="A43" s="210" t="s">
        <v>389</v>
      </c>
      <c r="B43" s="211" t="s">
        <v>581</v>
      </c>
      <c r="C43" s="212"/>
      <c r="D43" s="213"/>
      <c r="E43" s="213"/>
      <c r="F43" s="214"/>
      <c r="G43" s="214"/>
      <c r="H43" s="215"/>
      <c r="I43" s="188"/>
      <c r="J43" s="169"/>
      <c r="K43" s="169"/>
      <c r="L43" s="169"/>
      <c r="M43" s="169"/>
    </row>
    <row r="44" spans="1:13" ht="18" customHeight="1" x14ac:dyDescent="0.2">
      <c r="A44" s="216">
        <v>1</v>
      </c>
      <c r="B44" s="217" t="s">
        <v>582</v>
      </c>
      <c r="C44" s="218"/>
      <c r="D44" s="219"/>
      <c r="E44" s="220" t="s">
        <v>578</v>
      </c>
      <c r="F44" s="221">
        <v>811668</v>
      </c>
      <c r="G44" s="222">
        <v>0.11</v>
      </c>
      <c r="H44" s="223" cm="1">
        <f t="array" ref="H44">(D44*F44*G44)+(D44*F44)</f>
        <v>0</v>
      </c>
      <c r="I44" s="188"/>
      <c r="J44" s="169"/>
      <c r="K44" s="169"/>
      <c r="L44" s="169"/>
      <c r="M44" s="169"/>
    </row>
    <row r="45" spans="1:13" ht="18" customHeight="1" x14ac:dyDescent="0.2">
      <c r="A45" s="224">
        <v>2</v>
      </c>
      <c r="B45" s="225" t="s">
        <v>583</v>
      </c>
      <c r="C45" s="226"/>
      <c r="D45" s="227">
        <v>98.47</v>
      </c>
      <c r="E45" s="228" t="s">
        <v>584</v>
      </c>
      <c r="F45" s="229">
        <v>166880.79999999999</v>
      </c>
      <c r="G45" s="230">
        <v>0.11</v>
      </c>
      <c r="H45" s="231" cm="1">
        <f t="array" ref="H45">(D45*F45*G45)+(D45*F45)</f>
        <v>18240355.137359999</v>
      </c>
      <c r="I45" s="188"/>
      <c r="J45" s="240"/>
      <c r="K45" s="169"/>
      <c r="L45" s="169"/>
      <c r="M45" s="169"/>
    </row>
    <row r="46" spans="1:13" ht="18" customHeight="1" x14ac:dyDescent="0.2">
      <c r="A46" s="224">
        <v>3</v>
      </c>
      <c r="B46" s="225" t="s">
        <v>585</v>
      </c>
      <c r="C46" s="226"/>
      <c r="D46" s="227">
        <v>196.94</v>
      </c>
      <c r="E46" s="228" t="s">
        <v>584</v>
      </c>
      <c r="F46" s="229">
        <v>54956</v>
      </c>
      <c r="G46" s="230">
        <v>0.11</v>
      </c>
      <c r="H46" s="231" cm="1">
        <f t="array" ref="H46">(D46*F46*G46)+(D46*F46)</f>
        <v>12013568.4504</v>
      </c>
      <c r="I46" s="188"/>
      <c r="J46" s="240"/>
      <c r="K46" s="169"/>
      <c r="L46" s="169"/>
      <c r="M46" s="169"/>
    </row>
    <row r="47" spans="1:13" ht="18" customHeight="1" x14ac:dyDescent="0.2">
      <c r="A47" s="232">
        <v>4</v>
      </c>
      <c r="B47" s="233" t="s">
        <v>586</v>
      </c>
      <c r="C47" s="234"/>
      <c r="D47" s="235">
        <v>4.03</v>
      </c>
      <c r="E47" s="236" t="s">
        <v>578</v>
      </c>
      <c r="F47" s="237">
        <v>729603</v>
      </c>
      <c r="G47" s="238">
        <v>0.11</v>
      </c>
      <c r="H47" s="239" cm="1">
        <f t="array" ref="H47">(D47*F47*G47)+(D47*F47)</f>
        <v>3263733.0999000003</v>
      </c>
      <c r="I47" s="188"/>
      <c r="J47" s="240"/>
      <c r="K47" s="169"/>
      <c r="L47" s="169"/>
      <c r="M47" s="169"/>
    </row>
    <row r="48" spans="1:13" ht="18" customHeight="1" x14ac:dyDescent="0.2">
      <c r="A48" s="210" t="s">
        <v>398</v>
      </c>
      <c r="B48" s="211" t="s">
        <v>91</v>
      </c>
      <c r="C48" s="212"/>
      <c r="D48" s="213"/>
      <c r="E48" s="213"/>
      <c r="F48" s="214"/>
      <c r="G48" s="214"/>
      <c r="H48" s="215"/>
      <c r="I48" s="188"/>
      <c r="J48" s="169"/>
      <c r="K48" s="169"/>
      <c r="L48" s="169"/>
      <c r="M48" s="169"/>
    </row>
    <row r="49" spans="1:13" ht="18" customHeight="1" x14ac:dyDescent="0.2">
      <c r="A49" s="216">
        <v>1</v>
      </c>
      <c r="B49" s="217" t="s">
        <v>587</v>
      </c>
      <c r="C49" s="218"/>
      <c r="D49" s="219">
        <v>0.26</v>
      </c>
      <c r="E49" s="220" t="s">
        <v>578</v>
      </c>
      <c r="F49" s="221">
        <v>6267500</v>
      </c>
      <c r="G49" s="222">
        <v>0.11</v>
      </c>
      <c r="H49" s="223" cm="1">
        <f t="array" ref="H49">(D49*F49*G49)+(D49*F49)</f>
        <v>1808800.5</v>
      </c>
      <c r="I49" s="188"/>
      <c r="J49" s="169"/>
      <c r="K49" s="169"/>
      <c r="L49" s="169"/>
      <c r="M49" s="169"/>
    </row>
    <row r="50" spans="1:13" ht="18" customHeight="1" x14ac:dyDescent="0.2">
      <c r="A50" s="224">
        <v>2</v>
      </c>
      <c r="B50" s="225" t="s">
        <v>588</v>
      </c>
      <c r="C50" s="226"/>
      <c r="D50" s="227">
        <v>4.8</v>
      </c>
      <c r="E50" s="228" t="s">
        <v>584</v>
      </c>
      <c r="F50" s="229">
        <v>434112</v>
      </c>
      <c r="G50" s="230">
        <v>0.11</v>
      </c>
      <c r="H50" s="231" cm="1">
        <f t="array" ref="H50">(D50*F50*G50)+(D50*F50)</f>
        <v>2312948.736</v>
      </c>
      <c r="I50" s="188"/>
      <c r="J50" s="169"/>
      <c r="K50" s="169"/>
      <c r="L50" s="169"/>
      <c r="M50" s="169"/>
    </row>
    <row r="51" spans="1:13" ht="18" customHeight="1" x14ac:dyDescent="0.2">
      <c r="A51" s="232">
        <v>3</v>
      </c>
      <c r="B51" s="233" t="s">
        <v>589</v>
      </c>
      <c r="C51" s="234"/>
      <c r="D51" s="235">
        <v>17.04</v>
      </c>
      <c r="E51" s="236" t="s">
        <v>584</v>
      </c>
      <c r="F51" s="237">
        <v>103150</v>
      </c>
      <c r="G51" s="238">
        <v>0.11</v>
      </c>
      <c r="H51" s="239" cm="1">
        <f t="array" ref="H51">(D51*F51*G51)+(D51*F51)</f>
        <v>1951020.36</v>
      </c>
      <c r="I51" s="188"/>
      <c r="J51" s="169"/>
      <c r="K51" s="169"/>
      <c r="L51" s="169"/>
      <c r="M51" s="169"/>
    </row>
    <row r="52" spans="1:13" ht="18" customHeight="1" x14ac:dyDescent="0.2">
      <c r="A52" s="210" t="s">
        <v>417</v>
      </c>
      <c r="B52" s="211" t="s">
        <v>599</v>
      </c>
      <c r="C52" s="212"/>
      <c r="D52" s="213"/>
      <c r="E52" s="213"/>
      <c r="F52" s="246"/>
      <c r="G52" s="246"/>
      <c r="H52" s="215"/>
      <c r="I52" s="188"/>
      <c r="J52" s="169"/>
      <c r="K52" s="169"/>
      <c r="L52" s="169"/>
      <c r="M52" s="169"/>
    </row>
    <row r="53" spans="1:13" ht="18" customHeight="1" x14ac:dyDescent="0.2">
      <c r="A53" s="216">
        <v>1</v>
      </c>
      <c r="B53" s="217" t="s">
        <v>590</v>
      </c>
      <c r="C53" s="218"/>
      <c r="D53" s="219">
        <v>0</v>
      </c>
      <c r="E53" s="220" t="s">
        <v>578</v>
      </c>
      <c r="F53" s="221">
        <v>6914000</v>
      </c>
      <c r="G53" s="222">
        <v>0.11</v>
      </c>
      <c r="H53" s="223" cm="1">
        <f t="array" ref="H53">(D53*F53*G53)+(D53*F53)</f>
        <v>0</v>
      </c>
      <c r="I53" s="188"/>
      <c r="J53" s="169"/>
      <c r="K53" s="169"/>
      <c r="L53" s="169"/>
      <c r="M53" s="169"/>
    </row>
    <row r="54" spans="1:13" ht="18" customHeight="1" x14ac:dyDescent="0.2">
      <c r="A54" s="224">
        <v>2</v>
      </c>
      <c r="B54" s="225" t="s">
        <v>591</v>
      </c>
      <c r="C54" s="226"/>
      <c r="D54" s="227">
        <v>0</v>
      </c>
      <c r="E54" s="228" t="s">
        <v>578</v>
      </c>
      <c r="F54" s="229">
        <v>6131916</v>
      </c>
      <c r="G54" s="230">
        <v>0.11</v>
      </c>
      <c r="H54" s="231" cm="1">
        <f t="array" ref="H54">(D54*F54*G54)+(D54*F54)</f>
        <v>0</v>
      </c>
      <c r="I54" s="188"/>
      <c r="J54" s="169"/>
      <c r="K54" s="169"/>
      <c r="L54" s="169"/>
      <c r="M54" s="169"/>
    </row>
    <row r="55" spans="1:13" ht="18" customHeight="1" x14ac:dyDescent="0.2">
      <c r="A55" s="224">
        <v>3</v>
      </c>
      <c r="B55" s="225" t="s">
        <v>592</v>
      </c>
      <c r="C55" s="226"/>
      <c r="D55" s="227">
        <v>0</v>
      </c>
      <c r="E55" s="228" t="s">
        <v>584</v>
      </c>
      <c r="F55" s="229">
        <v>83370</v>
      </c>
      <c r="G55" s="230">
        <v>0.11</v>
      </c>
      <c r="H55" s="231" cm="1">
        <f t="array" ref="H55">(D55*F55*G55)+(D55*F55)</f>
        <v>0</v>
      </c>
      <c r="I55" s="188"/>
      <c r="J55" s="169"/>
      <c r="K55" s="169"/>
      <c r="L55" s="169"/>
      <c r="M55" s="169"/>
    </row>
    <row r="56" spans="1:13" ht="19" customHeight="1" x14ac:dyDescent="0.2">
      <c r="A56" s="232">
        <v>4</v>
      </c>
      <c r="B56" s="247" t="s">
        <v>593</v>
      </c>
      <c r="C56" s="234"/>
      <c r="D56" s="235">
        <v>0</v>
      </c>
      <c r="E56" s="236" t="s">
        <v>323</v>
      </c>
      <c r="F56" s="237">
        <v>54950</v>
      </c>
      <c r="G56" s="238">
        <v>0.11</v>
      </c>
      <c r="H56" s="239" cm="1">
        <f t="array" ref="H56">(D56*F56*G56)+(D56*F56)</f>
        <v>0</v>
      </c>
      <c r="I56" s="188"/>
      <c r="J56" s="169"/>
      <c r="K56" s="169"/>
      <c r="L56" s="169"/>
      <c r="M56" s="169"/>
    </row>
    <row r="57" spans="1:13" ht="18" customHeight="1" x14ac:dyDescent="0.2">
      <c r="A57" s="210" t="s">
        <v>421</v>
      </c>
      <c r="B57" s="211" t="s">
        <v>595</v>
      </c>
      <c r="C57" s="212"/>
      <c r="D57" s="213"/>
      <c r="E57" s="242"/>
      <c r="F57" s="214"/>
      <c r="G57" s="214"/>
      <c r="H57" s="215"/>
      <c r="I57" s="188"/>
      <c r="J57" s="169"/>
      <c r="K57" s="169"/>
      <c r="L57" s="169"/>
      <c r="M57" s="169"/>
    </row>
    <row r="58" spans="1:13" ht="18" customHeight="1" x14ac:dyDescent="0.2">
      <c r="A58" s="216">
        <v>1</v>
      </c>
      <c r="B58" s="217" t="s">
        <v>596</v>
      </c>
      <c r="C58" s="218"/>
      <c r="D58" s="219">
        <v>204.07</v>
      </c>
      <c r="E58" s="228" t="s">
        <v>584</v>
      </c>
      <c r="F58" s="221">
        <v>5690</v>
      </c>
      <c r="G58" s="222">
        <v>0.11</v>
      </c>
      <c r="H58" s="223" cm="1">
        <f t="array" ref="H58">(D58*F58*G58)+(D58*F58)</f>
        <v>1288885.713</v>
      </c>
      <c r="I58" s="188"/>
      <c r="J58" s="169"/>
      <c r="K58" s="169"/>
      <c r="L58" s="169"/>
      <c r="M58" s="169"/>
    </row>
    <row r="59" spans="1:13" ht="18" customHeight="1" x14ac:dyDescent="0.2">
      <c r="A59" s="248">
        <v>2</v>
      </c>
      <c r="B59" s="249" t="s">
        <v>597</v>
      </c>
      <c r="C59" s="250"/>
      <c r="D59" s="251">
        <v>5.8</v>
      </c>
      <c r="E59" s="252" t="s">
        <v>584</v>
      </c>
      <c r="F59" s="253">
        <v>52950</v>
      </c>
      <c r="G59" s="254">
        <v>0.11</v>
      </c>
      <c r="H59" s="255" cm="1">
        <f t="array" ref="H59">(D59*F59*G59)+(D59*F59)</f>
        <v>340892.1</v>
      </c>
      <c r="I59" s="188"/>
      <c r="J59" s="169"/>
      <c r="K59" s="169"/>
      <c r="L59" s="169"/>
      <c r="M59" s="169"/>
    </row>
    <row r="60" spans="1:13" ht="24.75" customHeight="1" x14ac:dyDescent="0.2">
      <c r="A60" s="256" t="s">
        <v>600</v>
      </c>
      <c r="B60" s="257" t="s">
        <v>601</v>
      </c>
      <c r="C60" s="258"/>
      <c r="D60" s="259"/>
      <c r="E60" s="259"/>
      <c r="F60" s="259"/>
      <c r="G60" s="259"/>
      <c r="H60" s="260"/>
      <c r="I60" s="188"/>
      <c r="J60" s="169"/>
      <c r="K60" s="169"/>
      <c r="L60" s="169"/>
      <c r="M60" s="169"/>
    </row>
    <row r="61" spans="1:13" ht="18" customHeight="1" x14ac:dyDescent="0.2">
      <c r="A61" s="210" t="s">
        <v>382</v>
      </c>
      <c r="B61" s="211" t="s">
        <v>576</v>
      </c>
      <c r="C61" s="212"/>
      <c r="D61" s="213"/>
      <c r="E61" s="213"/>
      <c r="F61" s="214"/>
      <c r="G61" s="214"/>
      <c r="H61" s="215"/>
      <c r="I61" s="188"/>
      <c r="J61" s="169"/>
      <c r="K61" s="169"/>
      <c r="L61" s="169"/>
      <c r="M61" s="169"/>
    </row>
    <row r="62" spans="1:13" ht="18" customHeight="1" x14ac:dyDescent="0.2">
      <c r="A62" s="216">
        <v>1</v>
      </c>
      <c r="B62" s="217" t="s">
        <v>577</v>
      </c>
      <c r="C62" s="218"/>
      <c r="D62" s="219">
        <v>8.1</v>
      </c>
      <c r="E62" s="220" t="s">
        <v>578</v>
      </c>
      <c r="F62" s="221">
        <v>60000</v>
      </c>
      <c r="G62" s="222">
        <v>0.11</v>
      </c>
      <c r="H62" s="223" cm="1">
        <f t="array" ref="H62">(D62*F62*G62)+(D62*F62)</f>
        <v>539460</v>
      </c>
      <c r="I62" s="188"/>
      <c r="J62" s="169"/>
      <c r="K62" s="169"/>
      <c r="L62" s="169"/>
      <c r="M62" s="169"/>
    </row>
    <row r="63" spans="1:13" ht="18" customHeight="1" x14ac:dyDescent="0.2">
      <c r="A63" s="224">
        <v>2</v>
      </c>
      <c r="B63" s="225" t="s">
        <v>579</v>
      </c>
      <c r="C63" s="226"/>
      <c r="D63" s="227">
        <v>7.1</v>
      </c>
      <c r="E63" s="228" t="s">
        <v>578</v>
      </c>
      <c r="F63" s="229">
        <v>48000</v>
      </c>
      <c r="G63" s="230">
        <v>0.11</v>
      </c>
      <c r="H63" s="231" cm="1">
        <f t="array" ref="H63">(D63*F63*G63)+(D63*F63)</f>
        <v>378288</v>
      </c>
      <c r="I63" s="188"/>
      <c r="J63" s="169"/>
      <c r="K63" s="169"/>
      <c r="L63" s="169"/>
      <c r="M63" s="169"/>
    </row>
    <row r="64" spans="1:13" ht="18" customHeight="1" x14ac:dyDescent="0.2">
      <c r="A64" s="232">
        <v>3</v>
      </c>
      <c r="B64" s="233" t="s">
        <v>580</v>
      </c>
      <c r="C64" s="234"/>
      <c r="D64" s="235">
        <v>5.125</v>
      </c>
      <c r="E64" s="236" t="s">
        <v>578</v>
      </c>
      <c r="F64" s="237">
        <v>37200</v>
      </c>
      <c r="G64" s="238">
        <v>0.11</v>
      </c>
      <c r="H64" s="239" cm="1">
        <f t="array" ref="H64">(D64*F64*G64)+(D64*F64)</f>
        <v>211621.5</v>
      </c>
      <c r="I64" s="188"/>
      <c r="J64" s="169"/>
      <c r="K64" s="169"/>
      <c r="L64" s="169"/>
      <c r="M64" s="169"/>
    </row>
    <row r="65" spans="1:13" ht="18" customHeight="1" x14ac:dyDescent="0.2">
      <c r="A65" s="210" t="s">
        <v>389</v>
      </c>
      <c r="B65" s="211" t="s">
        <v>581</v>
      </c>
      <c r="C65" s="212"/>
      <c r="D65" s="213"/>
      <c r="E65" s="213"/>
      <c r="F65" s="214"/>
      <c r="G65" s="214"/>
      <c r="H65" s="215"/>
      <c r="I65" s="188"/>
      <c r="J65" s="169"/>
      <c r="K65" s="169"/>
      <c r="L65" s="169"/>
      <c r="M65" s="169"/>
    </row>
    <row r="66" spans="1:13" ht="18" customHeight="1" x14ac:dyDescent="0.2">
      <c r="A66" s="216">
        <v>1</v>
      </c>
      <c r="B66" s="217" t="s">
        <v>582</v>
      </c>
      <c r="C66" s="218"/>
      <c r="D66" s="219">
        <v>0</v>
      </c>
      <c r="E66" s="220" t="s">
        <v>578</v>
      </c>
      <c r="F66" s="221">
        <v>811668</v>
      </c>
      <c r="G66" s="222">
        <v>0.11</v>
      </c>
      <c r="H66" s="223" cm="1">
        <f t="array" ref="H66">(D66*F66*G66)+(D66*F66)</f>
        <v>0</v>
      </c>
      <c r="I66" s="188"/>
      <c r="J66" s="169"/>
      <c r="K66" s="169"/>
      <c r="L66" s="169"/>
      <c r="M66" s="169"/>
    </row>
    <row r="67" spans="1:13" ht="18" customHeight="1" x14ac:dyDescent="0.2">
      <c r="A67" s="224">
        <v>2</v>
      </c>
      <c r="B67" s="225" t="s">
        <v>583</v>
      </c>
      <c r="C67" s="226"/>
      <c r="D67" s="227">
        <v>78.819999999999993</v>
      </c>
      <c r="E67" s="228" t="s">
        <v>584</v>
      </c>
      <c r="F67" s="229">
        <v>166880.79999999999</v>
      </c>
      <c r="G67" s="230">
        <v>0.11</v>
      </c>
      <c r="H67" s="231" cm="1">
        <f t="array" ref="H67">(D67*F67*G67)+(D67*F67)</f>
        <v>14600434.568159997</v>
      </c>
      <c r="I67" s="188"/>
      <c r="J67" s="240"/>
      <c r="K67" s="169"/>
      <c r="L67" s="169"/>
      <c r="M67" s="169"/>
    </row>
    <row r="68" spans="1:13" ht="18" customHeight="1" x14ac:dyDescent="0.2">
      <c r="A68" s="224">
        <v>3</v>
      </c>
      <c r="B68" s="225" t="s">
        <v>585</v>
      </c>
      <c r="C68" s="226"/>
      <c r="D68" s="227">
        <v>157.63999999999999</v>
      </c>
      <c r="E68" s="228" t="s">
        <v>584</v>
      </c>
      <c r="F68" s="229">
        <v>54956</v>
      </c>
      <c r="G68" s="230">
        <v>0.11</v>
      </c>
      <c r="H68" s="231" cm="1">
        <f t="array" ref="H68">(D68*F68*G68)+(D68*F68)</f>
        <v>9616222.8623999991</v>
      </c>
      <c r="I68" s="188"/>
      <c r="J68" s="240"/>
      <c r="K68" s="169"/>
      <c r="L68" s="169"/>
      <c r="M68" s="169"/>
    </row>
    <row r="69" spans="1:13" ht="18" customHeight="1" x14ac:dyDescent="0.2">
      <c r="A69" s="232">
        <v>4</v>
      </c>
      <c r="B69" s="233" t="s">
        <v>586</v>
      </c>
      <c r="C69" s="234"/>
      <c r="D69" s="235">
        <v>4.97</v>
      </c>
      <c r="E69" s="236" t="s">
        <v>578</v>
      </c>
      <c r="F69" s="237">
        <v>729603</v>
      </c>
      <c r="G69" s="238">
        <v>0.11</v>
      </c>
      <c r="H69" s="239" cm="1">
        <f t="array" ref="H69">(D69*F69*G69)+(D69*F69)</f>
        <v>4025000.8700999995</v>
      </c>
      <c r="I69" s="188"/>
      <c r="J69" s="240"/>
      <c r="K69" s="169"/>
      <c r="L69" s="169"/>
      <c r="M69" s="169"/>
    </row>
    <row r="70" spans="1:13" ht="18" customHeight="1" x14ac:dyDescent="0.2">
      <c r="A70" s="210" t="s">
        <v>398</v>
      </c>
      <c r="B70" s="211" t="s">
        <v>91</v>
      </c>
      <c r="C70" s="212"/>
      <c r="D70" s="213"/>
      <c r="E70" s="213"/>
      <c r="F70" s="214"/>
      <c r="G70" s="214"/>
      <c r="H70" s="215"/>
      <c r="I70" s="188"/>
      <c r="J70" s="169"/>
      <c r="K70" s="169"/>
      <c r="L70" s="169"/>
      <c r="M70" s="169"/>
    </row>
    <row r="71" spans="1:13" ht="18" customHeight="1" x14ac:dyDescent="0.2">
      <c r="A71" s="216">
        <v>1</v>
      </c>
      <c r="B71" s="217" t="s">
        <v>587</v>
      </c>
      <c r="C71" s="218"/>
      <c r="D71" s="219">
        <v>0.14000000000000001</v>
      </c>
      <c r="E71" s="220" t="s">
        <v>578</v>
      </c>
      <c r="F71" s="221">
        <v>6267500</v>
      </c>
      <c r="G71" s="222">
        <v>0.11</v>
      </c>
      <c r="H71" s="223" cm="1">
        <f t="array" ref="H71">(D71*F71*G71)+(D71*F71)</f>
        <v>973969.50000000012</v>
      </c>
      <c r="I71" s="188"/>
      <c r="J71" s="169"/>
      <c r="K71" s="169"/>
      <c r="L71" s="169"/>
      <c r="M71" s="169"/>
    </row>
    <row r="72" spans="1:13" ht="18" customHeight="1" x14ac:dyDescent="0.2">
      <c r="A72" s="224">
        <v>2</v>
      </c>
      <c r="B72" s="225" t="s">
        <v>588</v>
      </c>
      <c r="C72" s="226"/>
      <c r="D72" s="227">
        <v>4.8</v>
      </c>
      <c r="E72" s="228" t="s">
        <v>584</v>
      </c>
      <c r="F72" s="229">
        <v>434112</v>
      </c>
      <c r="G72" s="230">
        <v>0.11</v>
      </c>
      <c r="H72" s="231" cm="1">
        <f t="array" ref="H72">(D72*F72*G72)+(D72*F72)</f>
        <v>2312948.736</v>
      </c>
      <c r="I72" s="188"/>
      <c r="J72" s="169"/>
      <c r="K72" s="169"/>
      <c r="L72" s="169"/>
      <c r="M72" s="169"/>
    </row>
    <row r="73" spans="1:13" ht="18" customHeight="1" x14ac:dyDescent="0.2">
      <c r="A73" s="232">
        <v>3</v>
      </c>
      <c r="B73" s="233" t="s">
        <v>589</v>
      </c>
      <c r="C73" s="234"/>
      <c r="D73" s="235">
        <v>17.04</v>
      </c>
      <c r="E73" s="236" t="s">
        <v>584</v>
      </c>
      <c r="F73" s="237">
        <v>103150</v>
      </c>
      <c r="G73" s="238">
        <v>0.11</v>
      </c>
      <c r="H73" s="239" cm="1">
        <f t="array" ref="H73">(D73*F73*G73)+(D73*F73)</f>
        <v>1951020.36</v>
      </c>
      <c r="I73" s="188"/>
      <c r="J73" s="169"/>
      <c r="K73" s="169"/>
      <c r="L73" s="169"/>
      <c r="M73" s="169"/>
    </row>
    <row r="74" spans="1:13" ht="18" customHeight="1" x14ac:dyDescent="0.2">
      <c r="A74" s="210" t="s">
        <v>417</v>
      </c>
      <c r="B74" s="211" t="s">
        <v>599</v>
      </c>
      <c r="C74" s="212"/>
      <c r="D74" s="213"/>
      <c r="E74" s="213"/>
      <c r="F74" s="246"/>
      <c r="G74" s="246"/>
      <c r="H74" s="215"/>
      <c r="I74" s="188"/>
      <c r="J74" s="169"/>
      <c r="K74" s="169"/>
      <c r="L74" s="169"/>
      <c r="M74" s="169"/>
    </row>
    <row r="75" spans="1:13" ht="18" customHeight="1" x14ac:dyDescent="0.2">
      <c r="A75" s="216">
        <v>1</v>
      </c>
      <c r="B75" s="217" t="s">
        <v>590</v>
      </c>
      <c r="C75" s="218"/>
      <c r="D75" s="219">
        <v>0</v>
      </c>
      <c r="E75" s="220" t="s">
        <v>578</v>
      </c>
      <c r="F75" s="221">
        <v>6914000</v>
      </c>
      <c r="G75" s="222">
        <v>0.11</v>
      </c>
      <c r="H75" s="223" cm="1">
        <f t="array" ref="H75">(D75*F75*G75)+(D75*F75)</f>
        <v>0</v>
      </c>
      <c r="I75" s="188"/>
      <c r="J75" s="169"/>
      <c r="K75" s="169"/>
      <c r="L75" s="169"/>
      <c r="M75" s="169"/>
    </row>
    <row r="76" spans="1:13" ht="18" customHeight="1" x14ac:dyDescent="0.2">
      <c r="A76" s="224">
        <v>2</v>
      </c>
      <c r="B76" s="225" t="s">
        <v>591</v>
      </c>
      <c r="C76" s="226"/>
      <c r="D76" s="227">
        <v>0.13</v>
      </c>
      <c r="E76" s="228" t="s">
        <v>578</v>
      </c>
      <c r="F76" s="229">
        <v>6131916</v>
      </c>
      <c r="G76" s="230">
        <v>0.11</v>
      </c>
      <c r="H76" s="231" cm="1">
        <f t="array" ref="H76">(D76*F76*G76)+(D76*F76)</f>
        <v>884835.47880000004</v>
      </c>
      <c r="I76" s="188"/>
      <c r="J76" s="169"/>
      <c r="K76" s="169"/>
      <c r="L76" s="169"/>
      <c r="M76" s="169"/>
    </row>
    <row r="77" spans="1:13" ht="18" customHeight="1" x14ac:dyDescent="0.2">
      <c r="A77" s="224">
        <v>3</v>
      </c>
      <c r="B77" s="225" t="s">
        <v>592</v>
      </c>
      <c r="C77" s="226"/>
      <c r="D77" s="227">
        <v>22.5</v>
      </c>
      <c r="E77" s="228" t="s">
        <v>584</v>
      </c>
      <c r="F77" s="229">
        <v>83370</v>
      </c>
      <c r="G77" s="230">
        <v>0.11</v>
      </c>
      <c r="H77" s="231" cm="1">
        <f t="array" ref="H77">(D77*F77*G77)+(D77*F77)</f>
        <v>2082165.75</v>
      </c>
      <c r="I77" s="188"/>
      <c r="J77" s="169"/>
      <c r="K77" s="169"/>
      <c r="L77" s="169"/>
      <c r="M77" s="169"/>
    </row>
    <row r="78" spans="1:13" ht="19" customHeight="1" x14ac:dyDescent="0.2">
      <c r="A78" s="224">
        <v>4</v>
      </c>
      <c r="B78" s="241" t="s">
        <v>593</v>
      </c>
      <c r="C78" s="226"/>
      <c r="D78" s="227">
        <v>3</v>
      </c>
      <c r="E78" s="228" t="s">
        <v>323</v>
      </c>
      <c r="F78" s="229">
        <v>54950</v>
      </c>
      <c r="G78" s="230">
        <v>0.11</v>
      </c>
      <c r="H78" s="231" cm="1">
        <f t="array" ref="H78">(D78*F78*G78)+(D78*F78)</f>
        <v>182983.5</v>
      </c>
      <c r="I78" s="188"/>
      <c r="J78" s="169"/>
      <c r="K78" s="169"/>
      <c r="L78" s="169"/>
      <c r="M78" s="169"/>
    </row>
    <row r="79" spans="1:13" ht="18" customHeight="1" x14ac:dyDescent="0.2">
      <c r="A79" s="232">
        <v>5</v>
      </c>
      <c r="B79" s="233" t="s">
        <v>594</v>
      </c>
      <c r="C79" s="234"/>
      <c r="D79" s="235">
        <v>13.5</v>
      </c>
      <c r="E79" s="236" t="s">
        <v>584</v>
      </c>
      <c r="F79" s="237">
        <v>78300</v>
      </c>
      <c r="G79" s="238">
        <v>0.11</v>
      </c>
      <c r="H79" s="239" cm="1">
        <f t="array" ref="H79">(D79*F79*G79)+(D79*F79)</f>
        <v>1173325.5</v>
      </c>
      <c r="I79" s="188"/>
      <c r="J79" s="169"/>
      <c r="K79" s="169"/>
      <c r="L79" s="169"/>
      <c r="M79" s="169"/>
    </row>
    <row r="80" spans="1:13" ht="18" customHeight="1" x14ac:dyDescent="0.2">
      <c r="A80" s="210" t="s">
        <v>421</v>
      </c>
      <c r="B80" s="211" t="s">
        <v>595</v>
      </c>
      <c r="C80" s="212"/>
      <c r="D80" s="213"/>
      <c r="E80" s="242"/>
      <c r="F80" s="214"/>
      <c r="G80" s="214"/>
      <c r="H80" s="215"/>
      <c r="I80" s="188"/>
      <c r="J80" s="169"/>
      <c r="K80" s="169"/>
      <c r="L80" s="169"/>
      <c r="M80" s="169"/>
    </row>
    <row r="81" spans="1:13" ht="18" customHeight="1" x14ac:dyDescent="0.2">
      <c r="A81" s="216">
        <v>1</v>
      </c>
      <c r="B81" s="217" t="s">
        <v>596</v>
      </c>
      <c r="C81" s="218"/>
      <c r="D81" s="219">
        <v>157.63999999999999</v>
      </c>
      <c r="E81" s="228" t="s">
        <v>584</v>
      </c>
      <c r="F81" s="221">
        <v>5690</v>
      </c>
      <c r="G81" s="222">
        <v>0.11</v>
      </c>
      <c r="H81" s="223" cm="1">
        <f t="array" ref="H81">(D81*F81*G81)+(D81*F81)</f>
        <v>995638.47600000002</v>
      </c>
      <c r="I81" s="188"/>
      <c r="J81" s="169"/>
      <c r="K81" s="169"/>
      <c r="L81" s="169"/>
      <c r="M81" s="169"/>
    </row>
    <row r="82" spans="1:13" ht="18" customHeight="1" x14ac:dyDescent="0.2">
      <c r="A82" s="232">
        <v>2</v>
      </c>
      <c r="B82" s="233" t="s">
        <v>597</v>
      </c>
      <c r="C82" s="234"/>
      <c r="D82" s="235">
        <v>5.8</v>
      </c>
      <c r="E82" s="236" t="s">
        <v>584</v>
      </c>
      <c r="F82" s="237">
        <v>52950</v>
      </c>
      <c r="G82" s="238">
        <v>0.11</v>
      </c>
      <c r="H82" s="239" cm="1">
        <f t="array" ref="H82">(D82*F82*G82)+(D82*F82)</f>
        <v>340892.1</v>
      </c>
      <c r="I82" s="188"/>
      <c r="J82" s="169"/>
      <c r="K82" s="169"/>
      <c r="L82" s="169"/>
      <c r="M82" s="169"/>
    </row>
    <row r="83" spans="1:13" ht="24.75" customHeight="1" x14ac:dyDescent="0.2">
      <c r="A83" s="205" t="s">
        <v>602</v>
      </c>
      <c r="B83" s="206" t="s">
        <v>603</v>
      </c>
      <c r="C83" s="207"/>
      <c r="D83" s="208"/>
      <c r="E83" s="208"/>
      <c r="F83" s="208"/>
      <c r="G83" s="208"/>
      <c r="H83" s="209"/>
      <c r="I83" s="188"/>
      <c r="J83" s="169"/>
      <c r="K83" s="169"/>
      <c r="L83" s="169"/>
      <c r="M83" s="169"/>
    </row>
    <row r="84" spans="1:13" ht="18" customHeight="1" x14ac:dyDescent="0.2">
      <c r="A84" s="210" t="s">
        <v>382</v>
      </c>
      <c r="B84" s="211" t="s">
        <v>576</v>
      </c>
      <c r="C84" s="212"/>
      <c r="D84" s="213"/>
      <c r="E84" s="213"/>
      <c r="F84" s="214"/>
      <c r="G84" s="214"/>
      <c r="H84" s="215"/>
      <c r="I84" s="188"/>
      <c r="J84" s="169"/>
      <c r="K84" s="169"/>
      <c r="L84" s="169"/>
      <c r="M84" s="169"/>
    </row>
    <row r="85" spans="1:13" ht="18" customHeight="1" x14ac:dyDescent="0.2">
      <c r="A85" s="216">
        <v>1</v>
      </c>
      <c r="B85" s="217" t="s">
        <v>577</v>
      </c>
      <c r="C85" s="218"/>
      <c r="D85" s="219">
        <v>8.1</v>
      </c>
      <c r="E85" s="220" t="s">
        <v>578</v>
      </c>
      <c r="F85" s="221">
        <v>60000</v>
      </c>
      <c r="G85" s="222">
        <v>0.11</v>
      </c>
      <c r="H85" s="223" cm="1">
        <f t="array" ref="H85">(D85*F85*G85)+(D85*F85)</f>
        <v>539460</v>
      </c>
      <c r="I85" s="188"/>
      <c r="J85" s="169"/>
      <c r="K85" s="169"/>
      <c r="L85" s="169"/>
      <c r="M85" s="169"/>
    </row>
    <row r="86" spans="1:13" ht="18" customHeight="1" x14ac:dyDescent="0.2">
      <c r="A86" s="224">
        <v>2</v>
      </c>
      <c r="B86" s="225" t="s">
        <v>579</v>
      </c>
      <c r="C86" s="226"/>
      <c r="D86" s="227">
        <v>7.1</v>
      </c>
      <c r="E86" s="228" t="s">
        <v>578</v>
      </c>
      <c r="F86" s="229">
        <v>48000</v>
      </c>
      <c r="G86" s="230">
        <v>0.11</v>
      </c>
      <c r="H86" s="231" cm="1">
        <f t="array" ref="H86">(D86*F86*G86)+(D86*F86)</f>
        <v>378288</v>
      </c>
      <c r="I86" s="188"/>
      <c r="J86" s="169"/>
      <c r="K86" s="169"/>
      <c r="L86" s="169"/>
      <c r="M86" s="169"/>
    </row>
    <row r="87" spans="1:13" ht="18" customHeight="1" x14ac:dyDescent="0.2">
      <c r="A87" s="232">
        <v>3</v>
      </c>
      <c r="B87" s="233" t="s">
        <v>580</v>
      </c>
      <c r="C87" s="234"/>
      <c r="D87" s="235">
        <v>5.125</v>
      </c>
      <c r="E87" s="236" t="s">
        <v>578</v>
      </c>
      <c r="F87" s="237">
        <v>37200</v>
      </c>
      <c r="G87" s="238">
        <v>0.11</v>
      </c>
      <c r="H87" s="239" cm="1">
        <f t="array" ref="H87">(D87*F87*G87)+(D87*F87)</f>
        <v>211621.5</v>
      </c>
      <c r="I87" s="188"/>
      <c r="J87" s="169"/>
      <c r="K87" s="169"/>
      <c r="L87" s="169"/>
      <c r="M87" s="169"/>
    </row>
    <row r="88" spans="1:13" ht="18" customHeight="1" x14ac:dyDescent="0.2">
      <c r="A88" s="210" t="s">
        <v>389</v>
      </c>
      <c r="B88" s="211" t="s">
        <v>581</v>
      </c>
      <c r="C88" s="212"/>
      <c r="D88" s="213"/>
      <c r="E88" s="213"/>
      <c r="F88" s="214"/>
      <c r="G88" s="214"/>
      <c r="H88" s="215"/>
      <c r="I88" s="188"/>
      <c r="J88" s="169"/>
      <c r="K88" s="169"/>
      <c r="L88" s="169"/>
      <c r="M88" s="169"/>
    </row>
    <row r="89" spans="1:13" ht="18" customHeight="1" x14ac:dyDescent="0.2">
      <c r="A89" s="216">
        <v>1</v>
      </c>
      <c r="B89" s="217" t="s">
        <v>582</v>
      </c>
      <c r="C89" s="218"/>
      <c r="D89" s="219">
        <v>0</v>
      </c>
      <c r="E89" s="220" t="s">
        <v>578</v>
      </c>
      <c r="F89" s="221">
        <v>811668</v>
      </c>
      <c r="G89" s="222">
        <v>0.11</v>
      </c>
      <c r="H89" s="223" cm="1">
        <f t="array" ref="H89">(D89*F89*G89)+(D89*F89)</f>
        <v>0</v>
      </c>
      <c r="I89" s="188"/>
      <c r="J89" s="169"/>
      <c r="K89" s="169"/>
      <c r="L89" s="169"/>
      <c r="M89" s="169"/>
    </row>
    <row r="90" spans="1:13" ht="18" customHeight="1" x14ac:dyDescent="0.2">
      <c r="A90" s="224">
        <v>2</v>
      </c>
      <c r="B90" s="225" t="s">
        <v>583</v>
      </c>
      <c r="C90" s="226"/>
      <c r="D90" s="227">
        <v>78.819999999999993</v>
      </c>
      <c r="E90" s="228" t="s">
        <v>584</v>
      </c>
      <c r="F90" s="229">
        <v>166880.79999999999</v>
      </c>
      <c r="G90" s="230">
        <v>0.11</v>
      </c>
      <c r="H90" s="231" cm="1">
        <f t="array" ref="H90">(D90*F90*G90)+(D90*F90)</f>
        <v>14600434.568159997</v>
      </c>
      <c r="I90" s="188"/>
      <c r="J90" s="169"/>
      <c r="K90" s="169"/>
      <c r="L90" s="169"/>
      <c r="M90" s="169"/>
    </row>
    <row r="91" spans="1:13" ht="18" customHeight="1" x14ac:dyDescent="0.2">
      <c r="A91" s="224">
        <v>3</v>
      </c>
      <c r="B91" s="225" t="s">
        <v>585</v>
      </c>
      <c r="C91" s="226"/>
      <c r="D91" s="227">
        <v>157.63999999999999</v>
      </c>
      <c r="E91" s="228" t="s">
        <v>584</v>
      </c>
      <c r="F91" s="229">
        <v>54956</v>
      </c>
      <c r="G91" s="230">
        <v>0.11</v>
      </c>
      <c r="H91" s="231" cm="1">
        <f t="array" ref="H91">(D91*F91*G91)+(D91*F91)</f>
        <v>9616222.8623999991</v>
      </c>
      <c r="I91" s="188"/>
      <c r="J91" s="169"/>
      <c r="K91" s="169"/>
      <c r="L91" s="169"/>
      <c r="M91" s="169"/>
    </row>
    <row r="92" spans="1:13" ht="26.25" customHeight="1" x14ac:dyDescent="0.2">
      <c r="A92" s="232">
        <v>4</v>
      </c>
      <c r="B92" s="233" t="s">
        <v>586</v>
      </c>
      <c r="C92" s="234"/>
      <c r="D92" s="235">
        <v>4.97</v>
      </c>
      <c r="E92" s="236" t="s">
        <v>578</v>
      </c>
      <c r="F92" s="237">
        <v>729603</v>
      </c>
      <c r="G92" s="238">
        <v>0.11</v>
      </c>
      <c r="H92" s="239" cm="1">
        <f t="array" ref="H92">(D92*F92*G92)+(D92*F92)</f>
        <v>4025000.8700999995</v>
      </c>
      <c r="I92" s="188"/>
      <c r="J92" s="169"/>
      <c r="K92" s="169"/>
      <c r="L92" s="169"/>
      <c r="M92" s="169"/>
    </row>
    <row r="93" spans="1:13" ht="18" customHeight="1" x14ac:dyDescent="0.2">
      <c r="A93" s="210" t="s">
        <v>398</v>
      </c>
      <c r="B93" s="211" t="s">
        <v>91</v>
      </c>
      <c r="C93" s="212"/>
      <c r="D93" s="213"/>
      <c r="E93" s="213"/>
      <c r="F93" s="214"/>
      <c r="G93" s="214"/>
      <c r="H93" s="215"/>
      <c r="I93" s="188"/>
      <c r="J93" s="169"/>
      <c r="K93" s="169"/>
      <c r="L93" s="169"/>
      <c r="M93" s="169"/>
    </row>
    <row r="94" spans="1:13" ht="18" customHeight="1" x14ac:dyDescent="0.2">
      <c r="A94" s="216">
        <v>1</v>
      </c>
      <c r="B94" s="217" t="s">
        <v>587</v>
      </c>
      <c r="C94" s="218"/>
      <c r="D94" s="219">
        <v>0.14000000000000001</v>
      </c>
      <c r="E94" s="220" t="s">
        <v>578</v>
      </c>
      <c r="F94" s="221">
        <v>6267500</v>
      </c>
      <c r="G94" s="222">
        <v>0.11</v>
      </c>
      <c r="H94" s="223" cm="1">
        <f t="array" ref="H94">(D94*F94*G94)+(D94*F94)</f>
        <v>973969.50000000012</v>
      </c>
      <c r="I94" s="188"/>
      <c r="J94" s="169"/>
      <c r="K94" s="169"/>
      <c r="L94" s="169"/>
      <c r="M94" s="169"/>
    </row>
    <row r="95" spans="1:13" ht="18" customHeight="1" x14ac:dyDescent="0.2">
      <c r="A95" s="224">
        <v>2</v>
      </c>
      <c r="B95" s="225" t="s">
        <v>588</v>
      </c>
      <c r="C95" s="226"/>
      <c r="D95" s="227">
        <v>4.8</v>
      </c>
      <c r="E95" s="228" t="s">
        <v>584</v>
      </c>
      <c r="F95" s="229">
        <v>434112</v>
      </c>
      <c r="G95" s="230">
        <v>0.11</v>
      </c>
      <c r="H95" s="231" cm="1">
        <f t="array" ref="H95">(D95*F95*G95)+(D95*F95)</f>
        <v>2312948.736</v>
      </c>
      <c r="I95" s="188"/>
      <c r="J95" s="169"/>
      <c r="K95" s="169"/>
      <c r="L95" s="169"/>
      <c r="M95" s="169"/>
    </row>
    <row r="96" spans="1:13" ht="18" customHeight="1" x14ac:dyDescent="0.2">
      <c r="A96" s="232">
        <v>3</v>
      </c>
      <c r="B96" s="233" t="s">
        <v>589</v>
      </c>
      <c r="C96" s="234"/>
      <c r="D96" s="235">
        <v>17.04</v>
      </c>
      <c r="E96" s="236" t="s">
        <v>584</v>
      </c>
      <c r="F96" s="237">
        <v>103150</v>
      </c>
      <c r="G96" s="238">
        <v>0.11</v>
      </c>
      <c r="H96" s="239" cm="1">
        <f t="array" ref="H96">(D96*F96*G96)+(D96*F96)</f>
        <v>1951020.36</v>
      </c>
      <c r="I96" s="188"/>
      <c r="J96" s="169"/>
      <c r="K96" s="169"/>
      <c r="L96" s="169"/>
      <c r="M96" s="169"/>
    </row>
    <row r="97" spans="1:13" ht="18" customHeight="1" x14ac:dyDescent="0.2">
      <c r="A97" s="210" t="s">
        <v>417</v>
      </c>
      <c r="B97" s="211" t="s">
        <v>599</v>
      </c>
      <c r="C97" s="212"/>
      <c r="D97" s="213"/>
      <c r="E97" s="213"/>
      <c r="F97" s="246"/>
      <c r="G97" s="246"/>
      <c r="H97" s="215"/>
      <c r="I97" s="188"/>
      <c r="J97" s="169"/>
      <c r="K97" s="169"/>
      <c r="L97" s="169"/>
      <c r="M97" s="169"/>
    </row>
    <row r="98" spans="1:13" ht="18" customHeight="1" x14ac:dyDescent="0.2">
      <c r="A98" s="216">
        <v>1</v>
      </c>
      <c r="B98" s="217" t="s">
        <v>590</v>
      </c>
      <c r="C98" s="218"/>
      <c r="D98" s="219">
        <v>0</v>
      </c>
      <c r="E98" s="220" t="s">
        <v>578</v>
      </c>
      <c r="F98" s="221">
        <v>6914000</v>
      </c>
      <c r="G98" s="222">
        <v>0.11</v>
      </c>
      <c r="H98" s="223" cm="1">
        <f t="array" ref="H98">(D98*F98*G98)+(D98*F98)</f>
        <v>0</v>
      </c>
      <c r="I98" s="188"/>
      <c r="J98" s="169"/>
      <c r="K98" s="169"/>
      <c r="L98" s="169"/>
      <c r="M98" s="169"/>
    </row>
    <row r="99" spans="1:13" ht="18" customHeight="1" x14ac:dyDescent="0.2">
      <c r="A99" s="224">
        <v>2</v>
      </c>
      <c r="B99" s="225" t="s">
        <v>591</v>
      </c>
      <c r="C99" s="226"/>
      <c r="D99" s="227">
        <v>0.13</v>
      </c>
      <c r="E99" s="228" t="s">
        <v>578</v>
      </c>
      <c r="F99" s="229">
        <v>6131916</v>
      </c>
      <c r="G99" s="230">
        <v>0.11</v>
      </c>
      <c r="H99" s="231" cm="1">
        <f t="array" ref="H99">(D99*F99*G99)+(D99*F99)</f>
        <v>884835.47880000004</v>
      </c>
      <c r="I99" s="188"/>
      <c r="J99" s="169"/>
      <c r="K99" s="169"/>
      <c r="L99" s="169"/>
      <c r="M99" s="169"/>
    </row>
    <row r="100" spans="1:13" ht="18" customHeight="1" x14ac:dyDescent="0.2">
      <c r="A100" s="224">
        <v>3</v>
      </c>
      <c r="B100" s="225" t="s">
        <v>592</v>
      </c>
      <c r="C100" s="226"/>
      <c r="D100" s="227">
        <v>22.5</v>
      </c>
      <c r="E100" s="228" t="s">
        <v>584</v>
      </c>
      <c r="F100" s="229">
        <v>83370</v>
      </c>
      <c r="G100" s="230">
        <v>0.11</v>
      </c>
      <c r="H100" s="231" cm="1">
        <f t="array" ref="H100">(D100*F100*G100)+(D100*F100)</f>
        <v>2082165.75</v>
      </c>
      <c r="I100" s="188"/>
      <c r="J100" s="169"/>
      <c r="K100" s="169"/>
      <c r="L100" s="169"/>
      <c r="M100" s="169"/>
    </row>
    <row r="101" spans="1:13" ht="19" customHeight="1" x14ac:dyDescent="0.2">
      <c r="A101" s="224">
        <v>4</v>
      </c>
      <c r="B101" s="241" t="s">
        <v>593</v>
      </c>
      <c r="C101" s="226"/>
      <c r="D101" s="227">
        <v>3</v>
      </c>
      <c r="E101" s="228" t="s">
        <v>323</v>
      </c>
      <c r="F101" s="229">
        <v>54950</v>
      </c>
      <c r="G101" s="230">
        <v>0.11</v>
      </c>
      <c r="H101" s="231" cm="1">
        <f t="array" ref="H101">(D101*F101*G101)+(D101*F101)</f>
        <v>182983.5</v>
      </c>
      <c r="I101" s="188"/>
      <c r="J101" s="169"/>
      <c r="K101" s="169"/>
      <c r="L101" s="169"/>
      <c r="M101" s="169"/>
    </row>
    <row r="102" spans="1:13" ht="18" customHeight="1" x14ac:dyDescent="0.2">
      <c r="A102" s="232">
        <v>5</v>
      </c>
      <c r="B102" s="233" t="s">
        <v>594</v>
      </c>
      <c r="C102" s="234"/>
      <c r="D102" s="235">
        <v>13.5</v>
      </c>
      <c r="E102" s="236" t="s">
        <v>584</v>
      </c>
      <c r="F102" s="237">
        <v>78300</v>
      </c>
      <c r="G102" s="238">
        <v>0.11</v>
      </c>
      <c r="H102" s="239" cm="1">
        <f t="array" ref="H102">(D102*F102*G102)+(D102*F102)</f>
        <v>1173325.5</v>
      </c>
      <c r="I102" s="188"/>
      <c r="J102" s="169"/>
      <c r="K102" s="169"/>
      <c r="L102" s="169"/>
      <c r="M102" s="169"/>
    </row>
    <row r="103" spans="1:13" ht="18" customHeight="1" x14ac:dyDescent="0.2">
      <c r="A103" s="210" t="s">
        <v>421</v>
      </c>
      <c r="B103" s="211" t="s">
        <v>595</v>
      </c>
      <c r="C103" s="212"/>
      <c r="D103" s="213"/>
      <c r="E103" s="242"/>
      <c r="F103" s="214"/>
      <c r="G103" s="214"/>
      <c r="H103" s="215"/>
      <c r="I103" s="188"/>
      <c r="J103" s="169"/>
      <c r="K103" s="169"/>
      <c r="L103" s="169"/>
      <c r="M103" s="169"/>
    </row>
    <row r="104" spans="1:13" ht="18" customHeight="1" x14ac:dyDescent="0.2">
      <c r="A104" s="216">
        <v>1</v>
      </c>
      <c r="B104" s="217" t="s">
        <v>596</v>
      </c>
      <c r="C104" s="218"/>
      <c r="D104" s="219">
        <v>157.63999999999999</v>
      </c>
      <c r="E104" s="228" t="s">
        <v>584</v>
      </c>
      <c r="F104" s="221">
        <v>5690</v>
      </c>
      <c r="G104" s="222">
        <v>0.11</v>
      </c>
      <c r="H104" s="223" cm="1">
        <f t="array" ref="H104">(D104*F104*G104)+(D104*F104)</f>
        <v>995638.47600000002</v>
      </c>
      <c r="I104" s="188"/>
      <c r="J104" s="169"/>
      <c r="K104" s="169"/>
      <c r="L104" s="169"/>
      <c r="M104" s="169"/>
    </row>
    <row r="105" spans="1:13" ht="18" customHeight="1" x14ac:dyDescent="0.2">
      <c r="A105" s="232">
        <v>2</v>
      </c>
      <c r="B105" s="233" t="s">
        <v>597</v>
      </c>
      <c r="C105" s="234"/>
      <c r="D105" s="235">
        <v>5.8</v>
      </c>
      <c r="E105" s="236" t="s">
        <v>584</v>
      </c>
      <c r="F105" s="237">
        <v>52950</v>
      </c>
      <c r="G105" s="238">
        <v>0.11</v>
      </c>
      <c r="H105" s="239" cm="1">
        <f t="array" ref="H105">(D105*F105*G105)+(D105*F105)</f>
        <v>340892.1</v>
      </c>
      <c r="I105" s="188"/>
      <c r="J105" s="169"/>
      <c r="K105" s="169"/>
      <c r="L105" s="169"/>
      <c r="M105" s="169"/>
    </row>
    <row r="106" spans="1:13" ht="24.75" customHeight="1" x14ac:dyDescent="0.2">
      <c r="A106" s="205" t="s">
        <v>604</v>
      </c>
      <c r="B106" s="206" t="s">
        <v>605</v>
      </c>
      <c r="C106" s="207"/>
      <c r="D106" s="208"/>
      <c r="E106" s="208"/>
      <c r="F106" s="208"/>
      <c r="G106" s="208"/>
      <c r="H106" s="209"/>
      <c r="I106" s="188"/>
      <c r="J106" s="169"/>
      <c r="K106" s="169"/>
      <c r="L106" s="169"/>
      <c r="M106" s="169"/>
    </row>
    <row r="107" spans="1:13" ht="18" customHeight="1" x14ac:dyDescent="0.2">
      <c r="A107" s="210" t="s">
        <v>382</v>
      </c>
      <c r="B107" s="211" t="s">
        <v>576</v>
      </c>
      <c r="C107" s="212"/>
      <c r="D107" s="213"/>
      <c r="E107" s="213"/>
      <c r="F107" s="214"/>
      <c r="G107" s="214"/>
      <c r="H107" s="215"/>
      <c r="I107" s="188"/>
      <c r="J107" s="169"/>
      <c r="K107" s="169"/>
      <c r="L107" s="169"/>
      <c r="M107" s="169"/>
    </row>
    <row r="108" spans="1:13" ht="18" customHeight="1" x14ac:dyDescent="0.2">
      <c r="A108" s="216">
        <v>1</v>
      </c>
      <c r="B108" s="217" t="s">
        <v>577</v>
      </c>
      <c r="C108" s="218"/>
      <c r="D108" s="243">
        <v>10.14</v>
      </c>
      <c r="E108" s="220" t="s">
        <v>578</v>
      </c>
      <c r="F108" s="221">
        <v>60000</v>
      </c>
      <c r="G108" s="222">
        <v>0.11</v>
      </c>
      <c r="H108" s="223" cm="1">
        <f t="array" ref="H108">(D108*F108*G108)+(D108*F108)</f>
        <v>675324</v>
      </c>
      <c r="I108" s="188"/>
      <c r="J108" s="169"/>
      <c r="K108" s="169"/>
      <c r="L108" s="169"/>
      <c r="M108" s="169"/>
    </row>
    <row r="109" spans="1:13" ht="18" customHeight="1" x14ac:dyDescent="0.2">
      <c r="A109" s="224">
        <v>2</v>
      </c>
      <c r="B109" s="225" t="s">
        <v>579</v>
      </c>
      <c r="C109" s="226"/>
      <c r="D109" s="244">
        <v>5.75</v>
      </c>
      <c r="E109" s="228" t="s">
        <v>578</v>
      </c>
      <c r="F109" s="229">
        <v>48000</v>
      </c>
      <c r="G109" s="230">
        <v>0.11</v>
      </c>
      <c r="H109" s="231" cm="1">
        <f t="array" ref="H109">(D109*F109*G109)+(D109*F109)</f>
        <v>306360</v>
      </c>
      <c r="I109" s="188"/>
      <c r="J109" s="169"/>
      <c r="K109" s="169"/>
      <c r="L109" s="169"/>
      <c r="M109" s="169"/>
    </row>
    <row r="110" spans="1:13" ht="18" customHeight="1" x14ac:dyDescent="0.2">
      <c r="A110" s="232">
        <v>3</v>
      </c>
      <c r="B110" s="233" t="s">
        <v>580</v>
      </c>
      <c r="C110" s="234"/>
      <c r="D110" s="245">
        <v>4.18</v>
      </c>
      <c r="E110" s="236" t="s">
        <v>578</v>
      </c>
      <c r="F110" s="237">
        <v>37200</v>
      </c>
      <c r="G110" s="238">
        <v>0.11</v>
      </c>
      <c r="H110" s="239" cm="1">
        <f t="array" ref="H110">(D110*F110*G110)+(D110*F110)</f>
        <v>172600.56</v>
      </c>
      <c r="I110" s="188"/>
      <c r="J110" s="169"/>
      <c r="K110" s="169"/>
      <c r="L110" s="169"/>
      <c r="M110" s="169"/>
    </row>
    <row r="111" spans="1:13" ht="18" customHeight="1" x14ac:dyDescent="0.2">
      <c r="A111" s="210" t="s">
        <v>389</v>
      </c>
      <c r="B111" s="211" t="s">
        <v>581</v>
      </c>
      <c r="C111" s="212"/>
      <c r="D111" s="213"/>
      <c r="E111" s="213"/>
      <c r="F111" s="214"/>
      <c r="G111" s="214"/>
      <c r="H111" s="215"/>
      <c r="I111" s="188"/>
      <c r="J111" s="169"/>
      <c r="K111" s="169"/>
      <c r="L111" s="169"/>
      <c r="M111" s="169"/>
    </row>
    <row r="112" spans="1:13" ht="18" customHeight="1" x14ac:dyDescent="0.2">
      <c r="A112" s="216">
        <v>1</v>
      </c>
      <c r="B112" s="217" t="s">
        <v>582</v>
      </c>
      <c r="C112" s="218"/>
      <c r="D112" s="219"/>
      <c r="E112" s="220" t="s">
        <v>578</v>
      </c>
      <c r="F112" s="221">
        <v>811668</v>
      </c>
      <c r="G112" s="222">
        <v>0.11</v>
      </c>
      <c r="H112" s="223" cm="1">
        <f t="array" ref="H112">(D112*F112*G112)+(D112*F112)</f>
        <v>0</v>
      </c>
      <c r="I112" s="188"/>
      <c r="J112" s="169"/>
      <c r="K112" s="169"/>
      <c r="L112" s="169"/>
      <c r="M112" s="169"/>
    </row>
    <row r="113" spans="1:13" ht="18" customHeight="1" x14ac:dyDescent="0.2">
      <c r="A113" s="224">
        <v>2</v>
      </c>
      <c r="B113" s="225" t="s">
        <v>583</v>
      </c>
      <c r="C113" s="226"/>
      <c r="D113" s="227">
        <v>98.47</v>
      </c>
      <c r="E113" s="228" t="s">
        <v>584</v>
      </c>
      <c r="F113" s="229">
        <v>166880.79999999999</v>
      </c>
      <c r="G113" s="230">
        <v>0.11</v>
      </c>
      <c r="H113" s="231" cm="1">
        <f t="array" ref="H113">(D113*F113*G113)+(D113*F113)</f>
        <v>18240355.137359999</v>
      </c>
      <c r="I113" s="188"/>
      <c r="J113" s="169"/>
      <c r="K113" s="169"/>
      <c r="L113" s="169"/>
      <c r="M113" s="169"/>
    </row>
    <row r="114" spans="1:13" ht="18" customHeight="1" x14ac:dyDescent="0.2">
      <c r="A114" s="224">
        <v>3</v>
      </c>
      <c r="B114" s="225" t="s">
        <v>585</v>
      </c>
      <c r="C114" s="226"/>
      <c r="D114" s="227">
        <v>196.94</v>
      </c>
      <c r="E114" s="228" t="s">
        <v>584</v>
      </c>
      <c r="F114" s="229">
        <v>54956</v>
      </c>
      <c r="G114" s="230">
        <v>0.11</v>
      </c>
      <c r="H114" s="231" cm="1">
        <f t="array" ref="H114">(D114*F114*G114)+(D114*F114)</f>
        <v>12013568.4504</v>
      </c>
      <c r="I114" s="188"/>
      <c r="J114" s="169"/>
      <c r="K114" s="169"/>
      <c r="L114" s="169"/>
      <c r="M114" s="169"/>
    </row>
    <row r="115" spans="1:13" ht="18" customHeight="1" x14ac:dyDescent="0.2">
      <c r="A115" s="232">
        <v>4</v>
      </c>
      <c r="B115" s="233" t="s">
        <v>586</v>
      </c>
      <c r="C115" s="234"/>
      <c r="D115" s="235">
        <v>4.03</v>
      </c>
      <c r="E115" s="236" t="s">
        <v>578</v>
      </c>
      <c r="F115" s="237">
        <v>729603</v>
      </c>
      <c r="G115" s="238">
        <v>0.11</v>
      </c>
      <c r="H115" s="239" cm="1">
        <f t="array" ref="H115">(D115*F115*G115)+(D115*F115)</f>
        <v>3263733.0999000003</v>
      </c>
      <c r="I115" s="188"/>
      <c r="J115" s="169"/>
      <c r="K115" s="169"/>
      <c r="L115" s="169"/>
      <c r="M115" s="169"/>
    </row>
    <row r="116" spans="1:13" ht="18" customHeight="1" x14ac:dyDescent="0.2">
      <c r="A116" s="210" t="s">
        <v>398</v>
      </c>
      <c r="B116" s="211" t="s">
        <v>91</v>
      </c>
      <c r="C116" s="212"/>
      <c r="D116" s="213"/>
      <c r="E116" s="213"/>
      <c r="F116" s="214"/>
      <c r="G116" s="214"/>
      <c r="H116" s="215"/>
      <c r="I116" s="188"/>
      <c r="J116" s="169"/>
      <c r="K116" s="169"/>
      <c r="L116" s="169"/>
      <c r="M116" s="169"/>
    </row>
    <row r="117" spans="1:13" ht="18" customHeight="1" x14ac:dyDescent="0.2">
      <c r="A117" s="216">
        <v>1</v>
      </c>
      <c r="B117" s="217" t="s">
        <v>587</v>
      </c>
      <c r="C117" s="218"/>
      <c r="D117" s="219">
        <v>0.26</v>
      </c>
      <c r="E117" s="220" t="s">
        <v>578</v>
      </c>
      <c r="F117" s="221">
        <v>6267500</v>
      </c>
      <c r="G117" s="222">
        <v>0.11</v>
      </c>
      <c r="H117" s="223" cm="1">
        <f t="array" ref="H117">(D117*F117*G117)+(D117*F117)</f>
        <v>1808800.5</v>
      </c>
      <c r="I117" s="188"/>
      <c r="J117" s="169"/>
      <c r="K117" s="169"/>
      <c r="L117" s="169"/>
      <c r="M117" s="169"/>
    </row>
    <row r="118" spans="1:13" ht="18" customHeight="1" x14ac:dyDescent="0.2">
      <c r="A118" s="224">
        <v>2</v>
      </c>
      <c r="B118" s="225" t="s">
        <v>588</v>
      </c>
      <c r="C118" s="226"/>
      <c r="D118" s="227">
        <v>4.8</v>
      </c>
      <c r="E118" s="228" t="s">
        <v>584</v>
      </c>
      <c r="F118" s="229">
        <v>434112</v>
      </c>
      <c r="G118" s="230">
        <v>0.11</v>
      </c>
      <c r="H118" s="231" cm="1">
        <f t="array" ref="H118">(D118*F118*G118)+(D118*F118)</f>
        <v>2312948.736</v>
      </c>
      <c r="I118" s="188"/>
      <c r="J118" s="169"/>
      <c r="K118" s="169"/>
      <c r="L118" s="169"/>
      <c r="M118" s="169"/>
    </row>
    <row r="119" spans="1:13" ht="18" customHeight="1" x14ac:dyDescent="0.2">
      <c r="A119" s="232">
        <v>3</v>
      </c>
      <c r="B119" s="233" t="s">
        <v>589</v>
      </c>
      <c r="C119" s="234"/>
      <c r="D119" s="235">
        <v>16.190000000000001</v>
      </c>
      <c r="E119" s="236" t="s">
        <v>584</v>
      </c>
      <c r="F119" s="237">
        <v>103150</v>
      </c>
      <c r="G119" s="238">
        <v>0.11</v>
      </c>
      <c r="H119" s="239" cm="1">
        <f t="array" ref="H119">(D119*F119*G119)+(D119*F119)</f>
        <v>1853698.3350000002</v>
      </c>
      <c r="I119" s="188"/>
      <c r="J119" s="261" cm="1">
        <f t="array" ref="J119">H155</f>
        <v>0</v>
      </c>
      <c r="K119" s="169"/>
      <c r="L119" s="169"/>
      <c r="M119" s="169"/>
    </row>
    <row r="120" spans="1:13" ht="18" customHeight="1" x14ac:dyDescent="0.2">
      <c r="A120" s="210" t="s">
        <v>417</v>
      </c>
      <c r="B120" s="211" t="s">
        <v>599</v>
      </c>
      <c r="C120" s="212"/>
      <c r="D120" s="213"/>
      <c r="E120" s="213"/>
      <c r="F120" s="246"/>
      <c r="G120" s="246"/>
      <c r="H120" s="215"/>
      <c r="I120" s="188"/>
      <c r="J120" s="169"/>
      <c r="K120" s="169"/>
      <c r="L120" s="169"/>
      <c r="M120" s="169"/>
    </row>
    <row r="121" spans="1:13" ht="18" customHeight="1" x14ac:dyDescent="0.2">
      <c r="A121" s="216">
        <v>1</v>
      </c>
      <c r="B121" s="217" t="s">
        <v>590</v>
      </c>
      <c r="C121" s="218"/>
      <c r="D121" s="219">
        <v>0</v>
      </c>
      <c r="E121" s="220" t="s">
        <v>578</v>
      </c>
      <c r="F121" s="221">
        <v>6914000</v>
      </c>
      <c r="G121" s="222">
        <v>0.11</v>
      </c>
      <c r="H121" s="223" cm="1">
        <f t="array" ref="H121">(D121*F121*G121)+(D121*F121)</f>
        <v>0</v>
      </c>
      <c r="I121" s="188"/>
      <c r="J121" s="169"/>
      <c r="K121" s="169"/>
      <c r="L121" s="169"/>
      <c r="M121" s="169"/>
    </row>
    <row r="122" spans="1:13" ht="18" customHeight="1" x14ac:dyDescent="0.2">
      <c r="A122" s="224">
        <v>2</v>
      </c>
      <c r="B122" s="225" t="s">
        <v>591</v>
      </c>
      <c r="C122" s="226"/>
      <c r="D122" s="227">
        <v>0</v>
      </c>
      <c r="E122" s="228" t="s">
        <v>578</v>
      </c>
      <c r="F122" s="229">
        <v>6131916</v>
      </c>
      <c r="G122" s="230">
        <v>0.11</v>
      </c>
      <c r="H122" s="231" cm="1">
        <f t="array" ref="H122">(D122*F122*G122)+(D122*F122)</f>
        <v>0</v>
      </c>
      <c r="I122" s="188"/>
      <c r="J122" s="169"/>
      <c r="K122" s="169"/>
      <c r="L122" s="169"/>
      <c r="M122" s="169"/>
    </row>
    <row r="123" spans="1:13" ht="18" customHeight="1" x14ac:dyDescent="0.2">
      <c r="A123" s="224">
        <v>3</v>
      </c>
      <c r="B123" s="225" t="s">
        <v>592</v>
      </c>
      <c r="C123" s="226"/>
      <c r="D123" s="227">
        <v>0</v>
      </c>
      <c r="E123" s="228" t="s">
        <v>584</v>
      </c>
      <c r="F123" s="229">
        <v>83370</v>
      </c>
      <c r="G123" s="230">
        <v>0.11</v>
      </c>
      <c r="H123" s="231" cm="1">
        <f t="array" ref="H123">(D123*F123*G123)+(D123*F123)</f>
        <v>0</v>
      </c>
      <c r="I123" s="188"/>
      <c r="J123" s="169"/>
      <c r="K123" s="169"/>
      <c r="L123" s="169"/>
      <c r="M123" s="169"/>
    </row>
    <row r="124" spans="1:13" ht="19" customHeight="1" x14ac:dyDescent="0.2">
      <c r="A124" s="232">
        <v>4</v>
      </c>
      <c r="B124" s="247" t="s">
        <v>593</v>
      </c>
      <c r="C124" s="234"/>
      <c r="D124" s="235">
        <v>0</v>
      </c>
      <c r="E124" s="236" t="s">
        <v>323</v>
      </c>
      <c r="F124" s="237">
        <v>54950</v>
      </c>
      <c r="G124" s="238">
        <v>0.11</v>
      </c>
      <c r="H124" s="239" cm="1">
        <f t="array" ref="H124">(D124*F124*G124)+(D124*F124)</f>
        <v>0</v>
      </c>
      <c r="I124" s="188"/>
      <c r="J124" s="169"/>
      <c r="K124" s="169"/>
      <c r="L124" s="169"/>
      <c r="M124" s="169"/>
    </row>
    <row r="125" spans="1:13" ht="18" customHeight="1" x14ac:dyDescent="0.2">
      <c r="A125" s="210" t="s">
        <v>421</v>
      </c>
      <c r="B125" s="211" t="s">
        <v>595</v>
      </c>
      <c r="C125" s="212"/>
      <c r="D125" s="213"/>
      <c r="E125" s="242"/>
      <c r="F125" s="214"/>
      <c r="G125" s="214"/>
      <c r="H125" s="215"/>
      <c r="I125" s="188"/>
      <c r="J125" s="169"/>
      <c r="K125" s="169"/>
      <c r="L125" s="169"/>
      <c r="M125" s="169"/>
    </row>
    <row r="126" spans="1:13" ht="18" customHeight="1" x14ac:dyDescent="0.2">
      <c r="A126" s="216">
        <v>1</v>
      </c>
      <c r="B126" s="217" t="s">
        <v>596</v>
      </c>
      <c r="C126" s="218"/>
      <c r="D126" s="219">
        <v>0</v>
      </c>
      <c r="E126" s="228" t="s">
        <v>584</v>
      </c>
      <c r="F126" s="221">
        <v>5690</v>
      </c>
      <c r="G126" s="222">
        <v>0.11</v>
      </c>
      <c r="H126" s="223" cm="1">
        <f t="array" ref="H126">(D126*F126*G126)+(D126*F126)</f>
        <v>0</v>
      </c>
      <c r="I126" s="188"/>
      <c r="J126" s="169"/>
      <c r="K126" s="169"/>
      <c r="L126" s="169"/>
      <c r="M126" s="169"/>
    </row>
    <row r="127" spans="1:13" ht="18" customHeight="1" x14ac:dyDescent="0.2">
      <c r="A127" s="232">
        <v>2</v>
      </c>
      <c r="B127" s="233" t="s">
        <v>597</v>
      </c>
      <c r="C127" s="234"/>
      <c r="D127" s="235">
        <v>0</v>
      </c>
      <c r="E127" s="236" t="s">
        <v>584</v>
      </c>
      <c r="F127" s="237">
        <v>52950</v>
      </c>
      <c r="G127" s="238">
        <v>0.11</v>
      </c>
      <c r="H127" s="239" cm="1">
        <f t="array" ref="H127">(D127*F127*G127)+(D127*F127)</f>
        <v>0</v>
      </c>
      <c r="I127" s="188"/>
      <c r="J127" s="169"/>
      <c r="K127" s="169"/>
      <c r="L127" s="169"/>
      <c r="M127" s="169"/>
    </row>
    <row r="128" spans="1:13" ht="24.75" customHeight="1" x14ac:dyDescent="0.25">
      <c r="A128" s="205" t="s">
        <v>606</v>
      </c>
      <c r="B128" s="206" t="s">
        <v>607</v>
      </c>
      <c r="C128" s="207"/>
      <c r="D128" s="208"/>
      <c r="E128" s="208"/>
      <c r="F128" s="208"/>
      <c r="G128" s="208"/>
      <c r="H128" s="209"/>
      <c r="I128" s="262">
        <v>31097000</v>
      </c>
      <c r="J128" s="169"/>
      <c r="K128" s="169"/>
      <c r="L128" s="169"/>
      <c r="M128" s="169"/>
    </row>
    <row r="129" spans="1:13" ht="19" customHeight="1" x14ac:dyDescent="0.25">
      <c r="A129" s="210" t="s">
        <v>382</v>
      </c>
      <c r="B129" s="211" t="s">
        <v>576</v>
      </c>
      <c r="C129" s="212"/>
      <c r="D129" s="213"/>
      <c r="E129" s="213"/>
      <c r="F129" s="214"/>
      <c r="G129" s="214"/>
      <c r="H129" s="263"/>
      <c r="I129" s="262"/>
      <c r="J129" s="169"/>
      <c r="K129" s="169"/>
      <c r="L129" s="169"/>
      <c r="M129" s="169"/>
    </row>
    <row r="130" spans="1:13" ht="19" customHeight="1" x14ac:dyDescent="0.25">
      <c r="A130" s="216">
        <v>1</v>
      </c>
      <c r="B130" s="217" t="s">
        <v>577</v>
      </c>
      <c r="C130" s="218"/>
      <c r="D130" s="219">
        <v>2.16</v>
      </c>
      <c r="E130" s="220" t="s">
        <v>578</v>
      </c>
      <c r="F130" s="221">
        <v>60000</v>
      </c>
      <c r="G130" s="222">
        <v>0.11</v>
      </c>
      <c r="H130" s="231" cm="1">
        <f t="array" ref="H130">(D130*F130*G130)+(D130*F130)</f>
        <v>143856.00000000003</v>
      </c>
      <c r="I130" s="262">
        <v>143856</v>
      </c>
      <c r="J130" s="169"/>
      <c r="K130" s="169"/>
      <c r="L130" s="169"/>
      <c r="M130" s="169"/>
    </row>
    <row r="131" spans="1:13" ht="19" customHeight="1" x14ac:dyDescent="0.25">
      <c r="A131" s="224">
        <v>2</v>
      </c>
      <c r="B131" s="225" t="s">
        <v>579</v>
      </c>
      <c r="C131" s="226"/>
      <c r="D131" s="227">
        <v>0.54</v>
      </c>
      <c r="E131" s="228" t="s">
        <v>578</v>
      </c>
      <c r="F131" s="229">
        <v>48000</v>
      </c>
      <c r="G131" s="230">
        <v>0.11</v>
      </c>
      <c r="H131" s="231" cm="1">
        <f t="array" ref="H131">(D131*F131*G131)+(D131*F131)</f>
        <v>28771.200000000001</v>
      </c>
      <c r="I131" s="262">
        <v>28771.200000000001</v>
      </c>
      <c r="J131" s="169"/>
      <c r="K131" s="169"/>
      <c r="L131" s="169"/>
      <c r="M131" s="169"/>
    </row>
    <row r="132" spans="1:13" ht="19" customHeight="1" x14ac:dyDescent="0.25">
      <c r="A132" s="232">
        <v>3</v>
      </c>
      <c r="B132" s="233" t="s">
        <v>580</v>
      </c>
      <c r="C132" s="234"/>
      <c r="D132" s="235">
        <v>0.15</v>
      </c>
      <c r="E132" s="236" t="s">
        <v>578</v>
      </c>
      <c r="F132" s="237">
        <v>37200</v>
      </c>
      <c r="G132" s="238">
        <v>0.11</v>
      </c>
      <c r="H132" s="239" cm="1">
        <f t="array" ref="H132">(D132*F132*G132)+(D132*F132)</f>
        <v>6193.8</v>
      </c>
      <c r="I132" s="262">
        <v>6193.8</v>
      </c>
      <c r="J132" s="169"/>
      <c r="K132" s="169"/>
      <c r="L132" s="169"/>
      <c r="M132" s="169"/>
    </row>
    <row r="133" spans="1:13" ht="19" customHeight="1" x14ac:dyDescent="0.25">
      <c r="A133" s="210" t="s">
        <v>389</v>
      </c>
      <c r="B133" s="211" t="s">
        <v>581</v>
      </c>
      <c r="C133" s="212"/>
      <c r="D133" s="213"/>
      <c r="E133" s="213"/>
      <c r="F133" s="214"/>
      <c r="G133" s="214"/>
      <c r="H133" s="215"/>
      <c r="I133" s="262"/>
      <c r="J133" s="169"/>
      <c r="K133" s="169"/>
      <c r="L133" s="169"/>
      <c r="M133" s="169"/>
    </row>
    <row r="134" spans="1:13" ht="19" customHeight="1" x14ac:dyDescent="0.25">
      <c r="A134" s="264">
        <v>1</v>
      </c>
      <c r="B134" s="265" t="s">
        <v>582</v>
      </c>
      <c r="C134" s="266"/>
      <c r="D134" s="267">
        <v>1.44</v>
      </c>
      <c r="E134" s="268" t="s">
        <v>578</v>
      </c>
      <c r="F134" s="269">
        <v>811668</v>
      </c>
      <c r="G134" s="270">
        <v>0.11</v>
      </c>
      <c r="H134" s="271" cm="1">
        <f t="array" ref="H134">(D134*F134*G134)+(D134*F134)</f>
        <v>1297370.1311999999</v>
      </c>
      <c r="I134" s="262">
        <v>1297370.1311999999</v>
      </c>
      <c r="J134" s="169"/>
      <c r="K134" s="169"/>
      <c r="L134" s="169"/>
      <c r="M134" s="169"/>
    </row>
    <row r="135" spans="1:13" ht="19" customHeight="1" x14ac:dyDescent="0.25">
      <c r="A135" s="210" t="s">
        <v>398</v>
      </c>
      <c r="B135" s="211" t="s">
        <v>608</v>
      </c>
      <c r="C135" s="212"/>
      <c r="D135" s="213"/>
      <c r="E135" s="213"/>
      <c r="F135" s="214"/>
      <c r="G135" s="214"/>
      <c r="H135" s="215"/>
      <c r="I135" s="262"/>
      <c r="J135" s="169"/>
      <c r="K135" s="169"/>
      <c r="L135" s="169"/>
      <c r="M135" s="169"/>
    </row>
    <row r="136" spans="1:13" ht="19" customHeight="1" x14ac:dyDescent="0.25">
      <c r="A136" s="216">
        <v>1</v>
      </c>
      <c r="B136" s="217" t="s">
        <v>609</v>
      </c>
      <c r="C136" s="218"/>
      <c r="D136" s="219">
        <v>3</v>
      </c>
      <c r="E136" s="220" t="s">
        <v>22</v>
      </c>
      <c r="F136" s="221">
        <v>5208331.67</v>
      </c>
      <c r="G136" s="222">
        <v>0.11</v>
      </c>
      <c r="H136" s="223" cm="1">
        <f t="array" ref="H136">(D136*F136*G136)+(D136*F136)</f>
        <v>17343744.461100001</v>
      </c>
      <c r="I136" s="262">
        <v>17343744.461100001</v>
      </c>
      <c r="J136" s="169"/>
      <c r="K136" s="169"/>
      <c r="L136" s="169"/>
      <c r="M136" s="169"/>
    </row>
    <row r="137" spans="1:13" ht="19" customHeight="1" x14ac:dyDescent="0.25">
      <c r="A137" s="224">
        <v>2</v>
      </c>
      <c r="B137" s="225" t="s">
        <v>610</v>
      </c>
      <c r="C137" s="226"/>
      <c r="D137" s="227">
        <v>3</v>
      </c>
      <c r="E137" s="228" t="s">
        <v>22</v>
      </c>
      <c r="F137" s="229">
        <v>1337600</v>
      </c>
      <c r="G137" s="230">
        <v>0.11</v>
      </c>
      <c r="H137" s="231" cm="1">
        <f t="array" ref="H137">(D137*F137*G137)+(D137*F137)</f>
        <v>4454208</v>
      </c>
      <c r="I137" s="262">
        <v>4454208</v>
      </c>
      <c r="J137" s="169"/>
      <c r="K137" s="169"/>
      <c r="L137" s="169"/>
      <c r="M137" s="169"/>
    </row>
    <row r="138" spans="1:13" ht="19" customHeight="1" x14ac:dyDescent="0.25">
      <c r="A138" s="224">
        <v>3</v>
      </c>
      <c r="B138" s="225" t="s">
        <v>611</v>
      </c>
      <c r="C138" s="226"/>
      <c r="D138" s="227">
        <v>3</v>
      </c>
      <c r="E138" s="228" t="s">
        <v>22</v>
      </c>
      <c r="F138" s="229">
        <v>1337600</v>
      </c>
      <c r="G138" s="230">
        <v>0.11</v>
      </c>
      <c r="H138" s="231" cm="1">
        <f t="array" ref="H138">(D138*F138*G138)+(D138*F138)</f>
        <v>4454208</v>
      </c>
      <c r="I138" s="262">
        <v>4454208</v>
      </c>
      <c r="J138" s="169"/>
      <c r="K138" s="169"/>
      <c r="L138" s="169"/>
      <c r="M138" s="169"/>
    </row>
    <row r="139" spans="1:13" ht="19" customHeight="1" x14ac:dyDescent="0.25">
      <c r="A139" s="224">
        <v>4</v>
      </c>
      <c r="B139" s="225" t="s">
        <v>612</v>
      </c>
      <c r="C139" s="226"/>
      <c r="D139" s="244">
        <v>3</v>
      </c>
      <c r="E139" s="228" t="s">
        <v>22</v>
      </c>
      <c r="F139" s="229">
        <v>25000</v>
      </c>
      <c r="G139" s="230">
        <v>0.11</v>
      </c>
      <c r="H139" s="231" cm="1">
        <f t="array" ref="H139">(D139*F139*G139)+(D139*F139)</f>
        <v>83250</v>
      </c>
      <c r="I139" s="262">
        <v>83250</v>
      </c>
      <c r="J139" s="169"/>
      <c r="K139" s="169"/>
      <c r="L139" s="169"/>
      <c r="M139" s="169"/>
    </row>
    <row r="140" spans="1:13" ht="19" customHeight="1" x14ac:dyDescent="0.25">
      <c r="A140" s="224">
        <v>5</v>
      </c>
      <c r="B140" s="225" t="s">
        <v>613</v>
      </c>
      <c r="C140" s="226"/>
      <c r="D140" s="244">
        <v>12</v>
      </c>
      <c r="E140" s="228" t="s">
        <v>22</v>
      </c>
      <c r="F140" s="229">
        <v>38000</v>
      </c>
      <c r="G140" s="230">
        <v>0.11</v>
      </c>
      <c r="H140" s="231" cm="1">
        <f t="array" ref="H140">(D140*F140*G140)+(D140*F140)</f>
        <v>506160</v>
      </c>
      <c r="I140" s="262">
        <v>506160</v>
      </c>
      <c r="J140" s="169"/>
      <c r="K140" s="169"/>
      <c r="L140" s="169"/>
      <c r="M140" s="169"/>
    </row>
    <row r="141" spans="1:13" ht="19" customHeight="1" x14ac:dyDescent="0.25">
      <c r="A141" s="224">
        <v>6</v>
      </c>
      <c r="B141" s="225" t="s">
        <v>614</v>
      </c>
      <c r="C141" s="226"/>
      <c r="D141" s="244">
        <v>3</v>
      </c>
      <c r="E141" s="228" t="s">
        <v>22</v>
      </c>
      <c r="F141" s="229">
        <v>105000</v>
      </c>
      <c r="G141" s="230">
        <v>0.11</v>
      </c>
      <c r="H141" s="231" cm="1">
        <f t="array" ref="H141">(D141*F141*G141)+(D141*F141)</f>
        <v>349650</v>
      </c>
      <c r="I141" s="262">
        <v>349650</v>
      </c>
      <c r="J141" s="169"/>
      <c r="K141" s="169"/>
      <c r="L141" s="169"/>
      <c r="M141" s="169"/>
    </row>
    <row r="142" spans="1:13" ht="19" customHeight="1" x14ac:dyDescent="0.25">
      <c r="A142" s="224">
        <v>7</v>
      </c>
      <c r="B142" s="225" t="s">
        <v>615</v>
      </c>
      <c r="C142" s="226"/>
      <c r="D142" s="244">
        <v>3</v>
      </c>
      <c r="E142" s="228" t="s">
        <v>22</v>
      </c>
      <c r="F142" s="229">
        <v>15000</v>
      </c>
      <c r="G142" s="230">
        <v>0.11</v>
      </c>
      <c r="H142" s="231" cm="1">
        <f t="array" ref="H142">(D142*F142*G142)+(D142*F142)</f>
        <v>49950</v>
      </c>
      <c r="I142" s="262">
        <v>49950</v>
      </c>
      <c r="J142" s="169"/>
      <c r="K142" s="169"/>
      <c r="L142" s="169"/>
      <c r="M142" s="169"/>
    </row>
    <row r="143" spans="1:13" ht="19" customHeight="1" x14ac:dyDescent="0.25">
      <c r="A143" s="224">
        <v>8</v>
      </c>
      <c r="B143" s="225" t="s">
        <v>616</v>
      </c>
      <c r="C143" s="226"/>
      <c r="D143" s="244">
        <v>3</v>
      </c>
      <c r="E143" s="228" t="s">
        <v>22</v>
      </c>
      <c r="F143" s="229">
        <v>4500</v>
      </c>
      <c r="G143" s="230">
        <v>0.11</v>
      </c>
      <c r="H143" s="231" cm="1">
        <f t="array" ref="H143">(D143*F143*G143)+(D143*F143)</f>
        <v>14985</v>
      </c>
      <c r="I143" s="262">
        <v>14985</v>
      </c>
      <c r="J143" s="169"/>
      <c r="K143" s="169"/>
      <c r="L143" s="169"/>
      <c r="M143" s="169"/>
    </row>
    <row r="144" spans="1:13" ht="19" customHeight="1" x14ac:dyDescent="0.25">
      <c r="A144" s="224">
        <v>9</v>
      </c>
      <c r="B144" s="225" t="s">
        <v>617</v>
      </c>
      <c r="C144" s="226"/>
      <c r="D144" s="244">
        <v>15</v>
      </c>
      <c r="E144" s="228" t="s">
        <v>22</v>
      </c>
      <c r="F144" s="229">
        <v>6700</v>
      </c>
      <c r="G144" s="230">
        <v>0.11</v>
      </c>
      <c r="H144" s="231" cm="1">
        <f t="array" ref="H144">(D144*F144*G144)+(D144*F144)</f>
        <v>111555</v>
      </c>
      <c r="I144" s="262">
        <v>111555</v>
      </c>
      <c r="J144" s="169"/>
      <c r="K144" s="169"/>
      <c r="L144" s="169"/>
      <c r="M144" s="169"/>
    </row>
    <row r="145" spans="1:13" ht="19" customHeight="1" x14ac:dyDescent="0.25">
      <c r="A145" s="224">
        <v>10</v>
      </c>
      <c r="B145" s="225" t="s">
        <v>618</v>
      </c>
      <c r="C145" s="226"/>
      <c r="D145" s="244">
        <v>6</v>
      </c>
      <c r="E145" s="228" t="s">
        <v>22</v>
      </c>
      <c r="F145" s="229">
        <v>11000</v>
      </c>
      <c r="G145" s="230">
        <v>0.11</v>
      </c>
      <c r="H145" s="231" cm="1">
        <f t="array" ref="H145">(D145*F145*G145)+(D145*F145)</f>
        <v>73260</v>
      </c>
      <c r="I145" s="262">
        <v>73260</v>
      </c>
      <c r="J145" s="169"/>
      <c r="K145" s="169"/>
      <c r="L145" s="169"/>
      <c r="M145" s="169"/>
    </row>
    <row r="146" spans="1:13" ht="19" customHeight="1" x14ac:dyDescent="0.25">
      <c r="A146" s="224">
        <v>11</v>
      </c>
      <c r="B146" s="225" t="s">
        <v>619</v>
      </c>
      <c r="C146" s="226"/>
      <c r="D146" s="244">
        <v>6</v>
      </c>
      <c r="E146" s="228" t="s">
        <v>22</v>
      </c>
      <c r="F146" s="229">
        <v>35000</v>
      </c>
      <c r="G146" s="230">
        <v>0.11</v>
      </c>
      <c r="H146" s="231" cm="1">
        <f t="array" ref="H146">(D146*F146*G146)+(D146*F146)</f>
        <v>233100</v>
      </c>
      <c r="I146" s="262">
        <v>233100</v>
      </c>
      <c r="J146" s="169"/>
      <c r="K146" s="169"/>
      <c r="L146" s="169"/>
      <c r="M146" s="169"/>
    </row>
    <row r="147" spans="1:13" ht="19" customHeight="1" x14ac:dyDescent="0.25">
      <c r="A147" s="232">
        <v>12</v>
      </c>
      <c r="B147" s="233" t="s">
        <v>620</v>
      </c>
      <c r="C147" s="234"/>
      <c r="D147" s="245">
        <v>3</v>
      </c>
      <c r="E147" s="236" t="s">
        <v>102</v>
      </c>
      <c r="F147" s="237">
        <v>250000</v>
      </c>
      <c r="G147" s="238">
        <v>0.11</v>
      </c>
      <c r="H147" s="239" cm="1">
        <f t="array" ref="H147">(D147*F147*G147)+(D147*F147)</f>
        <v>832500</v>
      </c>
      <c r="I147" s="262">
        <v>832500</v>
      </c>
      <c r="J147" s="169"/>
      <c r="K147" s="169"/>
      <c r="L147" s="169"/>
      <c r="M147" s="169"/>
    </row>
    <row r="148" spans="1:13" ht="19" customHeight="1" x14ac:dyDescent="0.25">
      <c r="A148" s="210" t="s">
        <v>417</v>
      </c>
      <c r="B148" s="211" t="s">
        <v>595</v>
      </c>
      <c r="C148" s="212"/>
      <c r="D148" s="213"/>
      <c r="E148" s="242"/>
      <c r="F148" s="214"/>
      <c r="G148" s="214"/>
      <c r="H148" s="215"/>
      <c r="I148" s="262"/>
      <c r="J148" s="169"/>
      <c r="K148" s="169"/>
      <c r="L148" s="169"/>
      <c r="M148" s="169"/>
    </row>
    <row r="149" spans="1:13" ht="19" customHeight="1" x14ac:dyDescent="0.25">
      <c r="A149" s="264">
        <v>1</v>
      </c>
      <c r="B149" s="265" t="s">
        <v>621</v>
      </c>
      <c r="C149" s="266"/>
      <c r="D149" s="267">
        <v>34.32</v>
      </c>
      <c r="E149" s="236" t="s">
        <v>584</v>
      </c>
      <c r="F149" s="269">
        <v>29250</v>
      </c>
      <c r="G149" s="270">
        <v>0.11</v>
      </c>
      <c r="H149" s="271" cm="1">
        <f t="array" ref="H149">(D149*F149*G149)+(D149*F149)</f>
        <v>1114284.6000000001</v>
      </c>
      <c r="I149" s="262">
        <v>1114284.6000000001</v>
      </c>
      <c r="J149" s="169"/>
      <c r="K149" s="169"/>
      <c r="L149" s="169"/>
      <c r="M149" s="169"/>
    </row>
    <row r="150" spans="1:13" ht="24.75" customHeight="1" x14ac:dyDescent="0.2">
      <c r="A150" s="205" t="s">
        <v>622</v>
      </c>
      <c r="B150" s="206" t="s">
        <v>623</v>
      </c>
      <c r="C150" s="207"/>
      <c r="D150" s="208"/>
      <c r="E150" s="208"/>
      <c r="F150" s="208"/>
      <c r="G150" s="208"/>
      <c r="H150" s="209"/>
      <c r="I150" s="188"/>
      <c r="J150" s="169"/>
      <c r="K150" s="169"/>
      <c r="L150" s="169"/>
      <c r="M150" s="169"/>
    </row>
    <row r="151" spans="1:13" ht="24.75" customHeight="1" x14ac:dyDescent="0.2">
      <c r="A151" s="216">
        <v>1</v>
      </c>
      <c r="B151" s="217" t="s">
        <v>624</v>
      </c>
      <c r="C151" s="218"/>
      <c r="D151" s="272">
        <v>2.0999999999999999E-3</v>
      </c>
      <c r="E151" s="220" t="s">
        <v>625</v>
      </c>
      <c r="F151" s="221">
        <v>100000000</v>
      </c>
      <c r="G151" s="222"/>
      <c r="H151" s="223" cm="1">
        <f t="array" ref="H151">D151*F151</f>
        <v>210000</v>
      </c>
      <c r="I151" s="188"/>
      <c r="J151" s="169"/>
      <c r="K151" s="169"/>
      <c r="L151" s="169"/>
      <c r="M151" s="169"/>
    </row>
    <row r="152" spans="1:13" ht="24.75" customHeight="1" x14ac:dyDescent="0.2">
      <c r="A152" s="224">
        <v>2</v>
      </c>
      <c r="B152" s="225" t="s">
        <v>626</v>
      </c>
      <c r="C152" s="226"/>
      <c r="D152" s="273">
        <v>2.9999999999999997E-4</v>
      </c>
      <c r="E152" s="228" t="s">
        <v>625</v>
      </c>
      <c r="F152" s="229">
        <v>100000000</v>
      </c>
      <c r="G152" s="230"/>
      <c r="H152" s="231" cm="1">
        <f t="array" ref="H152">D152*F152</f>
        <v>29999.999999999996</v>
      </c>
      <c r="I152" s="188"/>
      <c r="J152" s="169"/>
      <c r="K152" s="169"/>
      <c r="L152" s="169"/>
      <c r="M152" s="169"/>
    </row>
    <row r="153" spans="1:13" ht="24.75" customHeight="1" x14ac:dyDescent="0.2">
      <c r="A153" s="224">
        <v>3</v>
      </c>
      <c r="B153" s="225" t="s">
        <v>624</v>
      </c>
      <c r="C153" s="226"/>
      <c r="D153" s="273">
        <v>1.6999999999999999E-3</v>
      </c>
      <c r="E153" s="228" t="s">
        <v>625</v>
      </c>
      <c r="F153" s="229">
        <v>150000000</v>
      </c>
      <c r="G153" s="230"/>
      <c r="H153" s="231" cm="1">
        <f t="array" ref="H153">D153*F153</f>
        <v>255000</v>
      </c>
      <c r="I153" s="188"/>
      <c r="J153" s="169"/>
      <c r="K153" s="169"/>
      <c r="L153" s="169"/>
      <c r="M153" s="169"/>
    </row>
    <row r="154" spans="1:13" ht="24.75" customHeight="1" x14ac:dyDescent="0.2">
      <c r="A154" s="232">
        <v>4</v>
      </c>
      <c r="B154" s="233" t="s">
        <v>626</v>
      </c>
      <c r="C154" s="234"/>
      <c r="D154" s="274">
        <v>2.0000000000000001E-4</v>
      </c>
      <c r="E154" s="236" t="s">
        <v>625</v>
      </c>
      <c r="F154" s="237">
        <v>150000000</v>
      </c>
      <c r="G154" s="238"/>
      <c r="H154" s="239" cm="1">
        <f t="array" ref="H154">D154*F154</f>
        <v>30000</v>
      </c>
      <c r="I154" s="188"/>
      <c r="J154" s="169"/>
      <c r="K154" s="169"/>
      <c r="L154" s="169"/>
      <c r="M154" s="169"/>
    </row>
    <row r="155" spans="1:13" ht="24.75" customHeight="1" x14ac:dyDescent="0.2">
      <c r="A155" s="275" t="s">
        <v>627</v>
      </c>
      <c r="B155" s="276" t="s">
        <v>628</v>
      </c>
      <c r="C155" s="277"/>
      <c r="D155" s="277"/>
      <c r="E155" s="277"/>
      <c r="F155" s="277"/>
      <c r="G155" s="278"/>
      <c r="H155" s="279"/>
      <c r="I155" s="188"/>
      <c r="J155" s="169"/>
      <c r="K155" s="169"/>
      <c r="L155" s="169"/>
      <c r="M155" s="169"/>
    </row>
    <row r="156" spans="1:13" ht="24.75" customHeight="1" x14ac:dyDescent="0.2">
      <c r="A156" s="280"/>
      <c r="B156" s="281" t="s">
        <v>10</v>
      </c>
      <c r="C156" s="282"/>
      <c r="D156" s="282"/>
      <c r="E156" s="282"/>
      <c r="F156" s="283"/>
      <c r="G156" s="284"/>
      <c r="H156" s="285"/>
      <c r="I156" s="188"/>
      <c r="J156" s="169"/>
      <c r="K156" s="169"/>
      <c r="L156" s="169"/>
      <c r="M156" s="169"/>
    </row>
    <row r="157" spans="1:13" ht="24.75" customHeight="1" x14ac:dyDescent="0.2">
      <c r="A157" s="280"/>
      <c r="B157" s="286" t="s">
        <v>74</v>
      </c>
      <c r="C157" s="287"/>
      <c r="D157" s="227">
        <v>1</v>
      </c>
      <c r="E157" s="228" t="s">
        <v>102</v>
      </c>
      <c r="F157" s="221">
        <v>3825000</v>
      </c>
      <c r="G157" s="222">
        <v>0.11</v>
      </c>
      <c r="H157" s="223" cm="1">
        <f t="array" ref="H157">(D157*F157*G157)+(D157*F157)</f>
        <v>4245750</v>
      </c>
      <c r="I157" s="188"/>
      <c r="J157" s="169"/>
      <c r="K157" s="169"/>
      <c r="L157" s="169"/>
      <c r="M157" s="169"/>
    </row>
    <row r="158" spans="1:13" ht="24.75" customHeight="1" x14ac:dyDescent="0.2">
      <c r="A158" s="280"/>
      <c r="B158" s="286" t="s">
        <v>15</v>
      </c>
      <c r="C158" s="287"/>
      <c r="D158" s="227">
        <v>1</v>
      </c>
      <c r="E158" s="228" t="s">
        <v>102</v>
      </c>
      <c r="F158" s="229">
        <v>1915000</v>
      </c>
      <c r="G158" s="230">
        <v>0.11</v>
      </c>
      <c r="H158" s="231" cm="1">
        <f t="array" ref="H158">(D158*F158*G158)+(D158*F158)</f>
        <v>2125650</v>
      </c>
      <c r="I158" s="188"/>
      <c r="J158" s="169"/>
      <c r="K158" s="169"/>
      <c r="L158" s="169"/>
      <c r="M158" s="169"/>
    </row>
    <row r="159" spans="1:13" ht="24.75" customHeight="1" x14ac:dyDescent="0.2">
      <c r="A159" s="280"/>
      <c r="B159" s="281" t="s">
        <v>32</v>
      </c>
      <c r="C159" s="282"/>
      <c r="D159" s="282"/>
      <c r="E159" s="282"/>
      <c r="F159" s="283"/>
      <c r="G159" s="284"/>
      <c r="H159" s="285"/>
      <c r="I159" s="188"/>
      <c r="J159" s="169"/>
      <c r="K159" s="169"/>
      <c r="L159" s="169"/>
      <c r="M159" s="169"/>
    </row>
    <row r="160" spans="1:13" ht="24.75" customHeight="1" x14ac:dyDescent="0.2">
      <c r="A160" s="280"/>
      <c r="B160" s="286" t="s">
        <v>240</v>
      </c>
      <c r="C160" s="287"/>
      <c r="D160" s="227">
        <v>17.5</v>
      </c>
      <c r="E160" s="228" t="s">
        <v>102</v>
      </c>
      <c r="F160" s="221">
        <v>91250</v>
      </c>
      <c r="G160" s="222">
        <v>0.11</v>
      </c>
      <c r="H160" s="223" cm="1">
        <f t="array" ref="H160">(D160*F160*G160)+(D160*F160)</f>
        <v>1772531.25</v>
      </c>
      <c r="I160" s="188"/>
      <c r="J160" s="169"/>
      <c r="K160" s="169"/>
      <c r="L160" s="169"/>
      <c r="M160" s="169"/>
    </row>
    <row r="161" spans="1:13" ht="24.75" customHeight="1" x14ac:dyDescent="0.2">
      <c r="A161" s="280"/>
      <c r="B161" s="286" t="s">
        <v>244</v>
      </c>
      <c r="C161" s="287"/>
      <c r="D161" s="227">
        <v>9</v>
      </c>
      <c r="E161" s="228" t="s">
        <v>102</v>
      </c>
      <c r="F161" s="229">
        <v>215572.98</v>
      </c>
      <c r="G161" s="230">
        <v>0.11</v>
      </c>
      <c r="H161" s="231" cm="1">
        <f t="array" ref="H161">(D161*F161*G161)+(D161*F161)</f>
        <v>2153574.0702</v>
      </c>
      <c r="I161" s="188"/>
      <c r="J161" s="169"/>
      <c r="K161" s="169"/>
      <c r="L161" s="169"/>
      <c r="M161" s="169"/>
    </row>
    <row r="162" spans="1:13" ht="24.75" customHeight="1" x14ac:dyDescent="0.2">
      <c r="A162" s="280"/>
      <c r="B162" s="281" t="s">
        <v>245</v>
      </c>
      <c r="C162" s="282"/>
      <c r="D162" s="282"/>
      <c r="E162" s="282"/>
      <c r="F162" s="283"/>
      <c r="G162" s="284"/>
      <c r="H162" s="285"/>
      <c r="I162" s="188"/>
      <c r="J162" s="169"/>
      <c r="K162" s="169"/>
      <c r="L162" s="169"/>
      <c r="M162" s="169"/>
    </row>
    <row r="163" spans="1:13" ht="24.75" customHeight="1" x14ac:dyDescent="0.2">
      <c r="A163" s="280"/>
      <c r="B163" s="286" t="s">
        <v>629</v>
      </c>
      <c r="C163" s="287"/>
      <c r="D163" s="227">
        <v>26.58</v>
      </c>
      <c r="E163" s="228" t="s">
        <v>321</v>
      </c>
      <c r="F163" s="221">
        <v>2348807.12</v>
      </c>
      <c r="G163" s="222">
        <v>0.11</v>
      </c>
      <c r="H163" s="223" cm="1">
        <f t="array" ref="H163">(D163*F163*G163)+(D163*F163)</f>
        <v>69298735.507055998</v>
      </c>
      <c r="I163" s="188"/>
      <c r="J163" s="169"/>
      <c r="K163" s="169"/>
      <c r="L163" s="169"/>
      <c r="M163" s="169"/>
    </row>
    <row r="164" spans="1:13" ht="24.75" customHeight="1" x14ac:dyDescent="0.2">
      <c r="A164" s="280"/>
      <c r="B164" s="286" t="s">
        <v>249</v>
      </c>
      <c r="C164" s="287"/>
      <c r="D164" s="227">
        <v>2.36</v>
      </c>
      <c r="E164" s="228" t="s">
        <v>321</v>
      </c>
      <c r="F164" s="229">
        <v>1564420.25</v>
      </c>
      <c r="G164" s="230">
        <v>0.11</v>
      </c>
      <c r="H164" s="231" cm="1">
        <f t="array" ref="H164">(D164*F164*G164)+(D164*F164)</f>
        <v>4098155.2869000002</v>
      </c>
      <c r="I164" s="188"/>
      <c r="J164" s="169"/>
      <c r="K164" s="169"/>
      <c r="L164" s="169"/>
      <c r="M164" s="169"/>
    </row>
    <row r="165" spans="1:13" ht="24.75" customHeight="1" x14ac:dyDescent="0.2">
      <c r="A165" s="280"/>
      <c r="B165" s="286" t="s">
        <v>251</v>
      </c>
      <c r="C165" s="287"/>
      <c r="D165" s="227">
        <v>3251.05</v>
      </c>
      <c r="E165" s="228" t="s">
        <v>252</v>
      </c>
      <c r="F165" s="229">
        <v>19929.5</v>
      </c>
      <c r="G165" s="230">
        <v>0.11</v>
      </c>
      <c r="H165" s="231" cm="1">
        <f t="array" ref="H165">(D165*F165*G165)+(D165*F165)</f>
        <v>71918899.082249999</v>
      </c>
      <c r="I165" s="188"/>
      <c r="J165" s="169"/>
      <c r="K165" s="169"/>
      <c r="L165" s="169"/>
      <c r="M165" s="169"/>
    </row>
    <row r="166" spans="1:13" ht="24.75" customHeight="1" x14ac:dyDescent="0.2">
      <c r="A166" s="280"/>
      <c r="B166" s="281" t="s">
        <v>253</v>
      </c>
      <c r="C166" s="282"/>
      <c r="D166" s="282"/>
      <c r="E166" s="282"/>
      <c r="F166" s="283"/>
      <c r="G166" s="284"/>
      <c r="H166" s="285"/>
      <c r="I166" s="188"/>
      <c r="J166" s="169"/>
      <c r="K166" s="169"/>
      <c r="L166" s="169"/>
      <c r="M166" s="169"/>
    </row>
    <row r="167" spans="1:13" ht="24.75" customHeight="1" x14ac:dyDescent="0.2">
      <c r="A167" s="280"/>
      <c r="B167" s="286" t="s">
        <v>227</v>
      </c>
      <c r="C167" s="287"/>
      <c r="D167" s="227">
        <v>10</v>
      </c>
      <c r="E167" s="228" t="s">
        <v>228</v>
      </c>
      <c r="F167" s="221">
        <v>90850.04</v>
      </c>
      <c r="G167" s="222">
        <v>0.11</v>
      </c>
      <c r="H167" s="223" cm="1">
        <f t="array" ref="H167">(D167*F167*G167)+(D167*F167)</f>
        <v>1008435.4439999999</v>
      </c>
      <c r="I167" s="188"/>
      <c r="J167" s="169"/>
      <c r="K167" s="169"/>
      <c r="L167" s="169"/>
      <c r="M167" s="169"/>
    </row>
    <row r="168" spans="1:13" ht="24.75" customHeight="1" x14ac:dyDescent="0.2">
      <c r="A168" s="280"/>
      <c r="B168" s="281" t="s">
        <v>144</v>
      </c>
      <c r="C168" s="282"/>
      <c r="D168" s="282"/>
      <c r="E168" s="282"/>
      <c r="F168" s="282"/>
      <c r="G168" s="287"/>
      <c r="H168" s="288"/>
      <c r="I168" s="188"/>
      <c r="J168" s="169"/>
      <c r="K168" s="169"/>
      <c r="L168" s="169"/>
      <c r="M168" s="169"/>
    </row>
    <row r="169" spans="1:13" ht="24.75" customHeight="1" x14ac:dyDescent="0.2">
      <c r="A169" s="280"/>
      <c r="B169" s="286" t="s">
        <v>260</v>
      </c>
      <c r="C169" s="287"/>
      <c r="D169" s="227">
        <v>0</v>
      </c>
      <c r="E169" s="228" t="s">
        <v>317</v>
      </c>
      <c r="F169" s="229">
        <v>0</v>
      </c>
      <c r="G169" s="230">
        <v>0.11</v>
      </c>
      <c r="H169" s="231" cm="1">
        <f t="array" ref="H169">(D169*F169*G169)+(D169*F169)</f>
        <v>0</v>
      </c>
      <c r="I169" s="188"/>
      <c r="J169" s="169"/>
      <c r="K169" s="169"/>
      <c r="L169" s="169"/>
      <c r="M169" s="169"/>
    </row>
    <row r="170" spans="1:13" ht="24.75" customHeight="1" x14ac:dyDescent="0.2">
      <c r="A170" s="280"/>
      <c r="B170" s="286" t="s">
        <v>254</v>
      </c>
      <c r="C170" s="287"/>
      <c r="D170" s="227">
        <v>10.82</v>
      </c>
      <c r="E170" s="228" t="s">
        <v>317</v>
      </c>
      <c r="F170" s="229">
        <v>73660</v>
      </c>
      <c r="G170" s="230">
        <v>0.11</v>
      </c>
      <c r="H170" s="231" cm="1">
        <f t="array" ref="H170">(D170*F170*G170)+(D170*F170)</f>
        <v>884671.33200000005</v>
      </c>
      <c r="I170" s="188"/>
      <c r="J170" s="169"/>
      <c r="K170" s="169"/>
      <c r="L170" s="169"/>
      <c r="M170" s="169"/>
    </row>
    <row r="171" spans="1:13" ht="24.75" customHeight="1" x14ac:dyDescent="0.35">
      <c r="A171" s="289"/>
      <c r="B171" s="286" t="s">
        <v>630</v>
      </c>
      <c r="C171" s="283"/>
      <c r="D171" s="283"/>
      <c r="E171" s="283"/>
      <c r="F171" s="283"/>
      <c r="G171" s="284"/>
      <c r="H171" s="285">
        <v>319605.55</v>
      </c>
      <c r="I171" s="188"/>
      <c r="J171" s="290">
        <v>910000000</v>
      </c>
      <c r="K171" s="169"/>
      <c r="L171" s="169"/>
      <c r="M171" s="169"/>
    </row>
    <row r="172" spans="1:13" ht="24.75" customHeight="1" x14ac:dyDescent="0.35">
      <c r="A172" s="275" t="s">
        <v>627</v>
      </c>
      <c r="B172" s="281" t="s">
        <v>631</v>
      </c>
      <c r="C172" s="277"/>
      <c r="D172" s="277"/>
      <c r="E172" s="277"/>
      <c r="F172" s="277"/>
      <c r="G172" s="278"/>
      <c r="H172" s="279"/>
      <c r="I172" s="188"/>
      <c r="J172" s="291" cm="1">
        <f t="array" ref="J172">SUM(H182,H172,H155)</f>
        <v>0</v>
      </c>
      <c r="K172" s="169"/>
      <c r="L172" s="169"/>
      <c r="M172" s="169"/>
    </row>
    <row r="173" spans="1:13" ht="18" customHeight="1" x14ac:dyDescent="0.2">
      <c r="A173" s="280"/>
      <c r="B173" s="292"/>
      <c r="C173" s="282"/>
      <c r="D173" s="282"/>
      <c r="E173" s="282"/>
      <c r="F173" s="282"/>
      <c r="G173" s="287"/>
      <c r="H173" s="288"/>
      <c r="I173" s="188"/>
      <c r="J173" s="169"/>
      <c r="K173" s="169"/>
      <c r="L173" s="169"/>
      <c r="M173" s="169"/>
    </row>
    <row r="174" spans="1:13" ht="18" customHeight="1" x14ac:dyDescent="0.2">
      <c r="A174" s="280"/>
      <c r="B174" s="281" t="s">
        <v>10</v>
      </c>
      <c r="C174" s="282"/>
      <c r="D174" s="282"/>
      <c r="E174" s="282"/>
      <c r="F174" s="283"/>
      <c r="G174" s="284"/>
      <c r="H174" s="285"/>
      <c r="I174" s="188"/>
      <c r="J174" s="169"/>
      <c r="K174" s="169"/>
      <c r="L174" s="169"/>
      <c r="M174" s="169"/>
    </row>
    <row r="175" spans="1:13" ht="18" customHeight="1" x14ac:dyDescent="0.2">
      <c r="A175" s="280"/>
      <c r="B175" s="286" t="s">
        <v>74</v>
      </c>
      <c r="C175" s="287"/>
      <c r="D175" s="227">
        <v>1</v>
      </c>
      <c r="E175" s="228" t="s">
        <v>102</v>
      </c>
      <c r="F175" s="221">
        <v>350000</v>
      </c>
      <c r="G175" s="222">
        <v>0.11</v>
      </c>
      <c r="H175" s="223" cm="1">
        <f t="array" ref="H175">(D175*F175*G175)+(D175*F175)</f>
        <v>388500</v>
      </c>
      <c r="I175" s="188"/>
      <c r="J175" s="169"/>
      <c r="K175" s="169"/>
      <c r="L175" s="169"/>
      <c r="M175" s="169"/>
    </row>
    <row r="176" spans="1:13" ht="18" customHeight="1" x14ac:dyDescent="0.2">
      <c r="A176" s="280"/>
      <c r="B176" s="286" t="s">
        <v>15</v>
      </c>
      <c r="C176" s="287"/>
      <c r="D176" s="227">
        <v>1</v>
      </c>
      <c r="E176" s="228" t="s">
        <v>102</v>
      </c>
      <c r="F176" s="229">
        <v>495000</v>
      </c>
      <c r="G176" s="230">
        <v>0.11</v>
      </c>
      <c r="H176" s="231" cm="1">
        <f t="array" ref="H176">(D176*F176*G176)+(D176*F176)</f>
        <v>549450</v>
      </c>
      <c r="I176" s="188"/>
      <c r="J176" s="169"/>
      <c r="K176" s="169"/>
      <c r="L176" s="169"/>
      <c r="M176" s="169"/>
    </row>
    <row r="177" spans="1:13" ht="18" customHeight="1" x14ac:dyDescent="0.2">
      <c r="A177" s="280"/>
      <c r="B177" s="281" t="s">
        <v>32</v>
      </c>
      <c r="C177" s="282"/>
      <c r="D177" s="282"/>
      <c r="E177" s="282"/>
      <c r="F177" s="283"/>
      <c r="G177" s="284"/>
      <c r="H177" s="285"/>
      <c r="I177" s="188"/>
      <c r="J177" s="169"/>
      <c r="K177" s="169"/>
      <c r="L177" s="169"/>
      <c r="M177" s="169"/>
    </row>
    <row r="178" spans="1:13" ht="18" customHeight="1" x14ac:dyDescent="0.2">
      <c r="A178" s="280"/>
      <c r="B178" s="286" t="s">
        <v>35</v>
      </c>
      <c r="C178" s="287"/>
      <c r="D178" s="227">
        <v>432</v>
      </c>
      <c r="E178" s="228" t="s">
        <v>102</v>
      </c>
      <c r="F178" s="221">
        <v>1261.27</v>
      </c>
      <c r="G178" s="222">
        <v>0.11</v>
      </c>
      <c r="H178" s="223" cm="1">
        <f t="array" ref="H178">(D178*F178*G178)+(D178*F178)</f>
        <v>604804.19039999996</v>
      </c>
      <c r="I178" s="188"/>
      <c r="J178" s="169"/>
      <c r="K178" s="169"/>
      <c r="L178" s="169"/>
      <c r="M178" s="169"/>
    </row>
    <row r="179" spans="1:13" ht="18" customHeight="1" x14ac:dyDescent="0.2">
      <c r="A179" s="280"/>
      <c r="B179" s="286" t="s">
        <v>632</v>
      </c>
      <c r="C179" s="287"/>
      <c r="D179" s="227">
        <v>0</v>
      </c>
      <c r="E179" s="228" t="s">
        <v>102</v>
      </c>
      <c r="F179" s="229">
        <v>0</v>
      </c>
      <c r="G179" s="230">
        <v>0.11</v>
      </c>
      <c r="H179" s="231" cm="1">
        <f t="array" ref="H179">(D179*F179*G179)+(D179*F179)</f>
        <v>0</v>
      </c>
      <c r="I179" s="188"/>
      <c r="J179" s="169"/>
      <c r="K179" s="169"/>
      <c r="L179" s="169"/>
      <c r="M179" s="169"/>
    </row>
    <row r="180" spans="1:13" ht="18" customHeight="1" x14ac:dyDescent="0.2">
      <c r="A180" s="280"/>
      <c r="B180" s="281" t="s">
        <v>245</v>
      </c>
      <c r="C180" s="282"/>
      <c r="D180" s="282"/>
      <c r="E180" s="282"/>
      <c r="F180" s="283"/>
      <c r="G180" s="284"/>
      <c r="H180" s="285"/>
      <c r="I180" s="188"/>
      <c r="J180" s="169"/>
      <c r="K180" s="169"/>
      <c r="L180" s="169"/>
      <c r="M180" s="169"/>
    </row>
    <row r="181" spans="1:13" ht="24.75" customHeight="1" x14ac:dyDescent="0.25">
      <c r="A181" s="289"/>
      <c r="B181" s="286" t="s">
        <v>308</v>
      </c>
      <c r="C181" s="284"/>
      <c r="D181" s="235">
        <v>76.8</v>
      </c>
      <c r="E181" s="236" t="s">
        <v>321</v>
      </c>
      <c r="F181" s="269">
        <v>2212436.7599999998</v>
      </c>
      <c r="G181" s="270">
        <v>0.11</v>
      </c>
      <c r="H181" s="271" cm="1">
        <f t="array" ref="H181">(D181*F181*G181)+(D181*F181)</f>
        <v>188605808.91647997</v>
      </c>
      <c r="I181" s="262"/>
      <c r="J181" s="169"/>
      <c r="K181" s="169"/>
      <c r="L181" s="169"/>
      <c r="M181" s="169"/>
    </row>
    <row r="182" spans="1:13" ht="18" customHeight="1" x14ac:dyDescent="0.2">
      <c r="A182" s="275" t="s">
        <v>627</v>
      </c>
      <c r="B182" s="281" t="s">
        <v>634</v>
      </c>
      <c r="C182" s="277"/>
      <c r="D182" s="277"/>
      <c r="E182" s="277"/>
      <c r="F182" s="277"/>
      <c r="G182" s="278"/>
      <c r="H182" s="279"/>
      <c r="I182" s="188"/>
      <c r="J182" s="169"/>
      <c r="K182" s="293">
        <v>2.0999999999999999E-3</v>
      </c>
      <c r="L182" s="169"/>
      <c r="M182" s="169"/>
    </row>
    <row r="183" spans="1:13" ht="24.75" customHeight="1" x14ac:dyDescent="0.2">
      <c r="A183" s="280"/>
      <c r="B183" s="281" t="s">
        <v>10</v>
      </c>
      <c r="C183" s="282"/>
      <c r="D183" s="282"/>
      <c r="E183" s="282"/>
      <c r="F183" s="283"/>
      <c r="G183" s="284"/>
      <c r="H183" s="285"/>
      <c r="I183" s="188"/>
      <c r="J183" s="169"/>
      <c r="K183" s="169"/>
      <c r="L183" s="169"/>
      <c r="M183" s="169"/>
    </row>
    <row r="184" spans="1:13" ht="24.75" customHeight="1" x14ac:dyDescent="0.2">
      <c r="A184" s="280"/>
      <c r="B184" s="286" t="s">
        <v>74</v>
      </c>
      <c r="C184" s="287"/>
      <c r="D184" s="227">
        <v>1</v>
      </c>
      <c r="E184" s="228" t="s">
        <v>102</v>
      </c>
      <c r="F184" s="221">
        <v>7240000</v>
      </c>
      <c r="G184" s="222">
        <v>0.11</v>
      </c>
      <c r="H184" s="223" cm="1">
        <f t="array" ref="H184">(D184*F184*G184)+(D184*F184)</f>
        <v>8036400</v>
      </c>
      <c r="I184" s="188"/>
      <c r="J184" s="169"/>
      <c r="K184" s="169"/>
      <c r="L184" s="169"/>
      <c r="M184" s="169"/>
    </row>
    <row r="185" spans="1:13" ht="24.75" customHeight="1" x14ac:dyDescent="0.2">
      <c r="A185" s="280"/>
      <c r="B185" s="286" t="s">
        <v>15</v>
      </c>
      <c r="C185" s="287"/>
      <c r="D185" s="227">
        <v>1</v>
      </c>
      <c r="E185" s="228" t="s">
        <v>102</v>
      </c>
      <c r="F185" s="229">
        <v>495000</v>
      </c>
      <c r="G185" s="230">
        <v>0.11</v>
      </c>
      <c r="H185" s="231" cm="1">
        <f t="array" ref="H185">(D185*F185*G185)+(D185*F185)</f>
        <v>549450</v>
      </c>
      <c r="I185" s="188"/>
      <c r="J185" s="169"/>
      <c r="K185" s="169"/>
      <c r="L185" s="169"/>
      <c r="M185" s="169"/>
    </row>
    <row r="186" spans="1:13" ht="24.75" customHeight="1" x14ac:dyDescent="0.2">
      <c r="A186" s="280"/>
      <c r="B186" s="281" t="s">
        <v>126</v>
      </c>
      <c r="C186" s="282"/>
      <c r="D186" s="282"/>
      <c r="E186" s="282"/>
      <c r="F186" s="283"/>
      <c r="G186" s="284"/>
      <c r="H186" s="285"/>
      <c r="I186" s="188"/>
      <c r="J186" s="169"/>
      <c r="K186" s="169"/>
      <c r="L186" s="169"/>
      <c r="M186" s="169"/>
    </row>
    <row r="187" spans="1:13" ht="24.75" customHeight="1" x14ac:dyDescent="0.2">
      <c r="A187" s="280"/>
      <c r="B187" s="286" t="s">
        <v>35</v>
      </c>
      <c r="C187" s="287"/>
      <c r="D187" s="227">
        <v>670.88</v>
      </c>
      <c r="E187" s="228" t="s">
        <v>102</v>
      </c>
      <c r="F187" s="221">
        <v>15575.48</v>
      </c>
      <c r="G187" s="222">
        <v>0.11</v>
      </c>
      <c r="H187" s="223" cm="1">
        <f t="array" ref="H187">(D187*F187*G187)+(D187*F187)</f>
        <v>11598698.604863999</v>
      </c>
      <c r="I187" s="188"/>
      <c r="J187" s="169"/>
      <c r="K187" s="169"/>
      <c r="L187" s="169"/>
      <c r="M187" s="169"/>
    </row>
    <row r="188" spans="1:13" ht="18" customHeight="1" x14ac:dyDescent="0.2">
      <c r="A188" s="280"/>
      <c r="B188" s="281" t="s">
        <v>32</v>
      </c>
      <c r="C188" s="282"/>
      <c r="D188" s="282"/>
      <c r="E188" s="282"/>
      <c r="F188" s="283"/>
      <c r="G188" s="284"/>
      <c r="H188" s="285"/>
      <c r="I188" s="188"/>
      <c r="J188" s="169"/>
      <c r="K188" s="169"/>
      <c r="L188" s="169"/>
      <c r="M188" s="169"/>
    </row>
    <row r="189" spans="1:13" ht="21" customHeight="1" x14ac:dyDescent="0.25">
      <c r="A189" s="280"/>
      <c r="B189" s="286" t="s">
        <v>263</v>
      </c>
      <c r="C189" s="287"/>
      <c r="D189" s="227">
        <v>10628.93</v>
      </c>
      <c r="E189" s="228" t="s">
        <v>102</v>
      </c>
      <c r="F189" s="221">
        <v>24729.47</v>
      </c>
      <c r="G189" s="222">
        <v>0.11</v>
      </c>
      <c r="H189" s="223" cm="1">
        <f t="array" ref="H189">(D189*F189*G189)+(D189*F189)</f>
        <v>291761064.17948103</v>
      </c>
      <c r="I189" s="188"/>
      <c r="J189" s="294"/>
      <c r="K189" s="169"/>
      <c r="L189" s="169"/>
      <c r="M189" s="169"/>
    </row>
    <row r="190" spans="1:13" ht="13.5" customHeight="1" x14ac:dyDescent="0.2">
      <c r="A190" s="295"/>
      <c r="B190" s="295"/>
      <c r="C190" s="295"/>
      <c r="D190" s="295"/>
      <c r="E190" s="295"/>
      <c r="F190" s="295"/>
      <c r="G190" s="295"/>
      <c r="H190" s="296" cm="1">
        <f t="array" ref="H190">SUM(H16:H189)</f>
        <v>909923212.99407101</v>
      </c>
      <c r="I190" s="169"/>
      <c r="J190" s="169"/>
      <c r="K190" s="169"/>
      <c r="L190" s="169"/>
      <c r="M190" s="169"/>
    </row>
    <row r="191" spans="1:13" ht="19" customHeight="1" x14ac:dyDescent="0.25">
      <c r="A191" s="169"/>
      <c r="B191" s="297"/>
      <c r="C191" s="298"/>
      <c r="D191" s="297"/>
      <c r="E191" s="298"/>
      <c r="F191" s="169"/>
      <c r="G191" s="169"/>
      <c r="H191" s="299">
        <v>909920183.41363096</v>
      </c>
      <c r="I191" s="169"/>
      <c r="J191" s="169"/>
      <c r="K191" s="169"/>
      <c r="L191" s="169"/>
      <c r="M191" s="169"/>
    </row>
    <row r="192" spans="1:13" ht="19" customHeight="1" x14ac:dyDescent="0.25">
      <c r="A192" s="169"/>
      <c r="B192" s="298"/>
      <c r="C192" s="298"/>
      <c r="D192" s="298"/>
      <c r="E192" s="298"/>
      <c r="F192" s="169"/>
      <c r="G192" s="169"/>
      <c r="H192" s="298"/>
      <c r="I192" s="169"/>
      <c r="J192" s="169"/>
      <c r="K192" s="169"/>
      <c r="L192" s="169"/>
      <c r="M192" s="169"/>
    </row>
    <row r="193" spans="1:13" ht="19" customHeight="1" x14ac:dyDescent="0.25">
      <c r="A193" s="169"/>
      <c r="B193" s="298"/>
      <c r="C193" s="298"/>
      <c r="D193" s="298"/>
      <c r="E193" s="298"/>
      <c r="F193" s="169"/>
      <c r="G193" s="169"/>
      <c r="H193" s="261">
        <v>909920000</v>
      </c>
      <c r="I193" s="169"/>
      <c r="J193" s="169"/>
      <c r="K193" s="169"/>
      <c r="L193" s="169"/>
      <c r="M193" s="169"/>
    </row>
  </sheetData>
  <pageMargins left="0.7" right="0.7" top="0.75" bottom="0.75" header="0.3" footer="0.3"/>
  <pageSetup scale="25" orientation="portrait"/>
  <headerFooter>
    <oddFooter>&amp;C&amp;"Helvetica Neue,Regular"&amp;12&amp;K000000&amp;P</oddFooter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pageSetUpPr fitToPage="1"/>
  </sheetPr>
  <dimension ref="A1:P31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5" width="14.1640625" style="1" customWidth="1"/>
    <col min="16" max="16" width="44.83203125" style="1" customWidth="1"/>
    <col min="17" max="17" width="16.33203125" style="1" customWidth="1"/>
    <col min="18" max="16384" width="16.33203125" style="1"/>
  </cols>
  <sheetData>
    <row r="1" spans="1:16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  <c r="O1" s="103"/>
      <c r="P1" s="103"/>
    </row>
    <row r="2" spans="1:16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  <c r="O2" s="2" t="s">
        <v>652</v>
      </c>
      <c r="P2" s="2" t="s">
        <v>653</v>
      </c>
    </row>
    <row r="3" spans="1:16" ht="32.5" customHeight="1" x14ac:dyDescent="0.15">
      <c r="A3" s="3"/>
      <c r="B3" s="4" t="s">
        <v>654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8" t="str" cm="1">
        <f t="array" ref="N3">IF(F3&gt;0,IF($D3&lt;=0,0,ROUND(F3*J3,2)),"")</f>
        <v/>
      </c>
      <c r="O3" s="8" t="str" cm="1">
        <f t="array" ref="O3">IF(G3&gt;0,IF($D3&lt;=0,0,ROUND(G3*K3,2)),"")</f>
        <v/>
      </c>
      <c r="P3" s="9" t="str" cm="1">
        <f t="array" ref="P3">IF(H3&gt;0,IF($D3&lt;=0,0,ROUND(H3*L3,2)),"")</f>
        <v/>
      </c>
    </row>
    <row r="4" spans="1:16" ht="68.5" customHeight="1" x14ac:dyDescent="0.15">
      <c r="A4" s="29">
        <v>1</v>
      </c>
      <c r="B4" s="11" t="s">
        <v>655</v>
      </c>
      <c r="C4" s="12"/>
      <c r="D4" s="13">
        <v>1</v>
      </c>
      <c r="E4" s="13" cm="1">
        <f t="array" ref="E4">D4</f>
        <v>1</v>
      </c>
      <c r="F4" s="13" cm="1">
        <f t="array" ref="F4">D4</f>
        <v>1</v>
      </c>
      <c r="G4" s="14" t="s">
        <v>112</v>
      </c>
      <c r="H4" s="13" cm="1">
        <f t="array" ref="H4">ROUNDDOWN(O4*(10/11.1),2)</f>
        <v>8495495.4900000002</v>
      </c>
      <c r="I4" s="23">
        <v>8470000</v>
      </c>
      <c r="J4" s="23">
        <v>8470000</v>
      </c>
      <c r="K4" s="13">
        <v>11</v>
      </c>
      <c r="L4" s="13" cm="1">
        <f t="array" ref="L4">IF(D4&gt;0,IF($D4&lt;=0,0,D4*H4),"")</f>
        <v>8495495.4900000002</v>
      </c>
      <c r="M4" s="13" cm="1">
        <f t="array" ref="M4">IF(E4&gt;0,IF($D4&lt;=0,0,ROUND(E4*I4,2)),"")</f>
        <v>8470000</v>
      </c>
      <c r="N4" s="13" cm="1">
        <f t="array" ref="N4">IF(F4&gt;0,IF($D4&lt;=0,0,ROUND(F4*J4,2)),"")</f>
        <v>8470000</v>
      </c>
      <c r="O4" s="13">
        <v>9430000</v>
      </c>
      <c r="P4" s="122" t="s">
        <v>656</v>
      </c>
    </row>
    <row r="5" spans="1:16" ht="20.5" customHeight="1" x14ac:dyDescent="0.15">
      <c r="A5" s="29">
        <v>2</v>
      </c>
      <c r="B5" s="11" t="s">
        <v>657</v>
      </c>
      <c r="C5" s="16"/>
      <c r="D5" s="18">
        <v>1</v>
      </c>
      <c r="E5" s="18" cm="1">
        <f t="array" ref="E5">D5</f>
        <v>1</v>
      </c>
      <c r="F5" s="18" cm="1">
        <f t="array" ref="F5">D5</f>
        <v>1</v>
      </c>
      <c r="G5" s="25" t="s">
        <v>112</v>
      </c>
      <c r="H5" s="18" cm="1">
        <f t="array" ref="H5">ROUNDDOWN(O5*(10/11.1),2)</f>
        <v>31449009</v>
      </c>
      <c r="I5" s="26">
        <v>31350000</v>
      </c>
      <c r="J5" s="26">
        <v>31350000</v>
      </c>
      <c r="K5" s="18">
        <v>11</v>
      </c>
      <c r="L5" s="18" cm="1">
        <f t="array" ref="L5">IF(D5&gt;0,IF($D5&lt;=0,0,D5*H5),"")</f>
        <v>31449009</v>
      </c>
      <c r="M5" s="18" cm="1">
        <f t="array" ref="M5">IF(E5&gt;0,IF($D5&lt;=0,0,ROUND(E5*I5,2)),"")</f>
        <v>31350000</v>
      </c>
      <c r="N5" s="18" cm="1">
        <f t="array" ref="N5">IF(F5&gt;0,IF($D5&lt;=0,0,ROUND(F5*J5,2)),"")</f>
        <v>31350000</v>
      </c>
      <c r="O5" s="18">
        <v>34908400</v>
      </c>
      <c r="P5" s="27"/>
    </row>
    <row r="6" spans="1:16" ht="20.5" customHeight="1" x14ac:dyDescent="0.15">
      <c r="A6" s="29">
        <v>3</v>
      </c>
      <c r="B6" s="11" t="s">
        <v>658</v>
      </c>
      <c r="C6" s="12"/>
      <c r="D6" s="13">
        <v>1</v>
      </c>
      <c r="E6" s="13" cm="1">
        <f t="array" ref="E6">D6</f>
        <v>1</v>
      </c>
      <c r="F6" s="13" cm="1">
        <f t="array" ref="F6">D6</f>
        <v>1</v>
      </c>
      <c r="G6" s="14" t="s">
        <v>112</v>
      </c>
      <c r="H6" s="13" cm="1">
        <f t="array" ref="H6">ROUNDDOWN(O6*(10/11.1),2)</f>
        <v>27027027.02</v>
      </c>
      <c r="I6" s="23">
        <v>27000000</v>
      </c>
      <c r="J6" s="23">
        <v>27000000</v>
      </c>
      <c r="K6" s="13">
        <v>11</v>
      </c>
      <c r="L6" s="13" cm="1">
        <f t="array" ref="L6">IF(D6&gt;0,IF($D6&lt;=0,0,D6*H6),"")</f>
        <v>27027027.02</v>
      </c>
      <c r="M6" s="13" cm="1">
        <f t="array" ref="M6">IF(E6&gt;0,IF($D6&lt;=0,0,ROUND(E6*I6,2)),"")</f>
        <v>27000000</v>
      </c>
      <c r="N6" s="13" cm="1">
        <f t="array" ref="N6">IF(F6&gt;0,IF($D6&lt;=0,0,ROUND(F6*J6,2)),"")</f>
        <v>27000000</v>
      </c>
      <c r="O6" s="13">
        <v>30000000</v>
      </c>
      <c r="P6" s="300" t="s">
        <v>659</v>
      </c>
    </row>
    <row r="7" spans="1:16" ht="20.5" customHeight="1" x14ac:dyDescent="0.15">
      <c r="A7" s="29">
        <v>5</v>
      </c>
      <c r="B7" s="11" t="s">
        <v>660</v>
      </c>
      <c r="C7" s="16"/>
      <c r="D7" s="18">
        <v>5</v>
      </c>
      <c r="E7" s="18" cm="1">
        <f t="array" ref="E7">D7</f>
        <v>5</v>
      </c>
      <c r="F7" s="18" cm="1">
        <f t="array" ref="F7">D7</f>
        <v>5</v>
      </c>
      <c r="G7" s="25" t="s">
        <v>112</v>
      </c>
      <c r="H7" s="18" cm="1">
        <f t="array" ref="H7">ROUNDDOWN(O7*(10/11.1),2)</f>
        <v>2025045.04</v>
      </c>
      <c r="I7" s="26">
        <v>2015000</v>
      </c>
      <c r="J7" s="26">
        <v>2015000</v>
      </c>
      <c r="K7" s="18">
        <v>11</v>
      </c>
      <c r="L7" s="18" cm="1">
        <f t="array" ref="L7">IF(D7&gt;0,IF($D7&lt;=0,0,D7*H7),"")</f>
        <v>10125225.199999999</v>
      </c>
      <c r="M7" s="18" cm="1">
        <f t="array" ref="M7">IF(E7&gt;0,IF($D7&lt;=0,0,ROUND(E7*I7,2)),"")</f>
        <v>10075000</v>
      </c>
      <c r="N7" s="18" cm="1">
        <f t="array" ref="N7">IF(F7&gt;0,IF($D7&lt;=0,0,ROUND(F7*J7,2)),"")</f>
        <v>10075000</v>
      </c>
      <c r="O7" s="18">
        <v>2247800</v>
      </c>
      <c r="P7" s="121" t="s">
        <v>661</v>
      </c>
    </row>
    <row r="8" spans="1:16" ht="164.5" customHeight="1" x14ac:dyDescent="0.15">
      <c r="A8" s="31">
        <v>6</v>
      </c>
      <c r="B8" s="32" t="s">
        <v>662</v>
      </c>
      <c r="C8" s="82"/>
      <c r="D8" s="83">
        <v>4</v>
      </c>
      <c r="E8" s="83" cm="1">
        <f t="array" ref="E8">D8</f>
        <v>4</v>
      </c>
      <c r="F8" s="83" cm="1">
        <f t="array" ref="F8">D8</f>
        <v>4</v>
      </c>
      <c r="G8" s="86" t="s">
        <v>112</v>
      </c>
      <c r="H8" s="83" cm="1">
        <f t="array" ref="H8">ROUNDDOWN(O8*(10/11.1),2)</f>
        <v>13655045.039999999</v>
      </c>
      <c r="I8" s="134">
        <v>13650000</v>
      </c>
      <c r="J8" s="134">
        <v>13650000</v>
      </c>
      <c r="K8" s="83">
        <v>11</v>
      </c>
      <c r="L8" s="83" cm="1">
        <f t="array" ref="L8">IF(D8&gt;0,IF($D8&lt;=0,0,D8*H8),"")</f>
        <v>54620180.159999996</v>
      </c>
      <c r="M8" s="83" cm="1">
        <f t="array" ref="M8">IF(E8&gt;0,IF($D8&lt;=0,0,ROUND(E8*I8,2)),"")</f>
        <v>54600000</v>
      </c>
      <c r="N8" s="83" cm="1">
        <f t="array" ref="N8">IF(F8&gt;0,IF($D8&lt;=0,0,ROUND(F8*J8,2)),"")</f>
        <v>54600000</v>
      </c>
      <c r="O8" s="83">
        <v>15157100</v>
      </c>
      <c r="P8" s="301" t="s">
        <v>663</v>
      </c>
    </row>
    <row r="9" spans="1:16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4"/>
      <c r="O9" s="44"/>
      <c r="P9" s="46"/>
    </row>
    <row r="10" spans="1:16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0"/>
      <c r="O10" s="40"/>
      <c r="P10" s="42"/>
    </row>
    <row r="11" spans="1:16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4"/>
      <c r="O11" s="44"/>
      <c r="P11" s="46"/>
    </row>
    <row r="12" spans="1:16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0"/>
      <c r="O12" s="40"/>
      <c r="P12" s="42"/>
    </row>
    <row r="13" spans="1:16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4"/>
      <c r="O13" s="44"/>
      <c r="P13" s="46"/>
    </row>
    <row r="14" spans="1:16" ht="8.75" hidden="1" customHeight="1" x14ac:dyDescent="0.15">
      <c r="A14" s="37"/>
      <c r="B14" s="38"/>
      <c r="C14" s="39"/>
      <c r="D14" s="40"/>
      <c r="E14" s="40"/>
      <c r="F14" s="40"/>
      <c r="G14" s="41"/>
      <c r="H14" s="40"/>
      <c r="I14" s="40"/>
      <c r="J14" s="40"/>
      <c r="K14" s="40"/>
      <c r="L14" s="40"/>
      <c r="M14" s="40"/>
      <c r="N14" s="40"/>
      <c r="O14" s="40"/>
      <c r="P14" s="42"/>
    </row>
    <row r="15" spans="1:16" ht="8.75" hidden="1" customHeight="1" x14ac:dyDescent="0.15">
      <c r="A15" s="37"/>
      <c r="B15" s="38"/>
      <c r="C15" s="43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4"/>
      <c r="O15" s="44"/>
      <c r="P15" s="46"/>
    </row>
    <row r="16" spans="1:16" ht="8.75" hidden="1" customHeight="1" x14ac:dyDescent="0.15">
      <c r="A16" s="37"/>
      <c r="B16" s="38"/>
      <c r="C16" s="39"/>
      <c r="D16" s="40"/>
      <c r="E16" s="40"/>
      <c r="F16" s="40"/>
      <c r="G16" s="41"/>
      <c r="H16" s="40"/>
      <c r="I16" s="40"/>
      <c r="J16" s="40"/>
      <c r="K16" s="40"/>
      <c r="L16" s="40"/>
      <c r="M16" s="40"/>
      <c r="N16" s="40"/>
      <c r="O16" s="40"/>
      <c r="P16" s="42"/>
    </row>
    <row r="17" spans="1:16" ht="8.75" hidden="1" customHeight="1" x14ac:dyDescent="0.15">
      <c r="A17" s="37"/>
      <c r="B17" s="38"/>
      <c r="C17" s="43"/>
      <c r="D17" s="44"/>
      <c r="E17" s="44"/>
      <c r="F17" s="44"/>
      <c r="G17" s="45"/>
      <c r="H17" s="45"/>
      <c r="I17" s="45"/>
      <c r="J17" s="45"/>
      <c r="K17" s="44"/>
      <c r="L17" s="45"/>
      <c r="M17" s="45"/>
      <c r="N17" s="45"/>
      <c r="O17" s="45"/>
      <c r="P17" s="50"/>
    </row>
    <row r="18" spans="1:16" ht="8.75" hidden="1" customHeight="1" x14ac:dyDescent="0.15">
      <c r="A18" s="37"/>
      <c r="B18" s="38"/>
      <c r="C18" s="39"/>
      <c r="D18" s="40"/>
      <c r="E18" s="40"/>
      <c r="F18" s="40"/>
      <c r="G18" s="41"/>
      <c r="H18" s="88"/>
      <c r="I18" s="88"/>
      <c r="J18" s="88"/>
      <c r="K18" s="40"/>
      <c r="L18" s="40"/>
      <c r="M18" s="40"/>
      <c r="N18" s="40"/>
      <c r="O18" s="40"/>
      <c r="P18" s="42"/>
    </row>
    <row r="19" spans="1:16" ht="8.75" hidden="1" customHeight="1" x14ac:dyDescent="0.15">
      <c r="A19" s="37"/>
      <c r="B19" s="38"/>
      <c r="C19" s="43"/>
      <c r="D19" s="44"/>
      <c r="E19" s="44"/>
      <c r="F19" s="44"/>
      <c r="G19" s="45"/>
      <c r="H19" s="45"/>
      <c r="I19" s="45"/>
      <c r="J19" s="45"/>
      <c r="K19" s="44"/>
      <c r="L19" s="45"/>
      <c r="M19" s="45"/>
      <c r="N19" s="45"/>
      <c r="O19" s="45"/>
      <c r="P19" s="50"/>
    </row>
    <row r="20" spans="1:16" ht="8.75" hidden="1" customHeight="1" x14ac:dyDescent="0.15">
      <c r="A20" s="37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0"/>
      <c r="O20" s="40"/>
      <c r="P20" s="42"/>
    </row>
    <row r="21" spans="1:16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4"/>
      <c r="O21" s="44"/>
      <c r="P21" s="46"/>
    </row>
    <row r="22" spans="1:16" ht="8.75" hidden="1" customHeight="1" x14ac:dyDescent="0.15">
      <c r="A22" s="49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0"/>
      <c r="O22" s="40"/>
      <c r="P22" s="42"/>
    </row>
    <row r="23" spans="1:16" ht="8.75" hidden="1" customHeight="1" x14ac:dyDescent="0.15">
      <c r="A23" s="49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4"/>
      <c r="O23" s="44"/>
      <c r="P23" s="46"/>
    </row>
    <row r="24" spans="1:16" ht="8.75" hidden="1" customHeight="1" x14ac:dyDescent="0.15">
      <c r="A24" s="37"/>
      <c r="B24" s="38"/>
      <c r="C24" s="39"/>
      <c r="D24" s="40"/>
      <c r="E24" s="40"/>
      <c r="F24" s="40"/>
      <c r="G24" s="41"/>
      <c r="H24" s="40"/>
      <c r="I24" s="40"/>
      <c r="J24" s="40"/>
      <c r="K24" s="40"/>
      <c r="L24" s="41"/>
      <c r="M24" s="41"/>
      <c r="N24" s="41"/>
      <c r="O24" s="41"/>
      <c r="P24" s="47"/>
    </row>
    <row r="25" spans="1:16" ht="8.75" hidden="1" customHeight="1" x14ac:dyDescent="0.15">
      <c r="A25" s="37"/>
      <c r="B25" s="38"/>
      <c r="C25" s="43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4"/>
      <c r="O25" s="44"/>
      <c r="P25" s="46"/>
    </row>
    <row r="26" spans="1:16" ht="8.75" hidden="1" customHeight="1" x14ac:dyDescent="0.15">
      <c r="A26" s="37"/>
      <c r="B26" s="38"/>
      <c r="C26" s="39"/>
      <c r="D26" s="40"/>
      <c r="E26" s="40"/>
      <c r="F26" s="40"/>
      <c r="G26" s="41"/>
      <c r="H26" s="40"/>
      <c r="I26" s="40"/>
      <c r="J26" s="40"/>
      <c r="K26" s="40"/>
      <c r="L26" s="41"/>
      <c r="M26" s="41"/>
      <c r="N26" s="41"/>
      <c r="O26" s="41"/>
      <c r="P26" s="47"/>
    </row>
    <row r="27" spans="1:16" ht="20.75" customHeight="1" x14ac:dyDescent="0.15">
      <c r="A27" s="89"/>
      <c r="B27" s="52"/>
      <c r="C27" s="52"/>
      <c r="D27" s="53"/>
      <c r="E27" s="53"/>
      <c r="F27" s="53"/>
      <c r="G27" s="54"/>
      <c r="H27" s="54"/>
      <c r="I27" s="52"/>
      <c r="J27" s="55"/>
      <c r="K27" s="56" t="s">
        <v>39</v>
      </c>
      <c r="L27" s="57" cm="1">
        <f t="array" ref="L27">SUM(L1:L26)</f>
        <v>131716936.87</v>
      </c>
      <c r="M27" s="57" cm="1">
        <f t="array" ref="M27">SUM(M1:M26)</f>
        <v>131495000</v>
      </c>
      <c r="N27" s="57" cm="1">
        <f t="array" ref="N27">SUM(N1:N26)</f>
        <v>131495000</v>
      </c>
      <c r="O27" s="57"/>
      <c r="P27" s="57"/>
    </row>
    <row r="28" spans="1:16" ht="21" customHeight="1" x14ac:dyDescent="0.15">
      <c r="A28" s="61" cm="1">
        <f t="array" ref="A28">ROUND(IF(I28&lt;=100000000,I28*0.24%,IF(AND(I28&gt;100000000,I28&lt;=500000000),100000000*0.24%+(I28-100000000)*0.19%,IF(AND(I28&gt;500000000,I28&lt;=1000000000),100000000*0.24%+400000000*0.19%+(I28-500000000)*0.15%,IF(AND(I28&gt;1000000000,I28&lt;=5000000000),100000000*0.24%+400000000*0.19%+500000000*0.15%+(I28-1000000000)*0.12%,IF(I28&gt;5000000000,100000000*0.24%+400000000*0.19%+500000000*0.15%+4000000000*0.12%+(I28-5000000000)*0.1%,"Bingung komputer"))))),2)</f>
        <v>0</v>
      </c>
      <c r="B28" s="90" t="s">
        <v>40</v>
      </c>
      <c r="C28" s="60"/>
      <c r="D28" s="61" cm="1">
        <f t="array" ref="D28">ROUND(IF(L28&lt;=100000000,L28*0.24%,IF(AND(L28&gt;100000000,L28&lt;=500000000),100000000*0.24%+(L28-100000000)*0.19%,IF(AND(L28&gt;500000000,L28&lt;=1000000000),100000000*0.24%+400000000*0.19%+(L28-500000000)*0.15%,IF(AND(L28&gt;1000000000,L28&lt;=5000000000),100000000*0.24%+400000000*0.19%+500000000*0.15%+(L28-1000000000)*0.12%,IF(L28&gt;5000000000,100000000*0.24%+400000000*0.19%+500000000*0.15%+4000000000*0.12%+(L28-5000000000)*0.1%,"Bingung komputer"))))),2)</f>
        <v>300262.18</v>
      </c>
      <c r="E28" s="62" cm="1">
        <f t="array" ref="E28">ROUND(IF(M28&lt;=100000000,M28*0.24%,IF(AND(M28&gt;100000000,M28&lt;=500000000),100000000*0.24%+(M28-100000000)*0.19%,IF(AND(M28&gt;500000000,M28&lt;=1000000000),100000000*0.24%+400000000*0.19%+(M28-500000000)*0.15%,IF(AND(M28&gt;1000000000,M28&lt;=5000000000),100000000*0.24%+400000000*0.19%+500000000*0.15%+(M28-1000000000)*0.12%,IF(M28&gt;5000000000,100000000*0.24%+400000000*0.19%+500000000*0.15%+4000000000*0.12%+(M28-5000000000)*0.1%,"Bingung komputer"))))),2)</f>
        <v>299840.5</v>
      </c>
      <c r="F28" s="62" cm="1">
        <f t="array" ref="F28">ROUND(IF(N28&lt;=100000000,N28*0.24%,IF(AND(N28&gt;100000000,N28&lt;=500000000),100000000*0.24%+(N28-100000000)*0.19%,IF(AND(N28&gt;500000000,N28&lt;=1000000000),100000000*0.24%+400000000*0.19%+(N28-500000000)*0.15%,IF(AND(N28&gt;1000000000,N28&lt;=5000000000),100000000*0.24%+400000000*0.19%+500000000*0.15%+(N28-1000000000)*0.12%,IF(N28&gt;5000000000,100000000*0.24%+400000000*0.19%+500000000*0.15%+4000000000*0.12%+(N28-5000000000)*0.1%,"Bingung komputer"))))),2)</f>
        <v>299840.5</v>
      </c>
      <c r="G28" s="63"/>
      <c r="H28" s="64"/>
      <c r="I28" s="66"/>
      <c r="J28" s="65"/>
      <c r="K28" s="65" t="str" cm="1">
        <f t="array" ref="K28">"Jumlah Terkena Pajak "&amp;MAX(K3:K26)&amp;"% (B)"</f>
        <v>Jumlah Terkena Pajak 11% (B)</v>
      </c>
      <c r="L28" s="66" cm="1">
        <f t="array" ref="L28">SUMIF($K3:$K26,"&gt;0",L3:L26)</f>
        <v>131716936.87</v>
      </c>
      <c r="M28" s="67" cm="1">
        <f t="array" ref="M28">SUMIF($K3:$K26,"&gt;0",M3:M26)</f>
        <v>131495000</v>
      </c>
      <c r="N28" s="67" cm="1">
        <f t="array" ref="N28">SUMIF($K3:$K26,"&gt;0",N3:N26)</f>
        <v>131495000</v>
      </c>
      <c r="O28" s="67"/>
      <c r="P28" s="67"/>
    </row>
    <row r="29" spans="1:16" ht="21" customHeight="1" x14ac:dyDescent="0.15">
      <c r="A29" s="68"/>
      <c r="B29" s="69"/>
      <c r="C29" s="69"/>
      <c r="D29" s="70"/>
      <c r="E29" s="70"/>
      <c r="F29" s="69"/>
      <c r="G29" s="70"/>
      <c r="H29" s="70"/>
      <c r="I29" s="72"/>
      <c r="J29" s="71"/>
      <c r="K29" s="71" t="str" cm="1">
        <f t="array" ref="K29">"PPN (C) = "&amp;MAX(K3:K26)&amp;"% x B"</f>
        <v>PPN (C) = 11% x B</v>
      </c>
      <c r="L29" s="72" cm="1">
        <f t="array" ref="L29">L28*MAX($K3:$K26)%</f>
        <v>14488863.0557</v>
      </c>
      <c r="M29" s="67" cm="1">
        <f t="array" ref="M29">M28*MAX($K3:$K26)%</f>
        <v>14464450</v>
      </c>
      <c r="N29" s="67" cm="1">
        <f t="array" ref="N29">N28*MAX($K3:$K26)%</f>
        <v>14464450</v>
      </c>
      <c r="O29" s="67"/>
      <c r="P29" s="67"/>
    </row>
    <row r="30" spans="1:16" ht="21" customHeight="1" x14ac:dyDescent="0.15">
      <c r="A30" s="68"/>
      <c r="B30" s="69"/>
      <c r="C30" s="69"/>
      <c r="D30" s="91" t="s">
        <v>90</v>
      </c>
      <c r="E30" s="92">
        <v>100000000</v>
      </c>
      <c r="F30" s="92">
        <v>99784500</v>
      </c>
      <c r="G30" s="70"/>
      <c r="H30" s="70"/>
      <c r="I30" s="69"/>
      <c r="J30" s="71"/>
      <c r="K30" s="73" t="s">
        <v>41</v>
      </c>
      <c r="L30" s="74" cm="1">
        <f t="array" ref="L30">L27+L29</f>
        <v>146205799.92570001</v>
      </c>
      <c r="M30" s="67" cm="1">
        <f t="array" ref="M30">M27+M29</f>
        <v>145959450</v>
      </c>
      <c r="N30" s="67" cm="1">
        <f t="array" ref="N30">N27+N29</f>
        <v>145959450</v>
      </c>
      <c r="O30" s="67"/>
      <c r="P30" s="67"/>
    </row>
    <row r="31" spans="1:16" ht="20.5" customHeight="1" x14ac:dyDescent="0.15">
      <c r="A31" s="68"/>
      <c r="B31" s="69"/>
      <c r="C31" s="69"/>
      <c r="D31" s="70"/>
      <c r="E31" s="70" cm="1">
        <f t="array" ref="E31">E$30-L$31</f>
        <v>-46205799.919999987</v>
      </c>
      <c r="F31" s="93" cm="1">
        <f t="array" ref="F31">ROUNDDOWN(E$30-D$28,2)</f>
        <v>99699737.819999993</v>
      </c>
      <c r="G31" s="70"/>
      <c r="H31" s="70"/>
      <c r="I31" s="69"/>
      <c r="J31" s="71"/>
      <c r="K31" s="73" t="s">
        <v>42</v>
      </c>
      <c r="L31" s="66" cm="1">
        <f t="array" ref="L31">ROUNDDOWN(L30,2)</f>
        <v>146205799.91999999</v>
      </c>
      <c r="M31" s="66" cm="1">
        <f t="array" ref="M31">ROUNDDOWN(M30,2)</f>
        <v>145959450</v>
      </c>
      <c r="N31" s="66" cm="1">
        <f t="array" ref="N31">ROUNDDOWN(N30,0)</f>
        <v>145959450</v>
      </c>
      <c r="O31" s="66"/>
      <c r="P31" s="66"/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>
    <pageSetUpPr fitToPage="1"/>
  </sheetPr>
  <dimension ref="A1:P28"/>
  <sheetViews>
    <sheetView showGridLines="0" workbookViewId="0">
      <pane xSplit="2" topLeftCell="C1" activePane="topRight" state="frozen"/>
      <selection pane="topRight"/>
    </sheetView>
  </sheetViews>
  <sheetFormatPr baseColWidth="10" defaultColWidth="16.33203125" defaultRowHeight="18" customHeight="1" x14ac:dyDescent="0.15"/>
  <cols>
    <col min="1" max="1" width="9.6640625" style="1" customWidth="1"/>
    <col min="2" max="2" width="43" style="1" customWidth="1"/>
    <col min="3" max="3" width="2.6640625" style="1" customWidth="1"/>
    <col min="4" max="6" width="10.33203125" style="1" customWidth="1"/>
    <col min="7" max="7" width="11.6640625" style="1" customWidth="1"/>
    <col min="8" max="11" width="13.5" style="1" customWidth="1"/>
    <col min="12" max="15" width="14.1640625" style="1" customWidth="1"/>
    <col min="16" max="16" width="45.5" style="1" customWidth="1"/>
    <col min="17" max="17" width="16.33203125" style="1" customWidth="1"/>
    <col min="18" max="16384" width="16.33203125" style="1"/>
  </cols>
  <sheetData>
    <row r="1" spans="1:16" ht="20.5" customHeight="1" x14ac:dyDescent="0.15">
      <c r="A1" s="303" t="s">
        <v>0</v>
      </c>
      <c r="B1" s="303" t="s">
        <v>1</v>
      </c>
      <c r="C1" s="304"/>
      <c r="D1" s="303" t="s">
        <v>2</v>
      </c>
      <c r="E1" s="304"/>
      <c r="F1" s="304"/>
      <c r="G1" s="303" t="s">
        <v>3</v>
      </c>
      <c r="H1" s="303" t="s">
        <v>4</v>
      </c>
      <c r="I1" s="304"/>
      <c r="J1" s="304"/>
      <c r="K1" s="303" t="s">
        <v>5</v>
      </c>
      <c r="L1" s="303" t="s">
        <v>6</v>
      </c>
      <c r="M1" s="304"/>
      <c r="N1" s="304"/>
      <c r="O1" s="103"/>
      <c r="P1" s="103"/>
    </row>
    <row r="2" spans="1:16" ht="20.75" customHeight="1" x14ac:dyDescent="0.15">
      <c r="A2" s="305"/>
      <c r="B2" s="305"/>
      <c r="C2" s="305"/>
      <c r="D2" s="2" t="s">
        <v>7</v>
      </c>
      <c r="E2" s="2" t="s">
        <v>8</v>
      </c>
      <c r="F2" s="2" t="s">
        <v>9</v>
      </c>
      <c r="G2" s="305"/>
      <c r="H2" s="2" t="s">
        <v>7</v>
      </c>
      <c r="I2" s="2" t="s">
        <v>8</v>
      </c>
      <c r="J2" s="2" t="s">
        <v>9</v>
      </c>
      <c r="K2" s="305"/>
      <c r="L2" s="2" t="s">
        <v>7</v>
      </c>
      <c r="M2" s="2" t="s">
        <v>8</v>
      </c>
      <c r="N2" s="2" t="s">
        <v>9</v>
      </c>
      <c r="O2" s="2" t="s">
        <v>652</v>
      </c>
      <c r="P2" s="2" t="s">
        <v>653</v>
      </c>
    </row>
    <row r="3" spans="1:16" ht="20.5" customHeight="1" x14ac:dyDescent="0.15">
      <c r="A3" s="3"/>
      <c r="B3" s="4" t="s">
        <v>664</v>
      </c>
      <c r="C3" s="5"/>
      <c r="D3" s="6"/>
      <c r="E3" s="6"/>
      <c r="F3" s="6"/>
      <c r="G3" s="7"/>
      <c r="H3" s="6"/>
      <c r="I3" s="7"/>
      <c r="J3" s="7"/>
      <c r="K3" s="6"/>
      <c r="L3" s="8" t="str" cm="1">
        <f t="array" ref="L3">IF(D3&gt;0,IF($D3&lt;=0,0,D3*H3),"")</f>
        <v/>
      </c>
      <c r="M3" s="8" t="str" cm="1">
        <f t="array" ref="M3">IF(E3&gt;0,IF($D3&lt;=0,0,ROUND(E3*I3,2)),"")</f>
        <v/>
      </c>
      <c r="N3" s="8" t="str" cm="1">
        <f t="array" ref="N3">IF(F3&gt;0,IF($D3&lt;=0,0,ROUND(F3*J3,2)),"")</f>
        <v/>
      </c>
      <c r="O3" s="8" t="str" cm="1">
        <f t="array" ref="O3">IF(G3&gt;0,IF($D3&lt;=0,0,ROUND(G3*K3,2)),"")</f>
        <v/>
      </c>
      <c r="P3" s="9" t="str" cm="1">
        <f t="array" ref="P3">IF(H3&gt;0,IF($D3&lt;=0,0,ROUND(H3*L3,2)),"")</f>
        <v/>
      </c>
    </row>
    <row r="4" spans="1:16" ht="140.5" customHeight="1" x14ac:dyDescent="0.15">
      <c r="A4" s="29">
        <v>1</v>
      </c>
      <c r="B4" s="11" t="s">
        <v>665</v>
      </c>
      <c r="C4" s="12"/>
      <c r="D4" s="13">
        <v>5</v>
      </c>
      <c r="E4" s="13" cm="1">
        <f t="array" ref="E4">D4</f>
        <v>5</v>
      </c>
      <c r="F4" s="13" cm="1">
        <f t="array" ref="F4">D4</f>
        <v>5</v>
      </c>
      <c r="G4" s="14" t="s">
        <v>112</v>
      </c>
      <c r="H4" s="13" cm="1">
        <f t="array" ref="H4">ROUNDDOWN(O4*(10/11.1),2)</f>
        <v>22450000</v>
      </c>
      <c r="I4" s="23">
        <v>22300000</v>
      </c>
      <c r="J4" s="23">
        <v>22300000</v>
      </c>
      <c r="K4" s="13">
        <v>11</v>
      </c>
      <c r="L4" s="13" cm="1">
        <f t="array" ref="L4">IF(D4&gt;0,IF($D4&lt;=0,0,D4*H4),"")</f>
        <v>112250000</v>
      </c>
      <c r="M4" s="13" cm="1">
        <f t="array" ref="M4">IF(E4&gt;0,IF($D4&lt;=0,0,ROUND(E4*I4,2)),"")</f>
        <v>111500000</v>
      </c>
      <c r="N4" s="13" cm="1">
        <f t="array" ref="N4">IF(F4&gt;0,IF($D4&lt;=0,0,ROUND(F4*J4,2)),"")</f>
        <v>111500000</v>
      </c>
      <c r="O4" s="13">
        <v>24919500</v>
      </c>
      <c r="P4" s="122" t="s">
        <v>666</v>
      </c>
    </row>
    <row r="5" spans="1:16" ht="32.5" customHeight="1" x14ac:dyDescent="0.15">
      <c r="A5" s="31">
        <v>2</v>
      </c>
      <c r="B5" s="32" t="s">
        <v>665</v>
      </c>
      <c r="C5" s="33"/>
      <c r="D5" s="34">
        <v>1</v>
      </c>
      <c r="E5" s="34" cm="1">
        <f t="array" ref="E5">D5</f>
        <v>1</v>
      </c>
      <c r="F5" s="34" cm="1">
        <f t="array" ref="F5">D5</f>
        <v>1</v>
      </c>
      <c r="G5" s="35" t="s">
        <v>112</v>
      </c>
      <c r="H5" s="34" cm="1">
        <f t="array" ref="H5">ROUNDDOWN(O5*(10/11.1),2)</f>
        <v>34799009</v>
      </c>
      <c r="I5" s="133">
        <v>34600000</v>
      </c>
      <c r="J5" s="133">
        <v>34600000</v>
      </c>
      <c r="K5" s="34">
        <v>11</v>
      </c>
      <c r="L5" s="34" cm="1">
        <f t="array" ref="L5">IF(D5&gt;0,IF($D5&lt;=0,0,D5*H5),"")</f>
        <v>34799009</v>
      </c>
      <c r="M5" s="34" cm="1">
        <f t="array" ref="M5">IF(E5&gt;0,IF($D5&lt;=0,0,ROUND(E5*I5,2)),"")</f>
        <v>34600000</v>
      </c>
      <c r="N5" s="34" cm="1">
        <f t="array" ref="N5">IF(F5&gt;0,IF($D5&lt;=0,0,ROUND(F5*J5,2)),"")</f>
        <v>34600000</v>
      </c>
      <c r="O5" s="34">
        <v>38626900</v>
      </c>
      <c r="P5" s="302" t="s">
        <v>667</v>
      </c>
    </row>
    <row r="6" spans="1:16" ht="8.75" hidden="1" customHeight="1" x14ac:dyDescent="0.15">
      <c r="A6" s="37"/>
      <c r="B6" s="38"/>
      <c r="C6" s="39"/>
      <c r="D6" s="40"/>
      <c r="E6" s="40"/>
      <c r="F6" s="40"/>
      <c r="G6" s="41"/>
      <c r="H6" s="40"/>
      <c r="I6" s="40"/>
      <c r="J6" s="40"/>
      <c r="K6" s="40"/>
      <c r="L6" s="40"/>
      <c r="M6" s="40"/>
      <c r="N6" s="40"/>
      <c r="O6" s="40"/>
      <c r="P6" s="42"/>
    </row>
    <row r="7" spans="1:16" ht="8.75" hidden="1" customHeight="1" x14ac:dyDescent="0.15">
      <c r="A7" s="37"/>
      <c r="B7" s="38"/>
      <c r="C7" s="43"/>
      <c r="D7" s="44"/>
      <c r="E7" s="44"/>
      <c r="F7" s="44"/>
      <c r="G7" s="45"/>
      <c r="H7" s="44"/>
      <c r="I7" s="44"/>
      <c r="J7" s="44"/>
      <c r="K7" s="44"/>
      <c r="L7" s="44"/>
      <c r="M7" s="44"/>
      <c r="N7" s="44"/>
      <c r="O7" s="44"/>
      <c r="P7" s="46"/>
    </row>
    <row r="8" spans="1:16" ht="8.75" hidden="1" customHeight="1" x14ac:dyDescent="0.15">
      <c r="A8" s="37"/>
      <c r="B8" s="38"/>
      <c r="C8" s="39"/>
      <c r="D8" s="40"/>
      <c r="E8" s="40"/>
      <c r="F8" s="40"/>
      <c r="G8" s="41"/>
      <c r="H8" s="40"/>
      <c r="I8" s="40"/>
      <c r="J8" s="40"/>
      <c r="K8" s="40"/>
      <c r="L8" s="40"/>
      <c r="M8" s="40"/>
      <c r="N8" s="40"/>
      <c r="O8" s="40"/>
      <c r="P8" s="42"/>
    </row>
    <row r="9" spans="1:16" ht="8.75" hidden="1" customHeight="1" x14ac:dyDescent="0.15">
      <c r="A9" s="37"/>
      <c r="B9" s="38"/>
      <c r="C9" s="43"/>
      <c r="D9" s="44"/>
      <c r="E9" s="44"/>
      <c r="F9" s="44"/>
      <c r="G9" s="45"/>
      <c r="H9" s="44"/>
      <c r="I9" s="44"/>
      <c r="J9" s="44"/>
      <c r="K9" s="44"/>
      <c r="L9" s="44"/>
      <c r="M9" s="44"/>
      <c r="N9" s="44"/>
      <c r="O9" s="44"/>
      <c r="P9" s="46"/>
    </row>
    <row r="10" spans="1:16" ht="8.75" hidden="1" customHeight="1" x14ac:dyDescent="0.15">
      <c r="A10" s="37"/>
      <c r="B10" s="38"/>
      <c r="C10" s="39"/>
      <c r="D10" s="40"/>
      <c r="E10" s="40"/>
      <c r="F10" s="40"/>
      <c r="G10" s="41"/>
      <c r="H10" s="40"/>
      <c r="I10" s="40"/>
      <c r="J10" s="40"/>
      <c r="K10" s="40"/>
      <c r="L10" s="40"/>
      <c r="M10" s="40"/>
      <c r="N10" s="40"/>
      <c r="O10" s="40"/>
      <c r="P10" s="42"/>
    </row>
    <row r="11" spans="1:16" ht="8.75" hidden="1" customHeight="1" x14ac:dyDescent="0.15">
      <c r="A11" s="37"/>
      <c r="B11" s="38"/>
      <c r="C11" s="43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4"/>
      <c r="O11" s="44"/>
      <c r="P11" s="46"/>
    </row>
    <row r="12" spans="1:16" ht="8.75" hidden="1" customHeight="1" x14ac:dyDescent="0.15">
      <c r="A12" s="37"/>
      <c r="B12" s="38"/>
      <c r="C12" s="39"/>
      <c r="D12" s="40"/>
      <c r="E12" s="40"/>
      <c r="F12" s="40"/>
      <c r="G12" s="41"/>
      <c r="H12" s="40"/>
      <c r="I12" s="40"/>
      <c r="J12" s="40"/>
      <c r="K12" s="40"/>
      <c r="L12" s="40"/>
      <c r="M12" s="40"/>
      <c r="N12" s="40"/>
      <c r="O12" s="40"/>
      <c r="P12" s="42"/>
    </row>
    <row r="13" spans="1:16" ht="8.75" hidden="1" customHeight="1" x14ac:dyDescent="0.15">
      <c r="A13" s="37"/>
      <c r="B13" s="38"/>
      <c r="C13" s="43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4"/>
      <c r="O13" s="44"/>
      <c r="P13" s="46"/>
    </row>
    <row r="14" spans="1:16" ht="8.75" hidden="1" customHeight="1" x14ac:dyDescent="0.15">
      <c r="A14" s="37"/>
      <c r="B14" s="38"/>
      <c r="C14" s="39"/>
      <c r="D14" s="40"/>
      <c r="E14" s="40"/>
      <c r="F14" s="40"/>
      <c r="G14" s="41"/>
      <c r="H14" s="41"/>
      <c r="I14" s="41"/>
      <c r="J14" s="41"/>
      <c r="K14" s="40"/>
      <c r="L14" s="41"/>
      <c r="M14" s="41"/>
      <c r="N14" s="41"/>
      <c r="O14" s="41"/>
      <c r="P14" s="47"/>
    </row>
    <row r="15" spans="1:16" ht="8.75" hidden="1" customHeight="1" x14ac:dyDescent="0.15">
      <c r="A15" s="37"/>
      <c r="B15" s="38"/>
      <c r="C15" s="43"/>
      <c r="D15" s="44"/>
      <c r="E15" s="44"/>
      <c r="F15" s="44"/>
      <c r="G15" s="45"/>
      <c r="H15" s="48"/>
      <c r="I15" s="48"/>
      <c r="J15" s="48"/>
      <c r="K15" s="44"/>
      <c r="L15" s="44"/>
      <c r="M15" s="44"/>
      <c r="N15" s="44"/>
      <c r="O15" s="44"/>
      <c r="P15" s="46"/>
    </row>
    <row r="16" spans="1:16" ht="8.75" hidden="1" customHeight="1" x14ac:dyDescent="0.15">
      <c r="A16" s="37"/>
      <c r="B16" s="38"/>
      <c r="C16" s="39"/>
      <c r="D16" s="40"/>
      <c r="E16" s="40"/>
      <c r="F16" s="40"/>
      <c r="G16" s="41"/>
      <c r="H16" s="41"/>
      <c r="I16" s="41"/>
      <c r="J16" s="41"/>
      <c r="K16" s="40"/>
      <c r="L16" s="41"/>
      <c r="M16" s="41"/>
      <c r="N16" s="41"/>
      <c r="O16" s="41"/>
      <c r="P16" s="47"/>
    </row>
    <row r="17" spans="1:16" ht="8.75" hidden="1" customHeight="1" x14ac:dyDescent="0.15">
      <c r="A17" s="37"/>
      <c r="B17" s="38"/>
      <c r="C17" s="43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4"/>
      <c r="O17" s="44"/>
      <c r="P17" s="46"/>
    </row>
    <row r="18" spans="1:16" ht="8.75" hidden="1" customHeight="1" x14ac:dyDescent="0.15">
      <c r="A18" s="37"/>
      <c r="B18" s="38"/>
      <c r="C18" s="39"/>
      <c r="D18" s="40"/>
      <c r="E18" s="40"/>
      <c r="F18" s="40"/>
      <c r="G18" s="41"/>
      <c r="H18" s="40"/>
      <c r="I18" s="40"/>
      <c r="J18" s="40"/>
      <c r="K18" s="40"/>
      <c r="L18" s="40"/>
      <c r="M18" s="40"/>
      <c r="N18" s="40"/>
      <c r="O18" s="40"/>
      <c r="P18" s="42"/>
    </row>
    <row r="19" spans="1:16" ht="8.75" hidden="1" customHeight="1" x14ac:dyDescent="0.15">
      <c r="A19" s="49"/>
      <c r="B19" s="38"/>
      <c r="C19" s="43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4"/>
      <c r="O19" s="44"/>
      <c r="P19" s="46"/>
    </row>
    <row r="20" spans="1:16" ht="8.75" hidden="1" customHeight="1" x14ac:dyDescent="0.15">
      <c r="A20" s="49"/>
      <c r="B20" s="38"/>
      <c r="C20" s="39"/>
      <c r="D20" s="40"/>
      <c r="E20" s="40"/>
      <c r="F20" s="40"/>
      <c r="G20" s="41"/>
      <c r="H20" s="40"/>
      <c r="I20" s="40"/>
      <c r="J20" s="40"/>
      <c r="K20" s="40"/>
      <c r="L20" s="40"/>
      <c r="M20" s="40"/>
      <c r="N20" s="40"/>
      <c r="O20" s="40"/>
      <c r="P20" s="42"/>
    </row>
    <row r="21" spans="1:16" ht="8.75" hidden="1" customHeight="1" x14ac:dyDescent="0.15">
      <c r="A21" s="37"/>
      <c r="B21" s="38"/>
      <c r="C21" s="43"/>
      <c r="D21" s="44"/>
      <c r="E21" s="44"/>
      <c r="F21" s="44"/>
      <c r="G21" s="45"/>
      <c r="H21" s="44"/>
      <c r="I21" s="44"/>
      <c r="J21" s="44"/>
      <c r="K21" s="44"/>
      <c r="L21" s="45"/>
      <c r="M21" s="45"/>
      <c r="N21" s="45"/>
      <c r="O21" s="45"/>
      <c r="P21" s="50"/>
    </row>
    <row r="22" spans="1:16" ht="8.75" hidden="1" customHeight="1" x14ac:dyDescent="0.15">
      <c r="A22" s="37"/>
      <c r="B22" s="38"/>
      <c r="C22" s="39"/>
      <c r="D22" s="40"/>
      <c r="E22" s="40"/>
      <c r="F22" s="40"/>
      <c r="G22" s="41"/>
      <c r="H22" s="40"/>
      <c r="I22" s="40"/>
      <c r="J22" s="40"/>
      <c r="K22" s="40"/>
      <c r="L22" s="40"/>
      <c r="M22" s="40"/>
      <c r="N22" s="40"/>
      <c r="O22" s="40"/>
      <c r="P22" s="42"/>
    </row>
    <row r="23" spans="1:16" ht="8.75" hidden="1" customHeight="1" x14ac:dyDescent="0.15">
      <c r="A23" s="37"/>
      <c r="B23" s="38"/>
      <c r="C23" s="43"/>
      <c r="D23" s="44"/>
      <c r="E23" s="44"/>
      <c r="F23" s="44"/>
      <c r="G23" s="45"/>
      <c r="H23" s="44"/>
      <c r="I23" s="44"/>
      <c r="J23" s="44"/>
      <c r="K23" s="44"/>
      <c r="L23" s="45"/>
      <c r="M23" s="45"/>
      <c r="N23" s="45"/>
      <c r="O23" s="45"/>
      <c r="P23" s="50"/>
    </row>
    <row r="24" spans="1:16" ht="20.75" customHeight="1" x14ac:dyDescent="0.15">
      <c r="A24" s="89"/>
      <c r="B24" s="52"/>
      <c r="C24" s="52"/>
      <c r="D24" s="53"/>
      <c r="E24" s="53"/>
      <c r="F24" s="53"/>
      <c r="G24" s="54"/>
      <c r="H24" s="54"/>
      <c r="I24" s="52"/>
      <c r="J24" s="55"/>
      <c r="K24" s="56" t="s">
        <v>39</v>
      </c>
      <c r="L24" s="57" cm="1">
        <f t="array" ref="L24">SUM(L1:L23)</f>
        <v>147049009</v>
      </c>
      <c r="M24" s="57" cm="1">
        <f t="array" ref="M24">SUM(M1:M23)</f>
        <v>146100000</v>
      </c>
      <c r="N24" s="57" cm="1">
        <f t="array" ref="N24">SUM(N1:N23)</f>
        <v>146100000</v>
      </c>
      <c r="O24" s="57"/>
      <c r="P24" s="57"/>
    </row>
    <row r="25" spans="1:16" ht="21" customHeight="1" x14ac:dyDescent="0.15">
      <c r="A25" s="61" cm="1">
        <f t="array" ref="A25">ROUND(IF(I25&lt;=100000000,I25*0.24%,IF(AND(I25&gt;100000000,I25&lt;=500000000),100000000*0.24%+(I25-100000000)*0.19%,IF(AND(I25&gt;500000000,I25&lt;=1000000000),100000000*0.24%+400000000*0.19%+(I25-500000000)*0.15%,IF(AND(I25&gt;1000000000,I25&lt;=5000000000),100000000*0.24%+400000000*0.19%+500000000*0.15%+(I25-1000000000)*0.12%,IF(I25&gt;5000000000,100000000*0.24%+400000000*0.19%+500000000*0.15%+4000000000*0.12%+(I25-5000000000)*0.1%,"Bingung komputer"))))),2)</f>
        <v>0</v>
      </c>
      <c r="B25" s="90" t="s">
        <v>40</v>
      </c>
      <c r="C25" s="60"/>
      <c r="D25" s="61" cm="1">
        <f t="array" ref="D25">ROUND(IF(L25&lt;=100000000,L25*0.24%,IF(AND(L25&gt;100000000,L25&lt;=500000000),100000000*0.24%+(L25-100000000)*0.19%,IF(AND(L25&gt;500000000,L25&lt;=1000000000),100000000*0.24%+400000000*0.19%+(L25-500000000)*0.15%,IF(AND(L25&gt;1000000000,L25&lt;=5000000000),100000000*0.24%+400000000*0.19%+500000000*0.15%+(L25-1000000000)*0.12%,IF(L25&gt;5000000000,100000000*0.24%+400000000*0.19%+500000000*0.15%+4000000000*0.12%+(L25-5000000000)*0.1%,"Bingung komputer"))))),2)</f>
        <v>329393.12</v>
      </c>
      <c r="E25" s="62" cm="1">
        <f t="array" ref="E25">ROUND(IF(M25&lt;=100000000,M25*0.24%,IF(AND(M25&gt;100000000,M25&lt;=500000000),100000000*0.24%+(M25-100000000)*0.19%,IF(AND(M25&gt;500000000,M25&lt;=1000000000),100000000*0.24%+400000000*0.19%+(M25-500000000)*0.15%,IF(AND(M25&gt;1000000000,M25&lt;=5000000000),100000000*0.24%+400000000*0.19%+500000000*0.15%+(M25-1000000000)*0.12%,IF(M25&gt;5000000000,100000000*0.24%+400000000*0.19%+500000000*0.15%+4000000000*0.12%+(M25-5000000000)*0.1%,"Bingung komputer"))))),2)</f>
        <v>327590</v>
      </c>
      <c r="F25" s="62" cm="1">
        <f t="array" ref="F25">ROUND(IF(N25&lt;=100000000,N25*0.24%,IF(AND(N25&gt;100000000,N25&lt;=500000000),100000000*0.24%+(N25-100000000)*0.19%,IF(AND(N25&gt;500000000,N25&lt;=1000000000),100000000*0.24%+400000000*0.19%+(N25-500000000)*0.15%,IF(AND(N25&gt;1000000000,N25&lt;=5000000000),100000000*0.24%+400000000*0.19%+500000000*0.15%+(N25-1000000000)*0.12%,IF(N25&gt;5000000000,100000000*0.24%+400000000*0.19%+500000000*0.15%+4000000000*0.12%+(N25-5000000000)*0.1%,"Bingung komputer"))))),2)</f>
        <v>327590</v>
      </c>
      <c r="G25" s="63"/>
      <c r="H25" s="64"/>
      <c r="I25" s="66"/>
      <c r="J25" s="65"/>
      <c r="K25" s="65" t="str" cm="1">
        <f t="array" ref="K25">"Jumlah Terkena Pajak "&amp;MAX(K3:K23)&amp;"% (B)"</f>
        <v>Jumlah Terkena Pajak 11% (B)</v>
      </c>
      <c r="L25" s="66" cm="1">
        <f t="array" ref="L25">SUMIF($K3:$K23,"&gt;0",L3:L23)</f>
        <v>147049009</v>
      </c>
      <c r="M25" s="67" cm="1">
        <f t="array" ref="M25">SUMIF($K3:$K23,"&gt;0",M3:M23)</f>
        <v>146100000</v>
      </c>
      <c r="N25" s="67" cm="1">
        <f t="array" ref="N25">SUMIF($K3:$K23,"&gt;0",N3:N23)</f>
        <v>146100000</v>
      </c>
      <c r="O25" s="67"/>
      <c r="P25" s="67"/>
    </row>
    <row r="26" spans="1:16" ht="21" customHeight="1" x14ac:dyDescent="0.15">
      <c r="A26" s="68"/>
      <c r="B26" s="69"/>
      <c r="C26" s="69"/>
      <c r="D26" s="70"/>
      <c r="E26" s="70"/>
      <c r="F26" s="69"/>
      <c r="G26" s="70"/>
      <c r="H26" s="70"/>
      <c r="I26" s="72"/>
      <c r="J26" s="71"/>
      <c r="K26" s="71" t="str" cm="1">
        <f t="array" ref="K26">"PPN (C) = "&amp;MAX(K3:K23)&amp;"% x B"</f>
        <v>PPN (C) = 11% x B</v>
      </c>
      <c r="L26" s="72" cm="1">
        <f t="array" ref="L26">L25*MAX($K3:$K23)%</f>
        <v>16175390.99</v>
      </c>
      <c r="M26" s="67" cm="1">
        <f t="array" ref="M26">M25*MAX($K3:$K23)%</f>
        <v>16071000</v>
      </c>
      <c r="N26" s="67" cm="1">
        <f t="array" ref="N26">N25*MAX($K3:$K23)%</f>
        <v>16071000</v>
      </c>
      <c r="O26" s="67"/>
      <c r="P26" s="67"/>
    </row>
    <row r="27" spans="1:16" ht="21" customHeight="1" x14ac:dyDescent="0.15">
      <c r="A27" s="68"/>
      <c r="B27" s="69"/>
      <c r="C27" s="69"/>
      <c r="D27" s="91" t="s">
        <v>90</v>
      </c>
      <c r="E27" s="92">
        <v>100000000</v>
      </c>
      <c r="F27" s="92">
        <v>99784500</v>
      </c>
      <c r="G27" s="70"/>
      <c r="H27" s="70"/>
      <c r="I27" s="69"/>
      <c r="J27" s="71"/>
      <c r="K27" s="73" t="s">
        <v>41</v>
      </c>
      <c r="L27" s="74" cm="1">
        <f t="array" ref="L27">L24+L26</f>
        <v>163224399.99000001</v>
      </c>
      <c r="M27" s="67" cm="1">
        <f t="array" ref="M27">M24+M26</f>
        <v>162171000</v>
      </c>
      <c r="N27" s="67" cm="1">
        <f t="array" ref="N27">N24+N26</f>
        <v>162171000</v>
      </c>
      <c r="O27" s="67"/>
      <c r="P27" s="67"/>
    </row>
    <row r="28" spans="1:16" ht="20.5" customHeight="1" x14ac:dyDescent="0.15">
      <c r="A28" s="68"/>
      <c r="B28" s="69"/>
      <c r="C28" s="69"/>
      <c r="D28" s="70"/>
      <c r="E28" s="70" cm="1">
        <f t="array" ref="E28">E$27-L$28</f>
        <v>-63224399.99000001</v>
      </c>
      <c r="F28" s="93" cm="1">
        <f t="array" ref="F28">ROUNDDOWN(E$27-D$25,2)</f>
        <v>99670606.879999995</v>
      </c>
      <c r="G28" s="70"/>
      <c r="H28" s="70"/>
      <c r="I28" s="69"/>
      <c r="J28" s="71"/>
      <c r="K28" s="73" t="s">
        <v>42</v>
      </c>
      <c r="L28" s="66" cm="1">
        <f t="array" ref="L28">ROUNDDOWN(L27,2)</f>
        <v>163224399.99000001</v>
      </c>
      <c r="M28" s="66" cm="1">
        <f t="array" ref="M28">ROUNDDOWN(M27,2)</f>
        <v>162171000</v>
      </c>
      <c r="N28" s="66" cm="1">
        <f t="array" ref="N28">ROUNDDOWN(N27,-3)</f>
        <v>162171000</v>
      </c>
      <c r="O28" s="66"/>
      <c r="P28" s="66"/>
    </row>
  </sheetData>
  <mergeCells count="7">
    <mergeCell ref="D1:F1"/>
    <mergeCell ref="H1:J1"/>
    <mergeCell ref="L1:N1"/>
    <mergeCell ref="A1:A2"/>
    <mergeCell ref="B1:C2"/>
    <mergeCell ref="G1:G2"/>
    <mergeCell ref="K1:K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214</vt:i4>
      </vt:variant>
    </vt:vector>
  </HeadingPairs>
  <TitlesOfParts>
    <vt:vector size="214" baseType="lpstr">
      <vt:lpstr>56625341</vt:lpstr>
      <vt:lpstr>56625335</vt:lpstr>
      <vt:lpstr>56625336</vt:lpstr>
      <vt:lpstr>56625337</vt:lpstr>
      <vt:lpstr>59032270 pengawas</vt:lpstr>
      <vt:lpstr>56695463 awas</vt:lpstr>
      <vt:lpstr>59032356 awas</vt:lpstr>
      <vt:lpstr>59010869</vt:lpstr>
      <vt:lpstr>56625549 pengawas</vt:lpstr>
      <vt:lpstr>60108706</vt:lpstr>
      <vt:lpstr>56625549 pengawas air minum</vt:lpstr>
      <vt:lpstr>56626936 pengawas</vt:lpstr>
      <vt:lpstr>58431349 awasi</vt:lpstr>
      <vt:lpstr>58427415</vt:lpstr>
      <vt:lpstr>56527550 awasi</vt:lpstr>
      <vt:lpstr>56634550 awasi</vt:lpstr>
      <vt:lpstr>56625267</vt:lpstr>
      <vt:lpstr>59011140</vt:lpstr>
      <vt:lpstr>56625345</vt:lpstr>
      <vt:lpstr>56625346</vt:lpstr>
      <vt:lpstr>56625356</vt:lpstr>
      <vt:lpstr>56625357</vt:lpstr>
      <vt:lpstr>56625360</vt:lpstr>
      <vt:lpstr>56625364</vt:lpstr>
      <vt:lpstr>56625543</vt:lpstr>
      <vt:lpstr>56625544</vt:lpstr>
      <vt:lpstr>56625550</vt:lpstr>
      <vt:lpstr>56625359</vt:lpstr>
      <vt:lpstr>56625361</vt:lpstr>
      <vt:lpstr>56625338</vt:lpstr>
      <vt:lpstr>56625363</vt:lpstr>
      <vt:lpstr>56625423</vt:lpstr>
      <vt:lpstr>56625424</vt:lpstr>
      <vt:lpstr>56625531</vt:lpstr>
      <vt:lpstr>56645531</vt:lpstr>
      <vt:lpstr>56679531</vt:lpstr>
      <vt:lpstr>56695031</vt:lpstr>
      <vt:lpstr>57393803 kejak</vt:lpstr>
      <vt:lpstr>56625548</vt:lpstr>
      <vt:lpstr>sample</vt:lpstr>
      <vt:lpstr>56720180</vt:lpstr>
      <vt:lpstr>59010805</vt:lpstr>
      <vt:lpstr>56726170</vt:lpstr>
      <vt:lpstr>56736140</vt:lpstr>
      <vt:lpstr>56632498</vt:lpstr>
      <vt:lpstr>58426875</vt:lpstr>
      <vt:lpstr>56741416</vt:lpstr>
      <vt:lpstr>56584477</vt:lpstr>
      <vt:lpstr>56951433</vt:lpstr>
      <vt:lpstr>56422813</vt:lpstr>
      <vt:lpstr>56830180</vt:lpstr>
      <vt:lpstr>58426938</vt:lpstr>
      <vt:lpstr>58427515</vt:lpstr>
      <vt:lpstr>58427544</vt:lpstr>
      <vt:lpstr>58427572</vt:lpstr>
      <vt:lpstr>58427606</vt:lpstr>
      <vt:lpstr>58427675</vt:lpstr>
      <vt:lpstr>58430076</vt:lpstr>
      <vt:lpstr>58429955</vt:lpstr>
      <vt:lpstr>58432539 box</vt:lpstr>
      <vt:lpstr>58430016</vt:lpstr>
      <vt:lpstr>58430153</vt:lpstr>
      <vt:lpstr>aaa 58430153</vt:lpstr>
      <vt:lpstr>58430203</vt:lpstr>
      <vt:lpstr>58430311</vt:lpstr>
      <vt:lpstr>58430355</vt:lpstr>
      <vt:lpstr>aa58430404</vt:lpstr>
      <vt:lpstr>58430404</vt:lpstr>
      <vt:lpstr>Pemb. Plat Duicker Pasangkayu</vt:lpstr>
      <vt:lpstr>58430536</vt:lpstr>
      <vt:lpstr>58430653</vt:lpstr>
      <vt:lpstr>58430780</vt:lpstr>
      <vt:lpstr>58430444</vt:lpstr>
      <vt:lpstr>59741216</vt:lpstr>
      <vt:lpstr>58431386</vt:lpstr>
      <vt:lpstr>58432795 lanscape</vt:lpstr>
      <vt:lpstr>58432795 lanscape ok</vt:lpstr>
      <vt:lpstr>58431402</vt:lpstr>
      <vt:lpstr>59011497</vt:lpstr>
      <vt:lpstr>59011519</vt:lpstr>
      <vt:lpstr>56625371</vt:lpstr>
      <vt:lpstr>56625372</vt:lpstr>
      <vt:lpstr>56625339</vt:lpstr>
      <vt:lpstr>59010687</vt:lpstr>
      <vt:lpstr>56625355</vt:lpstr>
      <vt:lpstr>59032196</vt:lpstr>
      <vt:lpstr>56625417</vt:lpstr>
      <vt:lpstr>59032203</vt:lpstr>
      <vt:lpstr>56625379</vt:lpstr>
      <vt:lpstr>59032260👌🏻</vt:lpstr>
      <vt:lpstr>59009437</vt:lpstr>
      <vt:lpstr>59032260-1</vt:lpstr>
      <vt:lpstr>56625535</vt:lpstr>
      <vt:lpstr>59032344</vt:lpstr>
      <vt:lpstr>59032255 👌🏻</vt:lpstr>
      <vt:lpstr>59032193 👌🏻</vt:lpstr>
      <vt:lpstr>59032309 - CV. TIGA PUTRI (2022</vt:lpstr>
      <vt:lpstr>59008191</vt:lpstr>
      <vt:lpstr>59008371</vt:lpstr>
      <vt:lpstr>59008617</vt:lpstr>
      <vt:lpstr>59008849</vt:lpstr>
      <vt:lpstr>59008947</vt:lpstr>
      <vt:lpstr>59011162</vt:lpstr>
      <vt:lpstr>59008947-1</vt:lpstr>
      <vt:lpstr>59009015</vt:lpstr>
      <vt:lpstr>59009089</vt:lpstr>
      <vt:lpstr>59009145</vt:lpstr>
      <vt:lpstr>59009213</vt:lpstr>
      <vt:lpstr>59009275</vt:lpstr>
      <vt:lpstr>59009302</vt:lpstr>
      <vt:lpstr>59009342</vt:lpstr>
      <vt:lpstr>59009607</vt:lpstr>
      <vt:lpstr>59009860</vt:lpstr>
      <vt:lpstr>59009559</vt:lpstr>
      <vt:lpstr>59011183</vt:lpstr>
      <vt:lpstr>59011202</vt:lpstr>
      <vt:lpstr>59051704</vt:lpstr>
      <vt:lpstr>59011019</vt:lpstr>
      <vt:lpstr>59011053</vt:lpstr>
      <vt:lpstr>59011075</vt:lpstr>
      <vt:lpstr>59011093</vt:lpstr>
      <vt:lpstr>59010947</vt:lpstr>
      <vt:lpstr>59010903</vt:lpstr>
      <vt:lpstr>59010771</vt:lpstr>
      <vt:lpstr>59011890</vt:lpstr>
      <vt:lpstr>59011670</vt:lpstr>
      <vt:lpstr>59010787</vt:lpstr>
      <vt:lpstr>59011939</vt:lpstr>
      <vt:lpstr>58432896</vt:lpstr>
      <vt:lpstr>59010989</vt:lpstr>
      <vt:lpstr>59010989 OK</vt:lpstr>
      <vt:lpstr>59010969</vt:lpstr>
      <vt:lpstr>59010718</vt:lpstr>
      <vt:lpstr>59009399</vt:lpstr>
      <vt:lpstr>59009511</vt:lpstr>
      <vt:lpstr>59010929</vt:lpstr>
      <vt:lpstr>59011573 box</vt:lpstr>
      <vt:lpstr>59010848</vt:lpstr>
      <vt:lpstr>61391720</vt:lpstr>
      <vt:lpstr>61391727</vt:lpstr>
      <vt:lpstr>61391738</vt:lpstr>
      <vt:lpstr>59011969</vt:lpstr>
      <vt:lpstr>61391744</vt:lpstr>
      <vt:lpstr>61391751</vt:lpstr>
      <vt:lpstr>61391767</vt:lpstr>
      <vt:lpstr>61391774</vt:lpstr>
      <vt:lpstr>61391780</vt:lpstr>
      <vt:lpstr>61393426</vt:lpstr>
      <vt:lpstr>61391785</vt:lpstr>
      <vt:lpstr>61391794</vt:lpstr>
      <vt:lpstr>61392586</vt:lpstr>
      <vt:lpstr>61392595</vt:lpstr>
      <vt:lpstr>61392616</vt:lpstr>
      <vt:lpstr>61392630</vt:lpstr>
      <vt:lpstr>61392650</vt:lpstr>
      <vt:lpstr>61393239</vt:lpstr>
      <vt:lpstr>61393276</vt:lpstr>
      <vt:lpstr>61393374 - CV. TIGA PUTRI (2022</vt:lpstr>
      <vt:lpstr>61393531</vt:lpstr>
      <vt:lpstr>61393555</vt:lpstr>
      <vt:lpstr>61391890</vt:lpstr>
      <vt:lpstr>61391885</vt:lpstr>
      <vt:lpstr>61391920</vt:lpstr>
      <vt:lpstr>61392001</vt:lpstr>
      <vt:lpstr>61392008</vt:lpstr>
      <vt:lpstr>61392052</vt:lpstr>
      <vt:lpstr>61392116</vt:lpstr>
      <vt:lpstr>61392116-1</vt:lpstr>
      <vt:lpstr>61392162</vt:lpstr>
      <vt:lpstr>61392112 Rabat</vt:lpstr>
      <vt:lpstr>61391979</vt:lpstr>
      <vt:lpstr>61391987</vt:lpstr>
      <vt:lpstr>61392172</vt:lpstr>
      <vt:lpstr>61391994</vt:lpstr>
      <vt:lpstr>61392028</vt:lpstr>
      <vt:lpstr>61392190</vt:lpstr>
      <vt:lpstr>61392207</vt:lpstr>
      <vt:lpstr>61392199</vt:lpstr>
      <vt:lpstr>DATABASE</vt:lpstr>
      <vt:lpstr>01 SW UNTAD DATABASE - Table 2</vt:lpstr>
      <vt:lpstr>01 SW UNTAD DATABASE - Tabel 1</vt:lpstr>
      <vt:lpstr>61392094</vt:lpstr>
      <vt:lpstr>61391953</vt:lpstr>
      <vt:lpstr>61391912</vt:lpstr>
      <vt:lpstr>61393358</vt:lpstr>
      <vt:lpstr>61393367</vt:lpstr>
      <vt:lpstr>61391927</vt:lpstr>
      <vt:lpstr>61392059</vt:lpstr>
      <vt:lpstr>61392073</vt:lpstr>
      <vt:lpstr>61393278</vt:lpstr>
      <vt:lpstr>61393266</vt:lpstr>
      <vt:lpstr>61495250</vt:lpstr>
      <vt:lpstr>61474460</vt:lpstr>
      <vt:lpstr>pengawas rujab</vt:lpstr>
      <vt:lpstr>61392166</vt:lpstr>
      <vt:lpstr>61392183</vt:lpstr>
      <vt:lpstr>61391963</vt:lpstr>
      <vt:lpstr>61391802</vt:lpstr>
      <vt:lpstr>Video profil - Tabel 1</vt:lpstr>
      <vt:lpstr>Video profil - Tabel 2</vt:lpstr>
      <vt:lpstr>SOP - Tabel 1</vt:lpstr>
      <vt:lpstr>SOP - Tabel 2</vt:lpstr>
      <vt:lpstr>61392022</vt:lpstr>
      <vt:lpstr>61392105</vt:lpstr>
      <vt:lpstr>61391709</vt:lpstr>
      <vt:lpstr>59011110</vt:lpstr>
      <vt:lpstr>61391693</vt:lpstr>
      <vt:lpstr>58429903</vt:lpstr>
      <vt:lpstr>61391703</vt:lpstr>
      <vt:lpstr>61391686</vt:lpstr>
      <vt:lpstr>02 TMMD</vt:lpstr>
      <vt:lpstr>BOQ TMMD 25</vt:lpstr>
      <vt:lpstr>Pengadaan 1</vt:lpstr>
      <vt:lpstr>Pengadaan 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2026-09-13T20:03:44Z</dcterms:modified>
</cp:coreProperties>
</file>