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loekeywell/Desktop/"/>
    </mc:Choice>
  </mc:AlternateContent>
  <xr:revisionPtr revIDLastSave="0" documentId="13_ncr:1_{EE70A538-EE7B-7641-B38B-884E1333F751}" xr6:coauthVersionLast="46" xr6:coauthVersionMax="46" xr10:uidLastSave="{00000000-0000-0000-0000-000000000000}"/>
  <bookViews>
    <workbookView xWindow="0" yWindow="460" windowWidth="24420" windowHeight="19600" activeTab="5" xr2:uid="{00000000-000D-0000-FFFF-FFFF00000000}"/>
  </bookViews>
  <sheets>
    <sheet name="CF Year 1" sheetId="1" r:id="rId1"/>
    <sheet name="CF Yr 2" sheetId="8" r:id="rId2"/>
    <sheet name="CF Yr 3" sheetId="11" r:id="rId3"/>
    <sheet name="CF Yr 4" sheetId="10" r:id="rId4"/>
    <sheet name="CF Yr 5" sheetId="9" r:id="rId5"/>
    <sheet name="Income Statement" sheetId="2" r:id="rId6"/>
    <sheet name="Balance Sheet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3" l="1"/>
  <c r="E52" i="3"/>
  <c r="C52" i="3"/>
  <c r="G25" i="3"/>
  <c r="E25" i="3"/>
  <c r="C25" i="3"/>
  <c r="G14" i="3"/>
  <c r="E14" i="3"/>
  <c r="C14" i="3"/>
  <c r="N30" i="10"/>
  <c r="P18" i="9"/>
  <c r="P18" i="10"/>
  <c r="P18" i="11"/>
  <c r="P18" i="8"/>
  <c r="Q18" i="1"/>
  <c r="D18" i="1"/>
  <c r="N17" i="11"/>
  <c r="M17" i="11"/>
  <c r="L17" i="11"/>
  <c r="K17" i="11"/>
  <c r="J17" i="11"/>
  <c r="I17" i="11"/>
  <c r="H17" i="11"/>
  <c r="G17" i="11"/>
  <c r="F17" i="11"/>
  <c r="E17" i="11"/>
  <c r="D17" i="11"/>
  <c r="P17" i="11" s="1"/>
  <c r="N17" i="8"/>
  <c r="M17" i="8"/>
  <c r="L17" i="8"/>
  <c r="K17" i="8"/>
  <c r="J17" i="8"/>
  <c r="I17" i="8"/>
  <c r="H17" i="8"/>
  <c r="G17" i="8"/>
  <c r="F17" i="8"/>
  <c r="E17" i="8"/>
  <c r="D17" i="8"/>
  <c r="N17" i="9"/>
  <c r="M17" i="9"/>
  <c r="L17" i="9"/>
  <c r="K17" i="9"/>
  <c r="J17" i="9"/>
  <c r="I17" i="9"/>
  <c r="H17" i="9"/>
  <c r="G17" i="9"/>
  <c r="F17" i="9"/>
  <c r="E17" i="9"/>
  <c r="D17" i="9"/>
  <c r="N17" i="10"/>
  <c r="M17" i="10"/>
  <c r="L17" i="10"/>
  <c r="K17" i="10"/>
  <c r="J17" i="10"/>
  <c r="I17" i="10"/>
  <c r="H17" i="10"/>
  <c r="G17" i="10"/>
  <c r="F17" i="10"/>
  <c r="E17" i="10"/>
  <c r="D17" i="10"/>
  <c r="P31" i="10"/>
  <c r="P32" i="10"/>
  <c r="F42" i="2"/>
  <c r="D42" i="2"/>
  <c r="C14" i="2"/>
  <c r="C42" i="2"/>
  <c r="D16" i="9"/>
  <c r="E16" i="9"/>
  <c r="F16" i="9"/>
  <c r="G16" i="9"/>
  <c r="H16" i="9"/>
  <c r="I16" i="9"/>
  <c r="J16" i="9"/>
  <c r="K16" i="9"/>
  <c r="C16" i="9"/>
  <c r="D16" i="10"/>
  <c r="E16" i="10"/>
  <c r="F16" i="10"/>
  <c r="G16" i="10"/>
  <c r="H16" i="10"/>
  <c r="I16" i="10"/>
  <c r="J16" i="10"/>
  <c r="K16" i="10"/>
  <c r="C16" i="10"/>
  <c r="D16" i="11"/>
  <c r="E16" i="11"/>
  <c r="F16" i="11"/>
  <c r="G16" i="11"/>
  <c r="H16" i="11"/>
  <c r="I16" i="11"/>
  <c r="J16" i="11"/>
  <c r="K16" i="11"/>
  <c r="C16" i="11"/>
  <c r="D16" i="8"/>
  <c r="E16" i="8"/>
  <c r="F16" i="8"/>
  <c r="G16" i="8"/>
  <c r="H16" i="8"/>
  <c r="I16" i="8"/>
  <c r="J16" i="8"/>
  <c r="K16" i="8"/>
  <c r="C16" i="8"/>
  <c r="I16" i="1"/>
  <c r="J16" i="1"/>
  <c r="K16" i="1"/>
  <c r="L16" i="1"/>
  <c r="E16" i="1"/>
  <c r="F16" i="1"/>
  <c r="G16" i="1"/>
  <c r="H16" i="1"/>
  <c r="D16" i="1"/>
  <c r="P17" i="9"/>
  <c r="Q17" i="1"/>
  <c r="Q19" i="1"/>
  <c r="P17" i="8" l="1"/>
  <c r="P17" i="10"/>
  <c r="N34" i="9"/>
  <c r="M34" i="9"/>
  <c r="L34" i="9"/>
  <c r="K34" i="9"/>
  <c r="J34" i="9"/>
  <c r="I34" i="9"/>
  <c r="H34" i="9"/>
  <c r="G34" i="9"/>
  <c r="F34" i="9"/>
  <c r="E34" i="9"/>
  <c r="D34" i="9"/>
  <c r="C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6" i="9"/>
  <c r="N13" i="9"/>
  <c r="M13" i="9"/>
  <c r="L13" i="9"/>
  <c r="K13" i="9"/>
  <c r="J13" i="9"/>
  <c r="I13" i="9"/>
  <c r="H13" i="9"/>
  <c r="G13" i="9"/>
  <c r="F13" i="9"/>
  <c r="E13" i="9"/>
  <c r="D13" i="9"/>
  <c r="C13" i="9"/>
  <c r="P12" i="9"/>
  <c r="P11" i="9"/>
  <c r="P10" i="9"/>
  <c r="D5" i="9"/>
  <c r="E5" i="9" s="1"/>
  <c r="F5" i="9" s="1"/>
  <c r="G5" i="9" s="1"/>
  <c r="H5" i="9" s="1"/>
  <c r="I5" i="9" s="1"/>
  <c r="J5" i="9" s="1"/>
  <c r="K5" i="9" s="1"/>
  <c r="L5" i="9" s="1"/>
  <c r="M5" i="9" s="1"/>
  <c r="N5" i="9" s="1"/>
  <c r="N34" i="10"/>
  <c r="M34" i="10"/>
  <c r="L34" i="10"/>
  <c r="K34" i="10"/>
  <c r="J34" i="10"/>
  <c r="I34" i="10"/>
  <c r="H34" i="10"/>
  <c r="G34" i="10"/>
  <c r="F34" i="10"/>
  <c r="E34" i="10"/>
  <c r="D34" i="10"/>
  <c r="C34" i="10"/>
  <c r="P33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6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P12" i="10"/>
  <c r="P11" i="10"/>
  <c r="P10" i="10"/>
  <c r="D5" i="10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6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P12" i="11"/>
  <c r="P11" i="11"/>
  <c r="P10" i="11"/>
  <c r="D5" i="1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P37" i="8"/>
  <c r="N34" i="8"/>
  <c r="M34" i="8"/>
  <c r="L34" i="8"/>
  <c r="K34" i="8"/>
  <c r="J34" i="8"/>
  <c r="I34" i="8"/>
  <c r="H34" i="8"/>
  <c r="G34" i="8"/>
  <c r="F34" i="8"/>
  <c r="E34" i="8"/>
  <c r="D34" i="8"/>
  <c r="C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6" i="8"/>
  <c r="P15" i="8"/>
  <c r="N13" i="8"/>
  <c r="M13" i="8"/>
  <c r="L13" i="8"/>
  <c r="K13" i="8"/>
  <c r="J13" i="8"/>
  <c r="I13" i="8"/>
  <c r="H13" i="8"/>
  <c r="G13" i="8"/>
  <c r="F13" i="8"/>
  <c r="E13" i="8"/>
  <c r="D13" i="8"/>
  <c r="C13" i="8"/>
  <c r="P12" i="8"/>
  <c r="P11" i="8"/>
  <c r="P10" i="8"/>
  <c r="P9" i="8"/>
  <c r="O13" i="1"/>
  <c r="N13" i="1"/>
  <c r="M13" i="1"/>
  <c r="L13" i="1"/>
  <c r="K13" i="1"/>
  <c r="J13" i="1"/>
  <c r="I13" i="1"/>
  <c r="H13" i="1"/>
  <c r="G13" i="1"/>
  <c r="F13" i="1"/>
  <c r="E13" i="1"/>
  <c r="D13" i="1"/>
  <c r="O34" i="1"/>
  <c r="N34" i="1"/>
  <c r="M34" i="1"/>
  <c r="L34" i="1"/>
  <c r="K34" i="1"/>
  <c r="J34" i="1"/>
  <c r="I34" i="1"/>
  <c r="H34" i="1"/>
  <c r="G34" i="1"/>
  <c r="F34" i="1"/>
  <c r="E34" i="1"/>
  <c r="D34" i="1"/>
  <c r="Q20" i="1"/>
  <c r="F13" i="2"/>
  <c r="F28" i="2" s="1"/>
  <c r="D13" i="2"/>
  <c r="D28" i="2" s="1"/>
  <c r="G39" i="2"/>
  <c r="E39" i="2"/>
  <c r="G53" i="3"/>
  <c r="E53" i="3"/>
  <c r="C53" i="3"/>
  <c r="G41" i="3"/>
  <c r="G48" i="3" s="1"/>
  <c r="E41" i="3"/>
  <c r="E48" i="3" s="1"/>
  <c r="C41" i="3"/>
  <c r="C48" i="3" s="1"/>
  <c r="G30" i="3"/>
  <c r="E30" i="3"/>
  <c r="C30" i="3"/>
  <c r="F7" i="2"/>
  <c r="F9" i="2" s="1"/>
  <c r="D7" i="2"/>
  <c r="D9" i="2" s="1"/>
  <c r="C7" i="2"/>
  <c r="C9" i="2" s="1"/>
  <c r="C28" i="2"/>
  <c r="P34" i="9" l="1"/>
  <c r="P34" i="10"/>
  <c r="P34" i="11"/>
  <c r="P13" i="9"/>
  <c r="P13" i="11"/>
  <c r="P13" i="8"/>
  <c r="G32" i="3"/>
  <c r="P13" i="10"/>
  <c r="P34" i="8"/>
  <c r="D40" i="1"/>
  <c r="E7" i="1" s="1"/>
  <c r="C54" i="3"/>
  <c r="C32" i="3"/>
  <c r="E32" i="3"/>
  <c r="G54" i="3"/>
  <c r="E54" i="3"/>
  <c r="F30" i="2"/>
  <c r="D30" i="2"/>
  <c r="D33" i="2" s="1"/>
  <c r="D36" i="2" s="1"/>
  <c r="C30" i="2"/>
  <c r="Q9" i="1"/>
  <c r="Q10" i="1"/>
  <c r="Q11" i="1"/>
  <c r="Q12" i="1"/>
  <c r="Q15" i="1"/>
  <c r="Q16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7" i="1"/>
  <c r="C13" i="1"/>
  <c r="C32" i="2" l="1"/>
  <c r="C33" i="2" s="1"/>
  <c r="C36" i="2" s="1"/>
  <c r="F32" i="2"/>
  <c r="F33" i="2" s="1"/>
  <c r="F36" i="2" s="1"/>
  <c r="E40" i="1"/>
  <c r="F7" i="1" s="1"/>
  <c r="F40" i="1" s="1"/>
  <c r="G7" i="1" s="1"/>
  <c r="G40" i="1" s="1"/>
  <c r="H7" i="1" s="1"/>
  <c r="H40" i="1" s="1"/>
  <c r="I7" i="1" s="1"/>
  <c r="I40" i="1" s="1"/>
  <c r="J7" i="1" s="1"/>
  <c r="J40" i="1" s="1"/>
  <c r="K7" i="1" s="1"/>
  <c r="K40" i="1" s="1"/>
  <c r="L7" i="1" s="1"/>
  <c r="L40" i="1" s="1"/>
  <c r="M7" i="1" s="1"/>
  <c r="M40" i="1" s="1"/>
  <c r="N7" i="1" s="1"/>
  <c r="N40" i="1" s="1"/>
  <c r="O7" i="1" s="1"/>
  <c r="O40" i="1" s="1"/>
  <c r="C7" i="8" s="1"/>
  <c r="Q34" i="1"/>
  <c r="Q40" i="1" s="1"/>
  <c r="Q13" i="1"/>
  <c r="P7" i="8" l="1"/>
  <c r="P40" i="8" s="1"/>
  <c r="C40" i="8"/>
  <c r="D7" i="8" s="1"/>
  <c r="D40" i="8" s="1"/>
  <c r="E7" i="8" s="1"/>
  <c r="E40" i="8" s="1"/>
  <c r="F7" i="8" s="1"/>
  <c r="F40" i="8" s="1"/>
  <c r="G7" i="8" s="1"/>
  <c r="G40" i="8" s="1"/>
  <c r="H7" i="8" s="1"/>
  <c r="H40" i="8" s="1"/>
  <c r="I7" i="8" s="1"/>
  <c r="I40" i="8" s="1"/>
  <c r="J7" i="8" s="1"/>
  <c r="J40" i="8" s="1"/>
  <c r="K7" i="8" s="1"/>
  <c r="K40" i="8" s="1"/>
  <c r="L7" i="8" s="1"/>
  <c r="L40" i="8" s="1"/>
  <c r="M7" i="8" s="1"/>
  <c r="M40" i="8" s="1"/>
  <c r="N7" i="8" s="1"/>
  <c r="N40" i="8" s="1"/>
  <c r="C7" i="11" s="1"/>
  <c r="P7" i="11" s="1"/>
  <c r="P40" i="11" s="1"/>
  <c r="C40" i="11" l="1"/>
  <c r="D7" i="11" s="1"/>
  <c r="D40" i="11" s="1"/>
  <c r="E7" i="11" s="1"/>
  <c r="E40" i="11" s="1"/>
  <c r="F7" i="11" s="1"/>
  <c r="F40" i="11" s="1"/>
  <c r="G7" i="11" s="1"/>
  <c r="G40" i="11" s="1"/>
  <c r="H7" i="11" s="1"/>
  <c r="H40" i="11" s="1"/>
  <c r="I7" i="11" s="1"/>
  <c r="I40" i="11" s="1"/>
  <c r="J7" i="11" s="1"/>
  <c r="J40" i="11" s="1"/>
  <c r="K7" i="11" s="1"/>
  <c r="K40" i="11" s="1"/>
  <c r="L7" i="11" s="1"/>
  <c r="L40" i="11" s="1"/>
  <c r="M7" i="11" s="1"/>
  <c r="M40" i="11" s="1"/>
  <c r="N7" i="11" s="1"/>
  <c r="N40" i="11" s="1"/>
  <c r="C7" i="10" s="1"/>
  <c r="P7" i="10" s="1"/>
  <c r="P40" i="10" s="1"/>
  <c r="C40" i="10" l="1"/>
  <c r="D7" i="10" s="1"/>
  <c r="D40" i="10" s="1"/>
  <c r="E7" i="10" s="1"/>
  <c r="E40" i="10" s="1"/>
  <c r="F7" i="10" s="1"/>
  <c r="F40" i="10" s="1"/>
  <c r="G7" i="10" s="1"/>
  <c r="G40" i="10" s="1"/>
  <c r="H7" i="10" s="1"/>
  <c r="H40" i="10" s="1"/>
  <c r="I7" i="10" s="1"/>
  <c r="I40" i="10" s="1"/>
  <c r="J7" i="10" s="1"/>
  <c r="J40" i="10" s="1"/>
  <c r="K7" i="10" s="1"/>
  <c r="K40" i="10" s="1"/>
  <c r="L7" i="10" s="1"/>
  <c r="L40" i="10" s="1"/>
  <c r="M7" i="10" s="1"/>
  <c r="M40" i="10" s="1"/>
  <c r="N7" i="10" s="1"/>
  <c r="N40" i="10" s="1"/>
  <c r="C7" i="9" s="1"/>
  <c r="P7" i="9" s="1"/>
  <c r="P40" i="9" s="1"/>
  <c r="C40" i="9" l="1"/>
  <c r="D7" i="9" s="1"/>
  <c r="D40" i="9" s="1"/>
  <c r="E7" i="9" s="1"/>
  <c r="E40" i="9" s="1"/>
  <c r="F7" i="9" s="1"/>
  <c r="F40" i="9" s="1"/>
  <c r="G7" i="9" s="1"/>
  <c r="G40" i="9" s="1"/>
  <c r="H7" i="9" s="1"/>
  <c r="H40" i="9" s="1"/>
  <c r="I7" i="9" s="1"/>
  <c r="I40" i="9" s="1"/>
  <c r="J7" i="9" s="1"/>
  <c r="J40" i="9" s="1"/>
  <c r="K7" i="9" s="1"/>
  <c r="K40" i="9" s="1"/>
  <c r="L7" i="9" s="1"/>
  <c r="L40" i="9" s="1"/>
  <c r="M7" i="9" s="1"/>
  <c r="M40" i="9" s="1"/>
  <c r="N7" i="9" s="1"/>
  <c r="N4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Borg, Brittany J.</author>
  </authors>
  <commentList>
    <comment ref="A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The cash you have received for your goods and services.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Total amount of sales paid for in cash.
</t>
        </r>
      </text>
    </comment>
    <comment ref="A11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Total amount of sales paid for by credit that you have collected (ie - do not include credit sales that you will not collect in this period)</t>
        </r>
      </text>
    </comment>
    <comment ref="A12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>Total amount of funds provided by loans or other cash injections.</t>
        </r>
      </text>
    </comment>
    <comment ref="A13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>Total amount from Cash Receipts, Cash Sales, Collections from credit Accounts, and Loan/Other Cash Injection.</t>
        </r>
      </text>
    </comment>
    <comment ref="A15" authorId="0" shapeId="0" xr:uid="{00000000-0006-0000-0000-000008000000}">
      <text>
        <r>
          <rPr>
            <b/>
            <sz val="8"/>
            <color rgb="FF000000"/>
            <rFont val="Tahoma"/>
            <family val="2"/>
          </rPr>
          <t>Your total cash payments, including the money spent on raw materials and operating expenses.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6" authorId="0" shapeId="0" xr:uid="{00000000-0006-0000-0000-00000A000000}">
      <text>
        <r>
          <rPr>
            <b/>
            <sz val="8"/>
            <color rgb="FF000000"/>
            <rFont val="Tahoma"/>
            <family val="2"/>
          </rPr>
          <t>Total pre-tax amount spent on employee wages.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00000000-0006-0000-0000-00000C000000}">
      <text>
        <r>
          <rPr>
            <b/>
            <sz val="8"/>
            <color rgb="FF000000"/>
            <rFont val="Tahoma"/>
            <family val="2"/>
          </rPr>
          <t>Total amount spent for all company supplies.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00000000-0006-0000-0000-00000D000000}">
      <text>
        <r>
          <rPr>
            <b/>
            <sz val="8"/>
            <color rgb="FF000000"/>
            <rFont val="Tahoma"/>
            <family val="2"/>
          </rPr>
          <t>The total amount paid required to complete repair and maintenance work.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1" authorId="0" shapeId="0" xr:uid="{00000000-0006-0000-0000-00000E000000}">
      <text>
        <r>
          <rPr>
            <b/>
            <sz val="8"/>
            <color rgb="FF000000"/>
            <rFont val="Tahoma"/>
            <family val="2"/>
          </rPr>
          <t>The amount paid for all company advertising efforts.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2" authorId="0" shapeId="0" xr:uid="{00000000-0006-0000-0000-00000F000000}">
      <text>
        <r>
          <rPr>
            <b/>
            <sz val="8"/>
            <color rgb="FF000000"/>
            <rFont val="Tahoma"/>
            <family val="2"/>
          </rPr>
          <t>The total amount paid for use of cars, delivery services, and travel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3" authorId="0" shapeId="0" xr:uid="{00000000-0006-0000-0000-000010000000}">
      <text>
        <r>
          <rPr>
            <b/>
            <sz val="8"/>
            <color rgb="FF000000"/>
            <rFont val="Tahoma"/>
            <family val="2"/>
          </rPr>
          <t xml:space="preserve">Amount paid for Accounting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4" authorId="0" shapeId="0" xr:uid="{00000000-0006-0000-0000-000011000000}">
      <text>
        <r>
          <rPr>
            <b/>
            <sz val="8"/>
            <color rgb="FF000000"/>
            <rFont val="Tahoma"/>
            <family val="2"/>
          </rPr>
          <t xml:space="preserve">Amount Paid for Legal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5" authorId="0" shapeId="0" xr:uid="{00000000-0006-0000-0000-000012000000}">
      <text>
        <r>
          <rPr>
            <b/>
            <sz val="8"/>
            <color rgb="FF000000"/>
            <rFont val="Tahoma"/>
            <family val="2"/>
          </rPr>
          <t>The amount paid to cover rental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6" authorId="0" shapeId="0" xr:uid="{00000000-0006-0000-0000-000013000000}">
      <text>
        <r>
          <rPr>
            <b/>
            <sz val="8"/>
            <color rgb="FF000000"/>
            <rFont val="Tahoma"/>
            <family val="2"/>
          </rPr>
          <t>The amount paid for all telephone services.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7" authorId="0" shapeId="0" xr:uid="{00000000-0006-0000-0000-000014000000}">
      <text>
        <r>
          <rPr>
            <b/>
            <sz val="8"/>
            <color rgb="FF000000"/>
            <rFont val="Tahoma"/>
            <family val="2"/>
          </rPr>
          <t>The total amount paid for all utility bills.</t>
        </r>
      </text>
    </comment>
    <comment ref="A28" authorId="0" shapeId="0" xr:uid="{00000000-0006-0000-0000-000015000000}">
      <text>
        <r>
          <rPr>
            <b/>
            <sz val="8"/>
            <color rgb="FF000000"/>
            <rFont val="Tahoma"/>
            <family val="2"/>
          </rPr>
          <t>The total amount paid for all insurance coverage.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9" authorId="0" shapeId="0" xr:uid="{00000000-0006-0000-0000-000016000000}">
      <text>
        <r>
          <rPr>
            <b/>
            <sz val="8"/>
            <color rgb="FF000000"/>
            <rFont val="Tahoma"/>
            <family val="2"/>
          </rPr>
          <t>The total amount paid for all taxes, except payroll or income taxes.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0" authorId="0" shapeId="0" xr:uid="{00000000-0006-0000-0000-000017000000}">
      <text>
        <r>
          <rPr>
            <b/>
            <sz val="8"/>
            <color rgb="FF000000"/>
            <rFont val="Tahoma"/>
            <family val="2"/>
          </rPr>
          <t>Include any income taxes paid during the period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1" authorId="0" shapeId="0" xr:uid="{00000000-0006-0000-0000-000018000000}">
      <text>
        <r>
          <rPr>
            <b/>
            <sz val="8"/>
            <color rgb="FF000000"/>
            <rFont val="Tahoma"/>
            <family val="2"/>
          </rPr>
          <t>The total amount of interest paid on loans.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2" authorId="0" shapeId="0" xr:uid="{00000000-0006-0000-0000-000019000000}">
      <text>
        <r>
          <rPr>
            <b/>
            <sz val="8"/>
            <color rgb="FF000000"/>
            <rFont val="Tahoma"/>
            <family val="2"/>
          </rPr>
          <t>The total for miscellaneous costs that do not fit into any other category on this sheet.  This should not include non-cash expenses such as depreciation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The amount of money that is immediately available to you.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 shapeId="0" xr:uid="{00000000-0006-0000-0000-00001A000000}">
      <text>
        <r>
          <rPr>
            <sz val="8"/>
            <color rgb="FF000000"/>
            <rFont val="Tahoma"/>
            <family val="2"/>
          </rPr>
          <t xml:space="preserve">Cash on Hand minus Total Cash Paid Out.  Note, if this number is negative, you will not have enough cash to cover your expenses.  You should re-evaluate your cash intake and output that month to ensure it is not negative.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Borg, Brittany J.</author>
  </authors>
  <commentList>
    <comment ref="A9" authorId="0" shapeId="0" xr:uid="{E82B9BDD-D7D1-42F7-914B-CC24CF01109E}">
      <text>
        <r>
          <rPr>
            <b/>
            <sz val="8"/>
            <color indexed="81"/>
            <rFont val="Tahoma"/>
            <family val="2"/>
          </rPr>
          <t>The cash you have received for your goods and services.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0" shapeId="0" xr:uid="{E5907BBF-A06D-4ADD-A74C-B17B84B07896}">
      <text>
        <r>
          <rPr>
            <b/>
            <sz val="8"/>
            <color rgb="FF000000"/>
            <rFont val="Tahoma"/>
            <family val="2"/>
          </rPr>
          <t xml:space="preserve">Total amount of sales paid for in cash.
</t>
        </r>
      </text>
    </comment>
    <comment ref="A11" authorId="0" shapeId="0" xr:uid="{CFB19079-C413-4AB2-ABDD-07E44964E309}">
      <text>
        <r>
          <rPr>
            <b/>
            <sz val="8"/>
            <color rgb="FF000000"/>
            <rFont val="Tahoma"/>
            <family val="2"/>
          </rPr>
          <t>Total amount of sales paid for by credit that you have collected (ie - do not include credit sales that you will not collect in this period)</t>
        </r>
      </text>
    </comment>
    <comment ref="A12" authorId="0" shapeId="0" xr:uid="{3D9969C5-AF66-4939-85B5-92BE82573425}">
      <text>
        <r>
          <rPr>
            <b/>
            <sz val="8"/>
            <color rgb="FF000000"/>
            <rFont val="Tahoma"/>
            <family val="2"/>
          </rPr>
          <t>Total amount of funds provided by loans or other cash injections.</t>
        </r>
      </text>
    </comment>
    <comment ref="A13" authorId="0" shapeId="0" xr:uid="{3CF57AA2-54B8-4A8A-AE1B-D3438F6F3072}">
      <text>
        <r>
          <rPr>
            <b/>
            <sz val="8"/>
            <color rgb="FF000000"/>
            <rFont val="Tahoma"/>
            <family val="2"/>
          </rPr>
          <t>Total amount from Cash Receipts, Cash Sales, Collections from credit Accounts, and Loan/Other Cash Injection.</t>
        </r>
      </text>
    </comment>
    <comment ref="A15" authorId="0" shapeId="0" xr:uid="{A09F33B4-6AAD-4DBC-9AF0-6F54921B91B7}">
      <text>
        <r>
          <rPr>
            <b/>
            <sz val="8"/>
            <color rgb="FF000000"/>
            <rFont val="Tahoma"/>
            <family val="2"/>
          </rPr>
          <t>Your total cash payments, including the money spent on raw materials and operating expenses.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6" authorId="0" shapeId="0" xr:uid="{8B9AD521-1113-4A03-9690-EAB8CFD5FCB9}">
      <text>
        <r>
          <rPr>
            <b/>
            <sz val="8"/>
            <color rgb="FF000000"/>
            <rFont val="Tahoma"/>
            <family val="2"/>
          </rPr>
          <t>Total pre-tax amount spent on employee wages.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7C67980D-DE33-4B08-86B4-A9DBDAB2D03A}">
      <text>
        <r>
          <rPr>
            <b/>
            <sz val="8"/>
            <color rgb="FF000000"/>
            <rFont val="Tahoma"/>
            <family val="2"/>
          </rPr>
          <t>Total amount spent for all company supplies.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0680C3EA-0534-4A1D-9FD3-A092B87D5A79}">
      <text>
        <r>
          <rPr>
            <b/>
            <sz val="8"/>
            <color rgb="FF000000"/>
            <rFont val="Tahoma"/>
            <family val="2"/>
          </rPr>
          <t>The total amount paid required to complete repair and maintenance work.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1" authorId="0" shapeId="0" xr:uid="{BAAD2890-93B9-43D8-8A9E-67F37B995A36}">
      <text>
        <r>
          <rPr>
            <b/>
            <sz val="8"/>
            <color rgb="FF000000"/>
            <rFont val="Tahoma"/>
            <family val="2"/>
          </rPr>
          <t>The amount paid for all company advertising efforts.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2" authorId="0" shapeId="0" xr:uid="{022D96C2-C3EC-44B0-9C25-470BEB4B7373}">
      <text>
        <r>
          <rPr>
            <b/>
            <sz val="8"/>
            <color rgb="FF000000"/>
            <rFont val="Tahoma"/>
            <family val="2"/>
          </rPr>
          <t>The total amount paid for use of cars, delivery services, and travel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3" authorId="0" shapeId="0" xr:uid="{7C4B9C72-EF3B-4F5C-9B04-DC4BD3462CC4}">
      <text>
        <r>
          <rPr>
            <b/>
            <sz val="8"/>
            <color rgb="FF000000"/>
            <rFont val="Tahoma"/>
            <family val="2"/>
          </rPr>
          <t xml:space="preserve">Amount paid for Accounting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4" authorId="0" shapeId="0" xr:uid="{9EF37B64-77D0-4428-BB29-91CA6D1F6CD8}">
      <text>
        <r>
          <rPr>
            <b/>
            <sz val="8"/>
            <color rgb="FF000000"/>
            <rFont val="Tahoma"/>
            <family val="2"/>
          </rPr>
          <t xml:space="preserve">Amount Paid for Legal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5" authorId="0" shapeId="0" xr:uid="{9371EC6C-AE2B-492F-B431-2884058A57B8}">
      <text>
        <r>
          <rPr>
            <b/>
            <sz val="8"/>
            <color rgb="FF000000"/>
            <rFont val="Tahoma"/>
            <family val="2"/>
          </rPr>
          <t>The amount paid to cover rental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6" authorId="0" shapeId="0" xr:uid="{B6C4983E-CCA4-4F6D-BD71-ABB2D6B8D551}">
      <text>
        <r>
          <rPr>
            <b/>
            <sz val="8"/>
            <color rgb="FF000000"/>
            <rFont val="Tahoma"/>
            <family val="2"/>
          </rPr>
          <t>The amount paid for all telephone services.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7" authorId="0" shapeId="0" xr:uid="{DC68572B-3898-4BEC-968E-FF397908BA2F}">
      <text>
        <r>
          <rPr>
            <b/>
            <sz val="8"/>
            <color rgb="FF000000"/>
            <rFont val="Tahoma"/>
            <family val="2"/>
          </rPr>
          <t>The total amount paid for all utility bills.</t>
        </r>
      </text>
    </comment>
    <comment ref="A28" authorId="0" shapeId="0" xr:uid="{D9E6D84B-F804-4B44-92FE-5D047E91DA7A}">
      <text>
        <r>
          <rPr>
            <b/>
            <sz val="8"/>
            <color rgb="FF000000"/>
            <rFont val="Tahoma"/>
            <family val="2"/>
          </rPr>
          <t>The total amount paid for all insurance coverage.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9" authorId="0" shapeId="0" xr:uid="{A5CC320F-B47A-42F8-9473-D6429A814296}">
      <text>
        <r>
          <rPr>
            <b/>
            <sz val="8"/>
            <color rgb="FF000000"/>
            <rFont val="Tahoma"/>
            <family val="2"/>
          </rPr>
          <t>The total amount paid for all taxes, except payroll or income taxes.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0" authorId="0" shapeId="0" xr:uid="{C054966B-2901-45BD-A399-A88CE4A84DF9}">
      <text>
        <r>
          <rPr>
            <b/>
            <sz val="8"/>
            <color rgb="FF000000"/>
            <rFont val="Tahoma"/>
            <family val="2"/>
          </rPr>
          <t>Include any income taxes paid during the period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1" authorId="0" shapeId="0" xr:uid="{ADD78408-F82A-4B9C-822D-1AA7A64A2406}">
      <text>
        <r>
          <rPr>
            <b/>
            <sz val="8"/>
            <color rgb="FF000000"/>
            <rFont val="Tahoma"/>
            <family val="2"/>
          </rPr>
          <t>The total amount of interest paid on loans.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2" authorId="0" shapeId="0" xr:uid="{EC2AFAC5-B00F-420E-82A7-7DE1F8C04AD1}">
      <text>
        <r>
          <rPr>
            <b/>
            <sz val="8"/>
            <color rgb="FF000000"/>
            <rFont val="Tahoma"/>
            <family val="2"/>
          </rPr>
          <t>The total for miscellaneous costs that do not fit into any other category on this sheet.  This should not include non-cash expenses such as depreciation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7" authorId="0" shapeId="0" xr:uid="{4E013528-CE90-4ECF-80F0-B4D4891E23F9}">
      <text>
        <r>
          <rPr>
            <b/>
            <sz val="8"/>
            <color rgb="FF000000"/>
            <rFont val="Tahoma"/>
            <family val="2"/>
          </rPr>
          <t>The amount of money that is immediately available to you.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40" authorId="0" shapeId="0" xr:uid="{E3AB8081-A294-4153-B752-D6E77DD53079}">
      <text>
        <r>
          <rPr>
            <sz val="8"/>
            <color rgb="FF000000"/>
            <rFont val="Tahoma"/>
            <family val="2"/>
          </rPr>
          <t xml:space="preserve">Cash on Hand minus Total Cash Paid Out.  Note, if this number is negative, you will not have enough cash to cover your expenses.  You should re-evaluate your cash intake and output that month to ensure it is not negative.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Borg, Brittany J.</author>
  </authors>
  <commentList>
    <comment ref="A9" authorId="0" shapeId="0" xr:uid="{8AB49375-92EF-4DDF-9F55-8406B3366127}">
      <text>
        <r>
          <rPr>
            <b/>
            <sz val="8"/>
            <color indexed="81"/>
            <rFont val="Tahoma"/>
            <family val="2"/>
          </rPr>
          <t>The cash you have received for your goods and services.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0" shapeId="0" xr:uid="{87FC301A-BA1F-4197-8560-7D840366E259}">
      <text>
        <r>
          <rPr>
            <b/>
            <sz val="8"/>
            <color rgb="FF000000"/>
            <rFont val="Tahoma"/>
            <family val="2"/>
          </rPr>
          <t xml:space="preserve">Total amount of sales paid for in cash.
</t>
        </r>
      </text>
    </comment>
    <comment ref="A11" authorId="0" shapeId="0" xr:uid="{6A9A2CCA-2124-4718-A025-A08DBE832CCF}">
      <text>
        <r>
          <rPr>
            <b/>
            <sz val="8"/>
            <color rgb="FF000000"/>
            <rFont val="Tahoma"/>
            <family val="2"/>
          </rPr>
          <t>Total amount of sales paid for by credit that you have collected (ie - do not include credit sales that you will not collect in this period)</t>
        </r>
      </text>
    </comment>
    <comment ref="A12" authorId="0" shapeId="0" xr:uid="{600DB2F3-B974-4766-970D-E5EDB2AAD143}">
      <text>
        <r>
          <rPr>
            <b/>
            <sz val="8"/>
            <color rgb="FF000000"/>
            <rFont val="Tahoma"/>
            <family val="2"/>
          </rPr>
          <t>Total amount of funds provided by loans or other cash injections.</t>
        </r>
      </text>
    </comment>
    <comment ref="A13" authorId="0" shapeId="0" xr:uid="{2C2B3B9A-EFA1-47B6-B941-2F1BB11D945C}">
      <text>
        <r>
          <rPr>
            <b/>
            <sz val="8"/>
            <color rgb="FF000000"/>
            <rFont val="Tahoma"/>
            <family val="2"/>
          </rPr>
          <t>Total amount from Cash Receipts, Cash Sales, Collections from credit Accounts, and Loan/Other Cash Injection.</t>
        </r>
      </text>
    </comment>
    <comment ref="A15" authorId="0" shapeId="0" xr:uid="{190281E6-1390-4C24-92C1-4CC3209EBD3D}">
      <text>
        <r>
          <rPr>
            <b/>
            <sz val="8"/>
            <color rgb="FF000000"/>
            <rFont val="Tahoma"/>
            <family val="2"/>
          </rPr>
          <t>Your total cash payments, including the money spent on raw materials and operating expenses.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6" authorId="0" shapeId="0" xr:uid="{3EEBD378-0F3E-4A59-8870-C82ACDABFC25}">
      <text>
        <r>
          <rPr>
            <b/>
            <sz val="8"/>
            <color rgb="FF000000"/>
            <rFont val="Tahoma"/>
            <family val="2"/>
          </rPr>
          <t>Total pre-tax amount spent on employee wages.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CC155788-52C3-4D04-89B3-2E39006E8DF9}">
      <text>
        <r>
          <rPr>
            <b/>
            <sz val="8"/>
            <color rgb="FF000000"/>
            <rFont val="Tahoma"/>
            <family val="2"/>
          </rPr>
          <t>Total amount spent for all company supplies.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CC302B41-C875-444B-8FEA-F8DAF556923D}">
      <text>
        <r>
          <rPr>
            <b/>
            <sz val="8"/>
            <color rgb="FF000000"/>
            <rFont val="Tahoma"/>
            <family val="2"/>
          </rPr>
          <t>The total amount paid required to complete repair and maintenance work.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1" authorId="0" shapeId="0" xr:uid="{918DF2CA-5658-41B4-8D1A-6A4CB40FB5F8}">
      <text>
        <r>
          <rPr>
            <b/>
            <sz val="8"/>
            <color rgb="FF000000"/>
            <rFont val="Tahoma"/>
            <family val="2"/>
          </rPr>
          <t>The amount paid for all company advertising efforts.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2" authorId="0" shapeId="0" xr:uid="{23903C8F-83B5-49CE-ABCA-E64C32AC2B7C}">
      <text>
        <r>
          <rPr>
            <b/>
            <sz val="8"/>
            <color rgb="FF000000"/>
            <rFont val="Tahoma"/>
            <family val="2"/>
          </rPr>
          <t>The total amount paid for use of cars, delivery services, and travel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3" authorId="0" shapeId="0" xr:uid="{1044C1A5-9DED-4830-8D1B-D7AFC1F8432E}">
      <text>
        <r>
          <rPr>
            <b/>
            <sz val="8"/>
            <color rgb="FF000000"/>
            <rFont val="Tahoma"/>
            <family val="2"/>
          </rPr>
          <t xml:space="preserve">Amount paid for Accounting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4" authorId="0" shapeId="0" xr:uid="{1121A25F-8733-43F0-BE09-036EAC3A0276}">
      <text>
        <r>
          <rPr>
            <b/>
            <sz val="8"/>
            <color rgb="FF000000"/>
            <rFont val="Tahoma"/>
            <family val="2"/>
          </rPr>
          <t xml:space="preserve">Amount Paid for Legal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5" authorId="0" shapeId="0" xr:uid="{AF1D5FA5-3EBB-4805-9AD0-9DD86E8080C0}">
      <text>
        <r>
          <rPr>
            <b/>
            <sz val="8"/>
            <color rgb="FF000000"/>
            <rFont val="Tahoma"/>
            <family val="2"/>
          </rPr>
          <t>The amount paid to cover rental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6" authorId="0" shapeId="0" xr:uid="{A90EE5B5-E1F9-4731-8C8A-67892D1274A1}">
      <text>
        <r>
          <rPr>
            <b/>
            <sz val="8"/>
            <color rgb="FF000000"/>
            <rFont val="Tahoma"/>
            <family val="2"/>
          </rPr>
          <t>The amount paid for all telephone services.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7" authorId="0" shapeId="0" xr:uid="{A5830C95-98AF-48D2-8CBD-B8DC9F81655F}">
      <text>
        <r>
          <rPr>
            <b/>
            <sz val="8"/>
            <color rgb="FF000000"/>
            <rFont val="Tahoma"/>
            <family val="2"/>
          </rPr>
          <t>The total amount paid for all utility bills.</t>
        </r>
      </text>
    </comment>
    <comment ref="A28" authorId="0" shapeId="0" xr:uid="{C3D4DCEA-4A32-4FCA-B79D-3EF9C71B929D}">
      <text>
        <r>
          <rPr>
            <b/>
            <sz val="8"/>
            <color rgb="FF000000"/>
            <rFont val="Tahoma"/>
            <family val="2"/>
          </rPr>
          <t>The total amount paid for all insurance coverage.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9" authorId="0" shapeId="0" xr:uid="{35588E46-7D78-494D-9CBE-429EE6BC4F39}">
      <text>
        <r>
          <rPr>
            <b/>
            <sz val="8"/>
            <color rgb="FF000000"/>
            <rFont val="Tahoma"/>
            <family val="2"/>
          </rPr>
          <t>The total amount paid for all taxes, except payroll or income taxes.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0" authorId="0" shapeId="0" xr:uid="{36A1CB24-969F-43DA-8667-DF81918151D5}">
      <text>
        <r>
          <rPr>
            <b/>
            <sz val="8"/>
            <color rgb="FF000000"/>
            <rFont val="Tahoma"/>
            <family val="2"/>
          </rPr>
          <t>Include any income taxes paid during the period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1" authorId="0" shapeId="0" xr:uid="{239838B3-C398-46A6-A32B-4AB1402DA974}">
      <text>
        <r>
          <rPr>
            <b/>
            <sz val="8"/>
            <color rgb="FF000000"/>
            <rFont val="Tahoma"/>
            <family val="2"/>
          </rPr>
          <t>The total amount of interest paid on loans.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2" authorId="0" shapeId="0" xr:uid="{32D577AC-C9C5-41F7-B698-AFDC68D771ED}">
      <text>
        <r>
          <rPr>
            <b/>
            <sz val="8"/>
            <color rgb="FF000000"/>
            <rFont val="Tahoma"/>
            <family val="2"/>
          </rPr>
          <t>The total for miscellaneous costs that do not fit into any other category on this sheet.  This should not include non-cash expenses such as depreciation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7" authorId="0" shapeId="0" xr:uid="{16C3854C-6DF2-4A57-9D00-6A5AA214EE20}">
      <text>
        <r>
          <rPr>
            <b/>
            <sz val="8"/>
            <color indexed="81"/>
            <rFont val="Tahoma"/>
            <family val="2"/>
          </rPr>
          <t>The amount of money that is immediately available to you.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 shapeId="0" xr:uid="{A7237C9C-C4F1-4367-B563-53CB75D6F79A}">
      <text>
        <r>
          <rPr>
            <sz val="8"/>
            <color rgb="FF000000"/>
            <rFont val="Tahoma"/>
            <family val="2"/>
          </rPr>
          <t xml:space="preserve">Cash on Hand minus Total Cash Paid Out.  Note, if this number is negative, you will not have enough cash to cover your expenses.  You should re-evaluate your cash intake and output that month to ensure it is not negative.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Borg, Brittany J.</author>
  </authors>
  <commentList>
    <comment ref="A9" authorId="0" shapeId="0" xr:uid="{27ADC9A0-C4EE-4A0C-952A-18369E22E5AC}">
      <text>
        <r>
          <rPr>
            <b/>
            <sz val="8"/>
            <color indexed="81"/>
            <rFont val="Tahoma"/>
            <family val="2"/>
          </rPr>
          <t>The cash you have received for your goods and services.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0" shapeId="0" xr:uid="{7C4FD03C-B791-4F02-BB8D-EF78137D1387}">
      <text>
        <r>
          <rPr>
            <b/>
            <sz val="8"/>
            <color rgb="FF000000"/>
            <rFont val="Tahoma"/>
            <family val="2"/>
          </rPr>
          <t xml:space="preserve">Total amount of sales paid for in cash.
</t>
        </r>
      </text>
    </comment>
    <comment ref="A11" authorId="0" shapeId="0" xr:uid="{76A54955-22D1-4697-8F7F-4DA935933447}">
      <text>
        <r>
          <rPr>
            <b/>
            <sz val="8"/>
            <color rgb="FF000000"/>
            <rFont val="Tahoma"/>
            <family val="2"/>
          </rPr>
          <t>Total amount of sales paid for by credit that you have collected (ie - do not include credit sales that you will not collect in this period)</t>
        </r>
      </text>
    </comment>
    <comment ref="A12" authorId="0" shapeId="0" xr:uid="{5FD89E2E-4224-4EBF-A910-04793B6B036B}">
      <text>
        <r>
          <rPr>
            <b/>
            <sz val="8"/>
            <color rgb="FF000000"/>
            <rFont val="Tahoma"/>
            <family val="2"/>
          </rPr>
          <t>Total amount of funds provided by loans or other cash injections.</t>
        </r>
      </text>
    </comment>
    <comment ref="A13" authorId="0" shapeId="0" xr:uid="{3E700D7A-CA44-4F35-BACB-828D24B7DA7B}">
      <text>
        <r>
          <rPr>
            <b/>
            <sz val="8"/>
            <color rgb="FF000000"/>
            <rFont val="Tahoma"/>
            <family val="2"/>
          </rPr>
          <t>Total amount from Cash Receipts, Cash Sales, Collections from credit Accounts, and Loan/Other Cash Injection.</t>
        </r>
      </text>
    </comment>
    <comment ref="A15" authorId="0" shapeId="0" xr:uid="{31C81FC0-BB50-414E-8B40-7CD8F15F5D50}">
      <text>
        <r>
          <rPr>
            <b/>
            <sz val="8"/>
            <color rgb="FF000000"/>
            <rFont val="Tahoma"/>
            <family val="2"/>
          </rPr>
          <t>Your total cash payments, including the money spent on raw materials and operating expenses.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6" authorId="0" shapeId="0" xr:uid="{DA9B0AFF-C5E3-47FA-B129-904278ABD656}">
      <text>
        <r>
          <rPr>
            <b/>
            <sz val="8"/>
            <color rgb="FF000000"/>
            <rFont val="Tahoma"/>
            <family val="2"/>
          </rPr>
          <t>Total pre-tax amount spent on employee wages.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2B843138-6C4D-4069-9F35-09A245F7B8AF}">
      <text>
        <r>
          <rPr>
            <b/>
            <sz val="8"/>
            <color rgb="FF000000"/>
            <rFont val="Tahoma"/>
            <family val="2"/>
          </rPr>
          <t>Total amount spent for all company supplies.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28E2C6A7-70A9-4E20-9900-5C1629DD7809}">
      <text>
        <r>
          <rPr>
            <b/>
            <sz val="8"/>
            <color rgb="FF000000"/>
            <rFont val="Tahoma"/>
            <family val="2"/>
          </rPr>
          <t>The total amount paid required to complete repair and maintenance work.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1" authorId="0" shapeId="0" xr:uid="{E795CB9D-E423-4BAD-B8DB-1BE5BA79B3F6}">
      <text>
        <r>
          <rPr>
            <b/>
            <sz val="8"/>
            <color rgb="FF000000"/>
            <rFont val="Tahoma"/>
            <family val="2"/>
          </rPr>
          <t>The amount paid for all company advertising efforts.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2" authorId="0" shapeId="0" xr:uid="{860D9056-54F9-434A-8FAD-A516A451912C}">
      <text>
        <r>
          <rPr>
            <b/>
            <sz val="8"/>
            <color rgb="FF000000"/>
            <rFont val="Tahoma"/>
            <family val="2"/>
          </rPr>
          <t>The total amount paid for use of cars, delivery services, and travel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3" authorId="0" shapeId="0" xr:uid="{309EE812-A395-4C66-B361-FCDF9C4C7758}">
      <text>
        <r>
          <rPr>
            <b/>
            <sz val="8"/>
            <color rgb="FF000000"/>
            <rFont val="Tahoma"/>
            <family val="2"/>
          </rPr>
          <t xml:space="preserve">Amount paid for Accounting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4" authorId="0" shapeId="0" xr:uid="{62253BF0-14FA-40B4-A756-6761422E3B23}">
      <text>
        <r>
          <rPr>
            <b/>
            <sz val="8"/>
            <color rgb="FF000000"/>
            <rFont val="Tahoma"/>
            <family val="2"/>
          </rPr>
          <t xml:space="preserve">Amount Paid for Legal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5" authorId="0" shapeId="0" xr:uid="{1845D8A9-5C40-4DF1-B876-E8296314F282}">
      <text>
        <r>
          <rPr>
            <b/>
            <sz val="8"/>
            <color rgb="FF000000"/>
            <rFont val="Tahoma"/>
            <family val="2"/>
          </rPr>
          <t>The amount paid to cover rental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6" authorId="0" shapeId="0" xr:uid="{B7DA60EE-F5EB-414A-8D25-74C0DA68BD65}">
      <text>
        <r>
          <rPr>
            <b/>
            <sz val="8"/>
            <color rgb="FF000000"/>
            <rFont val="Tahoma"/>
            <family val="2"/>
          </rPr>
          <t>The amount paid for all telephone services.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7" authorId="0" shapeId="0" xr:uid="{DD0310EF-37F0-4894-862D-1C43C86207AC}">
      <text>
        <r>
          <rPr>
            <b/>
            <sz val="8"/>
            <color rgb="FF000000"/>
            <rFont val="Tahoma"/>
            <family val="2"/>
          </rPr>
          <t>The total amount paid for all utility bills.</t>
        </r>
      </text>
    </comment>
    <comment ref="A28" authorId="0" shapeId="0" xr:uid="{B0ACA8D5-F7FE-443A-8F48-71489A2E71FA}">
      <text>
        <r>
          <rPr>
            <b/>
            <sz val="8"/>
            <color rgb="FF000000"/>
            <rFont val="Tahoma"/>
            <family val="2"/>
          </rPr>
          <t>The total amount paid for all insurance coverage.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9" authorId="0" shapeId="0" xr:uid="{764AC98E-8100-42BF-8245-5B042EFF86CE}">
      <text>
        <r>
          <rPr>
            <b/>
            <sz val="8"/>
            <color rgb="FF000000"/>
            <rFont val="Tahoma"/>
            <family val="2"/>
          </rPr>
          <t>The total amount paid for all taxes, except payroll or income taxes.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0" authorId="0" shapeId="0" xr:uid="{8A067A75-26AB-4A09-A973-7AD3CDB2FC09}">
      <text>
        <r>
          <rPr>
            <b/>
            <sz val="8"/>
            <color rgb="FF000000"/>
            <rFont val="Tahoma"/>
            <family val="2"/>
          </rPr>
          <t>Include any income taxes paid during the period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1" authorId="0" shapeId="0" xr:uid="{9BEE70F9-7B6F-4C10-B409-6944CAD642F0}">
      <text>
        <r>
          <rPr>
            <b/>
            <sz val="8"/>
            <color rgb="FF000000"/>
            <rFont val="Tahoma"/>
            <family val="2"/>
          </rPr>
          <t>The total amount of interest paid on loans.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2" authorId="0" shapeId="0" xr:uid="{8078006A-2F37-485F-A565-2A051CF83A94}">
      <text>
        <r>
          <rPr>
            <b/>
            <sz val="8"/>
            <color rgb="FF000000"/>
            <rFont val="Tahoma"/>
            <family val="2"/>
          </rPr>
          <t>The total for miscellaneous costs that do not fit into any other category on this sheet.  This should not include non-cash expenses such as depreciation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7" authorId="0" shapeId="0" xr:uid="{E7BDDC9F-5895-43AC-B99D-F3879DB0C891}">
      <text>
        <r>
          <rPr>
            <b/>
            <sz val="8"/>
            <color indexed="81"/>
            <rFont val="Tahoma"/>
            <family val="2"/>
          </rPr>
          <t>The amount of money that is immediately available to you.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 shapeId="0" xr:uid="{2D07F18C-0E93-4847-AC9F-4C71169E6736}">
      <text>
        <r>
          <rPr>
            <sz val="8"/>
            <color rgb="FF000000"/>
            <rFont val="Tahoma"/>
            <family val="2"/>
          </rPr>
          <t xml:space="preserve">Cash on Hand minus Total Cash Paid Out.  Note, if this number is negative, you will not have enough cash to cover your expenses.  You should re-evaluate your cash intake and output that month to ensure it is not negative.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Borg, Brittany J.</author>
  </authors>
  <commentList>
    <comment ref="A9" authorId="0" shapeId="0" xr:uid="{D4830429-6FC2-4766-90B1-54C85E3CFB25}">
      <text>
        <r>
          <rPr>
            <b/>
            <sz val="8"/>
            <color indexed="81"/>
            <rFont val="Tahoma"/>
            <family val="2"/>
          </rPr>
          <t>The cash you have received for your goods and services.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0" shapeId="0" xr:uid="{88E6AEFD-BA60-4AC0-A49B-823AB2B1AEC9}">
      <text>
        <r>
          <rPr>
            <b/>
            <sz val="8"/>
            <color rgb="FF000000"/>
            <rFont val="Tahoma"/>
            <family val="2"/>
          </rPr>
          <t xml:space="preserve">Total amount of sales paid for in cash.
</t>
        </r>
      </text>
    </comment>
    <comment ref="A11" authorId="0" shapeId="0" xr:uid="{2EAAF7FD-CE34-4E70-A022-04E125DF811B}">
      <text>
        <r>
          <rPr>
            <b/>
            <sz val="8"/>
            <color rgb="FF000000"/>
            <rFont val="Tahoma"/>
            <family val="2"/>
          </rPr>
          <t>Total amount of sales paid for by credit that you have collected (ie - do not include credit sales that you will not collect in this period)</t>
        </r>
      </text>
    </comment>
    <comment ref="A12" authorId="0" shapeId="0" xr:uid="{981D609F-3B2E-4066-8B48-81F4CE904E92}">
      <text>
        <r>
          <rPr>
            <b/>
            <sz val="8"/>
            <color rgb="FF000000"/>
            <rFont val="Tahoma"/>
            <family val="2"/>
          </rPr>
          <t>Total amount of funds provided by loans or other cash injections.</t>
        </r>
      </text>
    </comment>
    <comment ref="A13" authorId="0" shapeId="0" xr:uid="{6EB75E3B-46FF-4177-9890-074613896FA6}">
      <text>
        <r>
          <rPr>
            <b/>
            <sz val="8"/>
            <color rgb="FF000000"/>
            <rFont val="Tahoma"/>
            <family val="2"/>
          </rPr>
          <t>Total amount from Cash Receipts, Cash Sales, Collections from credit Accounts, and Loan/Other Cash Injection.</t>
        </r>
      </text>
    </comment>
    <comment ref="A15" authorId="0" shapeId="0" xr:uid="{D11F5AA5-B29F-41EF-9295-D015B10F92D6}">
      <text>
        <r>
          <rPr>
            <b/>
            <sz val="8"/>
            <color rgb="FF000000"/>
            <rFont val="Tahoma"/>
            <family val="2"/>
          </rPr>
          <t>Your total cash payments, including the money spent on raw materials and operating expenses.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6" authorId="0" shapeId="0" xr:uid="{6165ED1F-76F7-4D2F-BB1B-FB5D632C0448}">
      <text>
        <r>
          <rPr>
            <b/>
            <sz val="8"/>
            <color rgb="FF000000"/>
            <rFont val="Tahoma"/>
            <family val="2"/>
          </rPr>
          <t>Total pre-tax amount spent on employee wages.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A9FAE1B6-5C6D-49BB-8B6F-4DF42FF9E491}">
      <text>
        <r>
          <rPr>
            <b/>
            <sz val="8"/>
            <color rgb="FF000000"/>
            <rFont val="Tahoma"/>
            <family val="2"/>
          </rPr>
          <t>Total amount spent for all company supplies.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37064215-87C5-44B7-A156-7FE149E601DE}">
      <text>
        <r>
          <rPr>
            <b/>
            <sz val="8"/>
            <color rgb="FF000000"/>
            <rFont val="Tahoma"/>
            <family val="2"/>
          </rPr>
          <t>The total amount paid required to complete repair and maintenance work.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1" authorId="0" shapeId="0" xr:uid="{3F4F41EF-8286-4BED-BD32-16AB094B48DC}">
      <text>
        <r>
          <rPr>
            <b/>
            <sz val="8"/>
            <color rgb="FF000000"/>
            <rFont val="Tahoma"/>
            <family val="2"/>
          </rPr>
          <t>The amount paid for all company advertising efforts.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2" authorId="0" shapeId="0" xr:uid="{94CD61CF-6EBF-4B7C-B2A7-3286C29D19E4}">
      <text>
        <r>
          <rPr>
            <b/>
            <sz val="8"/>
            <color rgb="FF000000"/>
            <rFont val="Tahoma"/>
            <family val="2"/>
          </rPr>
          <t>The total amount paid for use of cars, delivery services, and travel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3" authorId="0" shapeId="0" xr:uid="{EEE706C0-E273-4485-BD2B-2736A9EFB8AF}">
      <text>
        <r>
          <rPr>
            <b/>
            <sz val="8"/>
            <color rgb="FF000000"/>
            <rFont val="Tahoma"/>
            <family val="2"/>
          </rPr>
          <t xml:space="preserve">Amount paid for Accounting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4" authorId="0" shapeId="0" xr:uid="{C6B5F83E-E3CD-4D5F-AB32-B8B22B2E29A6}">
      <text>
        <r>
          <rPr>
            <b/>
            <sz val="8"/>
            <color rgb="FF000000"/>
            <rFont val="Tahoma"/>
            <family val="2"/>
          </rPr>
          <t xml:space="preserve">Amount Paid for Legal services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5" authorId="0" shapeId="0" xr:uid="{7695075D-7BAE-4FE5-8B29-B0C6BBA97C00}">
      <text>
        <r>
          <rPr>
            <b/>
            <sz val="8"/>
            <color rgb="FF000000"/>
            <rFont val="Tahoma"/>
            <family val="2"/>
          </rPr>
          <t>The amount paid to cover rental costs.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6" authorId="0" shapeId="0" xr:uid="{B5CC1A52-9E99-46DB-9C99-1EED9749992D}">
      <text>
        <r>
          <rPr>
            <b/>
            <sz val="8"/>
            <color rgb="FF000000"/>
            <rFont val="Tahoma"/>
            <family val="2"/>
          </rPr>
          <t>The amount paid for all telephone services.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7" authorId="0" shapeId="0" xr:uid="{841893CE-5900-456C-9B22-59E5162AF4D2}">
      <text>
        <r>
          <rPr>
            <b/>
            <sz val="8"/>
            <color rgb="FF000000"/>
            <rFont val="Tahoma"/>
            <family val="2"/>
          </rPr>
          <t>The total amount paid for all utility bills.</t>
        </r>
      </text>
    </comment>
    <comment ref="A28" authorId="0" shapeId="0" xr:uid="{B2BC72F6-B8FC-4728-8897-7E5BEF588F9A}">
      <text>
        <r>
          <rPr>
            <b/>
            <sz val="8"/>
            <color rgb="FF000000"/>
            <rFont val="Tahoma"/>
            <family val="2"/>
          </rPr>
          <t>The total amount paid for all insurance coverage.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9" authorId="0" shapeId="0" xr:uid="{C66B0E93-CBC4-4952-8B78-1200EFFE4A0D}">
      <text>
        <r>
          <rPr>
            <b/>
            <sz val="8"/>
            <color rgb="FF000000"/>
            <rFont val="Tahoma"/>
            <family val="2"/>
          </rPr>
          <t>The total amount paid for all taxes, except payroll or income taxes.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0" authorId="0" shapeId="0" xr:uid="{AFDF1A8B-2F71-447C-A723-807441A0257F}">
      <text>
        <r>
          <rPr>
            <b/>
            <sz val="8"/>
            <color rgb="FF000000"/>
            <rFont val="Tahoma"/>
            <family val="2"/>
          </rPr>
          <t>Include any income taxes paid during the period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1" authorId="0" shapeId="0" xr:uid="{72C4BA68-D586-4C86-811B-FFC162E1870C}">
      <text>
        <r>
          <rPr>
            <b/>
            <sz val="8"/>
            <color rgb="FF000000"/>
            <rFont val="Tahoma"/>
            <family val="2"/>
          </rPr>
          <t>The total amount of interest paid on loans.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2" authorId="0" shapeId="0" xr:uid="{A024E822-2B6B-40F7-A694-970C5F2A193F}">
      <text>
        <r>
          <rPr>
            <b/>
            <sz val="8"/>
            <color rgb="FF000000"/>
            <rFont val="Tahoma"/>
            <family val="2"/>
          </rPr>
          <t>The total for miscellaneous costs that do not fit into any other category on this sheet.  This should not include non-cash expenses such as depreciation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7" authorId="0" shapeId="0" xr:uid="{360AA58E-8E85-417C-925E-9FE8FC637B07}">
      <text>
        <r>
          <rPr>
            <b/>
            <sz val="8"/>
            <color indexed="81"/>
            <rFont val="Tahoma"/>
            <family val="2"/>
          </rPr>
          <t>The amount of money that is immediately available to you.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 shapeId="0" xr:uid="{01094173-8254-4F7E-BE8C-935A1EDC5C2C}">
      <text>
        <r>
          <rPr>
            <sz val="8"/>
            <color rgb="FF000000"/>
            <rFont val="Tahoma"/>
            <family val="2"/>
          </rPr>
          <t xml:space="preserve">Cash on Hand minus Total Cash Paid Out.  Note, if this number is negative, you will not have enough cash to cover your expenses.  You should re-evaluate your cash intake and output that month to ensure it is not negative.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Borg, Brittany J.</author>
  </authors>
  <commentList>
    <comment ref="A7" authorId="0" shapeId="0" xr:uid="{2986AF64-98F7-441C-AFBB-27AF54488A62}">
      <text>
        <r>
          <rPr>
            <sz val="8"/>
            <color rgb="FF000000"/>
            <rFont val="Tahoma"/>
            <family val="2"/>
          </rPr>
          <t xml:space="preserve">Income received from selling products or services.  Also called revenue.
</t>
        </r>
      </text>
    </comment>
    <comment ref="A8" authorId="0" shapeId="0" xr:uid="{B34D9BA3-875D-4E10-AC4D-7674F4A5EB32}">
      <text>
        <r>
          <rPr>
            <b/>
            <sz val="8"/>
            <color rgb="FF000000"/>
            <rFont val="Tahoma"/>
            <family val="2"/>
          </rPr>
          <t>The cost of direct labor and/or direct materials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9" authorId="0" shapeId="0" xr:uid="{3AFE359C-7D2A-4FF3-9629-B00EB1F58C99}">
      <text>
        <r>
          <rPr>
            <b/>
            <sz val="8"/>
            <color indexed="81"/>
            <rFont val="Tahoma"/>
            <family val="2"/>
          </rPr>
          <t xml:space="preserve">Sales minus Cost of Goods Sold. 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1" authorId="0" shapeId="0" xr:uid="{CDFF5166-198C-4F2C-9E09-94EC0BDF85B5}">
      <text>
        <r>
          <rPr>
            <b/>
            <sz val="8"/>
            <color indexed="81"/>
            <rFont val="Tahoma"/>
            <family val="2"/>
          </rPr>
          <t>The ongoing costs of running your business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2" authorId="0" shapeId="0" xr:uid="{C3DB607E-902C-4BD2-AB5D-1F126383F6DB}">
      <text>
        <r>
          <rPr>
            <b/>
            <sz val="8"/>
            <color rgb="FF000000"/>
            <rFont val="Tahoma"/>
            <family val="2"/>
          </rPr>
          <t>An amount of money or compensation paid to an employee by an employer in return for work performed.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3" authorId="0" shapeId="0" xr:uid="{135DA869-6698-4C5C-8572-0E5D4C28A3F1}">
      <text>
        <r>
          <rPr>
            <b/>
            <sz val="8"/>
            <color rgb="FF000000"/>
            <rFont val="Tahoma"/>
            <family val="2"/>
          </rPr>
          <t>The amount of payroll taxes paid by your company.</t>
        </r>
      </text>
    </comment>
    <comment ref="A15" authorId="0" shapeId="0" xr:uid="{41CB657A-1BA2-4462-A98B-0C2F4DABCDEE}">
      <text>
        <r>
          <rPr>
            <sz val="8"/>
            <color rgb="FF000000"/>
            <rFont val="Tahoma"/>
            <family val="2"/>
          </rPr>
          <t xml:space="preserve">Amount paid for general office supplies.  Note:  This is NOT supplies for creating a product, that should go under  Cost of Goods Sold
</t>
        </r>
      </text>
    </comment>
    <comment ref="A16" authorId="0" shapeId="0" xr:uid="{E1519F5B-94C0-4A2B-8D73-5C9D3CFDFFAB}">
      <text>
        <r>
          <rPr>
            <b/>
            <sz val="8"/>
            <color rgb="FF000000"/>
            <rFont val="Tahoma"/>
            <family val="2"/>
          </rPr>
          <t>Total amount paid for maintenance and repair work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7" authorId="0" shapeId="0" xr:uid="{BCE95239-7974-4A7A-9C49-413619E47BB5}">
      <text>
        <r>
          <rPr>
            <b/>
            <sz val="8"/>
            <color rgb="FF000000"/>
            <rFont val="Tahoma"/>
            <family val="2"/>
          </rPr>
          <t>Annual amount spent on advertising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8" authorId="0" shapeId="0" xr:uid="{E45CB2FA-D8A7-4F45-B277-16EAF2B97880}">
      <text>
        <r>
          <rPr>
            <b/>
            <sz val="8"/>
            <color rgb="FF000000"/>
            <rFont val="Tahoma"/>
            <family val="2"/>
          </rPr>
          <t>Total amount paid for car, delivery, and travel services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42C63DA1-24EA-4CE3-80AB-4A3DDCDDF12E}">
      <text>
        <r>
          <rPr>
            <b/>
            <sz val="8"/>
            <color rgb="FF000000"/>
            <rFont val="Tahoma"/>
            <family val="2"/>
          </rPr>
          <t>Amount paid to Accounting services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87C41617-16BB-4348-9497-EC0294054536}">
      <text>
        <r>
          <rPr>
            <b/>
            <sz val="8"/>
            <color rgb="FF000000"/>
            <rFont val="Tahoma"/>
            <family val="2"/>
          </rPr>
          <t>Amount paid to legal services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1" authorId="0" shapeId="0" xr:uid="{1A05B325-AF72-4F64-832B-F5FB4B0AC125}">
      <text>
        <r>
          <rPr>
            <b/>
            <sz val="8"/>
            <color indexed="81"/>
            <rFont val="Tahoma"/>
            <family val="2"/>
          </rPr>
          <t>Annual rent expense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" authorId="0" shapeId="0" xr:uid="{0FC8D4BC-87AA-4470-8BAE-E9A4C5DD84FA}">
      <text>
        <r>
          <rPr>
            <b/>
            <sz val="8"/>
            <color rgb="FF000000"/>
            <rFont val="Tahoma"/>
            <family val="2"/>
          </rPr>
          <t>Annual telephone expense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3" authorId="0" shapeId="0" xr:uid="{82607515-78FB-4805-9ECC-A9282DCCDD55}">
      <text>
        <r>
          <rPr>
            <sz val="8"/>
            <color rgb="FF000000"/>
            <rFont val="Tahoma"/>
            <family val="2"/>
          </rPr>
          <t xml:space="preserve">Total annual utility bills
</t>
        </r>
      </text>
    </comment>
    <comment ref="A24" authorId="0" shapeId="0" xr:uid="{93B26934-7D9F-4F85-ABC7-20E497099E26}">
      <text>
        <r>
          <rPr>
            <b/>
            <sz val="8"/>
            <color rgb="FF000000"/>
            <rFont val="Tahoma"/>
            <family val="2"/>
          </rPr>
          <t>Total annual insurance bill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5" authorId="0" shapeId="0" xr:uid="{F5CC7C84-EB82-4509-BCF0-872580378369}">
      <text>
        <r>
          <rPr>
            <b/>
            <sz val="8"/>
            <color rgb="FF000000"/>
            <rFont val="Tahoma"/>
            <family val="2"/>
          </rPr>
          <t>The total amount paid for all taxes, except payroll and income taxes.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6" authorId="0" shapeId="0" xr:uid="{1E896EAB-445F-4898-ACB8-EF2DE65F8E35}">
      <text>
        <r>
          <rPr>
            <b/>
            <sz val="8"/>
            <color rgb="FF000000"/>
            <rFont val="Tahoma"/>
            <family val="2"/>
          </rPr>
          <t>The amount of expense allocated  for assets this year.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7" authorId="0" shapeId="0" xr:uid="{3509CA1F-97D1-4F9B-BFFD-106B204F6254}">
      <text>
        <r>
          <rPr>
            <b/>
            <sz val="8"/>
            <color rgb="FF000000"/>
            <rFont val="Tahoma"/>
            <family val="2"/>
          </rPr>
          <t>The total for miscellaneous costs that do not fit into any other category on this sheet.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8" authorId="0" shapeId="0" xr:uid="{9B554AC3-5CBA-4413-9753-F99B93C33711}">
      <text>
        <r>
          <rPr>
            <b/>
            <sz val="8"/>
            <color rgb="FF000000"/>
            <rFont val="Tahoma"/>
            <family val="2"/>
          </rPr>
          <t>The total of all your operating expenses.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30" authorId="0" shapeId="0" xr:uid="{CC50DB8B-9DBF-4349-B35B-7B64A30A766B}">
      <text>
        <r>
          <rPr>
            <b/>
            <sz val="8"/>
            <color indexed="81"/>
            <rFont val="Tahoma"/>
            <family val="2"/>
          </rPr>
          <t>Gross profit minus operating expenses before paying federal, state and local income taxes.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F734FD3A-80C9-45B9-ACEC-66A1C385B47B}">
      <text>
        <r>
          <rPr>
            <b/>
            <sz val="8"/>
            <color indexed="81"/>
            <rFont val="Tahoma"/>
            <family val="2"/>
          </rPr>
          <t>The total amount of federal, state and local government income taxes you pay.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 shapeId="0" xr:uid="{FB375D3B-688C-40E0-A1D2-50607F00EFF5}">
      <text>
        <r>
          <rPr>
            <b/>
            <sz val="8"/>
            <color indexed="81"/>
            <rFont val="Tahoma"/>
            <family val="2"/>
          </rPr>
          <t>The total profit that your company has earned after paying taxes.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 shapeId="0" xr:uid="{5E978546-C761-4822-92DB-800474D6FC32}">
      <text>
        <r>
          <rPr>
            <sz val="8"/>
            <color indexed="81"/>
            <rFont val="Tahoma"/>
            <family val="2"/>
          </rPr>
          <t xml:space="preserve">The payments to investors or owners taken from your net profit after taxes. Dividends can take the form of cash, property, or stock.
</t>
        </r>
      </text>
    </comment>
    <comment ref="A36" authorId="0" shapeId="0" xr:uid="{5CEE41FC-CCFE-4BCB-A1E2-952C342DF5C4}">
      <text>
        <r>
          <rPr>
            <b/>
            <sz val="8"/>
            <color indexed="81"/>
            <rFont val="Tahoma"/>
            <family val="2"/>
          </rPr>
          <t>Your remaining profit after withdrawals and dividends are distributed.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Borg, Brittany J.</author>
  </authors>
  <commentList>
    <comment ref="A7" authorId="0" shapeId="0" xr:uid="{EE190AC2-E8C2-CD48-A864-C6CD7276663A}">
      <text>
        <r>
          <rPr>
            <b/>
            <sz val="8"/>
            <color rgb="FF000000"/>
            <rFont val="Tahoma"/>
            <family val="2"/>
          </rPr>
          <t>Your cash, inventory and any other assets that can be quickly (usually within one year) converted to cash.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8" authorId="0" shapeId="0" xr:uid="{E8616321-E0FF-684C-80F4-6BA6F78CCC1C}">
      <text>
        <r>
          <rPr>
            <b/>
            <sz val="8"/>
            <color rgb="FF000000"/>
            <rFont val="Tahoma"/>
            <family val="2"/>
          </rPr>
          <t>The total amount of funds your company has deposited in your account.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9" authorId="0" shapeId="0" xr:uid="{18712CC2-E2F6-5F4A-9CDB-0B2A402F8862}">
      <text>
        <r>
          <rPr>
            <b/>
            <sz val="8"/>
            <color rgb="FF000000"/>
            <rFont val="Tahoma"/>
            <family val="2"/>
          </rPr>
          <t>The total amount of money that is owed to you.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0" authorId="0" shapeId="0" xr:uid="{9C76E267-03B0-A24B-BD40-E1605962AFBF}">
      <text>
        <r>
          <rPr>
            <b/>
            <sz val="8"/>
            <color rgb="FF000000"/>
            <rFont val="Tahoma"/>
            <family val="2"/>
          </rPr>
          <t>The total value of assets held by the company for sale. These assets include finished goods, works in progress or raw materials.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1" authorId="0" shapeId="0" xr:uid="{61680AC9-3DA4-4A4F-8844-9AD02AC20E18}">
      <text>
        <r>
          <rPr>
            <b/>
            <sz val="8"/>
            <color rgb="FF000000"/>
            <rFont val="Tahoma"/>
            <family val="2"/>
          </rPr>
          <t>The total value of assets that will not be expensed until a future date.  (eg - advance insurance payments)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2" authorId="0" shapeId="0" xr:uid="{CCC46A66-E8B0-8542-AA5C-7E18DA1A65B2}">
      <text>
        <r>
          <rPr>
            <b/>
            <sz val="8"/>
            <color indexed="81"/>
            <rFont val="Tahoma"/>
            <family val="2"/>
          </rPr>
          <t>The total amount of prepaid deposits for your company.</t>
        </r>
      </text>
    </comment>
    <comment ref="A13" authorId="0" shapeId="0" xr:uid="{70622CA2-B63A-5A49-960A-C6BB991C305A}">
      <text>
        <r>
          <rPr>
            <b/>
            <sz val="8"/>
            <color indexed="81"/>
            <rFont val="Tahoma"/>
            <family val="2"/>
          </rPr>
          <t>The total value of any other current assets held by your company that do not fit into any of the above categories.</t>
        </r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  <comment ref="A14" authorId="0" shapeId="0" xr:uid="{250DFD1B-D78E-D446-9667-F5599301899A}">
      <text>
        <r>
          <rPr>
            <b/>
            <sz val="8"/>
            <color indexed="81"/>
            <rFont val="Tahoma"/>
            <family val="2"/>
          </rPr>
          <t>The sum of the Cash In Bank, Accounts Receivable, Inventory, Prepaid Expenses, and Other Current Assets fields.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6" authorId="0" shapeId="0" xr:uid="{9D490D1C-3874-604F-A556-2A187F85DC4C}">
      <text>
        <r>
          <rPr>
            <b/>
            <sz val="8"/>
            <color rgb="FF000000"/>
            <rFont val="Tahoma"/>
            <family val="2"/>
          </rPr>
          <t>Long-term assets that are not easily converted into cash such as property, physical infrastructure and equipment.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7" authorId="0" shapeId="0" xr:uid="{ACB6F50A-C83B-404E-B145-4CEE1D797106}">
      <text>
        <r>
          <rPr>
            <b/>
            <sz val="8"/>
            <color indexed="81"/>
            <rFont val="Tahoma"/>
            <family val="2"/>
          </rPr>
          <t>Total value of machinery &amp; equipment owned by your company.</t>
        </r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  <comment ref="A18" authorId="0" shapeId="0" xr:uid="{07201F23-C2C9-2247-9DE0-4A00B770CB44}">
      <text>
        <r>
          <rPr>
            <b/>
            <sz val="8"/>
            <color rgb="FF000000"/>
            <rFont val="Tahoma"/>
            <family val="2"/>
          </rPr>
          <t>Accumulated Depreciation for Machinery &amp; Equipment - this amount will be subtracted from the original asset value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9" authorId="0" shapeId="0" xr:uid="{8AB8D411-AEDF-CF4F-BB5A-00387A9B4FB5}">
      <text>
        <r>
          <rPr>
            <b/>
            <sz val="8"/>
            <color rgb="FF000000"/>
            <rFont val="Tahoma"/>
            <family val="2"/>
          </rPr>
          <t>Total value of furniture and other fixtures owned by your company.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B8DC0FC8-396D-984D-A789-D44B546EEE06}">
      <text>
        <r>
          <rPr>
            <b/>
            <sz val="8"/>
            <color rgb="FF000000"/>
            <rFont val="Tahoma"/>
            <family val="2"/>
          </rPr>
          <t>Accumulated Depreciation for Furniture &amp; Fixtures - this amount will be subtracted from the original asset value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21" authorId="0" shapeId="0" xr:uid="{F2524A3A-9EE5-6C43-88B5-7CF1BE80A1E8}">
      <text>
        <r>
          <rPr>
            <b/>
            <sz val="8"/>
            <color rgb="FF000000"/>
            <rFont val="Tahoma"/>
            <family val="2"/>
          </rPr>
          <t>Total value of all land and buildings owned by your company.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2" authorId="0" shapeId="0" xr:uid="{BF1F1AF4-38BF-1945-A2D8-B41C3D61D509}">
      <text>
        <r>
          <rPr>
            <b/>
            <sz val="8"/>
            <color rgb="FF000000"/>
            <rFont val="Tahoma"/>
            <family val="2"/>
          </rPr>
          <t xml:space="preserve">Depreciation for Land &amp; Buildings - this amount will be subtracted from the original asset value
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23" authorId="0" shapeId="0" xr:uid="{615FA0AA-3CCE-C842-8871-B34A4991DD6B}">
      <text>
        <r>
          <rPr>
            <b/>
            <sz val="8"/>
            <color rgb="FF000000"/>
            <rFont val="Tahoma"/>
            <family val="2"/>
          </rPr>
          <t>Total value of other fixed assets that do not fit into any of the above categories (e.g. vehicles, etc.)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4" authorId="0" shapeId="0" xr:uid="{8E6322E3-533A-DE4B-9482-04B46F6F8DE7}">
      <text>
        <r>
          <rPr>
            <b/>
            <sz val="8"/>
            <color rgb="FF000000"/>
            <rFont val="Tahoma"/>
            <family val="2"/>
          </rPr>
          <t>Depreciation for Other Fixed Assets - this amount will be subtracted from the original asset value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5" authorId="0" shapeId="0" xr:uid="{C770A2FC-3F39-914D-B9D9-432FB6EBDA6C}">
      <text>
        <r>
          <rPr>
            <b/>
            <sz val="8"/>
            <color indexed="81"/>
            <rFont val="Tahoma"/>
            <family val="2"/>
          </rPr>
          <t>The sum of the Fixed Assets, Machinery &amp; Equipment, Furniture &amp; Fixtures, Leaseholder Improvements, Land &amp; Buildings, and Other Fixed Assets fields.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" authorId="0" shapeId="0" xr:uid="{3EEF6F69-716D-4D4A-AE28-220AC4E5200D}">
      <text>
        <r>
          <rPr>
            <b/>
            <sz val="8"/>
            <color indexed="81"/>
            <rFont val="Tahoma"/>
            <family val="2"/>
          </rPr>
          <t>Any other tangible or intangible assets such as intellectual property or investments.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8" authorId="0" shapeId="0" xr:uid="{D54F57BB-8C00-8A4F-B42C-82D120FD62BD}">
      <text>
        <r>
          <rPr>
            <b/>
            <sz val="8"/>
            <color rgb="FF000000"/>
            <rFont val="Tahoma"/>
            <family val="2"/>
          </rPr>
          <t>The value of non-physical assets owned by your company. (e.g. intellectual property, etc.)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9" authorId="0" shapeId="0" xr:uid="{1BDAB32F-8AA9-B348-AD32-EBA1CAF2A7B8}">
      <text>
        <r>
          <rPr>
            <b/>
            <sz val="8"/>
            <color indexed="81"/>
            <rFont val="Tahoma"/>
            <family val="2"/>
          </rPr>
          <t>The value of any other assets (such as investments not directly tied to business operations) that do not fit into the above categories.</t>
        </r>
      </text>
    </comment>
    <comment ref="A30" authorId="0" shapeId="0" xr:uid="{E98FEF26-CF14-624E-9776-AA1DEFA8B5EB}">
      <text>
        <r>
          <rPr>
            <b/>
            <sz val="8"/>
            <color indexed="81"/>
            <rFont val="Tahoma"/>
            <family val="2"/>
          </rPr>
          <t>The sum of the Intangibles and  Other fields.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99514EBB-EC9E-D849-AFB2-F47870DE936A}">
      <text>
        <r>
          <rPr>
            <b/>
            <sz val="8"/>
            <color indexed="81"/>
            <rFont val="Tahoma"/>
            <family val="2"/>
          </rPr>
          <t>The sum of the Current, Fixed and Other assets.</t>
        </r>
      </text>
    </comment>
    <comment ref="A36" authorId="0" shapeId="0" xr:uid="{D8D67342-F2CB-4A41-93D3-B4B0D177BFCB}">
      <text>
        <r>
          <rPr>
            <b/>
            <sz val="8"/>
            <color indexed="81"/>
            <rFont val="Tahoma"/>
            <family val="2"/>
          </rPr>
          <t>Your business debts or obligations which include wages, taxes and accounts payable that are usually due within one year.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7" authorId="0" shapeId="0" xr:uid="{F9E75A76-FFB3-DE45-964A-EA2B8102DEA0}">
      <text>
        <r>
          <rPr>
            <b/>
            <sz val="8"/>
            <color rgb="FF000000"/>
            <rFont val="Tahoma"/>
            <family val="2"/>
          </rPr>
          <t>The total amount of money that the company owes to its creditors.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38" authorId="0" shapeId="0" xr:uid="{215C15D8-7B7C-FE4D-8860-D967B1E2C4D6}">
      <text>
        <r>
          <rPr>
            <b/>
            <sz val="8"/>
            <color indexed="81"/>
            <rFont val="Tahoma"/>
            <family val="2"/>
          </rPr>
          <t>The total amount of interest that is due to be paid within one year.</t>
        </r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  <comment ref="A39" authorId="0" shapeId="0" xr:uid="{579F22EF-66FA-7A4C-AB92-8EF2A96E6309}">
      <text>
        <r>
          <rPr>
            <b/>
            <sz val="8"/>
            <color indexed="81"/>
            <rFont val="Tahoma"/>
            <family val="2"/>
          </rPr>
          <t>The total amount of taxes that are due to be paid within one year.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 shapeId="0" xr:uid="{8757F39E-873D-D14A-9E29-A56DE932D980}">
      <text>
        <r>
          <rPr>
            <b/>
            <sz val="8"/>
            <color indexed="81"/>
            <rFont val="Tahoma"/>
            <family val="2"/>
          </rPr>
          <t>The total value of all short term loans owed by your company.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1" authorId="0" shapeId="0" xr:uid="{151BEF2E-6181-A147-80CD-3BA05961E760}">
      <text>
        <r>
          <rPr>
            <b/>
            <sz val="8"/>
            <color indexed="81"/>
            <rFont val="Tahoma"/>
            <family val="2"/>
          </rPr>
          <t>The sum of the Accounts Payable, Interest Payable, Taxes Payable, Notes, Short Term, and Current Part, Long Term Debt fields.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 xr:uid="{4E4CCC04-F1A0-4E44-88CD-B1A90FC1F28D}">
      <text>
        <r>
          <rPr>
            <b/>
            <sz val="8"/>
            <color indexed="81"/>
            <rFont val="Tahoma"/>
            <family val="2"/>
          </rPr>
          <t>Debts that can be paid off in more than one year these include bonds, pensions, and product warranties.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4" authorId="0" shapeId="0" xr:uid="{824A9FBE-B789-1C46-813E-639042C6A4F8}">
      <text>
        <r>
          <rPr>
            <b/>
            <sz val="8"/>
            <color rgb="FF000000"/>
            <rFont val="Tahoma"/>
            <family val="2"/>
          </rPr>
          <t>Total amount owed by your company in loans that are longer than one year.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45" authorId="0" shapeId="0" xr:uid="{69FF18EA-1BC9-7D49-8AEF-96AE73C99DB7}">
      <text>
        <r>
          <rPr>
            <b/>
            <sz val="8"/>
            <color rgb="FF000000"/>
            <rFont val="Tahoma"/>
            <family val="2"/>
          </rPr>
          <t>Total amount owed by your company in stockholder notes.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46" authorId="0" shapeId="0" xr:uid="{282A6D42-2C95-654E-A8D7-533CD731AD0D}">
      <text>
        <r>
          <rPr>
            <b/>
            <sz val="8"/>
            <color indexed="81"/>
            <rFont val="Tahoma"/>
            <family val="2"/>
          </rPr>
          <t>The total amount of any other long term debt that does not fit into the above categories.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8" authorId="0" shapeId="0" xr:uid="{885ABA67-B8AA-3144-B87B-DED7F3B9E955}">
      <text>
        <r>
          <rPr>
            <b/>
            <sz val="8"/>
            <color indexed="81"/>
            <rFont val="Tahoma"/>
            <family val="2"/>
          </rPr>
          <t>The sum of the Total Current Liabilities and Total Long Term Debt fields.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0" authorId="0" shapeId="0" xr:uid="{B13F9958-8D7C-4548-AB7D-166CABF8CA23}">
      <text>
        <r>
          <rPr>
            <b/>
            <sz val="8"/>
            <color indexed="81"/>
            <rFont val="Tahoma"/>
            <family val="2"/>
          </rPr>
          <t>Total assets minus liabilities, which is also referred to as net assets.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4" authorId="0" shapeId="0" xr:uid="{A709DEE9-A190-CE4C-8B27-207B53E1542A}">
      <text>
        <r>
          <rPr>
            <b/>
            <sz val="8"/>
            <color indexed="81"/>
            <rFont val="Tahoma"/>
            <family val="2"/>
          </rPr>
          <t>The sum of the Total Liabilities and Total Owner's Equity fields.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<sst xmlns="http://schemas.openxmlformats.org/spreadsheetml/2006/main" count="522" uniqueCount="179">
  <si>
    <t>STATEMENT OF CASH FLOWS</t>
  </si>
  <si>
    <t>Category</t>
  </si>
  <si>
    <t>Cash Receipts</t>
  </si>
  <si>
    <t>Cash from Loans or other outside sources</t>
  </si>
  <si>
    <t>TOTAL CASH RECEIPTS</t>
  </si>
  <si>
    <t>Supplies</t>
  </si>
  <si>
    <t>Advertising</t>
  </si>
  <si>
    <t>Car, Delivery, Travel</t>
  </si>
  <si>
    <t>Accounting Services</t>
  </si>
  <si>
    <t>Legal Services</t>
  </si>
  <si>
    <t>Rent</t>
  </si>
  <si>
    <t>Telephone</t>
  </si>
  <si>
    <t>Insurance</t>
  </si>
  <si>
    <t>Interest</t>
  </si>
  <si>
    <t>Other Expenses</t>
  </si>
  <si>
    <t>Capital Purchase</t>
  </si>
  <si>
    <t>Cash Position</t>
  </si>
  <si>
    <t>Collections from credit accounts</t>
  </si>
  <si>
    <t>Income Taxes Paid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</si>
  <si>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</si>
  <si>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</si>
  <si>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</si>
  <si>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</si>
  <si>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</si>
  <si>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</si>
  <si>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</si>
  <si>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</si>
  <si>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</si>
  <si>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</si>
  <si>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</si>
  <si>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</si>
  <si>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Gross Tutoring Revenue</t>
  </si>
  <si>
    <t>Net Payments to Tutors</t>
  </si>
  <si>
    <t>-</t>
  </si>
  <si>
    <t>Product Development</t>
  </si>
  <si>
    <t>Server Costs</t>
  </si>
  <si>
    <t>MentorMe LLC</t>
  </si>
  <si>
    <t>Note</t>
  </si>
  <si>
    <t>(1)</t>
  </si>
  <si>
    <t>(5)</t>
  </si>
  <si>
    <t>(4)</t>
  </si>
  <si>
    <t>Notes</t>
  </si>
  <si>
    <t xml:space="preserve">1. 85% of gross tutoring revenue paid to tutors </t>
  </si>
  <si>
    <t>(2)</t>
  </si>
  <si>
    <t xml:space="preserve">2. Three founders investing $5,000 each for startup period through opening of marketplace </t>
  </si>
  <si>
    <t>(3)</t>
  </si>
  <si>
    <t>3. Rent is reimbursment of founders home offices for first two years, then formal shared office space (ie WeWork) in yr 3</t>
  </si>
  <si>
    <t>5. Anticipate using AWS as primary cloud hosting provider</t>
  </si>
  <si>
    <t>(6)</t>
  </si>
  <si>
    <t>Taxes (real estate, sales tax, etc)</t>
  </si>
  <si>
    <t>6a. Use of home offices, then shared office space, thus no real estate tax allocation</t>
  </si>
  <si>
    <t>6b. Tutors are considered independent contractors (with multiple income sources other than MentorMe), thus no sales tax</t>
  </si>
  <si>
    <t>(7)</t>
  </si>
  <si>
    <t>7. Use of existing laptops, thus no expense on computers; Use of shared space, thus no furniture expense; Use of cloud hosting, thus no server expense</t>
  </si>
  <si>
    <t>(8)</t>
  </si>
  <si>
    <t>8. Assumption of no revenue during summer months (b/c no school and no tutoring needed)</t>
  </si>
  <si>
    <t>Income Statement</t>
  </si>
  <si>
    <t xml:space="preserve"> </t>
  </si>
  <si>
    <t>Mentor Me LLC</t>
  </si>
  <si>
    <t>Yr 1 (Proj)</t>
  </si>
  <si>
    <t>Yr 2 (Proj)</t>
  </si>
  <si>
    <t>Yr 3 (Proj)</t>
  </si>
  <si>
    <t>Sales</t>
  </si>
  <si>
    <t>Cost of Goods Sold</t>
  </si>
  <si>
    <t>GROSS PROFIT</t>
  </si>
  <si>
    <t>Operating Expenses</t>
  </si>
  <si>
    <t>Salary (Office &amp; Overhead)</t>
  </si>
  <si>
    <t>Accounting Expenses</t>
  </si>
  <si>
    <t>Legal Expenses</t>
  </si>
  <si>
    <t>Taxes (real estate, etc)</t>
  </si>
  <si>
    <t>Depreciation</t>
  </si>
  <si>
    <t>Miscellaneous</t>
  </si>
  <si>
    <t>TOTAL OPERATING EXPENSES</t>
  </si>
  <si>
    <t>NET PROFIT/LOSS BEFORE TAXES</t>
  </si>
  <si>
    <t>Income Taxes</t>
  </si>
  <si>
    <t>NET PROFIT/LOSS AFTER TAX</t>
  </si>
  <si>
    <t>Owner draw or dividends</t>
  </si>
  <si>
    <t>RETAINED EARNINGS</t>
  </si>
  <si>
    <t>4. Use of home offices, then shared office space, thus no real estate tax allocation</t>
  </si>
  <si>
    <t>Balance Sheet</t>
  </si>
  <si>
    <t>ASSETS</t>
  </si>
  <si>
    <t>Current Assets</t>
  </si>
  <si>
    <t>Cash in Bank</t>
  </si>
  <si>
    <t>Accounts Receivable</t>
  </si>
  <si>
    <t>Inventory</t>
  </si>
  <si>
    <t>Prepaid Expenses</t>
  </si>
  <si>
    <t>Deposits</t>
  </si>
  <si>
    <t>Other current assets</t>
  </si>
  <si>
    <t>TOTAL CURRENT ASSETS</t>
  </si>
  <si>
    <t>FIXED ASSETS</t>
  </si>
  <si>
    <t>Machinery &amp; Equipment</t>
  </si>
  <si>
    <t>Furniture &amp; Fixtures</t>
  </si>
  <si>
    <t>Land &amp; Buildings</t>
  </si>
  <si>
    <t>Other Fixed Assets</t>
  </si>
  <si>
    <t>TOTAL FIXED ASSETS (net of depreciation)</t>
  </si>
  <si>
    <t>OTHER ASSETS</t>
  </si>
  <si>
    <t>Intangibles</t>
  </si>
  <si>
    <t>Other</t>
  </si>
  <si>
    <t>TOTAL OTHER ASSETS</t>
  </si>
  <si>
    <t>TOTAL ASSETS</t>
  </si>
  <si>
    <t>Current Liabilities</t>
  </si>
  <si>
    <t>Accounts Payable</t>
  </si>
  <si>
    <t>Interest Payable</t>
  </si>
  <si>
    <t>Taxes Payable</t>
  </si>
  <si>
    <t>Short Term Notes (due in 1 year)</t>
  </si>
  <si>
    <t>TOTAL CURRENT LIABILITIES</t>
  </si>
  <si>
    <t>Long Term Debt</t>
  </si>
  <si>
    <t>Bank Loans Payable</t>
  </si>
  <si>
    <t>Notes Payable to Stockholders</t>
  </si>
  <si>
    <t>Other Long-Term Debt</t>
  </si>
  <si>
    <t>TOTAL LONG-TERM DEBT</t>
  </si>
  <si>
    <t>TOTAL LIABILITIES</t>
  </si>
  <si>
    <t>Owner's Equity</t>
  </si>
  <si>
    <t>Retained Earnings</t>
  </si>
  <si>
    <t>TOTAL OWNER'S EQUITY</t>
  </si>
  <si>
    <t>TOTAL LIABILITIES &amp; EQUITIES</t>
  </si>
  <si>
    <t>Year One (Ending Aug 31)</t>
  </si>
  <si>
    <t>Year Two (Ending Aug 31)</t>
  </si>
  <si>
    <t>Year Three (Ending Aug 31)</t>
  </si>
  <si>
    <t>Year Four (Ending Aug 31)</t>
  </si>
  <si>
    <t>Total</t>
  </si>
  <si>
    <t>Growth</t>
  </si>
  <si>
    <t>1. Viral aspects of customers sharing with friends/classmates, using cash rewards to incent referrals</t>
  </si>
  <si>
    <t>2. Leveraging tutors' brands and followers, along with marketing to associated community groups of tutors</t>
  </si>
  <si>
    <t>3. Marketing specific subject tutors as a pathway to good grades in specific classes</t>
  </si>
  <si>
    <t>2. No founder salaries in year one, Founder salaries of $40k/each in year two ($120,000) plus one full-time at $60,000</t>
  </si>
  <si>
    <t xml:space="preserve">  Founder salaries of $75k/each in year three, plus two full-time at $75,000</t>
  </si>
  <si>
    <t>Payroll taxes and benefits</t>
  </si>
  <si>
    <t xml:space="preserve">Initial Cash (Invested by Founders) </t>
  </si>
  <si>
    <t>Starting Cash</t>
  </si>
  <si>
    <t>Cash Payments</t>
  </si>
  <si>
    <t>TOTAL CASH PAYMENTS</t>
  </si>
  <si>
    <t>Cash from Financing</t>
  </si>
  <si>
    <t>At Start-up</t>
  </si>
  <si>
    <t>Cash Raised from Investors</t>
  </si>
  <si>
    <t>Month #</t>
  </si>
  <si>
    <t>Year Five (Ending Aug 31)</t>
  </si>
  <si>
    <t>1. Server costs increase with more students and mentoring joining the platform</t>
  </si>
  <si>
    <t>5. Given no material purchases of equipment, no depreciation expense is anticipated</t>
  </si>
  <si>
    <t>3. Assume 'burden rate' factor (all-in taxes, benefits, insurance, etc) of 20%</t>
  </si>
  <si>
    <t>Comments on Growth Projections</t>
  </si>
  <si>
    <t>At Aug 31 Year-end for 2022, 2023, and 2024</t>
  </si>
  <si>
    <t xml:space="preserve">  LESS:  Accumulated Depreciation </t>
  </si>
  <si>
    <t xml:space="preserve">  LESS:  Accumulated Depreciation</t>
  </si>
  <si>
    <t>LIABILITIES &amp; SHAREHOLDER EQUITY</t>
  </si>
  <si>
    <t>Years One, Two, and Three of Operations (YE Aug 31, 2022, 2023, and 2024)</t>
  </si>
  <si>
    <t>Footnotes</t>
  </si>
  <si>
    <t>Operating Metrics</t>
  </si>
  <si>
    <t>Total New Tutors</t>
  </si>
  <si>
    <t>Total Active Tutors</t>
  </si>
  <si>
    <t>Revenue/Tutor</t>
  </si>
  <si>
    <t>Tutor Background Checks</t>
  </si>
  <si>
    <t>Total Yr 1</t>
  </si>
  <si>
    <t xml:space="preserve">  Note: In years 4 and 5, Founder salaries $125,000/each, plus three full-time at $85,000</t>
  </si>
  <si>
    <t>Wages and Benefits</t>
  </si>
  <si>
    <t xml:space="preserve">  </t>
  </si>
  <si>
    <t>6. Income Taxes: Approx zero for years one and two; Assume 20% tax on net income years three and beyond</t>
  </si>
  <si>
    <t>4. Assume 20% income tax on net income (i.e. years one, three, four, and five); No tax on net losses</t>
  </si>
  <si>
    <t>Background Check Expense</t>
  </si>
  <si>
    <t>1. All money paid w credit cards and receivied within each month, thus no accounts receivable</t>
  </si>
  <si>
    <t>2. All business done online, with no physical goods, thus no inventory</t>
  </si>
  <si>
    <t>3. No supplier charges any deposit or prepaid expense, thus zero</t>
  </si>
  <si>
    <t>4. No deposits (server expense paid each month as used, and office is rented month w/ no deposit)</t>
  </si>
  <si>
    <t>5. Given that money paid for tutoring by students is paid to MentorMe, then 85% paid</t>
  </si>
  <si>
    <t xml:space="preserve">     immediately to tutors, there are no other current assets other than cash balance</t>
  </si>
  <si>
    <t>(9)</t>
  </si>
  <si>
    <t xml:space="preserve">6. No machinery and equipment or furniture (other than rented as part of temporary office expense), </t>
  </si>
  <si>
    <t xml:space="preserve">     and no land or buildings (just rented office space, rented by month)</t>
  </si>
  <si>
    <t>7. Tech will be updated each year, thus not considered fixed assets (and, rather, expense on income stmt)</t>
  </si>
  <si>
    <t>(10)</t>
  </si>
  <si>
    <t>8. All expenses will be paid via credit card within each month, thus no accounts payable</t>
  </si>
  <si>
    <t>9. No loans, thus no interest payable</t>
  </si>
  <si>
    <t>10. All taxes paid within the year owed, thus no taxes payable at year-end</t>
  </si>
  <si>
    <t>(11)</t>
  </si>
  <si>
    <t>(12)</t>
  </si>
  <si>
    <t>Common and Preferred Stock</t>
  </si>
  <si>
    <t>11. Money raised as preferred stock, not a loan payable</t>
  </si>
  <si>
    <t xml:space="preserve">12. All cash needs anticipated to be met through founders equity and outside equity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</si>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</sst>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 applyProtection="1">
      <alignment wrapText="1"/>
      <protection locked="0"/>
    </xf>
    <xf numFmtId="44" fontId="0" fillId="0" borderId="0" xfId="0" applyNumberFormat="1" applyAlignment="1" applyProtection="1">
      <alignment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44" fontId="8" fillId="0" borderId="0" xfId="0" applyNumberFormat="1" applyFont="1" applyAlignment="1" applyProtection="1">
      <alignment wrapText="1"/>
      <protection locked="0"/>
    </xf>
    <xf numFmtId="164" fontId="8" fillId="0" borderId="0" xfId="0" applyNumberFormat="1" applyFont="1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11" fillId="0" borderId="0" xfId="0" quotePrefix="1" applyFont="1"/>
    <xf numFmtId="164" fontId="0" fillId="0" borderId="0" xfId="1" applyNumberFormat="1" applyFont="1"/>
    <xf numFmtId="49" fontId="1" fillId="0" borderId="0" xfId="0" applyNumberFormat="1" applyFont="1" applyAlignment="1">
      <alignment wrapText="1"/>
    </xf>
    <xf numFmtId="49" fontId="1" fillId="0" borderId="0" xfId="0" applyNumberFormat="1" applyFont="1" applyFill="1" applyAlignment="1">
      <alignment wrapText="1"/>
    </xf>
    <xf numFmtId="0" fontId="8" fillId="0" borderId="0" xfId="0" applyFont="1"/>
    <xf numFmtId="0" fontId="0" fillId="0" borderId="0" xfId="0" applyProtection="1">
      <protection locked="0"/>
    </xf>
    <xf numFmtId="9" fontId="8" fillId="0" borderId="0" xfId="2" applyFont="1"/>
    <xf numFmtId="164" fontId="8" fillId="0" borderId="0" xfId="1" applyNumberFormat="1" applyFont="1"/>
    <xf numFmtId="44" fontId="8" fillId="0" borderId="0" xfId="0" applyNumberFormat="1" applyFont="1"/>
    <xf numFmtId="44" fontId="8" fillId="0" borderId="0" xfId="0" applyNumberFormat="1" applyFont="1" applyFill="1"/>
    <xf numFmtId="164" fontId="0" fillId="0" borderId="0" xfId="1" applyNumberFormat="1" applyFont="1" applyFill="1"/>
    <xf numFmtId="164" fontId="8" fillId="0" borderId="0" xfId="1" applyNumberFormat="1" applyFont="1" applyFill="1"/>
    <xf numFmtId="0" fontId="8" fillId="0" borderId="0" xfId="0" applyFont="1" applyFill="1" applyAlignment="1">
      <alignment horizontal="center"/>
    </xf>
    <xf numFmtId="164" fontId="0" fillId="0" borderId="0" xfId="1" applyNumberFormat="1" applyFont="1" applyAlignment="1" applyProtection="1">
      <alignment wrapText="1"/>
      <protection locked="0"/>
    </xf>
    <xf numFmtId="0" fontId="0" fillId="0" borderId="0" xfId="0" applyFont="1"/>
    <xf numFmtId="0" fontId="0" fillId="0" borderId="0" xfId="0" applyFont="1" applyProtection="1">
      <protection locked="0"/>
    </xf>
    <xf numFmtId="164" fontId="8" fillId="0" borderId="0" xfId="1" applyNumberFormat="1" applyFont="1" applyAlignment="1" applyProtection="1">
      <alignment horizontal="center" wrapText="1"/>
      <protection locked="0"/>
    </xf>
    <xf numFmtId="164" fontId="0" fillId="0" borderId="0" xfId="1" applyNumberFormat="1" applyFont="1" applyAlignment="1" applyProtection="1">
      <alignment horizontal="center" wrapText="1"/>
      <protection locked="0"/>
    </xf>
    <xf numFmtId="164" fontId="0" fillId="0" borderId="0" xfId="1" applyNumberFormat="1" applyFont="1" applyProtection="1">
      <protection locked="0"/>
    </xf>
    <xf numFmtId="164" fontId="8" fillId="0" borderId="0" xfId="1" applyNumberFormat="1" applyFont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8" fillId="0" borderId="1" xfId="0" applyFont="1" applyBorder="1"/>
    <xf numFmtId="164" fontId="0" fillId="0" borderId="0" xfId="1" applyNumberFormat="1" applyFont="1" applyAlignment="1">
      <alignment horizontal="center"/>
    </xf>
    <xf numFmtId="14" fontId="7" fillId="0" borderId="0" xfId="1" applyNumberFormat="1" applyFont="1" applyFill="1" applyAlignment="1" applyProtection="1">
      <alignment horizontal="center"/>
      <protection locked="0"/>
    </xf>
    <xf numFmtId="49" fontId="8" fillId="0" borderId="0" xfId="0" applyNumberFormat="1" applyFont="1" applyAlignment="1">
      <alignment wrapText="1"/>
    </xf>
    <xf numFmtId="49" fontId="1" fillId="0" borderId="1" xfId="0" applyNumberFormat="1" applyFont="1" applyFill="1" applyBorder="1" applyAlignment="1">
      <alignment wrapText="1"/>
    </xf>
    <xf numFmtId="164" fontId="0" fillId="0" borderId="1" xfId="1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49" fontId="0" fillId="0" borderId="0" xfId="0" applyNumberFormat="1" applyFont="1" applyAlignment="1">
      <alignment wrapText="1"/>
    </xf>
    <xf numFmtId="44" fontId="0" fillId="0" borderId="0" xfId="0" applyNumberFormat="1" applyFont="1"/>
    <xf numFmtId="44" fontId="0" fillId="0" borderId="0" xfId="1" applyFont="1" applyAlignment="1" applyProtection="1">
      <alignment wrapText="1"/>
      <protection locked="0"/>
    </xf>
    <xf numFmtId="164" fontId="6" fillId="0" borderId="0" xfId="1" applyNumberFormat="1" applyFont="1" applyAlignment="1" applyProtection="1">
      <alignment wrapText="1"/>
      <protection locked="0"/>
    </xf>
    <xf numFmtId="0" fontId="1" fillId="0" borderId="1" xfId="0" applyFont="1" applyBorder="1"/>
    <xf numFmtId="165" fontId="0" fillId="0" borderId="0" xfId="3" applyNumberFormat="1" applyFont="1" applyProtection="1">
      <protection locked="0"/>
    </xf>
    <xf numFmtId="165" fontId="0" fillId="0" borderId="0" xfId="3" applyNumberFormat="1" applyFont="1"/>
    <xf numFmtId="0" fontId="11" fillId="0" borderId="0" xfId="0" applyFont="1"/>
    <xf numFmtId="0" fontId="0" fillId="0" borderId="0" xfId="0" quotePrefix="1" applyFont="1" applyAlignment="1">
      <alignment horizontal="center"/>
    </xf>
    <xf numFmtId="164" fontId="0" fillId="0" borderId="0" xfId="1" applyNumberFormat="1" applyFont="1" applyFill="1" applyProtection="1">
      <protection locked="0"/>
    </xf>
    <xf numFmtId="44" fontId="0" fillId="0" borderId="0" xfId="0" applyNumberFormat="1" applyFont="1" applyFill="1"/>
    <xf numFmtId="49" fontId="1" fillId="0" borderId="1" xfId="0" applyNumberFormat="1" applyFont="1" applyBorder="1" applyAlignment="1">
      <alignment wrapText="1"/>
    </xf>
    <xf numFmtId="49" fontId="0" fillId="0" borderId="0" xfId="0" applyNumberFormat="1" applyFont="1" applyAlignment="1" applyProtection="1">
      <protection locked="0"/>
    </xf>
    <xf numFmtId="0" fontId="0" fillId="0" borderId="0" xfId="0" applyFont="1" applyAlignment="1"/>
    <xf numFmtId="49" fontId="0" fillId="0" borderId="0" xfId="0" applyNumberFormat="1" applyFont="1" applyAlignment="1"/>
    <xf numFmtId="49" fontId="0" fillId="0" borderId="1" xfId="0" applyNumberFormat="1" applyFont="1" applyBorder="1" applyAlignment="1">
      <alignment wrapText="1"/>
    </xf>
    <xf numFmtId="164" fontId="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52"/>
  <sheetViews>
    <sheetView zoomScale="101" zoomScaleNormal="120" workbookViewId="0">
      <selection activeCell="D21" sqref="D21"/>
    </sheetView>
  </sheetViews>
  <sheetFormatPr baseColWidth="10" defaultColWidth="8.83203125" defaultRowHeight="15" x14ac:dyDescent="0.2"/>
  <cols>
    <col min="1" max="1" width="33.83203125" customWidth="1"/>
    <col min="2" max="2" width="4.6640625" style="10" customWidth="1"/>
    <col min="3" max="3" width="10.33203125" style="5" customWidth="1"/>
    <col min="4" max="4" width="11.33203125" style="2" bestFit="1" customWidth="1"/>
    <col min="5" max="7" width="11.1640625" style="2" bestFit="1" customWidth="1"/>
    <col min="8" max="12" width="12.33203125" style="2" bestFit="1" customWidth="1"/>
    <col min="13" max="15" width="10.83203125" style="2" bestFit="1" customWidth="1"/>
    <col min="16" max="16" width="3.6640625" style="2" customWidth="1"/>
    <col min="17" max="17" width="11.33203125" style="2" customWidth="1"/>
    <col min="18" max="18" width="8.83203125" style="2"/>
    <col min="19" max="114" width="8.83203125" style="20"/>
  </cols>
  <sheetData>
    <row r="1" spans="1:114" x14ac:dyDescent="0.2">
      <c r="A1" s="1" t="s">
        <v>0</v>
      </c>
    </row>
    <row r="2" spans="1:114" x14ac:dyDescent="0.2">
      <c r="A2" s="1" t="s">
        <v>36</v>
      </c>
    </row>
    <row r="3" spans="1:114" x14ac:dyDescent="0.2">
      <c r="A3" s="19" t="s">
        <v>116</v>
      </c>
    </row>
    <row r="4" spans="1:114" x14ac:dyDescent="0.2">
      <c r="A4" s="19"/>
    </row>
    <row r="5" spans="1:114" ht="16" x14ac:dyDescent="0.2">
      <c r="A5" s="1" t="s">
        <v>1</v>
      </c>
      <c r="B5" s="11" t="s">
        <v>37</v>
      </c>
      <c r="C5" s="6" t="s">
        <v>133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  <c r="N5" s="4" t="s">
        <v>29</v>
      </c>
      <c r="O5" s="4" t="s">
        <v>30</v>
      </c>
      <c r="P5" s="4"/>
      <c r="Q5" s="4" t="s">
        <v>152</v>
      </c>
    </row>
    <row r="6" spans="1:114" x14ac:dyDescent="0.2">
      <c r="A6" s="1"/>
      <c r="B6" s="11"/>
      <c r="C6" s="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14" s="29" customFormat="1" x14ac:dyDescent="0.2">
      <c r="A7" s="1" t="s">
        <v>129</v>
      </c>
      <c r="B7" s="10"/>
      <c r="C7" s="31"/>
      <c r="D7" s="32">
        <v>15000</v>
      </c>
      <c r="E7" s="32">
        <f>+D40</f>
        <v>10950</v>
      </c>
      <c r="F7" s="32">
        <f t="shared" ref="F7:O7" si="0">+E40</f>
        <v>261900</v>
      </c>
      <c r="G7" s="32">
        <f t="shared" si="0"/>
        <v>261850</v>
      </c>
      <c r="H7" s="32">
        <f t="shared" si="0"/>
        <v>261800</v>
      </c>
      <c r="I7" s="32">
        <f t="shared" si="0"/>
        <v>266300</v>
      </c>
      <c r="J7" s="32">
        <f t="shared" si="0"/>
        <v>278300</v>
      </c>
      <c r="K7" s="32">
        <f t="shared" si="0"/>
        <v>290300</v>
      </c>
      <c r="L7" s="32">
        <f t="shared" si="0"/>
        <v>302300</v>
      </c>
      <c r="M7" s="32">
        <f t="shared" si="0"/>
        <v>314300</v>
      </c>
      <c r="N7" s="32">
        <f t="shared" si="0"/>
        <v>308250</v>
      </c>
      <c r="O7" s="32">
        <f t="shared" si="0"/>
        <v>301200</v>
      </c>
      <c r="P7" s="32"/>
      <c r="Q7" s="32">
        <v>15000</v>
      </c>
      <c r="R7" s="28"/>
      <c r="S7" s="33"/>
      <c r="T7" s="33"/>
      <c r="U7" s="33"/>
      <c r="V7" s="33"/>
      <c r="W7" s="33"/>
      <c r="X7" s="33"/>
      <c r="Y7" s="33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</row>
    <row r="8" spans="1:114" s="29" customFormat="1" x14ac:dyDescent="0.2">
      <c r="B8" s="10"/>
      <c r="C8" s="34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33"/>
      <c r="T8" s="33"/>
      <c r="U8" s="33"/>
      <c r="V8" s="33"/>
      <c r="W8" s="33"/>
      <c r="X8" s="33"/>
      <c r="Y8" s="33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</row>
    <row r="9" spans="1:114" x14ac:dyDescent="0.2">
      <c r="A9" s="1" t="s">
        <v>2</v>
      </c>
      <c r="C9" s="7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>SUM(C9:O9)</f>
        <v>0</v>
      </c>
      <c r="R9" s="3"/>
    </row>
    <row r="10" spans="1:114" x14ac:dyDescent="0.2">
      <c r="A10" t="s">
        <v>31</v>
      </c>
      <c r="B10" s="12" t="s">
        <v>54</v>
      </c>
      <c r="C10" s="7"/>
      <c r="D10" s="9">
        <v>48000</v>
      </c>
      <c r="E10" s="9">
        <v>48000</v>
      </c>
      <c r="F10" s="9">
        <v>48000</v>
      </c>
      <c r="G10" s="9">
        <v>48000</v>
      </c>
      <c r="H10" s="9">
        <v>122000</v>
      </c>
      <c r="I10" s="9">
        <v>122000</v>
      </c>
      <c r="J10" s="9">
        <v>122000</v>
      </c>
      <c r="K10" s="9">
        <v>122000</v>
      </c>
      <c r="L10" s="9">
        <v>122000</v>
      </c>
      <c r="M10" s="9">
        <v>0</v>
      </c>
      <c r="N10" s="9">
        <v>0</v>
      </c>
      <c r="O10" s="9">
        <v>0</v>
      </c>
      <c r="P10" s="9"/>
      <c r="Q10" s="9">
        <f>SUM(C10:O10)</f>
        <v>802000</v>
      </c>
      <c r="R10" s="3"/>
    </row>
    <row r="11" spans="1:114" x14ac:dyDescent="0.2">
      <c r="A11" t="s">
        <v>17</v>
      </c>
      <c r="C11" s="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>
        <f>SUM(C11:O11)</f>
        <v>0</v>
      </c>
      <c r="R11" s="3"/>
    </row>
    <row r="12" spans="1:114" x14ac:dyDescent="0.2">
      <c r="A12" t="s">
        <v>3</v>
      </c>
      <c r="C12" s="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>
        <f>SUM(C12:O12)</f>
        <v>0</v>
      </c>
      <c r="R12" s="3"/>
    </row>
    <row r="13" spans="1:114" x14ac:dyDescent="0.2">
      <c r="A13" t="s">
        <v>4</v>
      </c>
      <c r="C13" s="8">
        <f>SUM(C9:C12)</f>
        <v>0</v>
      </c>
      <c r="D13" s="9">
        <f>SUM(D10:D12)</f>
        <v>48000</v>
      </c>
      <c r="E13" s="9">
        <f t="shared" ref="E13:O13" si="1">SUM(E10:E12)</f>
        <v>48000</v>
      </c>
      <c r="F13" s="9">
        <f t="shared" si="1"/>
        <v>48000</v>
      </c>
      <c r="G13" s="9">
        <f t="shared" si="1"/>
        <v>48000</v>
      </c>
      <c r="H13" s="9">
        <f t="shared" si="1"/>
        <v>122000</v>
      </c>
      <c r="I13" s="9">
        <f t="shared" si="1"/>
        <v>122000</v>
      </c>
      <c r="J13" s="9">
        <f t="shared" si="1"/>
        <v>122000</v>
      </c>
      <c r="K13" s="9">
        <f t="shared" si="1"/>
        <v>122000</v>
      </c>
      <c r="L13" s="9">
        <f t="shared" si="1"/>
        <v>122000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/>
      <c r="Q13" s="9">
        <f>SUM(C13:O13)</f>
        <v>802000</v>
      </c>
      <c r="R13" s="3"/>
    </row>
    <row r="14" spans="1:114" x14ac:dyDescent="0.2"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3"/>
    </row>
    <row r="15" spans="1:114" x14ac:dyDescent="0.2">
      <c r="A15" s="1" t="s">
        <v>130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>
        <f t="shared" ref="Q15:Q34" si="2">SUM(C15:O15)</f>
        <v>0</v>
      </c>
      <c r="R15" s="3"/>
    </row>
    <row r="16" spans="1:114" x14ac:dyDescent="0.2">
      <c r="A16" t="s">
        <v>32</v>
      </c>
      <c r="B16" s="12" t="s">
        <v>38</v>
      </c>
      <c r="C16" s="8"/>
      <c r="D16" s="9">
        <f>+D10*0.85</f>
        <v>40800</v>
      </c>
      <c r="E16" s="9">
        <f t="shared" ref="E16:L16" si="3">+E10*0.85</f>
        <v>40800</v>
      </c>
      <c r="F16" s="9">
        <f t="shared" si="3"/>
        <v>40800</v>
      </c>
      <c r="G16" s="9">
        <f t="shared" si="3"/>
        <v>40800</v>
      </c>
      <c r="H16" s="9">
        <f t="shared" si="3"/>
        <v>103700</v>
      </c>
      <c r="I16" s="9">
        <f t="shared" si="3"/>
        <v>103700</v>
      </c>
      <c r="J16" s="9">
        <f t="shared" si="3"/>
        <v>103700</v>
      </c>
      <c r="K16" s="9">
        <f t="shared" si="3"/>
        <v>103700</v>
      </c>
      <c r="L16" s="9">
        <f t="shared" si="3"/>
        <v>103700</v>
      </c>
      <c r="M16" s="9"/>
      <c r="N16" s="9"/>
      <c r="O16" s="9"/>
      <c r="P16" s="9"/>
      <c r="Q16" s="9">
        <f t="shared" si="2"/>
        <v>681700</v>
      </c>
      <c r="R16" s="3"/>
    </row>
    <row r="17" spans="1:18" x14ac:dyDescent="0.2">
      <c r="A17" t="s">
        <v>154</v>
      </c>
      <c r="B17" s="12"/>
      <c r="C17" s="8"/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9"/>
      <c r="Q17" s="9">
        <f>SUM(D17:O17)</f>
        <v>0</v>
      </c>
      <c r="R17" s="3"/>
    </row>
    <row r="18" spans="1:18" x14ac:dyDescent="0.2">
      <c r="A18" t="s">
        <v>158</v>
      </c>
      <c r="B18" s="12"/>
      <c r="C18" s="8"/>
      <c r="D18" s="47">
        <f>250*20</f>
        <v>5000</v>
      </c>
      <c r="E18" s="47">
        <v>0</v>
      </c>
      <c r="F18" s="47">
        <v>0</v>
      </c>
      <c r="G18" s="47">
        <v>0</v>
      </c>
      <c r="H18" s="47">
        <v>7500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9"/>
      <c r="Q18" s="9">
        <f t="shared" si="2"/>
        <v>12500</v>
      </c>
      <c r="R18" s="3"/>
    </row>
    <row r="19" spans="1:18" ht="16" x14ac:dyDescent="0.2">
      <c r="A19" t="s">
        <v>5</v>
      </c>
      <c r="C19" s="8"/>
      <c r="D19" s="9" t="s">
        <v>33</v>
      </c>
      <c r="E19" s="9" t="s">
        <v>33</v>
      </c>
      <c r="F19" s="9" t="s">
        <v>33</v>
      </c>
      <c r="G19" s="9" t="s">
        <v>33</v>
      </c>
      <c r="H19" s="9" t="s">
        <v>33</v>
      </c>
      <c r="I19" s="9" t="s">
        <v>33</v>
      </c>
      <c r="J19" s="9" t="s">
        <v>33</v>
      </c>
      <c r="K19" s="9" t="s">
        <v>33</v>
      </c>
      <c r="L19" s="9" t="s">
        <v>33</v>
      </c>
      <c r="M19" s="9" t="s">
        <v>33</v>
      </c>
      <c r="N19" s="9" t="s">
        <v>33</v>
      </c>
      <c r="O19" s="9" t="s">
        <v>33</v>
      </c>
      <c r="P19" s="9"/>
      <c r="Q19" s="9">
        <f t="shared" si="2"/>
        <v>0</v>
      </c>
      <c r="R19" s="3"/>
    </row>
    <row r="20" spans="1:18" x14ac:dyDescent="0.2">
      <c r="A20" t="s">
        <v>34</v>
      </c>
      <c r="C20" s="8"/>
      <c r="D20" s="9">
        <v>4500</v>
      </c>
      <c r="E20" s="9">
        <v>4500</v>
      </c>
      <c r="F20" s="9">
        <v>4500</v>
      </c>
      <c r="G20" s="9">
        <v>4500</v>
      </c>
      <c r="H20" s="9">
        <v>4500</v>
      </c>
      <c r="I20" s="9">
        <v>4500</v>
      </c>
      <c r="J20" s="9">
        <v>4500</v>
      </c>
      <c r="K20" s="9">
        <v>4500</v>
      </c>
      <c r="L20" s="9">
        <v>4500</v>
      </c>
      <c r="M20" s="9">
        <v>4500</v>
      </c>
      <c r="N20" s="9">
        <v>4500</v>
      </c>
      <c r="O20" s="9">
        <v>4500</v>
      </c>
      <c r="P20" s="9"/>
      <c r="Q20" s="9">
        <f t="shared" si="2"/>
        <v>54000</v>
      </c>
      <c r="R20" s="3"/>
    </row>
    <row r="21" spans="1:18" x14ac:dyDescent="0.2">
      <c r="A21" t="s">
        <v>6</v>
      </c>
      <c r="C21" s="8"/>
      <c r="D21" s="9">
        <v>1000</v>
      </c>
      <c r="E21" s="9">
        <v>1000</v>
      </c>
      <c r="F21" s="9">
        <v>2000</v>
      </c>
      <c r="G21" s="9">
        <v>2000</v>
      </c>
      <c r="H21" s="9">
        <v>1000</v>
      </c>
      <c r="I21" s="9">
        <v>1000</v>
      </c>
      <c r="J21" s="9">
        <v>1000</v>
      </c>
      <c r="K21" s="9">
        <v>1000</v>
      </c>
      <c r="L21" s="9">
        <v>1000</v>
      </c>
      <c r="M21" s="9">
        <v>1000</v>
      </c>
      <c r="N21" s="9">
        <v>2000</v>
      </c>
      <c r="O21" s="9">
        <v>2000</v>
      </c>
      <c r="P21" s="9"/>
      <c r="Q21" s="9">
        <f t="shared" si="2"/>
        <v>16000</v>
      </c>
      <c r="R21" s="3"/>
    </row>
    <row r="22" spans="1:18" x14ac:dyDescent="0.2">
      <c r="A22" t="s">
        <v>7</v>
      </c>
      <c r="C22" s="8"/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/>
      <c r="Q22" s="9">
        <f t="shared" si="2"/>
        <v>0</v>
      </c>
      <c r="R22" s="3"/>
    </row>
    <row r="23" spans="1:18" x14ac:dyDescent="0.2">
      <c r="A23" t="s">
        <v>8</v>
      </c>
      <c r="C23" s="8"/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1000</v>
      </c>
      <c r="P23" s="9"/>
      <c r="Q23" s="9">
        <f t="shared" si="2"/>
        <v>1000</v>
      </c>
      <c r="R23" s="3"/>
    </row>
    <row r="24" spans="1:18" x14ac:dyDescent="0.2">
      <c r="A24" t="s">
        <v>9</v>
      </c>
      <c r="C24" s="8"/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9">
        <v>100</v>
      </c>
      <c r="J24" s="9">
        <v>100</v>
      </c>
      <c r="K24" s="9">
        <v>100</v>
      </c>
      <c r="L24" s="9">
        <v>100</v>
      </c>
      <c r="M24" s="9"/>
      <c r="N24" s="9"/>
      <c r="O24" s="9"/>
      <c r="P24" s="9"/>
      <c r="Q24" s="9">
        <f t="shared" si="2"/>
        <v>900</v>
      </c>
      <c r="R24" s="3"/>
    </row>
    <row r="25" spans="1:18" x14ac:dyDescent="0.2">
      <c r="A25" t="s">
        <v>10</v>
      </c>
      <c r="B25" s="12" t="s">
        <v>45</v>
      </c>
      <c r="C25" s="8"/>
      <c r="D25" s="9">
        <v>50</v>
      </c>
      <c r="E25" s="9">
        <v>50</v>
      </c>
      <c r="F25" s="9">
        <v>50</v>
      </c>
      <c r="G25" s="9">
        <v>50</v>
      </c>
      <c r="H25" s="9">
        <v>50</v>
      </c>
      <c r="I25" s="9">
        <v>50</v>
      </c>
      <c r="J25" s="9">
        <v>50</v>
      </c>
      <c r="K25" s="9">
        <v>50</v>
      </c>
      <c r="L25" s="9">
        <v>50</v>
      </c>
      <c r="M25" s="9">
        <v>50</v>
      </c>
      <c r="N25" s="9">
        <v>50</v>
      </c>
      <c r="O25" s="9">
        <v>50</v>
      </c>
      <c r="P25" s="9"/>
      <c r="Q25" s="9">
        <f t="shared" si="2"/>
        <v>600</v>
      </c>
      <c r="R25" s="3"/>
    </row>
    <row r="26" spans="1:18" x14ac:dyDescent="0.2">
      <c r="A26" t="s">
        <v>11</v>
      </c>
      <c r="C26" s="8"/>
      <c r="D26" s="9">
        <v>400</v>
      </c>
      <c r="E26" s="9">
        <v>400</v>
      </c>
      <c r="F26" s="9">
        <v>400</v>
      </c>
      <c r="G26" s="9">
        <v>400</v>
      </c>
      <c r="H26" s="9">
        <v>400</v>
      </c>
      <c r="I26" s="9">
        <v>400</v>
      </c>
      <c r="J26" s="9">
        <v>400</v>
      </c>
      <c r="K26" s="9">
        <v>400</v>
      </c>
      <c r="L26" s="9">
        <v>400</v>
      </c>
      <c r="M26" s="9">
        <v>400</v>
      </c>
      <c r="N26" s="9">
        <v>400</v>
      </c>
      <c r="O26" s="9">
        <v>400</v>
      </c>
      <c r="P26" s="9"/>
      <c r="Q26" s="9">
        <f t="shared" si="2"/>
        <v>4800</v>
      </c>
      <c r="R26" s="3"/>
    </row>
    <row r="27" spans="1:18" x14ac:dyDescent="0.2">
      <c r="A27" t="s">
        <v>35</v>
      </c>
      <c r="B27" s="12" t="s">
        <v>39</v>
      </c>
      <c r="C27" s="8"/>
      <c r="D27" s="9">
        <v>100</v>
      </c>
      <c r="E27" s="9">
        <v>100</v>
      </c>
      <c r="F27" s="9">
        <v>100</v>
      </c>
      <c r="G27" s="9">
        <v>100</v>
      </c>
      <c r="H27" s="9">
        <v>150</v>
      </c>
      <c r="I27" s="9">
        <v>150</v>
      </c>
      <c r="J27" s="9">
        <v>150</v>
      </c>
      <c r="K27" s="9">
        <v>150</v>
      </c>
      <c r="L27" s="9">
        <v>150</v>
      </c>
      <c r="M27" s="9">
        <v>100</v>
      </c>
      <c r="N27" s="9">
        <v>100</v>
      </c>
      <c r="O27" s="9">
        <v>100</v>
      </c>
      <c r="P27" s="9"/>
      <c r="Q27" s="9">
        <f t="shared" si="2"/>
        <v>1450</v>
      </c>
      <c r="R27" s="3"/>
    </row>
    <row r="28" spans="1:18" x14ac:dyDescent="0.2">
      <c r="A28" t="s">
        <v>12</v>
      </c>
      <c r="C28" s="8"/>
      <c r="D28" s="9">
        <v>100</v>
      </c>
      <c r="E28" s="9">
        <v>100</v>
      </c>
      <c r="F28" s="9">
        <v>100</v>
      </c>
      <c r="G28" s="9">
        <v>100</v>
      </c>
      <c r="H28" s="9">
        <v>100</v>
      </c>
      <c r="I28" s="9">
        <v>100</v>
      </c>
      <c r="J28" s="9">
        <v>100</v>
      </c>
      <c r="K28" s="9">
        <v>100</v>
      </c>
      <c r="L28" s="9">
        <v>100</v>
      </c>
      <c r="M28" s="9"/>
      <c r="N28" s="9"/>
      <c r="O28" s="9"/>
      <c r="P28" s="9"/>
      <c r="Q28" s="9">
        <f t="shared" si="2"/>
        <v>900</v>
      </c>
      <c r="R28" s="3"/>
    </row>
    <row r="29" spans="1:18" ht="16" x14ac:dyDescent="0.2">
      <c r="A29" t="s">
        <v>49</v>
      </c>
      <c r="B29" s="12" t="s">
        <v>48</v>
      </c>
      <c r="C29" s="8"/>
      <c r="D29" s="9" t="s">
        <v>33</v>
      </c>
      <c r="E29" s="9" t="s">
        <v>33</v>
      </c>
      <c r="F29" s="9" t="s">
        <v>33</v>
      </c>
      <c r="G29" s="9" t="s">
        <v>33</v>
      </c>
      <c r="H29" s="9" t="s">
        <v>33</v>
      </c>
      <c r="I29" s="9" t="s">
        <v>33</v>
      </c>
      <c r="J29" s="9" t="s">
        <v>33</v>
      </c>
      <c r="K29" s="9" t="s">
        <v>33</v>
      </c>
      <c r="L29" s="9" t="s">
        <v>33</v>
      </c>
      <c r="M29" s="9" t="s">
        <v>33</v>
      </c>
      <c r="N29" s="9" t="s">
        <v>33</v>
      </c>
      <c r="O29" s="9" t="s">
        <v>33</v>
      </c>
      <c r="P29" s="9"/>
      <c r="Q29" s="9">
        <f t="shared" si="2"/>
        <v>0</v>
      </c>
      <c r="R29" s="3"/>
    </row>
    <row r="30" spans="1:18" x14ac:dyDescent="0.2">
      <c r="A30" t="s">
        <v>18</v>
      </c>
      <c r="B30" s="12" t="s">
        <v>40</v>
      </c>
      <c r="C30" s="8"/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5390</v>
      </c>
      <c r="P30" s="9"/>
      <c r="Q30" s="9">
        <f t="shared" si="2"/>
        <v>5390</v>
      </c>
      <c r="R30" s="3"/>
    </row>
    <row r="31" spans="1:18" x14ac:dyDescent="0.2">
      <c r="A31" t="s">
        <v>13</v>
      </c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>
        <f t="shared" si="2"/>
        <v>0</v>
      </c>
      <c r="R31" s="3"/>
    </row>
    <row r="32" spans="1:18" x14ac:dyDescent="0.2">
      <c r="A32" t="s">
        <v>14</v>
      </c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>
        <f t="shared" si="2"/>
        <v>0</v>
      </c>
      <c r="R32" s="3"/>
    </row>
    <row r="33" spans="1:18" x14ac:dyDescent="0.2">
      <c r="A33" t="s">
        <v>15</v>
      </c>
      <c r="B33" s="12" t="s">
        <v>52</v>
      </c>
      <c r="C33" s="8"/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/>
      <c r="Q33" s="9">
        <f t="shared" si="2"/>
        <v>0</v>
      </c>
      <c r="R33" s="3"/>
    </row>
    <row r="34" spans="1:18" ht="16" x14ac:dyDescent="0.2">
      <c r="A34" t="s">
        <v>131</v>
      </c>
      <c r="C34" s="8" t="s">
        <v>57</v>
      </c>
      <c r="D34" s="9">
        <f t="shared" ref="D34:O34" si="4">SUM(D16:D33)</f>
        <v>52050</v>
      </c>
      <c r="E34" s="9">
        <f t="shared" si="4"/>
        <v>47050</v>
      </c>
      <c r="F34" s="9">
        <f t="shared" si="4"/>
        <v>48050</v>
      </c>
      <c r="G34" s="9">
        <f t="shared" si="4"/>
        <v>48050</v>
      </c>
      <c r="H34" s="9">
        <f t="shared" si="4"/>
        <v>117500</v>
      </c>
      <c r="I34" s="9">
        <f t="shared" si="4"/>
        <v>110000</v>
      </c>
      <c r="J34" s="9">
        <f t="shared" si="4"/>
        <v>110000</v>
      </c>
      <c r="K34" s="9">
        <f t="shared" si="4"/>
        <v>110000</v>
      </c>
      <c r="L34" s="9">
        <f t="shared" si="4"/>
        <v>110000</v>
      </c>
      <c r="M34" s="9">
        <f t="shared" si="4"/>
        <v>6050</v>
      </c>
      <c r="N34" s="9">
        <f t="shared" si="4"/>
        <v>7050</v>
      </c>
      <c r="O34" s="9">
        <f t="shared" si="4"/>
        <v>13440</v>
      </c>
      <c r="P34" s="9"/>
      <c r="Q34" s="9">
        <f t="shared" si="2"/>
        <v>779240</v>
      </c>
      <c r="R34" s="3"/>
    </row>
    <row r="35" spans="1:18" x14ac:dyDescent="0.2"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/>
    </row>
    <row r="36" spans="1:18" x14ac:dyDescent="0.2">
      <c r="A36" s="1" t="s">
        <v>132</v>
      </c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3"/>
    </row>
    <row r="37" spans="1:18" x14ac:dyDescent="0.2">
      <c r="A37" s="29" t="s">
        <v>128</v>
      </c>
      <c r="B37" s="12" t="s">
        <v>43</v>
      </c>
      <c r="C37" s="8">
        <v>15000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>
        <f>SUM(C37:O37)</f>
        <v>15000</v>
      </c>
      <c r="R37" s="3"/>
    </row>
    <row r="38" spans="1:18" x14ac:dyDescent="0.2">
      <c r="A38" s="29" t="s">
        <v>134</v>
      </c>
      <c r="B38" s="12"/>
      <c r="C38" s="8"/>
      <c r="D38" s="9"/>
      <c r="E38" s="9">
        <v>250000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>
        <v>250000</v>
      </c>
      <c r="R38" s="3"/>
    </row>
    <row r="39" spans="1:18" x14ac:dyDescent="0.2"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3"/>
    </row>
    <row r="40" spans="1:18" x14ac:dyDescent="0.2">
      <c r="A40" t="s">
        <v>16</v>
      </c>
      <c r="C40" s="8">
        <v>15000</v>
      </c>
      <c r="D40" s="9">
        <f t="shared" ref="D40:O40" si="5">+D7+D13-D34</f>
        <v>10950</v>
      </c>
      <c r="E40" s="9">
        <f>+E7+E13-E34+E38</f>
        <v>261900</v>
      </c>
      <c r="F40" s="9">
        <f t="shared" si="5"/>
        <v>261850</v>
      </c>
      <c r="G40" s="9">
        <f t="shared" si="5"/>
        <v>261800</v>
      </c>
      <c r="H40" s="9">
        <f t="shared" si="5"/>
        <v>266300</v>
      </c>
      <c r="I40" s="9">
        <f t="shared" si="5"/>
        <v>278300</v>
      </c>
      <c r="J40" s="9">
        <f t="shared" si="5"/>
        <v>290300</v>
      </c>
      <c r="K40" s="9">
        <f t="shared" si="5"/>
        <v>302300</v>
      </c>
      <c r="L40" s="9">
        <f t="shared" si="5"/>
        <v>314300</v>
      </c>
      <c r="M40" s="9">
        <f t="shared" si="5"/>
        <v>308250</v>
      </c>
      <c r="N40" s="9">
        <f t="shared" si="5"/>
        <v>301200</v>
      </c>
      <c r="O40" s="9">
        <f t="shared" si="5"/>
        <v>287760</v>
      </c>
      <c r="P40" s="9"/>
      <c r="Q40" s="9">
        <f>+Q7+Q13-Q34+Q38</f>
        <v>287760</v>
      </c>
      <c r="R40" s="3"/>
    </row>
    <row r="41" spans="1:18" x14ac:dyDescent="0.2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8" x14ac:dyDescent="0.2"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8" x14ac:dyDescent="0.2">
      <c r="A43" t="s">
        <v>41</v>
      </c>
      <c r="C43" s="8"/>
    </row>
    <row r="44" spans="1:18" x14ac:dyDescent="0.2">
      <c r="A44" t="s">
        <v>42</v>
      </c>
    </row>
    <row r="45" spans="1:18" x14ac:dyDescent="0.2">
      <c r="A45" t="s">
        <v>44</v>
      </c>
    </row>
    <row r="46" spans="1:18" x14ac:dyDescent="0.2">
      <c r="A46" t="s">
        <v>46</v>
      </c>
    </row>
    <row r="47" spans="1:18" x14ac:dyDescent="0.2">
      <c r="A47" t="s">
        <v>157</v>
      </c>
    </row>
    <row r="48" spans="1:18" x14ac:dyDescent="0.2">
      <c r="A48" t="s">
        <v>47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53</v>
      </c>
    </row>
    <row r="52" spans="1:1" x14ac:dyDescent="0.2">
      <c r="A52" t="s">
        <v>55</v>
      </c>
    </row>
  </sheetData>
  <conditionalFormatting sqref="C40:Q40">
    <cfRule type="cellIs" dxfId="5" priority="6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90C9-3305-476E-884F-5201E1DF7188}">
  <dimension ref="A1:DJ52"/>
  <sheetViews>
    <sheetView topLeftCell="A2" zoomScale="130" zoomScaleNormal="130" workbookViewId="0">
      <selection activeCell="A18" sqref="A18:XFD18"/>
    </sheetView>
  </sheetViews>
  <sheetFormatPr baseColWidth="10" defaultColWidth="8.83203125" defaultRowHeight="15" x14ac:dyDescent="0.2"/>
  <cols>
    <col min="1" max="1" width="33.83203125" customWidth="1"/>
    <col min="2" max="2" width="4.6640625" style="10" customWidth="1"/>
    <col min="3" max="3" width="11.33203125" style="2" bestFit="1" customWidth="1"/>
    <col min="4" max="6" width="11.1640625" style="2" bestFit="1" customWidth="1"/>
    <col min="7" max="11" width="12.33203125" style="2" bestFit="1" customWidth="1"/>
    <col min="12" max="14" width="10.83203125" style="2" bestFit="1" customWidth="1"/>
    <col min="15" max="15" width="3.6640625" style="2" customWidth="1"/>
    <col min="16" max="16" width="11.33203125" style="2" customWidth="1"/>
    <col min="17" max="17" width="8.83203125" style="2"/>
    <col min="18" max="113" width="8.83203125" style="20"/>
  </cols>
  <sheetData>
    <row r="1" spans="1:113" x14ac:dyDescent="0.2">
      <c r="A1" s="1" t="s">
        <v>0</v>
      </c>
    </row>
    <row r="2" spans="1:113" x14ac:dyDescent="0.2">
      <c r="A2" s="1" t="s">
        <v>36</v>
      </c>
    </row>
    <row r="3" spans="1:113" x14ac:dyDescent="0.2">
      <c r="A3" s="19" t="s">
        <v>117</v>
      </c>
    </row>
    <row r="4" spans="1:113" ht="16" x14ac:dyDescent="0.2">
      <c r="A4" s="19"/>
      <c r="C4" s="36" t="s">
        <v>135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13" ht="16" x14ac:dyDescent="0.2">
      <c r="A5" s="1" t="s">
        <v>1</v>
      </c>
      <c r="B5" s="11" t="s">
        <v>37</v>
      </c>
      <c r="C5" s="4">
        <v>13</v>
      </c>
      <c r="D5" s="4">
        <f>+C5+1</f>
        <v>14</v>
      </c>
      <c r="E5" s="4">
        <f t="shared" ref="E5:N5" si="0">+D5+1</f>
        <v>15</v>
      </c>
      <c r="F5" s="4">
        <f t="shared" si="0"/>
        <v>16</v>
      </c>
      <c r="G5" s="4">
        <f t="shared" si="0"/>
        <v>17</v>
      </c>
      <c r="H5" s="4">
        <f t="shared" si="0"/>
        <v>18</v>
      </c>
      <c r="I5" s="4">
        <f t="shared" si="0"/>
        <v>19</v>
      </c>
      <c r="J5" s="4">
        <f t="shared" si="0"/>
        <v>20</v>
      </c>
      <c r="K5" s="4">
        <f t="shared" si="0"/>
        <v>21</v>
      </c>
      <c r="L5" s="4">
        <f t="shared" si="0"/>
        <v>22</v>
      </c>
      <c r="M5" s="4">
        <f t="shared" si="0"/>
        <v>23</v>
      </c>
      <c r="N5" s="4">
        <f t="shared" si="0"/>
        <v>24</v>
      </c>
      <c r="O5" s="4"/>
      <c r="P5" s="4" t="s">
        <v>120</v>
      </c>
    </row>
    <row r="6" spans="1:113" x14ac:dyDescent="0.2">
      <c r="A6" s="1"/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13" s="29" customFormat="1" x14ac:dyDescent="0.2">
      <c r="A7" s="1" t="s">
        <v>129</v>
      </c>
      <c r="B7" s="10"/>
      <c r="C7" s="32">
        <f>+'CF Year 1'!O40</f>
        <v>287760</v>
      </c>
      <c r="D7" s="32">
        <f>+C40</f>
        <v>274110</v>
      </c>
      <c r="E7" s="32">
        <f t="shared" ref="E7:N7" si="1">+D40</f>
        <v>267460</v>
      </c>
      <c r="F7" s="32">
        <f t="shared" si="1"/>
        <v>260310</v>
      </c>
      <c r="G7" s="32">
        <f t="shared" si="1"/>
        <v>253160</v>
      </c>
      <c r="H7" s="32">
        <f t="shared" si="1"/>
        <v>257260</v>
      </c>
      <c r="I7" s="32">
        <f t="shared" si="1"/>
        <v>278360</v>
      </c>
      <c r="J7" s="32">
        <f t="shared" si="1"/>
        <v>299460</v>
      </c>
      <c r="K7" s="32">
        <f t="shared" si="1"/>
        <v>320560</v>
      </c>
      <c r="L7" s="32">
        <f t="shared" si="1"/>
        <v>341660</v>
      </c>
      <c r="M7" s="32">
        <f t="shared" si="1"/>
        <v>313010</v>
      </c>
      <c r="N7" s="32">
        <f t="shared" si="1"/>
        <v>283860</v>
      </c>
      <c r="O7" s="32"/>
      <c r="P7" s="32">
        <f>+C7</f>
        <v>287760</v>
      </c>
      <c r="Q7" s="28"/>
      <c r="R7" s="33"/>
      <c r="S7" s="33"/>
      <c r="T7" s="33"/>
      <c r="U7" s="33"/>
      <c r="V7" s="33"/>
      <c r="W7" s="33"/>
      <c r="X7" s="33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</row>
    <row r="8" spans="1:113" s="29" customFormat="1" x14ac:dyDescent="0.2">
      <c r="B8" s="10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</row>
    <row r="9" spans="1:113" x14ac:dyDescent="0.2">
      <c r="A9" s="1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f>SUM(C9:N9)</f>
        <v>0</v>
      </c>
      <c r="Q9" s="3"/>
    </row>
    <row r="10" spans="1:113" x14ac:dyDescent="0.2">
      <c r="A10" t="s">
        <v>31</v>
      </c>
      <c r="B10" s="12" t="s">
        <v>54</v>
      </c>
      <c r="C10" s="16">
        <v>148000</v>
      </c>
      <c r="D10" s="16">
        <v>148000</v>
      </c>
      <c r="E10" s="16">
        <v>148000</v>
      </c>
      <c r="F10" s="16">
        <v>148000</v>
      </c>
      <c r="G10" s="9">
        <v>330000</v>
      </c>
      <c r="H10" s="9">
        <v>330000</v>
      </c>
      <c r="I10" s="9">
        <v>330000</v>
      </c>
      <c r="J10" s="9">
        <v>330000</v>
      </c>
      <c r="K10" s="9">
        <v>330000</v>
      </c>
      <c r="L10" s="9">
        <v>0</v>
      </c>
      <c r="M10" s="9">
        <v>0</v>
      </c>
      <c r="N10" s="9">
        <v>0</v>
      </c>
      <c r="O10" s="9"/>
      <c r="P10" s="9">
        <f>SUM(C10:N10)</f>
        <v>2242000</v>
      </c>
      <c r="Q10" s="3"/>
    </row>
    <row r="11" spans="1:113" x14ac:dyDescent="0.2">
      <c r="A11" t="s">
        <v>17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>
        <f>SUM(C11:N11)</f>
        <v>0</v>
      </c>
      <c r="Q11" s="3"/>
    </row>
    <row r="12" spans="1:113" x14ac:dyDescent="0.2">
      <c r="A12" t="s"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f>SUM(C12:N12)</f>
        <v>0</v>
      </c>
      <c r="Q12" s="3"/>
    </row>
    <row r="13" spans="1:113" x14ac:dyDescent="0.2">
      <c r="A13" t="s">
        <v>4</v>
      </c>
      <c r="C13" s="9">
        <f>SUM(C10:C12)</f>
        <v>148000</v>
      </c>
      <c r="D13" s="9">
        <f t="shared" ref="D13:N13" si="2">SUM(D10:D12)</f>
        <v>148000</v>
      </c>
      <c r="E13" s="9">
        <f t="shared" si="2"/>
        <v>148000</v>
      </c>
      <c r="F13" s="9">
        <f t="shared" si="2"/>
        <v>148000</v>
      </c>
      <c r="G13" s="9">
        <f t="shared" si="2"/>
        <v>330000</v>
      </c>
      <c r="H13" s="9">
        <f t="shared" si="2"/>
        <v>330000</v>
      </c>
      <c r="I13" s="9">
        <f t="shared" si="2"/>
        <v>330000</v>
      </c>
      <c r="J13" s="9">
        <f t="shared" si="2"/>
        <v>330000</v>
      </c>
      <c r="K13" s="9">
        <f t="shared" si="2"/>
        <v>330000</v>
      </c>
      <c r="L13" s="9">
        <f t="shared" si="2"/>
        <v>0</v>
      </c>
      <c r="M13" s="9">
        <f t="shared" si="2"/>
        <v>0</v>
      </c>
      <c r="N13" s="9">
        <f t="shared" si="2"/>
        <v>0</v>
      </c>
      <c r="O13" s="9"/>
      <c r="P13" s="9">
        <f>SUM(C13:N13)</f>
        <v>2242000</v>
      </c>
      <c r="Q13" s="3"/>
    </row>
    <row r="14" spans="1:113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"/>
    </row>
    <row r="15" spans="1:113" x14ac:dyDescent="0.2">
      <c r="A15" s="1" t="s">
        <v>130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>
        <f t="shared" ref="P15:P34" si="3">SUM(C15:N15)</f>
        <v>0</v>
      </c>
      <c r="Q15" s="3"/>
    </row>
    <row r="16" spans="1:113" x14ac:dyDescent="0.2">
      <c r="A16" t="s">
        <v>32</v>
      </c>
      <c r="B16" s="12" t="s">
        <v>38</v>
      </c>
      <c r="C16" s="9">
        <f>+C10*0.85</f>
        <v>125800</v>
      </c>
      <c r="D16" s="9">
        <f t="shared" ref="D16:K16" si="4">+D10*0.85</f>
        <v>125800</v>
      </c>
      <c r="E16" s="9">
        <f t="shared" si="4"/>
        <v>125800</v>
      </c>
      <c r="F16" s="9">
        <f t="shared" si="4"/>
        <v>125800</v>
      </c>
      <c r="G16" s="9">
        <f t="shared" si="4"/>
        <v>280500</v>
      </c>
      <c r="H16" s="9">
        <f t="shared" si="4"/>
        <v>280500</v>
      </c>
      <c r="I16" s="9">
        <f t="shared" si="4"/>
        <v>280500</v>
      </c>
      <c r="J16" s="9">
        <f t="shared" si="4"/>
        <v>280500</v>
      </c>
      <c r="K16" s="9">
        <f t="shared" si="4"/>
        <v>280500</v>
      </c>
      <c r="L16" s="9"/>
      <c r="M16" s="9"/>
      <c r="N16" s="9"/>
      <c r="O16" s="9"/>
      <c r="P16" s="9">
        <f t="shared" si="3"/>
        <v>1905700</v>
      </c>
      <c r="Q16" s="3"/>
    </row>
    <row r="17" spans="1:114" x14ac:dyDescent="0.2">
      <c r="A17" t="s">
        <v>154</v>
      </c>
      <c r="B17" s="12"/>
      <c r="C17" s="48">
        <v>18000</v>
      </c>
      <c r="D17" s="48">
        <f>+$C$17</f>
        <v>18000</v>
      </c>
      <c r="E17" s="48">
        <f t="shared" ref="E17:N17" si="5">+$C$17</f>
        <v>18000</v>
      </c>
      <c r="F17" s="48">
        <f t="shared" si="5"/>
        <v>18000</v>
      </c>
      <c r="G17" s="48">
        <f t="shared" si="5"/>
        <v>18000</v>
      </c>
      <c r="H17" s="48">
        <f t="shared" si="5"/>
        <v>18000</v>
      </c>
      <c r="I17" s="48">
        <f t="shared" si="5"/>
        <v>18000</v>
      </c>
      <c r="J17" s="48">
        <f t="shared" si="5"/>
        <v>18000</v>
      </c>
      <c r="K17" s="48">
        <f t="shared" si="5"/>
        <v>18000</v>
      </c>
      <c r="L17" s="48">
        <f t="shared" si="5"/>
        <v>18000</v>
      </c>
      <c r="M17" s="48">
        <f t="shared" si="5"/>
        <v>18000</v>
      </c>
      <c r="N17" s="48">
        <f t="shared" si="5"/>
        <v>18000</v>
      </c>
      <c r="O17" s="47"/>
      <c r="P17" s="9">
        <f>SUM(C17:N17)</f>
        <v>216000</v>
      </c>
      <c r="Q17" s="9"/>
    </row>
    <row r="18" spans="1:114" ht="16" x14ac:dyDescent="0.2">
      <c r="A18" t="s">
        <v>158</v>
      </c>
      <c r="B18" s="12"/>
      <c r="C18" s="8">
        <v>7500</v>
      </c>
      <c r="D18" s="47">
        <v>0</v>
      </c>
      <c r="E18" s="47">
        <v>0</v>
      </c>
      <c r="F18" s="47">
        <v>0</v>
      </c>
      <c r="G18" s="28">
        <v>17000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 t="s">
        <v>57</v>
      </c>
      <c r="P18" s="9">
        <f>SUM(C18:N18)</f>
        <v>24500</v>
      </c>
      <c r="Q18" s="9" t="s">
        <v>57</v>
      </c>
      <c r="R18" s="3"/>
      <c r="DJ18" s="20"/>
    </row>
    <row r="19" spans="1:114" ht="16" x14ac:dyDescent="0.2">
      <c r="A19" t="s">
        <v>5</v>
      </c>
      <c r="C19" s="9" t="s">
        <v>33</v>
      </c>
      <c r="D19" s="9" t="s">
        <v>33</v>
      </c>
      <c r="E19" s="9" t="s">
        <v>33</v>
      </c>
      <c r="F19" s="9" t="s">
        <v>33</v>
      </c>
      <c r="G19" s="9" t="s">
        <v>33</v>
      </c>
      <c r="H19" s="9" t="s">
        <v>33</v>
      </c>
      <c r="I19" s="9" t="s">
        <v>33</v>
      </c>
      <c r="J19" s="9" t="s">
        <v>33</v>
      </c>
      <c r="K19" s="9" t="s">
        <v>33</v>
      </c>
      <c r="L19" s="9" t="s">
        <v>33</v>
      </c>
      <c r="M19" s="9" t="s">
        <v>33</v>
      </c>
      <c r="N19" s="9" t="s">
        <v>33</v>
      </c>
      <c r="O19" s="9"/>
      <c r="P19" s="9">
        <f t="shared" si="3"/>
        <v>0</v>
      </c>
      <c r="Q19" s="3"/>
    </row>
    <row r="20" spans="1:114" x14ac:dyDescent="0.2">
      <c r="A20" t="s">
        <v>34</v>
      </c>
      <c r="C20" s="9">
        <v>7500</v>
      </c>
      <c r="D20" s="9">
        <v>7500</v>
      </c>
      <c r="E20" s="9">
        <v>7500</v>
      </c>
      <c r="F20" s="9">
        <v>7500</v>
      </c>
      <c r="G20" s="9">
        <v>7500</v>
      </c>
      <c r="H20" s="9">
        <v>7500</v>
      </c>
      <c r="I20" s="9">
        <v>7500</v>
      </c>
      <c r="J20" s="9">
        <v>7500</v>
      </c>
      <c r="K20" s="9">
        <v>7500</v>
      </c>
      <c r="L20" s="9">
        <v>7500</v>
      </c>
      <c r="M20" s="9">
        <v>7500</v>
      </c>
      <c r="N20" s="9">
        <v>7500</v>
      </c>
      <c r="O20" s="9"/>
      <c r="P20" s="9">
        <f t="shared" si="3"/>
        <v>90000</v>
      </c>
      <c r="Q20" s="3"/>
    </row>
    <row r="21" spans="1:114" x14ac:dyDescent="0.2">
      <c r="A21" t="s">
        <v>6</v>
      </c>
      <c r="C21" s="9">
        <v>2000</v>
      </c>
      <c r="D21" s="9">
        <v>2500</v>
      </c>
      <c r="E21" s="9">
        <v>3000</v>
      </c>
      <c r="F21" s="9">
        <v>3000</v>
      </c>
      <c r="G21" s="9">
        <v>2000</v>
      </c>
      <c r="H21" s="9">
        <v>2000</v>
      </c>
      <c r="I21" s="9">
        <v>2000</v>
      </c>
      <c r="J21" s="9">
        <v>2000</v>
      </c>
      <c r="K21" s="9">
        <v>2000</v>
      </c>
      <c r="L21" s="9">
        <v>2500</v>
      </c>
      <c r="M21" s="9">
        <v>3000</v>
      </c>
      <c r="N21" s="9">
        <v>3000</v>
      </c>
      <c r="O21" s="9"/>
      <c r="P21" s="9">
        <f t="shared" si="3"/>
        <v>29000</v>
      </c>
      <c r="Q21" s="3"/>
    </row>
    <row r="22" spans="1:114" x14ac:dyDescent="0.2">
      <c r="A22" t="s">
        <v>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/>
      <c r="P22" s="9">
        <f t="shared" si="3"/>
        <v>0</v>
      </c>
      <c r="Q22" s="3"/>
    </row>
    <row r="23" spans="1:114" x14ac:dyDescent="0.2">
      <c r="A23" t="s">
        <v>8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1000</v>
      </c>
      <c r="O23" s="9"/>
      <c r="P23" s="9">
        <f t="shared" si="3"/>
        <v>1000</v>
      </c>
      <c r="Q23" s="3"/>
    </row>
    <row r="24" spans="1:114" x14ac:dyDescent="0.2">
      <c r="A24" t="s">
        <v>9</v>
      </c>
      <c r="C24" s="9">
        <v>100</v>
      </c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9">
        <v>100</v>
      </c>
      <c r="J24" s="9">
        <v>100</v>
      </c>
      <c r="K24" s="9">
        <v>100</v>
      </c>
      <c r="L24" s="9"/>
      <c r="M24" s="9"/>
      <c r="N24" s="9"/>
      <c r="O24" s="9"/>
      <c r="P24" s="9">
        <f t="shared" si="3"/>
        <v>900</v>
      </c>
      <c r="Q24" s="3"/>
    </row>
    <row r="25" spans="1:114" x14ac:dyDescent="0.2">
      <c r="A25" t="s">
        <v>10</v>
      </c>
      <c r="B25" s="12" t="s">
        <v>45</v>
      </c>
      <c r="C25" s="9">
        <v>50</v>
      </c>
      <c r="D25" s="9">
        <v>50</v>
      </c>
      <c r="E25" s="9">
        <v>50</v>
      </c>
      <c r="F25" s="9">
        <v>50</v>
      </c>
      <c r="G25" s="9">
        <v>50</v>
      </c>
      <c r="H25" s="9">
        <v>50</v>
      </c>
      <c r="I25" s="9">
        <v>50</v>
      </c>
      <c r="J25" s="9">
        <v>50</v>
      </c>
      <c r="K25" s="9">
        <v>50</v>
      </c>
      <c r="L25" s="9">
        <v>50</v>
      </c>
      <c r="M25" s="9">
        <v>50</v>
      </c>
      <c r="N25" s="9">
        <v>50</v>
      </c>
      <c r="O25" s="9"/>
      <c r="P25" s="9">
        <f t="shared" si="3"/>
        <v>600</v>
      </c>
      <c r="Q25" s="3"/>
    </row>
    <row r="26" spans="1:114" x14ac:dyDescent="0.2">
      <c r="A26" t="s">
        <v>11</v>
      </c>
      <c r="C26" s="9">
        <v>400</v>
      </c>
      <c r="D26" s="9">
        <v>400</v>
      </c>
      <c r="E26" s="9">
        <v>400</v>
      </c>
      <c r="F26" s="9">
        <v>400</v>
      </c>
      <c r="G26" s="9">
        <v>400</v>
      </c>
      <c r="H26" s="9">
        <v>400</v>
      </c>
      <c r="I26" s="9">
        <v>400</v>
      </c>
      <c r="J26" s="9">
        <v>400</v>
      </c>
      <c r="K26" s="9">
        <v>400</v>
      </c>
      <c r="L26" s="9">
        <v>400</v>
      </c>
      <c r="M26" s="9">
        <v>400</v>
      </c>
      <c r="N26" s="9">
        <v>400</v>
      </c>
      <c r="O26" s="9"/>
      <c r="P26" s="9">
        <f t="shared" si="3"/>
        <v>4800</v>
      </c>
      <c r="Q26" s="3"/>
    </row>
    <row r="27" spans="1:114" x14ac:dyDescent="0.2">
      <c r="A27" t="s">
        <v>35</v>
      </c>
      <c r="B27" s="12" t="s">
        <v>39</v>
      </c>
      <c r="C27" s="9">
        <v>200</v>
      </c>
      <c r="D27" s="9">
        <v>200</v>
      </c>
      <c r="E27" s="9">
        <v>200</v>
      </c>
      <c r="F27" s="9">
        <v>200</v>
      </c>
      <c r="G27" s="9">
        <v>250</v>
      </c>
      <c r="H27" s="9">
        <v>250</v>
      </c>
      <c r="I27" s="9">
        <v>250</v>
      </c>
      <c r="J27" s="9">
        <v>250</v>
      </c>
      <c r="K27" s="9">
        <v>250</v>
      </c>
      <c r="L27" s="9">
        <v>200</v>
      </c>
      <c r="M27" s="9">
        <v>200</v>
      </c>
      <c r="N27" s="9">
        <v>200</v>
      </c>
      <c r="O27" s="9"/>
      <c r="P27" s="9">
        <f t="shared" si="3"/>
        <v>2650</v>
      </c>
      <c r="Q27" s="3"/>
    </row>
    <row r="28" spans="1:114" x14ac:dyDescent="0.2">
      <c r="A28" t="s">
        <v>12</v>
      </c>
      <c r="C28" s="9">
        <v>100</v>
      </c>
      <c r="D28" s="9">
        <v>100</v>
      </c>
      <c r="E28" s="9">
        <v>100</v>
      </c>
      <c r="F28" s="9">
        <v>100</v>
      </c>
      <c r="G28" s="9">
        <v>100</v>
      </c>
      <c r="H28" s="9">
        <v>100</v>
      </c>
      <c r="I28" s="9">
        <v>100</v>
      </c>
      <c r="J28" s="9">
        <v>100</v>
      </c>
      <c r="K28" s="9">
        <v>100</v>
      </c>
      <c r="L28" s="9"/>
      <c r="M28" s="9"/>
      <c r="N28" s="9"/>
      <c r="O28" s="9"/>
      <c r="P28" s="9">
        <f t="shared" si="3"/>
        <v>900</v>
      </c>
      <c r="Q28" s="3"/>
    </row>
    <row r="29" spans="1:114" ht="16" x14ac:dyDescent="0.2">
      <c r="A29" t="s">
        <v>49</v>
      </c>
      <c r="B29" s="12" t="s">
        <v>48</v>
      </c>
      <c r="C29" s="9" t="s">
        <v>33</v>
      </c>
      <c r="D29" s="9" t="s">
        <v>33</v>
      </c>
      <c r="E29" s="9" t="s">
        <v>33</v>
      </c>
      <c r="F29" s="9" t="s">
        <v>33</v>
      </c>
      <c r="G29" s="9" t="s">
        <v>33</v>
      </c>
      <c r="H29" s="9" t="s">
        <v>33</v>
      </c>
      <c r="I29" s="9" t="s">
        <v>33</v>
      </c>
      <c r="J29" s="9" t="s">
        <v>33</v>
      </c>
      <c r="K29" s="9" t="s">
        <v>33</v>
      </c>
      <c r="L29" s="9" t="s">
        <v>33</v>
      </c>
      <c r="M29" s="9" t="s">
        <v>33</v>
      </c>
      <c r="N29" s="9" t="s">
        <v>33</v>
      </c>
      <c r="O29" s="9"/>
      <c r="P29" s="9">
        <f t="shared" si="3"/>
        <v>0</v>
      </c>
      <c r="Q29" s="3"/>
    </row>
    <row r="30" spans="1:114" x14ac:dyDescent="0.2">
      <c r="A30" t="s">
        <v>18</v>
      </c>
      <c r="B30" s="12" t="s">
        <v>40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/>
      <c r="P30" s="9">
        <f t="shared" si="3"/>
        <v>0</v>
      </c>
      <c r="Q30" s="3"/>
    </row>
    <row r="31" spans="1:114" x14ac:dyDescent="0.2">
      <c r="A31" t="s">
        <v>13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>
        <f t="shared" si="3"/>
        <v>0</v>
      </c>
      <c r="Q31" s="3"/>
    </row>
    <row r="32" spans="1:114" x14ac:dyDescent="0.2">
      <c r="A32" t="s">
        <v>14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f t="shared" si="3"/>
        <v>0</v>
      </c>
      <c r="Q32" s="3"/>
    </row>
    <row r="33" spans="1:17" x14ac:dyDescent="0.2">
      <c r="A33" t="s">
        <v>15</v>
      </c>
      <c r="B33" s="12" t="s">
        <v>52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/>
      <c r="P33" s="9">
        <f t="shared" si="3"/>
        <v>0</v>
      </c>
      <c r="Q33" s="3"/>
    </row>
    <row r="34" spans="1:17" x14ac:dyDescent="0.2">
      <c r="A34" t="s">
        <v>131</v>
      </c>
      <c r="C34" s="9">
        <f t="shared" ref="C34:N34" si="6">SUM(C16:C33)</f>
        <v>161650</v>
      </c>
      <c r="D34" s="9">
        <f t="shared" si="6"/>
        <v>154650</v>
      </c>
      <c r="E34" s="9">
        <f t="shared" si="6"/>
        <v>155150</v>
      </c>
      <c r="F34" s="9">
        <f t="shared" si="6"/>
        <v>155150</v>
      </c>
      <c r="G34" s="9">
        <f t="shared" si="6"/>
        <v>325900</v>
      </c>
      <c r="H34" s="9">
        <f t="shared" si="6"/>
        <v>308900</v>
      </c>
      <c r="I34" s="9">
        <f t="shared" si="6"/>
        <v>308900</v>
      </c>
      <c r="J34" s="9">
        <f t="shared" si="6"/>
        <v>308900</v>
      </c>
      <c r="K34" s="9">
        <f t="shared" si="6"/>
        <v>308900</v>
      </c>
      <c r="L34" s="9">
        <f t="shared" si="6"/>
        <v>28650</v>
      </c>
      <c r="M34" s="9">
        <f t="shared" si="6"/>
        <v>29150</v>
      </c>
      <c r="N34" s="9">
        <f t="shared" si="6"/>
        <v>30150</v>
      </c>
      <c r="O34" s="9"/>
      <c r="P34" s="9">
        <f t="shared" si="3"/>
        <v>2276050</v>
      </c>
      <c r="Q34" s="3"/>
    </row>
    <row r="35" spans="1:17" x14ac:dyDescent="0.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"/>
    </row>
    <row r="36" spans="1:17" x14ac:dyDescent="0.2">
      <c r="A36" s="1" t="s">
        <v>132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</row>
    <row r="37" spans="1:17" x14ac:dyDescent="0.2">
      <c r="A37" s="29" t="s">
        <v>128</v>
      </c>
      <c r="B37" s="12" t="s">
        <v>43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f>SUM(C37:N37)</f>
        <v>0</v>
      </c>
      <c r="Q37" s="3"/>
    </row>
    <row r="38" spans="1:17" x14ac:dyDescent="0.2">
      <c r="A38" s="29" t="s">
        <v>134</v>
      </c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</row>
    <row r="39" spans="1:17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</row>
    <row r="40" spans="1:17" x14ac:dyDescent="0.2">
      <c r="A40" t="s">
        <v>16</v>
      </c>
      <c r="C40" s="9">
        <f t="shared" ref="C40:N40" si="7">+C7+C13-C34</f>
        <v>274110</v>
      </c>
      <c r="D40" s="9">
        <f t="shared" si="7"/>
        <v>267460</v>
      </c>
      <c r="E40" s="9">
        <f t="shared" si="7"/>
        <v>260310</v>
      </c>
      <c r="F40" s="9">
        <f t="shared" si="7"/>
        <v>253160</v>
      </c>
      <c r="G40" s="9">
        <f t="shared" si="7"/>
        <v>257260</v>
      </c>
      <c r="H40" s="9">
        <f t="shared" si="7"/>
        <v>278360</v>
      </c>
      <c r="I40" s="9">
        <f t="shared" si="7"/>
        <v>299460</v>
      </c>
      <c r="J40" s="9">
        <f t="shared" si="7"/>
        <v>320560</v>
      </c>
      <c r="K40" s="9">
        <f t="shared" si="7"/>
        <v>341660</v>
      </c>
      <c r="L40" s="9">
        <f t="shared" si="7"/>
        <v>313010</v>
      </c>
      <c r="M40" s="9">
        <f t="shared" si="7"/>
        <v>283860</v>
      </c>
      <c r="N40" s="9">
        <f t="shared" si="7"/>
        <v>253710</v>
      </c>
      <c r="O40" s="9"/>
      <c r="P40" s="9">
        <f>+P7+P13-P34</f>
        <v>253710</v>
      </c>
      <c r="Q40" s="3"/>
    </row>
    <row r="41" spans="1:17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7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7" x14ac:dyDescent="0.2">
      <c r="A43" t="s">
        <v>41</v>
      </c>
    </row>
    <row r="44" spans="1:17" x14ac:dyDescent="0.2">
      <c r="A44" t="s">
        <v>42</v>
      </c>
    </row>
    <row r="45" spans="1:17" x14ac:dyDescent="0.2">
      <c r="A45" t="s">
        <v>44</v>
      </c>
    </row>
    <row r="46" spans="1:17" x14ac:dyDescent="0.2">
      <c r="A46" t="s">
        <v>46</v>
      </c>
    </row>
    <row r="47" spans="1:17" x14ac:dyDescent="0.2">
      <c r="A47" t="s">
        <v>157</v>
      </c>
    </row>
    <row r="48" spans="1:17" x14ac:dyDescent="0.2">
      <c r="A48" t="s">
        <v>47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53</v>
      </c>
    </row>
    <row r="52" spans="1:1" x14ac:dyDescent="0.2">
      <c r="A52" t="s">
        <v>55</v>
      </c>
    </row>
  </sheetData>
  <conditionalFormatting sqref="C40:P40">
    <cfRule type="cellIs" dxfId="4" priority="1" operator="less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C60C-1303-46B4-8ECD-935DE918DD8D}">
  <dimension ref="A1:DJ52"/>
  <sheetViews>
    <sheetView topLeftCell="A6" zoomScale="110" zoomScaleNormal="110" workbookViewId="0">
      <selection activeCell="N31" sqref="N31"/>
    </sheetView>
  </sheetViews>
  <sheetFormatPr baseColWidth="10" defaultColWidth="8.83203125" defaultRowHeight="15" x14ac:dyDescent="0.2"/>
  <cols>
    <col min="1" max="1" width="33.83203125" customWidth="1"/>
    <col min="2" max="2" width="4.6640625" style="10" customWidth="1"/>
    <col min="3" max="3" width="11.33203125" style="2" bestFit="1" customWidth="1"/>
    <col min="4" max="6" width="11.1640625" style="2" bestFit="1" customWidth="1"/>
    <col min="7" max="11" width="12.33203125" style="2" bestFit="1" customWidth="1"/>
    <col min="12" max="14" width="10.83203125" style="2" bestFit="1" customWidth="1"/>
    <col min="15" max="15" width="3.6640625" style="2" customWidth="1"/>
    <col min="16" max="16" width="11.33203125" style="2" customWidth="1"/>
    <col min="17" max="17" width="8.83203125" style="2"/>
    <col min="18" max="113" width="8.83203125" style="20"/>
  </cols>
  <sheetData>
    <row r="1" spans="1:113" x14ac:dyDescent="0.2">
      <c r="A1" s="1" t="s">
        <v>0</v>
      </c>
    </row>
    <row r="2" spans="1:113" x14ac:dyDescent="0.2">
      <c r="A2" s="1" t="s">
        <v>36</v>
      </c>
    </row>
    <row r="3" spans="1:113" x14ac:dyDescent="0.2">
      <c r="A3" s="19" t="s">
        <v>118</v>
      </c>
    </row>
    <row r="4" spans="1:113" ht="16" x14ac:dyDescent="0.2">
      <c r="A4" s="19"/>
      <c r="C4" s="36" t="s">
        <v>135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13" ht="16" x14ac:dyDescent="0.2">
      <c r="A5" s="1" t="s">
        <v>1</v>
      </c>
      <c r="B5" s="11" t="s">
        <v>37</v>
      </c>
      <c r="C5" s="4">
        <v>25</v>
      </c>
      <c r="D5" s="4">
        <f>+C5+1</f>
        <v>26</v>
      </c>
      <c r="E5" s="4">
        <f t="shared" ref="E5:N5" si="0">+D5+1</f>
        <v>27</v>
      </c>
      <c r="F5" s="4">
        <f t="shared" si="0"/>
        <v>28</v>
      </c>
      <c r="G5" s="4">
        <f t="shared" si="0"/>
        <v>29</v>
      </c>
      <c r="H5" s="4">
        <f t="shared" si="0"/>
        <v>30</v>
      </c>
      <c r="I5" s="4">
        <f t="shared" si="0"/>
        <v>31</v>
      </c>
      <c r="J5" s="4">
        <f t="shared" si="0"/>
        <v>32</v>
      </c>
      <c r="K5" s="4">
        <f t="shared" si="0"/>
        <v>33</v>
      </c>
      <c r="L5" s="4">
        <f t="shared" si="0"/>
        <v>34</v>
      </c>
      <c r="M5" s="4">
        <f t="shared" si="0"/>
        <v>35</v>
      </c>
      <c r="N5" s="4">
        <f t="shared" si="0"/>
        <v>36</v>
      </c>
      <c r="O5" s="4"/>
      <c r="P5" s="4" t="s">
        <v>120</v>
      </c>
    </row>
    <row r="6" spans="1:113" x14ac:dyDescent="0.2">
      <c r="A6" s="1"/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13" s="29" customFormat="1" x14ac:dyDescent="0.2">
      <c r="A7" s="1" t="s">
        <v>129</v>
      </c>
      <c r="B7" s="10"/>
      <c r="C7" s="32">
        <f>+'CF Yr 2'!N40</f>
        <v>253710</v>
      </c>
      <c r="D7" s="32">
        <f>+C40</f>
        <v>250760</v>
      </c>
      <c r="E7" s="32">
        <f t="shared" ref="E7:N7" si="1">+D40</f>
        <v>264310</v>
      </c>
      <c r="F7" s="32">
        <f t="shared" si="1"/>
        <v>277360</v>
      </c>
      <c r="G7" s="32">
        <f t="shared" si="1"/>
        <v>290410</v>
      </c>
      <c r="H7" s="32">
        <f t="shared" si="1"/>
        <v>323910</v>
      </c>
      <c r="I7" s="32">
        <f t="shared" si="1"/>
        <v>387410</v>
      </c>
      <c r="J7" s="32">
        <f t="shared" si="1"/>
        <v>450910</v>
      </c>
      <c r="K7" s="32">
        <f t="shared" si="1"/>
        <v>514410</v>
      </c>
      <c r="L7" s="32">
        <f t="shared" si="1"/>
        <v>577910</v>
      </c>
      <c r="M7" s="32">
        <f t="shared" si="1"/>
        <v>529260</v>
      </c>
      <c r="N7" s="32">
        <f t="shared" si="1"/>
        <v>480110</v>
      </c>
      <c r="O7" s="32"/>
      <c r="P7" s="32">
        <f>+C7</f>
        <v>253710</v>
      </c>
      <c r="Q7" s="28"/>
      <c r="R7" s="33"/>
      <c r="S7" s="33"/>
      <c r="T7" s="33"/>
      <c r="U7" s="33"/>
      <c r="V7" s="33"/>
      <c r="W7" s="33"/>
      <c r="X7" s="33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</row>
    <row r="8" spans="1:113" s="29" customFormat="1" x14ac:dyDescent="0.2">
      <c r="B8" s="10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</row>
    <row r="9" spans="1:113" x14ac:dyDescent="0.2">
      <c r="A9" s="1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3"/>
    </row>
    <row r="10" spans="1:113" x14ac:dyDescent="0.2">
      <c r="A10" t="s">
        <v>31</v>
      </c>
      <c r="B10" s="12" t="s">
        <v>54</v>
      </c>
      <c r="C10" s="9">
        <v>416000</v>
      </c>
      <c r="D10" s="9">
        <v>416000</v>
      </c>
      <c r="E10" s="9">
        <v>416000</v>
      </c>
      <c r="F10" s="9">
        <v>416000</v>
      </c>
      <c r="G10" s="9">
        <v>746000</v>
      </c>
      <c r="H10" s="9">
        <v>746000</v>
      </c>
      <c r="I10" s="9">
        <v>746000</v>
      </c>
      <c r="J10" s="9">
        <v>746000</v>
      </c>
      <c r="K10" s="9">
        <v>746000</v>
      </c>
      <c r="L10" s="9">
        <v>0</v>
      </c>
      <c r="M10" s="9">
        <v>0</v>
      </c>
      <c r="N10" s="9">
        <v>0</v>
      </c>
      <c r="O10" s="9"/>
      <c r="P10" s="9">
        <f>SUM(C10:N10)</f>
        <v>5394000</v>
      </c>
      <c r="Q10" s="3"/>
    </row>
    <row r="11" spans="1:113" x14ac:dyDescent="0.2">
      <c r="A11" t="s">
        <v>17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>
        <f>SUM(C11:N11)</f>
        <v>0</v>
      </c>
      <c r="Q11" s="3"/>
    </row>
    <row r="12" spans="1:113" x14ac:dyDescent="0.2">
      <c r="A12" t="s"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f>SUM(C12:N12)</f>
        <v>0</v>
      </c>
      <c r="Q12" s="3"/>
    </row>
    <row r="13" spans="1:113" x14ac:dyDescent="0.2">
      <c r="A13" t="s">
        <v>4</v>
      </c>
      <c r="C13" s="9">
        <f>SUM(C10:C12)</f>
        <v>416000</v>
      </c>
      <c r="D13" s="9">
        <f t="shared" ref="D13:N13" si="2">SUM(D10:D12)</f>
        <v>416000</v>
      </c>
      <c r="E13" s="9">
        <f t="shared" si="2"/>
        <v>416000</v>
      </c>
      <c r="F13" s="9">
        <f t="shared" si="2"/>
        <v>416000</v>
      </c>
      <c r="G13" s="9">
        <f t="shared" si="2"/>
        <v>746000</v>
      </c>
      <c r="H13" s="9">
        <f t="shared" si="2"/>
        <v>746000</v>
      </c>
      <c r="I13" s="9">
        <f t="shared" si="2"/>
        <v>746000</v>
      </c>
      <c r="J13" s="9">
        <f t="shared" si="2"/>
        <v>746000</v>
      </c>
      <c r="K13" s="9">
        <f t="shared" si="2"/>
        <v>746000</v>
      </c>
      <c r="L13" s="9">
        <f t="shared" si="2"/>
        <v>0</v>
      </c>
      <c r="M13" s="9">
        <f t="shared" si="2"/>
        <v>0</v>
      </c>
      <c r="N13" s="9">
        <f t="shared" si="2"/>
        <v>0</v>
      </c>
      <c r="O13" s="9"/>
      <c r="P13" s="9">
        <f>SUM(C13:N13)</f>
        <v>5394000</v>
      </c>
      <c r="Q13" s="3"/>
    </row>
    <row r="14" spans="1:113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"/>
    </row>
    <row r="15" spans="1:113" ht="16" x14ac:dyDescent="0.2">
      <c r="A15" s="1" t="s">
        <v>130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 t="s">
        <v>57</v>
      </c>
      <c r="Q15" s="3"/>
    </row>
    <row r="16" spans="1:113" x14ac:dyDescent="0.2">
      <c r="A16" t="s">
        <v>32</v>
      </c>
      <c r="B16" s="12" t="s">
        <v>38</v>
      </c>
      <c r="C16" s="9">
        <f>+C10*0.85</f>
        <v>353600</v>
      </c>
      <c r="D16" s="9">
        <f t="shared" ref="D16:K16" si="3">+D10*0.85</f>
        <v>353600</v>
      </c>
      <c r="E16" s="9">
        <f t="shared" si="3"/>
        <v>353600</v>
      </c>
      <c r="F16" s="9">
        <f t="shared" si="3"/>
        <v>353600</v>
      </c>
      <c r="G16" s="9">
        <f t="shared" si="3"/>
        <v>634100</v>
      </c>
      <c r="H16" s="9">
        <f t="shared" si="3"/>
        <v>634100</v>
      </c>
      <c r="I16" s="9">
        <f t="shared" si="3"/>
        <v>634100</v>
      </c>
      <c r="J16" s="9">
        <f t="shared" si="3"/>
        <v>634100</v>
      </c>
      <c r="K16" s="9">
        <f t="shared" si="3"/>
        <v>634100</v>
      </c>
      <c r="L16" s="9"/>
      <c r="M16" s="9"/>
      <c r="N16" s="9"/>
      <c r="O16" s="9"/>
      <c r="P16" s="9">
        <f t="shared" ref="P16:P34" si="4">SUM(C16:N16)</f>
        <v>4584900</v>
      </c>
      <c r="Q16" s="3"/>
    </row>
    <row r="17" spans="1:114" x14ac:dyDescent="0.2">
      <c r="A17" t="s">
        <v>154</v>
      </c>
      <c r="B17" s="12"/>
      <c r="C17" s="9">
        <v>37500</v>
      </c>
      <c r="D17" s="9">
        <f>+$C$17</f>
        <v>37500</v>
      </c>
      <c r="E17" s="9">
        <f t="shared" ref="E17:N17" si="5">+$C$17</f>
        <v>37500</v>
      </c>
      <c r="F17" s="9">
        <f t="shared" si="5"/>
        <v>37500</v>
      </c>
      <c r="G17" s="9">
        <f t="shared" si="5"/>
        <v>37500</v>
      </c>
      <c r="H17" s="9">
        <f t="shared" si="5"/>
        <v>37500</v>
      </c>
      <c r="I17" s="9">
        <f t="shared" si="5"/>
        <v>37500</v>
      </c>
      <c r="J17" s="9">
        <f t="shared" si="5"/>
        <v>37500</v>
      </c>
      <c r="K17" s="9">
        <f t="shared" si="5"/>
        <v>37500</v>
      </c>
      <c r="L17" s="9">
        <f t="shared" si="5"/>
        <v>37500</v>
      </c>
      <c r="M17" s="9">
        <f t="shared" si="5"/>
        <v>37500</v>
      </c>
      <c r="N17" s="9">
        <f t="shared" si="5"/>
        <v>37500</v>
      </c>
      <c r="O17" s="9"/>
      <c r="P17" s="9">
        <f>SUM(C17:N17)</f>
        <v>450000</v>
      </c>
      <c r="Q17" s="3"/>
    </row>
    <row r="18" spans="1:114" ht="16" x14ac:dyDescent="0.2">
      <c r="A18" t="s">
        <v>158</v>
      </c>
      <c r="B18" s="12"/>
      <c r="C18" s="8">
        <v>17000</v>
      </c>
      <c r="D18" s="47">
        <v>0</v>
      </c>
      <c r="E18" s="47">
        <v>0</v>
      </c>
      <c r="F18" s="47">
        <v>0</v>
      </c>
      <c r="G18" s="28">
        <v>30000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 t="s">
        <v>57</v>
      </c>
      <c r="P18" s="9">
        <f>SUM(C18:N18)</f>
        <v>47000</v>
      </c>
      <c r="Q18" s="9" t="s">
        <v>57</v>
      </c>
      <c r="R18" s="3"/>
      <c r="DJ18" s="20"/>
    </row>
    <row r="19" spans="1:114" x14ac:dyDescent="0.2">
      <c r="A19" t="s">
        <v>5</v>
      </c>
      <c r="C19" s="9">
        <v>100</v>
      </c>
      <c r="D19" s="9">
        <v>100</v>
      </c>
      <c r="E19" s="9">
        <v>100</v>
      </c>
      <c r="F19" s="9">
        <v>100</v>
      </c>
      <c r="G19" s="9">
        <v>100</v>
      </c>
      <c r="H19" s="9">
        <v>100</v>
      </c>
      <c r="I19" s="9">
        <v>100</v>
      </c>
      <c r="J19" s="9">
        <v>100</v>
      </c>
      <c r="K19" s="9">
        <v>100</v>
      </c>
      <c r="L19" s="9">
        <v>100</v>
      </c>
      <c r="M19" s="9">
        <v>100</v>
      </c>
      <c r="N19" s="9">
        <v>100</v>
      </c>
      <c r="O19" s="9"/>
      <c r="P19" s="9">
        <f t="shared" si="4"/>
        <v>1200</v>
      </c>
      <c r="Q19" s="3"/>
    </row>
    <row r="20" spans="1:114" x14ac:dyDescent="0.2">
      <c r="A20" t="s">
        <v>34</v>
      </c>
      <c r="C20" s="9">
        <v>7500</v>
      </c>
      <c r="D20" s="9">
        <v>7500</v>
      </c>
      <c r="E20" s="9">
        <v>7500</v>
      </c>
      <c r="F20" s="9">
        <v>7500</v>
      </c>
      <c r="G20" s="9">
        <v>7500</v>
      </c>
      <c r="H20" s="9">
        <v>7500</v>
      </c>
      <c r="I20" s="9">
        <v>7500</v>
      </c>
      <c r="J20" s="9">
        <v>7500</v>
      </c>
      <c r="K20" s="9">
        <v>7500</v>
      </c>
      <c r="L20" s="9">
        <v>7500</v>
      </c>
      <c r="M20" s="9">
        <v>7500</v>
      </c>
      <c r="N20" s="9">
        <v>7500</v>
      </c>
      <c r="O20" s="9"/>
      <c r="P20" s="9">
        <f t="shared" si="4"/>
        <v>90000</v>
      </c>
      <c r="Q20" s="3"/>
    </row>
    <row r="21" spans="1:114" x14ac:dyDescent="0.2">
      <c r="A21" t="s">
        <v>6</v>
      </c>
      <c r="C21" s="9">
        <v>2000</v>
      </c>
      <c r="D21" s="9">
        <v>2500</v>
      </c>
      <c r="E21" s="9">
        <v>3000</v>
      </c>
      <c r="F21" s="9">
        <v>3000</v>
      </c>
      <c r="G21" s="9">
        <v>2000</v>
      </c>
      <c r="H21" s="9">
        <v>2000</v>
      </c>
      <c r="I21" s="9">
        <v>2000</v>
      </c>
      <c r="J21" s="9">
        <v>2000</v>
      </c>
      <c r="K21" s="9">
        <v>2000</v>
      </c>
      <c r="L21" s="9">
        <v>2500</v>
      </c>
      <c r="M21" s="9">
        <v>3000</v>
      </c>
      <c r="N21" s="9">
        <v>3000</v>
      </c>
      <c r="O21" s="9"/>
      <c r="P21" s="9">
        <f t="shared" si="4"/>
        <v>29000</v>
      </c>
      <c r="Q21" s="3"/>
    </row>
    <row r="22" spans="1:114" x14ac:dyDescent="0.2">
      <c r="A22" t="s">
        <v>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/>
      <c r="P22" s="9">
        <f t="shared" si="4"/>
        <v>0</v>
      </c>
      <c r="Q22" s="3"/>
    </row>
    <row r="23" spans="1:114" x14ac:dyDescent="0.2">
      <c r="A23" t="s">
        <v>8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1000</v>
      </c>
      <c r="O23" s="9"/>
      <c r="P23" s="9">
        <f t="shared" si="4"/>
        <v>1000</v>
      </c>
      <c r="Q23" s="3"/>
    </row>
    <row r="24" spans="1:114" x14ac:dyDescent="0.2">
      <c r="A24" t="s">
        <v>9</v>
      </c>
      <c r="C24" s="9">
        <v>100</v>
      </c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9">
        <v>100</v>
      </c>
      <c r="J24" s="9">
        <v>100</v>
      </c>
      <c r="K24" s="9">
        <v>100</v>
      </c>
      <c r="L24" s="9"/>
      <c r="M24" s="9"/>
      <c r="N24" s="9"/>
      <c r="O24" s="9"/>
      <c r="P24" s="9">
        <f t="shared" si="4"/>
        <v>900</v>
      </c>
      <c r="Q24" s="3"/>
    </row>
    <row r="25" spans="1:114" x14ac:dyDescent="0.2">
      <c r="A25" t="s">
        <v>10</v>
      </c>
      <c r="B25" s="12" t="s">
        <v>45</v>
      </c>
      <c r="C25" s="9">
        <v>350</v>
      </c>
      <c r="D25" s="9">
        <v>350</v>
      </c>
      <c r="E25" s="9">
        <v>350</v>
      </c>
      <c r="F25" s="9">
        <v>350</v>
      </c>
      <c r="G25" s="9">
        <v>350</v>
      </c>
      <c r="H25" s="9">
        <v>350</v>
      </c>
      <c r="I25" s="9">
        <v>350</v>
      </c>
      <c r="J25" s="9">
        <v>350</v>
      </c>
      <c r="K25" s="9">
        <v>350</v>
      </c>
      <c r="L25" s="9">
        <v>350</v>
      </c>
      <c r="M25" s="9">
        <v>350</v>
      </c>
      <c r="N25" s="9">
        <v>350</v>
      </c>
      <c r="O25" s="9"/>
      <c r="P25" s="9">
        <f t="shared" si="4"/>
        <v>4200</v>
      </c>
      <c r="Q25" s="3"/>
    </row>
    <row r="26" spans="1:114" x14ac:dyDescent="0.2">
      <c r="A26" t="s">
        <v>11</v>
      </c>
      <c r="C26" s="9">
        <v>400</v>
      </c>
      <c r="D26" s="9">
        <v>400</v>
      </c>
      <c r="E26" s="9">
        <v>400</v>
      </c>
      <c r="F26" s="9">
        <v>400</v>
      </c>
      <c r="G26" s="9">
        <v>400</v>
      </c>
      <c r="H26" s="9">
        <v>400</v>
      </c>
      <c r="I26" s="9">
        <v>400</v>
      </c>
      <c r="J26" s="9">
        <v>400</v>
      </c>
      <c r="K26" s="9">
        <v>400</v>
      </c>
      <c r="L26" s="9">
        <v>400</v>
      </c>
      <c r="M26" s="9">
        <v>400</v>
      </c>
      <c r="N26" s="9">
        <v>400</v>
      </c>
      <c r="O26" s="9"/>
      <c r="P26" s="9">
        <f t="shared" si="4"/>
        <v>4800</v>
      </c>
      <c r="Q26" s="3"/>
    </row>
    <row r="27" spans="1:114" x14ac:dyDescent="0.2">
      <c r="A27" t="s">
        <v>35</v>
      </c>
      <c r="B27" s="12" t="s">
        <v>39</v>
      </c>
      <c r="C27" s="9">
        <v>300</v>
      </c>
      <c r="D27" s="9">
        <v>300</v>
      </c>
      <c r="E27" s="9">
        <v>300</v>
      </c>
      <c r="F27" s="9">
        <v>300</v>
      </c>
      <c r="G27" s="9">
        <v>350</v>
      </c>
      <c r="H27" s="9">
        <v>350</v>
      </c>
      <c r="I27" s="9">
        <v>350</v>
      </c>
      <c r="J27" s="9">
        <v>350</v>
      </c>
      <c r="K27" s="9">
        <v>350</v>
      </c>
      <c r="L27" s="9">
        <v>300</v>
      </c>
      <c r="M27" s="9">
        <v>300</v>
      </c>
      <c r="N27" s="9">
        <v>300</v>
      </c>
      <c r="O27" s="9"/>
      <c r="P27" s="9">
        <f t="shared" si="4"/>
        <v>3850</v>
      </c>
      <c r="Q27" s="3"/>
    </row>
    <row r="28" spans="1:114" x14ac:dyDescent="0.2">
      <c r="A28" t="s">
        <v>12</v>
      </c>
      <c r="C28" s="9">
        <v>100</v>
      </c>
      <c r="D28" s="9">
        <v>100</v>
      </c>
      <c r="E28" s="9">
        <v>100</v>
      </c>
      <c r="F28" s="9">
        <v>100</v>
      </c>
      <c r="G28" s="9">
        <v>100</v>
      </c>
      <c r="H28" s="9">
        <v>100</v>
      </c>
      <c r="I28" s="9">
        <v>100</v>
      </c>
      <c r="J28" s="9">
        <v>100</v>
      </c>
      <c r="K28" s="9">
        <v>100</v>
      </c>
      <c r="L28" s="9"/>
      <c r="M28" s="9"/>
      <c r="N28" s="9"/>
      <c r="O28" s="9"/>
      <c r="P28" s="9">
        <f t="shared" si="4"/>
        <v>900</v>
      </c>
      <c r="Q28" s="3"/>
    </row>
    <row r="29" spans="1:114" ht="16" x14ac:dyDescent="0.2">
      <c r="A29" t="s">
        <v>49</v>
      </c>
      <c r="B29" s="12" t="s">
        <v>48</v>
      </c>
      <c r="C29" s="9" t="s">
        <v>33</v>
      </c>
      <c r="D29" s="9" t="s">
        <v>33</v>
      </c>
      <c r="E29" s="9" t="s">
        <v>33</v>
      </c>
      <c r="F29" s="9" t="s">
        <v>33</v>
      </c>
      <c r="G29" s="9" t="s">
        <v>33</v>
      </c>
      <c r="H29" s="9" t="s">
        <v>33</v>
      </c>
      <c r="I29" s="9" t="s">
        <v>33</v>
      </c>
      <c r="J29" s="9" t="s">
        <v>33</v>
      </c>
      <c r="K29" s="9" t="s">
        <v>33</v>
      </c>
      <c r="L29" s="9" t="s">
        <v>33</v>
      </c>
      <c r="M29" s="9" t="s">
        <v>33</v>
      </c>
      <c r="N29" s="9" t="s">
        <v>33</v>
      </c>
      <c r="O29" s="9"/>
      <c r="P29" s="9">
        <f t="shared" si="4"/>
        <v>0</v>
      </c>
      <c r="Q29" s="3"/>
    </row>
    <row r="30" spans="1:114" x14ac:dyDescent="0.2">
      <c r="A30" t="s">
        <v>18</v>
      </c>
      <c r="B30" s="12" t="s">
        <v>40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37120</v>
      </c>
      <c r="O30" s="9"/>
      <c r="P30" s="9">
        <f t="shared" si="4"/>
        <v>37120</v>
      </c>
      <c r="Q30" s="3"/>
    </row>
    <row r="31" spans="1:114" x14ac:dyDescent="0.2">
      <c r="A31" t="s">
        <v>13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>
        <f t="shared" si="4"/>
        <v>0</v>
      </c>
      <c r="Q31" s="3"/>
    </row>
    <row r="32" spans="1:114" x14ac:dyDescent="0.2">
      <c r="A32" t="s">
        <v>14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/>
      <c r="P32" s="9">
        <f t="shared" si="4"/>
        <v>0</v>
      </c>
      <c r="Q32" s="3"/>
    </row>
    <row r="33" spans="1:17" x14ac:dyDescent="0.2">
      <c r="A33" t="s">
        <v>15</v>
      </c>
      <c r="B33" s="12" t="s">
        <v>52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/>
      <c r="P33" s="9">
        <f t="shared" si="4"/>
        <v>0</v>
      </c>
      <c r="Q33" s="3"/>
    </row>
    <row r="34" spans="1:17" x14ac:dyDescent="0.2">
      <c r="A34" t="s">
        <v>131</v>
      </c>
      <c r="C34" s="9">
        <f>SUM(C16:C33)</f>
        <v>418950</v>
      </c>
      <c r="D34" s="9">
        <f t="shared" ref="D34:N34" si="6">SUM(D16:D33)</f>
        <v>402450</v>
      </c>
      <c r="E34" s="9">
        <f t="shared" si="6"/>
        <v>402950</v>
      </c>
      <c r="F34" s="9">
        <f t="shared" si="6"/>
        <v>402950</v>
      </c>
      <c r="G34" s="9">
        <f t="shared" si="6"/>
        <v>712500</v>
      </c>
      <c r="H34" s="9">
        <f t="shared" si="6"/>
        <v>682500</v>
      </c>
      <c r="I34" s="9">
        <f t="shared" si="6"/>
        <v>682500</v>
      </c>
      <c r="J34" s="9">
        <f t="shared" si="6"/>
        <v>682500</v>
      </c>
      <c r="K34" s="9">
        <f t="shared" si="6"/>
        <v>682500</v>
      </c>
      <c r="L34" s="9">
        <f t="shared" si="6"/>
        <v>48650</v>
      </c>
      <c r="M34" s="9">
        <f t="shared" si="6"/>
        <v>49150</v>
      </c>
      <c r="N34" s="9">
        <f t="shared" si="6"/>
        <v>87270</v>
      </c>
      <c r="O34" s="9"/>
      <c r="P34" s="9">
        <f t="shared" si="4"/>
        <v>5254870</v>
      </c>
      <c r="Q34" s="3"/>
    </row>
    <row r="35" spans="1:17" x14ac:dyDescent="0.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"/>
    </row>
    <row r="36" spans="1:17" x14ac:dyDescent="0.2">
      <c r="A36" s="1" t="s">
        <v>132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</row>
    <row r="37" spans="1:17" ht="16" x14ac:dyDescent="0.2">
      <c r="A37" s="29" t="s">
        <v>128</v>
      </c>
      <c r="B37" s="12" t="s">
        <v>43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 t="s">
        <v>57</v>
      </c>
      <c r="Q37" s="3"/>
    </row>
    <row r="38" spans="1:17" x14ac:dyDescent="0.2">
      <c r="A38" s="29" t="s">
        <v>134</v>
      </c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</row>
    <row r="39" spans="1:17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</row>
    <row r="40" spans="1:17" x14ac:dyDescent="0.2">
      <c r="A40" t="s">
        <v>16</v>
      </c>
      <c r="C40" s="9">
        <f>+C7+C13-C34</f>
        <v>250760</v>
      </c>
      <c r="D40" s="9">
        <f t="shared" ref="D40:N40" si="7">+D7+D13-D34</f>
        <v>264310</v>
      </c>
      <c r="E40" s="9">
        <f t="shared" si="7"/>
        <v>277360</v>
      </c>
      <c r="F40" s="9">
        <f t="shared" si="7"/>
        <v>290410</v>
      </c>
      <c r="G40" s="9">
        <f t="shared" si="7"/>
        <v>323910</v>
      </c>
      <c r="H40" s="9">
        <f t="shared" si="7"/>
        <v>387410</v>
      </c>
      <c r="I40" s="9">
        <f t="shared" si="7"/>
        <v>450910</v>
      </c>
      <c r="J40" s="9">
        <f t="shared" si="7"/>
        <v>514410</v>
      </c>
      <c r="K40" s="9">
        <f t="shared" si="7"/>
        <v>577910</v>
      </c>
      <c r="L40" s="9">
        <f t="shared" si="7"/>
        <v>529260</v>
      </c>
      <c r="M40" s="9">
        <f t="shared" si="7"/>
        <v>480110</v>
      </c>
      <c r="N40" s="9">
        <f t="shared" si="7"/>
        <v>392840</v>
      </c>
      <c r="O40" s="9"/>
      <c r="P40" s="9">
        <f>+P7+P13-P34</f>
        <v>392840</v>
      </c>
      <c r="Q40" s="3"/>
    </row>
    <row r="41" spans="1:17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7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7" x14ac:dyDescent="0.2">
      <c r="A43" t="s">
        <v>41</v>
      </c>
    </row>
    <row r="44" spans="1:17" x14ac:dyDescent="0.2">
      <c r="A44" t="s">
        <v>42</v>
      </c>
    </row>
    <row r="45" spans="1:17" x14ac:dyDescent="0.2">
      <c r="A45" t="s">
        <v>44</v>
      </c>
    </row>
    <row r="46" spans="1:17" x14ac:dyDescent="0.2">
      <c r="A46" t="s">
        <v>46</v>
      </c>
    </row>
    <row r="47" spans="1:17" x14ac:dyDescent="0.2">
      <c r="A47" t="s">
        <v>157</v>
      </c>
    </row>
    <row r="48" spans="1:17" x14ac:dyDescent="0.2">
      <c r="A48" t="s">
        <v>47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53</v>
      </c>
    </row>
    <row r="52" spans="1:1" x14ac:dyDescent="0.2">
      <c r="A52" t="s">
        <v>55</v>
      </c>
    </row>
  </sheetData>
  <conditionalFormatting sqref="C40:P40">
    <cfRule type="cellIs" dxfId="3" priority="1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A5DC-DD39-46C0-9CFE-C9A8C100EBCD}">
  <dimension ref="A1:DJ52"/>
  <sheetViews>
    <sheetView topLeftCell="A2" zoomScale="110" zoomScaleNormal="110" workbookViewId="0">
      <selection activeCell="P13" sqref="P13:P16"/>
    </sheetView>
  </sheetViews>
  <sheetFormatPr baseColWidth="10" defaultColWidth="8.83203125" defaultRowHeight="15" x14ac:dyDescent="0.2"/>
  <cols>
    <col min="1" max="1" width="33.83203125" customWidth="1"/>
    <col min="2" max="2" width="4.6640625" style="10" customWidth="1"/>
    <col min="3" max="3" width="11.33203125" style="2" bestFit="1" customWidth="1"/>
    <col min="4" max="6" width="11.1640625" style="2" bestFit="1" customWidth="1"/>
    <col min="7" max="11" width="12.33203125" style="2" bestFit="1" customWidth="1"/>
    <col min="12" max="14" width="10.83203125" style="2" bestFit="1" customWidth="1"/>
    <col min="15" max="15" width="3.6640625" style="2" customWidth="1"/>
    <col min="16" max="16" width="11.33203125" style="2" customWidth="1"/>
    <col min="17" max="17" width="8.83203125" style="2"/>
    <col min="18" max="113" width="8.83203125" style="20"/>
  </cols>
  <sheetData>
    <row r="1" spans="1:113" x14ac:dyDescent="0.2">
      <c r="A1" s="1" t="s">
        <v>0</v>
      </c>
    </row>
    <row r="2" spans="1:113" x14ac:dyDescent="0.2">
      <c r="A2" s="1" t="s">
        <v>36</v>
      </c>
    </row>
    <row r="3" spans="1:113" x14ac:dyDescent="0.2">
      <c r="A3" s="19" t="s">
        <v>119</v>
      </c>
    </row>
    <row r="4" spans="1:113" ht="16" x14ac:dyDescent="0.2">
      <c r="A4" s="19"/>
      <c r="C4" s="36" t="s">
        <v>135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13" ht="16" x14ac:dyDescent="0.2">
      <c r="A5" s="1" t="s">
        <v>1</v>
      </c>
      <c r="B5" s="11" t="s">
        <v>37</v>
      </c>
      <c r="C5" s="4">
        <v>37</v>
      </c>
      <c r="D5" s="4">
        <f>+C5+1</f>
        <v>38</v>
      </c>
      <c r="E5" s="4">
        <f t="shared" ref="E5:N5" si="0">+D5+1</f>
        <v>39</v>
      </c>
      <c r="F5" s="4">
        <f t="shared" si="0"/>
        <v>40</v>
      </c>
      <c r="G5" s="4">
        <f t="shared" si="0"/>
        <v>41</v>
      </c>
      <c r="H5" s="4">
        <f t="shared" si="0"/>
        <v>42</v>
      </c>
      <c r="I5" s="4">
        <f t="shared" si="0"/>
        <v>43</v>
      </c>
      <c r="J5" s="4">
        <f t="shared" si="0"/>
        <v>44</v>
      </c>
      <c r="K5" s="4">
        <f t="shared" si="0"/>
        <v>45</v>
      </c>
      <c r="L5" s="4">
        <f t="shared" si="0"/>
        <v>46</v>
      </c>
      <c r="M5" s="4">
        <f t="shared" si="0"/>
        <v>47</v>
      </c>
      <c r="N5" s="4">
        <f t="shared" si="0"/>
        <v>48</v>
      </c>
      <c r="O5" s="4"/>
      <c r="P5" s="4" t="s">
        <v>120</v>
      </c>
    </row>
    <row r="6" spans="1:113" x14ac:dyDescent="0.2">
      <c r="A6" s="1"/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13" s="29" customFormat="1" x14ac:dyDescent="0.2">
      <c r="A7" s="1" t="s">
        <v>129</v>
      </c>
      <c r="B7" s="10"/>
      <c r="C7" s="32">
        <f>+'CF Yr 3'!N40</f>
        <v>392840</v>
      </c>
      <c r="D7" s="32">
        <f>+C40</f>
        <v>435890</v>
      </c>
      <c r="E7" s="32">
        <f t="shared" ref="E7:N7" si="1">+D40</f>
        <v>508440</v>
      </c>
      <c r="F7" s="32">
        <f t="shared" si="1"/>
        <v>580490</v>
      </c>
      <c r="G7" s="32">
        <f t="shared" si="1"/>
        <v>652540</v>
      </c>
      <c r="H7" s="32">
        <f t="shared" si="1"/>
        <v>717550</v>
      </c>
      <c r="I7" s="32">
        <f t="shared" si="1"/>
        <v>821300</v>
      </c>
      <c r="J7" s="32">
        <f t="shared" si="1"/>
        <v>925050</v>
      </c>
      <c r="K7" s="32">
        <f t="shared" si="1"/>
        <v>1028800</v>
      </c>
      <c r="L7" s="32">
        <f t="shared" si="1"/>
        <v>1132550</v>
      </c>
      <c r="M7" s="32">
        <f t="shared" si="1"/>
        <v>1058300</v>
      </c>
      <c r="N7" s="32">
        <f t="shared" si="1"/>
        <v>983550</v>
      </c>
      <c r="O7" s="32"/>
      <c r="P7" s="32">
        <f>+C7</f>
        <v>392840</v>
      </c>
      <c r="Q7" s="28"/>
      <c r="R7" s="33"/>
      <c r="S7" s="33"/>
      <c r="T7" s="33"/>
      <c r="U7" s="33"/>
      <c r="V7" s="33"/>
      <c r="W7" s="33"/>
      <c r="X7" s="33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</row>
    <row r="8" spans="1:113" s="29" customFormat="1" x14ac:dyDescent="0.2">
      <c r="B8" s="10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</row>
    <row r="9" spans="1:113" ht="16" x14ac:dyDescent="0.2">
      <c r="A9" s="1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57</v>
      </c>
      <c r="Q9" s="3"/>
    </row>
    <row r="10" spans="1:113" x14ac:dyDescent="0.2">
      <c r="A10" t="s">
        <v>31</v>
      </c>
      <c r="B10" s="12" t="s">
        <v>54</v>
      </c>
      <c r="C10" s="9">
        <v>980000</v>
      </c>
      <c r="D10" s="9">
        <v>980000</v>
      </c>
      <c r="E10" s="9">
        <v>980000</v>
      </c>
      <c r="F10" s="9">
        <v>980000</v>
      </c>
      <c r="G10" s="9">
        <v>1185000</v>
      </c>
      <c r="H10" s="9">
        <v>1185000</v>
      </c>
      <c r="I10" s="9">
        <v>1185000</v>
      </c>
      <c r="J10" s="9">
        <v>1185000</v>
      </c>
      <c r="K10" s="9">
        <v>1185000</v>
      </c>
      <c r="L10" s="9">
        <v>0</v>
      </c>
      <c r="M10" s="9">
        <v>0</v>
      </c>
      <c r="N10" s="9">
        <v>0</v>
      </c>
      <c r="O10" s="9"/>
      <c r="P10" s="9">
        <f>SUM(C10:N10)</f>
        <v>9845000</v>
      </c>
      <c r="Q10" s="3"/>
    </row>
    <row r="11" spans="1:113" x14ac:dyDescent="0.2">
      <c r="A11" t="s">
        <v>17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>
        <f>SUM(C11:N11)</f>
        <v>0</v>
      </c>
      <c r="Q11" s="3"/>
    </row>
    <row r="12" spans="1:113" x14ac:dyDescent="0.2">
      <c r="A12" t="s"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f>SUM(C12:N12)</f>
        <v>0</v>
      </c>
      <c r="Q12" s="3"/>
    </row>
    <row r="13" spans="1:113" x14ac:dyDescent="0.2">
      <c r="A13" t="s">
        <v>4</v>
      </c>
      <c r="C13" s="9">
        <f>SUM(C10:C12)</f>
        <v>980000</v>
      </c>
      <c r="D13" s="9">
        <f t="shared" ref="D13:N13" si="2">SUM(D10:D12)</f>
        <v>980000</v>
      </c>
      <c r="E13" s="9">
        <f t="shared" si="2"/>
        <v>980000</v>
      </c>
      <c r="F13" s="9">
        <f t="shared" si="2"/>
        <v>980000</v>
      </c>
      <c r="G13" s="9">
        <f t="shared" si="2"/>
        <v>1185000</v>
      </c>
      <c r="H13" s="9">
        <f t="shared" si="2"/>
        <v>1185000</v>
      </c>
      <c r="I13" s="9">
        <f t="shared" si="2"/>
        <v>1185000</v>
      </c>
      <c r="J13" s="9">
        <f t="shared" si="2"/>
        <v>1185000</v>
      </c>
      <c r="K13" s="9">
        <f t="shared" si="2"/>
        <v>1185000</v>
      </c>
      <c r="L13" s="9">
        <f t="shared" si="2"/>
        <v>0</v>
      </c>
      <c r="M13" s="9">
        <f t="shared" si="2"/>
        <v>0</v>
      </c>
      <c r="N13" s="9">
        <f t="shared" si="2"/>
        <v>0</v>
      </c>
      <c r="O13" s="9"/>
      <c r="P13" s="9">
        <f>SUM(C13:N13)</f>
        <v>9845000</v>
      </c>
      <c r="Q13" s="3"/>
    </row>
    <row r="14" spans="1:113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"/>
    </row>
    <row r="15" spans="1:113" ht="16" x14ac:dyDescent="0.2">
      <c r="A15" s="1" t="s">
        <v>130</v>
      </c>
      <c r="C15" s="9"/>
      <c r="D15" s="9" t="s">
        <v>57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 t="s">
        <v>57</v>
      </c>
      <c r="Q15" s="3"/>
    </row>
    <row r="16" spans="1:113" x14ac:dyDescent="0.2">
      <c r="A16" t="s">
        <v>32</v>
      </c>
      <c r="B16" s="12" t="s">
        <v>38</v>
      </c>
      <c r="C16" s="9">
        <f>+C10*0.85</f>
        <v>833000</v>
      </c>
      <c r="D16" s="9">
        <f t="shared" ref="D16:K16" si="3">+D10*0.85</f>
        <v>833000</v>
      </c>
      <c r="E16" s="9">
        <f t="shared" si="3"/>
        <v>833000</v>
      </c>
      <c r="F16" s="9">
        <f t="shared" si="3"/>
        <v>833000</v>
      </c>
      <c r="G16" s="9">
        <f t="shared" si="3"/>
        <v>1007250</v>
      </c>
      <c r="H16" s="9">
        <f t="shared" si="3"/>
        <v>1007250</v>
      </c>
      <c r="I16" s="9">
        <f t="shared" si="3"/>
        <v>1007250</v>
      </c>
      <c r="J16" s="9">
        <f t="shared" si="3"/>
        <v>1007250</v>
      </c>
      <c r="K16" s="9">
        <f t="shared" si="3"/>
        <v>1007250</v>
      </c>
      <c r="L16" s="9">
        <v>0</v>
      </c>
      <c r="M16" s="9">
        <v>0</v>
      </c>
      <c r="N16" s="9">
        <v>0</v>
      </c>
      <c r="O16" s="9"/>
      <c r="P16" s="9">
        <f t="shared" ref="P16:P34" si="4">SUM(C16:N16)</f>
        <v>8368250</v>
      </c>
      <c r="Q16" s="3"/>
    </row>
    <row r="17" spans="1:114" x14ac:dyDescent="0.2">
      <c r="A17" t="s">
        <v>154</v>
      </c>
      <c r="B17" s="12"/>
      <c r="C17" s="9">
        <v>63000</v>
      </c>
      <c r="D17" s="9">
        <f>+$C$17</f>
        <v>63000</v>
      </c>
      <c r="E17" s="9">
        <f t="shared" ref="E17:N17" si="5">+$C$17</f>
        <v>63000</v>
      </c>
      <c r="F17" s="9">
        <f t="shared" si="5"/>
        <v>63000</v>
      </c>
      <c r="G17" s="9">
        <f t="shared" si="5"/>
        <v>63000</v>
      </c>
      <c r="H17" s="9">
        <f t="shared" si="5"/>
        <v>63000</v>
      </c>
      <c r="I17" s="9">
        <f t="shared" si="5"/>
        <v>63000</v>
      </c>
      <c r="J17" s="9">
        <f t="shared" si="5"/>
        <v>63000</v>
      </c>
      <c r="K17" s="9">
        <f t="shared" si="5"/>
        <v>63000</v>
      </c>
      <c r="L17" s="9">
        <f t="shared" si="5"/>
        <v>63000</v>
      </c>
      <c r="M17" s="9">
        <f t="shared" si="5"/>
        <v>63000</v>
      </c>
      <c r="N17" s="9">
        <f t="shared" si="5"/>
        <v>63000</v>
      </c>
      <c r="O17" s="9"/>
      <c r="P17" s="9">
        <f>SUM(C17:N17)</f>
        <v>756000</v>
      </c>
      <c r="Q17" s="3"/>
    </row>
    <row r="18" spans="1:114" ht="16" x14ac:dyDescent="0.2">
      <c r="A18" t="s">
        <v>158</v>
      </c>
      <c r="B18" s="12"/>
      <c r="C18" s="8">
        <v>30000</v>
      </c>
      <c r="D18" s="47">
        <v>0</v>
      </c>
      <c r="E18" s="47">
        <v>0</v>
      </c>
      <c r="F18" s="47">
        <v>0</v>
      </c>
      <c r="G18" s="28">
        <v>38740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 t="s">
        <v>57</v>
      </c>
      <c r="P18" s="9">
        <f>SUM(C18:N18)</f>
        <v>68740</v>
      </c>
      <c r="Q18" s="9" t="s">
        <v>57</v>
      </c>
      <c r="R18" s="3"/>
      <c r="DJ18" s="20"/>
    </row>
    <row r="19" spans="1:114" x14ac:dyDescent="0.2">
      <c r="A19" t="s">
        <v>5</v>
      </c>
      <c r="C19" s="9">
        <v>100</v>
      </c>
      <c r="D19" s="9">
        <v>100</v>
      </c>
      <c r="E19" s="9">
        <v>100</v>
      </c>
      <c r="F19" s="9">
        <v>100</v>
      </c>
      <c r="G19" s="9">
        <v>100</v>
      </c>
      <c r="H19" s="9">
        <v>100</v>
      </c>
      <c r="I19" s="9">
        <v>100</v>
      </c>
      <c r="J19" s="9">
        <v>100</v>
      </c>
      <c r="K19" s="9">
        <v>100</v>
      </c>
      <c r="L19" s="9">
        <v>100</v>
      </c>
      <c r="M19" s="9">
        <v>100</v>
      </c>
      <c r="N19" s="9">
        <v>100</v>
      </c>
      <c r="O19" s="9"/>
      <c r="P19" s="9">
        <f t="shared" si="4"/>
        <v>1200</v>
      </c>
      <c r="Q19" s="3"/>
    </row>
    <row r="20" spans="1:114" x14ac:dyDescent="0.2">
      <c r="A20" t="s">
        <v>34</v>
      </c>
      <c r="C20" s="9">
        <v>7500</v>
      </c>
      <c r="D20" s="9">
        <v>7500</v>
      </c>
      <c r="E20" s="9">
        <v>7500</v>
      </c>
      <c r="F20" s="9">
        <v>7500</v>
      </c>
      <c r="G20" s="9">
        <v>7500</v>
      </c>
      <c r="H20" s="9">
        <v>7500</v>
      </c>
      <c r="I20" s="9">
        <v>7500</v>
      </c>
      <c r="J20" s="9">
        <v>7500</v>
      </c>
      <c r="K20" s="9">
        <v>7500</v>
      </c>
      <c r="L20" s="9">
        <v>7500</v>
      </c>
      <c r="M20" s="9">
        <v>7500</v>
      </c>
      <c r="N20" s="9">
        <v>7500</v>
      </c>
      <c r="O20" s="9"/>
      <c r="P20" s="9">
        <f t="shared" si="4"/>
        <v>90000</v>
      </c>
      <c r="Q20" s="3"/>
    </row>
    <row r="21" spans="1:114" x14ac:dyDescent="0.2">
      <c r="A21" t="s">
        <v>6</v>
      </c>
      <c r="C21" s="9">
        <v>2000</v>
      </c>
      <c r="D21" s="9">
        <v>2500</v>
      </c>
      <c r="E21" s="9">
        <v>3000</v>
      </c>
      <c r="F21" s="9">
        <v>3000</v>
      </c>
      <c r="G21" s="9">
        <v>2000</v>
      </c>
      <c r="H21" s="9">
        <v>2000</v>
      </c>
      <c r="I21" s="9">
        <v>2000</v>
      </c>
      <c r="J21" s="9">
        <v>2000</v>
      </c>
      <c r="K21" s="9">
        <v>2000</v>
      </c>
      <c r="L21" s="9">
        <v>2500</v>
      </c>
      <c r="M21" s="9">
        <v>3000</v>
      </c>
      <c r="N21" s="9">
        <v>3000</v>
      </c>
      <c r="O21" s="9"/>
      <c r="P21" s="9">
        <f t="shared" si="4"/>
        <v>29000</v>
      </c>
      <c r="Q21" s="3"/>
    </row>
    <row r="22" spans="1:114" x14ac:dyDescent="0.2">
      <c r="A22" t="s">
        <v>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/>
      <c r="P22" s="9">
        <f t="shared" si="4"/>
        <v>0</v>
      </c>
      <c r="Q22" s="3"/>
    </row>
    <row r="23" spans="1:114" x14ac:dyDescent="0.2">
      <c r="A23" t="s">
        <v>8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1000</v>
      </c>
      <c r="O23" s="9"/>
      <c r="P23" s="9">
        <f t="shared" si="4"/>
        <v>1000</v>
      </c>
      <c r="Q23" s="3"/>
    </row>
    <row r="24" spans="1:114" x14ac:dyDescent="0.2">
      <c r="A24" t="s">
        <v>9</v>
      </c>
      <c r="C24" s="9">
        <v>100</v>
      </c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9">
        <v>100</v>
      </c>
      <c r="J24" s="9">
        <v>100</v>
      </c>
      <c r="K24" s="9">
        <v>100</v>
      </c>
      <c r="L24" s="9">
        <v>0</v>
      </c>
      <c r="M24" s="9">
        <v>0</v>
      </c>
      <c r="N24" s="9">
        <v>0</v>
      </c>
      <c r="O24" s="9"/>
      <c r="P24" s="9">
        <f t="shared" si="4"/>
        <v>900</v>
      </c>
      <c r="Q24" s="3"/>
    </row>
    <row r="25" spans="1:114" x14ac:dyDescent="0.2">
      <c r="A25" t="s">
        <v>10</v>
      </c>
      <c r="B25" s="12" t="s">
        <v>45</v>
      </c>
      <c r="C25" s="9">
        <v>350</v>
      </c>
      <c r="D25" s="9">
        <v>350</v>
      </c>
      <c r="E25" s="9">
        <v>350</v>
      </c>
      <c r="F25" s="9">
        <v>350</v>
      </c>
      <c r="G25" s="9">
        <v>350</v>
      </c>
      <c r="H25" s="9">
        <v>350</v>
      </c>
      <c r="I25" s="9">
        <v>350</v>
      </c>
      <c r="J25" s="9">
        <v>350</v>
      </c>
      <c r="K25" s="9">
        <v>350</v>
      </c>
      <c r="L25" s="9">
        <v>350</v>
      </c>
      <c r="M25" s="9">
        <v>350</v>
      </c>
      <c r="N25" s="9">
        <v>350</v>
      </c>
      <c r="O25" s="9"/>
      <c r="P25" s="9">
        <f t="shared" si="4"/>
        <v>4200</v>
      </c>
      <c r="Q25" s="3"/>
    </row>
    <row r="26" spans="1:114" x14ac:dyDescent="0.2">
      <c r="A26" t="s">
        <v>11</v>
      </c>
      <c r="C26" s="9">
        <v>400</v>
      </c>
      <c r="D26" s="9">
        <v>400</v>
      </c>
      <c r="E26" s="9">
        <v>400</v>
      </c>
      <c r="F26" s="9">
        <v>400</v>
      </c>
      <c r="G26" s="9">
        <v>400</v>
      </c>
      <c r="H26" s="9">
        <v>400</v>
      </c>
      <c r="I26" s="9">
        <v>400</v>
      </c>
      <c r="J26" s="9">
        <v>400</v>
      </c>
      <c r="K26" s="9">
        <v>400</v>
      </c>
      <c r="L26" s="9">
        <v>400</v>
      </c>
      <c r="M26" s="9">
        <v>400</v>
      </c>
      <c r="N26" s="9">
        <v>400</v>
      </c>
      <c r="O26" s="9"/>
      <c r="P26" s="9">
        <f t="shared" si="4"/>
        <v>4800</v>
      </c>
      <c r="Q26" s="3"/>
    </row>
    <row r="27" spans="1:114" x14ac:dyDescent="0.2">
      <c r="A27" t="s">
        <v>35</v>
      </c>
      <c r="B27" s="12" t="s">
        <v>39</v>
      </c>
      <c r="C27" s="9">
        <v>400</v>
      </c>
      <c r="D27" s="9">
        <v>400</v>
      </c>
      <c r="E27" s="9">
        <v>400</v>
      </c>
      <c r="F27" s="9">
        <v>400</v>
      </c>
      <c r="G27" s="9">
        <v>450</v>
      </c>
      <c r="H27" s="9">
        <v>450</v>
      </c>
      <c r="I27" s="9">
        <v>450</v>
      </c>
      <c r="J27" s="9">
        <v>450</v>
      </c>
      <c r="K27" s="9">
        <v>450</v>
      </c>
      <c r="L27" s="9">
        <v>400</v>
      </c>
      <c r="M27" s="9">
        <v>400</v>
      </c>
      <c r="N27" s="9">
        <v>400</v>
      </c>
      <c r="O27" s="9"/>
      <c r="P27" s="9">
        <f t="shared" si="4"/>
        <v>5050</v>
      </c>
      <c r="Q27" s="3"/>
    </row>
    <row r="28" spans="1:114" x14ac:dyDescent="0.2">
      <c r="A28" t="s">
        <v>12</v>
      </c>
      <c r="C28" s="9">
        <v>100</v>
      </c>
      <c r="D28" s="9">
        <v>100</v>
      </c>
      <c r="E28" s="9">
        <v>100</v>
      </c>
      <c r="F28" s="9">
        <v>100</v>
      </c>
      <c r="G28" s="9">
        <v>100</v>
      </c>
      <c r="H28" s="9">
        <v>100</v>
      </c>
      <c r="I28" s="9">
        <v>100</v>
      </c>
      <c r="J28" s="9">
        <v>100</v>
      </c>
      <c r="K28" s="9">
        <v>100</v>
      </c>
      <c r="L28" s="9">
        <v>0</v>
      </c>
      <c r="M28" s="9">
        <v>0</v>
      </c>
      <c r="N28" s="9">
        <v>0</v>
      </c>
      <c r="O28" s="9"/>
      <c r="P28" s="9">
        <f t="shared" si="4"/>
        <v>900</v>
      </c>
      <c r="Q28" s="3"/>
    </row>
    <row r="29" spans="1:114" x14ac:dyDescent="0.2">
      <c r="A29" t="s">
        <v>49</v>
      </c>
      <c r="B29" s="12" t="s">
        <v>48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/>
      <c r="P29" s="9">
        <f t="shared" si="4"/>
        <v>0</v>
      </c>
      <c r="Q29" s="3"/>
    </row>
    <row r="30" spans="1:114" x14ac:dyDescent="0.2">
      <c r="A30" t="s">
        <v>18</v>
      </c>
      <c r="B30" s="12" t="s">
        <v>40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f>37120*2</f>
        <v>74240</v>
      </c>
      <c r="O30" s="9"/>
      <c r="P30" s="9">
        <f t="shared" si="4"/>
        <v>74240</v>
      </c>
      <c r="Q30" s="3"/>
    </row>
    <row r="31" spans="1:114" x14ac:dyDescent="0.2">
      <c r="A31" t="s">
        <v>13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/>
      <c r="P31" s="9">
        <f t="shared" si="4"/>
        <v>0</v>
      </c>
      <c r="Q31" s="3"/>
    </row>
    <row r="32" spans="1:114" x14ac:dyDescent="0.2">
      <c r="A32" t="s">
        <v>14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/>
      <c r="P32" s="9">
        <f t="shared" si="4"/>
        <v>0</v>
      </c>
      <c r="Q32" s="3"/>
    </row>
    <row r="33" spans="1:17" x14ac:dyDescent="0.2">
      <c r="A33" t="s">
        <v>15</v>
      </c>
      <c r="B33" s="12" t="s">
        <v>52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/>
      <c r="P33" s="9">
        <f t="shared" si="4"/>
        <v>0</v>
      </c>
      <c r="Q33" s="3"/>
    </row>
    <row r="34" spans="1:17" x14ac:dyDescent="0.2">
      <c r="A34" t="s">
        <v>131</v>
      </c>
      <c r="C34" s="9">
        <f>SUM(C16:C33)</f>
        <v>936950</v>
      </c>
      <c r="D34" s="9">
        <f t="shared" ref="D34:N34" si="6">SUM(D16:D33)</f>
        <v>907450</v>
      </c>
      <c r="E34" s="9">
        <f t="shared" si="6"/>
        <v>907950</v>
      </c>
      <c r="F34" s="9">
        <f t="shared" si="6"/>
        <v>907950</v>
      </c>
      <c r="G34" s="9">
        <f t="shared" si="6"/>
        <v>1119990</v>
      </c>
      <c r="H34" s="9">
        <f t="shared" si="6"/>
        <v>1081250</v>
      </c>
      <c r="I34" s="9">
        <f t="shared" si="6"/>
        <v>1081250</v>
      </c>
      <c r="J34" s="9">
        <f t="shared" si="6"/>
        <v>1081250</v>
      </c>
      <c r="K34" s="9">
        <f t="shared" si="6"/>
        <v>1081250</v>
      </c>
      <c r="L34" s="9">
        <f t="shared" si="6"/>
        <v>74250</v>
      </c>
      <c r="M34" s="9">
        <f t="shared" si="6"/>
        <v>74750</v>
      </c>
      <c r="N34" s="9">
        <f t="shared" si="6"/>
        <v>149990</v>
      </c>
      <c r="O34" s="9"/>
      <c r="P34" s="9">
        <f t="shared" si="4"/>
        <v>9404280</v>
      </c>
      <c r="Q34" s="3"/>
    </row>
    <row r="35" spans="1:17" x14ac:dyDescent="0.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"/>
    </row>
    <row r="36" spans="1:17" x14ac:dyDescent="0.2">
      <c r="A36" s="1" t="s">
        <v>132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</row>
    <row r="37" spans="1:17" ht="16" x14ac:dyDescent="0.2">
      <c r="A37" s="29" t="s">
        <v>128</v>
      </c>
      <c r="B37" s="12" t="s">
        <v>43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 t="s">
        <v>57</v>
      </c>
      <c r="Q37" s="3"/>
    </row>
    <row r="38" spans="1:17" x14ac:dyDescent="0.2">
      <c r="A38" s="29" t="s">
        <v>134</v>
      </c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</row>
    <row r="39" spans="1:17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</row>
    <row r="40" spans="1:17" x14ac:dyDescent="0.2">
      <c r="A40" t="s">
        <v>16</v>
      </c>
      <c r="C40" s="9">
        <f>+C7+C13-C34</f>
        <v>435890</v>
      </c>
      <c r="D40" s="9">
        <f t="shared" ref="D40:M40" si="7">+D7+D13-D34</f>
        <v>508440</v>
      </c>
      <c r="E40" s="9">
        <f t="shared" si="7"/>
        <v>580490</v>
      </c>
      <c r="F40" s="9">
        <f t="shared" si="7"/>
        <v>652540</v>
      </c>
      <c r="G40" s="9">
        <f t="shared" si="7"/>
        <v>717550</v>
      </c>
      <c r="H40" s="9">
        <f t="shared" si="7"/>
        <v>821300</v>
      </c>
      <c r="I40" s="9">
        <f t="shared" si="7"/>
        <v>925050</v>
      </c>
      <c r="J40" s="9">
        <f t="shared" si="7"/>
        <v>1028800</v>
      </c>
      <c r="K40" s="9">
        <f t="shared" si="7"/>
        <v>1132550</v>
      </c>
      <c r="L40" s="9">
        <f t="shared" si="7"/>
        <v>1058300</v>
      </c>
      <c r="M40" s="9">
        <f t="shared" si="7"/>
        <v>983550</v>
      </c>
      <c r="N40" s="9">
        <f>+N7+N13-N34</f>
        <v>833560</v>
      </c>
      <c r="O40" s="9"/>
      <c r="P40" s="9">
        <f>+P7+P13-P34</f>
        <v>833560</v>
      </c>
      <c r="Q40" s="3"/>
    </row>
    <row r="41" spans="1:17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7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7" x14ac:dyDescent="0.2">
      <c r="A43" t="s">
        <v>41</v>
      </c>
    </row>
    <row r="44" spans="1:17" x14ac:dyDescent="0.2">
      <c r="A44" t="s">
        <v>42</v>
      </c>
    </row>
    <row r="45" spans="1:17" x14ac:dyDescent="0.2">
      <c r="A45" t="s">
        <v>44</v>
      </c>
    </row>
    <row r="46" spans="1:17" x14ac:dyDescent="0.2">
      <c r="A46" t="s">
        <v>46</v>
      </c>
    </row>
    <row r="47" spans="1:17" x14ac:dyDescent="0.2">
      <c r="A47" t="s">
        <v>157</v>
      </c>
    </row>
    <row r="48" spans="1:17" x14ac:dyDescent="0.2">
      <c r="A48" t="s">
        <v>47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53</v>
      </c>
    </row>
    <row r="52" spans="1:1" x14ac:dyDescent="0.2">
      <c r="A52" t="s">
        <v>55</v>
      </c>
    </row>
  </sheetData>
  <conditionalFormatting sqref="C40:P40">
    <cfRule type="cellIs" dxfId="2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BA30-C36A-48B0-82C7-78E3981578DB}">
  <dimension ref="A1:DJ52"/>
  <sheetViews>
    <sheetView topLeftCell="C3" zoomScale="110" zoomScaleNormal="110" workbookViewId="0">
      <selection activeCell="P13" sqref="P13:P16"/>
    </sheetView>
  </sheetViews>
  <sheetFormatPr baseColWidth="10" defaultColWidth="8.83203125" defaultRowHeight="15" x14ac:dyDescent="0.2"/>
  <cols>
    <col min="1" max="1" width="33.83203125" customWidth="1"/>
    <col min="2" max="2" width="4.6640625" style="10" customWidth="1"/>
    <col min="3" max="3" width="11.33203125" style="2" bestFit="1" customWidth="1"/>
    <col min="4" max="6" width="11.1640625" style="2" bestFit="1" customWidth="1"/>
    <col min="7" max="11" width="12.33203125" style="2" bestFit="1" customWidth="1"/>
    <col min="12" max="14" width="11.83203125" style="2" bestFit="1" customWidth="1"/>
    <col min="15" max="15" width="3.6640625" style="2" customWidth="1"/>
    <col min="16" max="16" width="11.83203125" style="2" bestFit="1" customWidth="1"/>
    <col min="17" max="17" width="8.83203125" style="2"/>
    <col min="18" max="113" width="8.83203125" style="20"/>
  </cols>
  <sheetData>
    <row r="1" spans="1:113" x14ac:dyDescent="0.2">
      <c r="A1" s="1" t="s">
        <v>0</v>
      </c>
    </row>
    <row r="2" spans="1:113" x14ac:dyDescent="0.2">
      <c r="A2" s="1" t="s">
        <v>36</v>
      </c>
    </row>
    <row r="3" spans="1:113" x14ac:dyDescent="0.2">
      <c r="A3" s="19" t="s">
        <v>136</v>
      </c>
    </row>
    <row r="4" spans="1:113" ht="16" x14ac:dyDescent="0.2">
      <c r="A4" s="19"/>
      <c r="C4" s="36" t="s">
        <v>135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13" ht="16" x14ac:dyDescent="0.2">
      <c r="A5" s="1" t="s">
        <v>1</v>
      </c>
      <c r="B5" s="11" t="s">
        <v>37</v>
      </c>
      <c r="C5" s="4">
        <v>49</v>
      </c>
      <c r="D5" s="4">
        <f>+C5+1</f>
        <v>50</v>
      </c>
      <c r="E5" s="4">
        <f t="shared" ref="E5:N5" si="0">+D5+1</f>
        <v>51</v>
      </c>
      <c r="F5" s="4">
        <f t="shared" si="0"/>
        <v>52</v>
      </c>
      <c r="G5" s="4">
        <f t="shared" si="0"/>
        <v>53</v>
      </c>
      <c r="H5" s="4">
        <f t="shared" si="0"/>
        <v>54</v>
      </c>
      <c r="I5" s="4">
        <f t="shared" si="0"/>
        <v>55</v>
      </c>
      <c r="J5" s="4">
        <f t="shared" si="0"/>
        <v>56</v>
      </c>
      <c r="K5" s="4">
        <f t="shared" si="0"/>
        <v>57</v>
      </c>
      <c r="L5" s="4">
        <f t="shared" si="0"/>
        <v>58</v>
      </c>
      <c r="M5" s="4">
        <f t="shared" si="0"/>
        <v>59</v>
      </c>
      <c r="N5" s="4">
        <f t="shared" si="0"/>
        <v>60</v>
      </c>
      <c r="O5" s="4"/>
      <c r="P5" s="4" t="s">
        <v>120</v>
      </c>
    </row>
    <row r="6" spans="1:113" x14ac:dyDescent="0.2">
      <c r="A6" s="1"/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13" s="29" customFormat="1" x14ac:dyDescent="0.2">
      <c r="A7" s="1" t="s">
        <v>129</v>
      </c>
      <c r="B7" s="10"/>
      <c r="C7" s="32">
        <f>+'CF Yr 4'!N40</f>
        <v>833560</v>
      </c>
      <c r="D7" s="32">
        <f>+C40</f>
        <v>929270</v>
      </c>
      <c r="E7" s="32">
        <f t="shared" ref="E7:N7" si="1">+D40</f>
        <v>1063220</v>
      </c>
      <c r="F7" s="32">
        <f t="shared" si="1"/>
        <v>1196670</v>
      </c>
      <c r="G7" s="32">
        <f t="shared" si="1"/>
        <v>1330120</v>
      </c>
      <c r="H7" s="32">
        <f t="shared" si="1"/>
        <v>1445195</v>
      </c>
      <c r="I7" s="32">
        <f t="shared" si="1"/>
        <v>1610270</v>
      </c>
      <c r="J7" s="32">
        <f t="shared" si="1"/>
        <v>1775345</v>
      </c>
      <c r="K7" s="32">
        <f t="shared" si="1"/>
        <v>1940420</v>
      </c>
      <c r="L7" s="32">
        <f t="shared" si="1"/>
        <v>2105495</v>
      </c>
      <c r="M7" s="32">
        <f t="shared" si="1"/>
        <v>2031145</v>
      </c>
      <c r="N7" s="32">
        <f t="shared" si="1"/>
        <v>1956295</v>
      </c>
      <c r="O7" s="32"/>
      <c r="P7" s="32">
        <f>+C7</f>
        <v>833560</v>
      </c>
      <c r="Q7" s="28"/>
      <c r="R7" s="33"/>
      <c r="S7" s="33"/>
      <c r="T7" s="33"/>
      <c r="U7" s="33"/>
      <c r="V7" s="33"/>
      <c r="W7" s="33"/>
      <c r="X7" s="33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</row>
    <row r="8" spans="1:113" s="29" customFormat="1" x14ac:dyDescent="0.2">
      <c r="B8" s="10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</row>
    <row r="9" spans="1:113" ht="16" x14ac:dyDescent="0.2">
      <c r="A9" s="1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57</v>
      </c>
      <c r="Q9" s="3"/>
    </row>
    <row r="10" spans="1:113" x14ac:dyDescent="0.2">
      <c r="A10" t="s">
        <v>31</v>
      </c>
      <c r="B10" s="12" t="s">
        <v>54</v>
      </c>
      <c r="C10" s="9">
        <v>1390000</v>
      </c>
      <c r="D10" s="9">
        <v>1390000</v>
      </c>
      <c r="E10" s="9">
        <v>1390000</v>
      </c>
      <c r="F10" s="9">
        <v>1390000</v>
      </c>
      <c r="G10" s="9">
        <v>1594500</v>
      </c>
      <c r="H10" s="9">
        <v>1594500</v>
      </c>
      <c r="I10" s="9">
        <v>1594500</v>
      </c>
      <c r="J10" s="9">
        <v>1594500</v>
      </c>
      <c r="K10" s="9">
        <v>1594500</v>
      </c>
      <c r="L10" s="9">
        <v>0</v>
      </c>
      <c r="M10" s="9">
        <v>0</v>
      </c>
      <c r="N10" s="9">
        <v>0</v>
      </c>
      <c r="O10" s="9"/>
      <c r="P10" s="9">
        <f>SUM(C10:N10)</f>
        <v>13532500</v>
      </c>
      <c r="Q10" s="3"/>
    </row>
    <row r="11" spans="1:113" x14ac:dyDescent="0.2">
      <c r="A11" t="s">
        <v>17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>
        <f>SUM(C11:N11)</f>
        <v>0</v>
      </c>
      <c r="Q11" s="3"/>
    </row>
    <row r="12" spans="1:113" x14ac:dyDescent="0.2">
      <c r="A12" t="s"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f>SUM(C12:N12)</f>
        <v>0</v>
      </c>
      <c r="Q12" s="3"/>
    </row>
    <row r="13" spans="1:113" x14ac:dyDescent="0.2">
      <c r="A13" t="s">
        <v>4</v>
      </c>
      <c r="C13" s="9">
        <f>SUM(C10:C12)</f>
        <v>1390000</v>
      </c>
      <c r="D13" s="9">
        <f t="shared" ref="D13:N13" si="2">SUM(D10:D12)</f>
        <v>1390000</v>
      </c>
      <c r="E13" s="9">
        <f t="shared" si="2"/>
        <v>1390000</v>
      </c>
      <c r="F13" s="9">
        <f t="shared" si="2"/>
        <v>1390000</v>
      </c>
      <c r="G13" s="9">
        <f t="shared" si="2"/>
        <v>1594500</v>
      </c>
      <c r="H13" s="9">
        <f t="shared" si="2"/>
        <v>1594500</v>
      </c>
      <c r="I13" s="9">
        <f t="shared" si="2"/>
        <v>1594500</v>
      </c>
      <c r="J13" s="9">
        <f t="shared" si="2"/>
        <v>1594500</v>
      </c>
      <c r="K13" s="9">
        <f t="shared" si="2"/>
        <v>1594500</v>
      </c>
      <c r="L13" s="9">
        <f t="shared" si="2"/>
        <v>0</v>
      </c>
      <c r="M13" s="9">
        <f t="shared" si="2"/>
        <v>0</v>
      </c>
      <c r="N13" s="9">
        <f t="shared" si="2"/>
        <v>0</v>
      </c>
      <c r="O13" s="9"/>
      <c r="P13" s="9">
        <f>SUM(C13:N13)</f>
        <v>13532500</v>
      </c>
      <c r="Q13" s="3"/>
    </row>
    <row r="14" spans="1:113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"/>
    </row>
    <row r="15" spans="1:113" ht="16" x14ac:dyDescent="0.2">
      <c r="A15" s="1" t="s">
        <v>130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 t="s">
        <v>57</v>
      </c>
      <c r="Q15" s="3"/>
    </row>
    <row r="16" spans="1:113" x14ac:dyDescent="0.2">
      <c r="A16" t="s">
        <v>32</v>
      </c>
      <c r="B16" s="12" t="s">
        <v>38</v>
      </c>
      <c r="C16" s="9">
        <f>+C10*0.85</f>
        <v>1181500</v>
      </c>
      <c r="D16" s="9">
        <f t="shared" ref="D16:K16" si="3">+D10*0.85</f>
        <v>1181500</v>
      </c>
      <c r="E16" s="9">
        <f t="shared" si="3"/>
        <v>1181500</v>
      </c>
      <c r="F16" s="9">
        <f t="shared" si="3"/>
        <v>1181500</v>
      </c>
      <c r="G16" s="9">
        <f t="shared" si="3"/>
        <v>1355325</v>
      </c>
      <c r="H16" s="9">
        <f t="shared" si="3"/>
        <v>1355325</v>
      </c>
      <c r="I16" s="9">
        <f t="shared" si="3"/>
        <v>1355325</v>
      </c>
      <c r="J16" s="9">
        <f t="shared" si="3"/>
        <v>1355325</v>
      </c>
      <c r="K16" s="9">
        <f t="shared" si="3"/>
        <v>1355325</v>
      </c>
      <c r="L16" s="9">
        <v>0</v>
      </c>
      <c r="M16" s="9">
        <v>0</v>
      </c>
      <c r="N16" s="9">
        <v>0</v>
      </c>
      <c r="O16" s="9"/>
      <c r="P16" s="9">
        <f t="shared" ref="P16:P34" si="4">SUM(C16:N16)</f>
        <v>11502625</v>
      </c>
      <c r="Q16" s="3"/>
    </row>
    <row r="17" spans="1:114" x14ac:dyDescent="0.2">
      <c r="A17" t="s">
        <v>154</v>
      </c>
      <c r="B17" s="12"/>
      <c r="C17" s="9">
        <v>63000</v>
      </c>
      <c r="D17" s="9">
        <f>+$C$17</f>
        <v>63000</v>
      </c>
      <c r="E17" s="9">
        <f t="shared" ref="E17:N17" si="5">+$C$17</f>
        <v>63000</v>
      </c>
      <c r="F17" s="9">
        <f t="shared" si="5"/>
        <v>63000</v>
      </c>
      <c r="G17" s="9">
        <f t="shared" si="5"/>
        <v>63000</v>
      </c>
      <c r="H17" s="9">
        <f t="shared" si="5"/>
        <v>63000</v>
      </c>
      <c r="I17" s="9">
        <f t="shared" si="5"/>
        <v>63000</v>
      </c>
      <c r="J17" s="9">
        <f t="shared" si="5"/>
        <v>63000</v>
      </c>
      <c r="K17" s="9">
        <f t="shared" si="5"/>
        <v>63000</v>
      </c>
      <c r="L17" s="9">
        <f t="shared" si="5"/>
        <v>63000</v>
      </c>
      <c r="M17" s="9">
        <f t="shared" si="5"/>
        <v>63000</v>
      </c>
      <c r="N17" s="9">
        <f t="shared" si="5"/>
        <v>63000</v>
      </c>
      <c r="O17" s="9"/>
      <c r="P17" s="9">
        <f>SUM(C17:N17)</f>
        <v>756000</v>
      </c>
      <c r="Q17" s="3"/>
    </row>
    <row r="18" spans="1:114" ht="16" x14ac:dyDescent="0.2">
      <c r="A18" t="s">
        <v>158</v>
      </c>
      <c r="B18" s="12"/>
      <c r="C18" s="8">
        <v>38740</v>
      </c>
      <c r="D18" s="47">
        <v>0</v>
      </c>
      <c r="E18" s="47">
        <v>0</v>
      </c>
      <c r="F18" s="47">
        <v>0</v>
      </c>
      <c r="G18" s="28">
        <v>50000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 t="s">
        <v>57</v>
      </c>
      <c r="P18" s="9">
        <f>SUM(C18:N18)</f>
        <v>88740</v>
      </c>
      <c r="Q18" s="9" t="s">
        <v>57</v>
      </c>
      <c r="R18" s="3"/>
      <c r="DJ18" s="20"/>
    </row>
    <row r="19" spans="1:114" x14ac:dyDescent="0.2">
      <c r="A19" t="s">
        <v>5</v>
      </c>
      <c r="C19" s="9">
        <v>100</v>
      </c>
      <c r="D19" s="9">
        <v>100</v>
      </c>
      <c r="E19" s="9">
        <v>100</v>
      </c>
      <c r="F19" s="9">
        <v>100</v>
      </c>
      <c r="G19" s="9">
        <v>100</v>
      </c>
      <c r="H19" s="9">
        <v>100</v>
      </c>
      <c r="I19" s="9">
        <v>100</v>
      </c>
      <c r="J19" s="9">
        <v>100</v>
      </c>
      <c r="K19" s="9">
        <v>100</v>
      </c>
      <c r="L19" s="9">
        <v>100</v>
      </c>
      <c r="M19" s="9">
        <v>100</v>
      </c>
      <c r="N19" s="9">
        <v>100</v>
      </c>
      <c r="O19" s="9"/>
      <c r="P19" s="9">
        <f t="shared" si="4"/>
        <v>1200</v>
      </c>
      <c r="Q19" s="3"/>
    </row>
    <row r="20" spans="1:114" x14ac:dyDescent="0.2">
      <c r="A20" t="s">
        <v>34</v>
      </c>
      <c r="C20" s="9">
        <v>7500</v>
      </c>
      <c r="D20" s="9">
        <v>7500</v>
      </c>
      <c r="E20" s="9">
        <v>7500</v>
      </c>
      <c r="F20" s="9">
        <v>7500</v>
      </c>
      <c r="G20" s="9">
        <v>7500</v>
      </c>
      <c r="H20" s="9">
        <v>7500</v>
      </c>
      <c r="I20" s="9">
        <v>7500</v>
      </c>
      <c r="J20" s="9">
        <v>7500</v>
      </c>
      <c r="K20" s="9">
        <v>7500</v>
      </c>
      <c r="L20" s="9">
        <v>7500</v>
      </c>
      <c r="M20" s="9">
        <v>7500</v>
      </c>
      <c r="N20" s="9">
        <v>7500</v>
      </c>
      <c r="O20" s="9"/>
      <c r="P20" s="9">
        <f t="shared" si="4"/>
        <v>90000</v>
      </c>
      <c r="Q20" s="3"/>
    </row>
    <row r="21" spans="1:114" x14ac:dyDescent="0.2">
      <c r="A21" t="s">
        <v>6</v>
      </c>
      <c r="C21" s="9">
        <v>2000</v>
      </c>
      <c r="D21" s="9">
        <v>2500</v>
      </c>
      <c r="E21" s="9">
        <v>3000</v>
      </c>
      <c r="F21" s="9">
        <v>3000</v>
      </c>
      <c r="G21" s="9">
        <v>2000</v>
      </c>
      <c r="H21" s="9">
        <v>2000</v>
      </c>
      <c r="I21" s="9">
        <v>2000</v>
      </c>
      <c r="J21" s="9">
        <v>2000</v>
      </c>
      <c r="K21" s="9">
        <v>2000</v>
      </c>
      <c r="L21" s="9">
        <v>2500</v>
      </c>
      <c r="M21" s="9">
        <v>3000</v>
      </c>
      <c r="N21" s="9">
        <v>3000</v>
      </c>
      <c r="O21" s="9"/>
      <c r="P21" s="9">
        <f t="shared" si="4"/>
        <v>29000</v>
      </c>
      <c r="Q21" s="3"/>
    </row>
    <row r="22" spans="1:114" x14ac:dyDescent="0.2">
      <c r="A22" t="s">
        <v>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/>
      <c r="P22" s="9">
        <f t="shared" si="4"/>
        <v>0</v>
      </c>
      <c r="Q22" s="3"/>
    </row>
    <row r="23" spans="1:114" x14ac:dyDescent="0.2">
      <c r="A23" t="s">
        <v>8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1000</v>
      </c>
      <c r="O23" s="9"/>
      <c r="P23" s="9">
        <f t="shared" si="4"/>
        <v>1000</v>
      </c>
      <c r="Q23" s="3"/>
    </row>
    <row r="24" spans="1:114" x14ac:dyDescent="0.2">
      <c r="A24" t="s">
        <v>9</v>
      </c>
      <c r="C24" s="9">
        <v>100</v>
      </c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9">
        <v>100</v>
      </c>
      <c r="J24" s="9">
        <v>100</v>
      </c>
      <c r="K24" s="9">
        <v>100</v>
      </c>
      <c r="L24" s="9">
        <v>0</v>
      </c>
      <c r="M24" s="9">
        <v>0</v>
      </c>
      <c r="N24" s="9">
        <v>0</v>
      </c>
      <c r="O24" s="9"/>
      <c r="P24" s="9">
        <f t="shared" si="4"/>
        <v>900</v>
      </c>
      <c r="Q24" s="3"/>
    </row>
    <row r="25" spans="1:114" x14ac:dyDescent="0.2">
      <c r="A25" t="s">
        <v>10</v>
      </c>
      <c r="B25" s="12" t="s">
        <v>45</v>
      </c>
      <c r="C25" s="9">
        <v>350</v>
      </c>
      <c r="D25" s="9">
        <v>350</v>
      </c>
      <c r="E25" s="9">
        <v>350</v>
      </c>
      <c r="F25" s="9">
        <v>350</v>
      </c>
      <c r="G25" s="9">
        <v>350</v>
      </c>
      <c r="H25" s="9">
        <v>350</v>
      </c>
      <c r="I25" s="9">
        <v>350</v>
      </c>
      <c r="J25" s="9">
        <v>350</v>
      </c>
      <c r="K25" s="9">
        <v>350</v>
      </c>
      <c r="L25" s="9">
        <v>350</v>
      </c>
      <c r="M25" s="9">
        <v>350</v>
      </c>
      <c r="N25" s="9">
        <v>350</v>
      </c>
      <c r="O25" s="9"/>
      <c r="P25" s="9">
        <f t="shared" si="4"/>
        <v>4200</v>
      </c>
      <c r="Q25" s="3"/>
    </row>
    <row r="26" spans="1:114" x14ac:dyDescent="0.2">
      <c r="A26" t="s">
        <v>11</v>
      </c>
      <c r="C26" s="9">
        <v>400</v>
      </c>
      <c r="D26" s="9">
        <v>400</v>
      </c>
      <c r="E26" s="9">
        <v>400</v>
      </c>
      <c r="F26" s="9">
        <v>400</v>
      </c>
      <c r="G26" s="9">
        <v>400</v>
      </c>
      <c r="H26" s="9">
        <v>400</v>
      </c>
      <c r="I26" s="9">
        <v>400</v>
      </c>
      <c r="J26" s="9">
        <v>400</v>
      </c>
      <c r="K26" s="9">
        <v>400</v>
      </c>
      <c r="L26" s="9">
        <v>400</v>
      </c>
      <c r="M26" s="9">
        <v>400</v>
      </c>
      <c r="N26" s="9">
        <v>400</v>
      </c>
      <c r="O26" s="9"/>
      <c r="P26" s="9">
        <f t="shared" si="4"/>
        <v>4800</v>
      </c>
      <c r="Q26" s="3"/>
    </row>
    <row r="27" spans="1:114" x14ac:dyDescent="0.2">
      <c r="A27" t="s">
        <v>35</v>
      </c>
      <c r="B27" s="12" t="s">
        <v>39</v>
      </c>
      <c r="C27" s="9">
        <v>500</v>
      </c>
      <c r="D27" s="9">
        <v>500</v>
      </c>
      <c r="E27" s="9">
        <v>500</v>
      </c>
      <c r="F27" s="9">
        <v>500</v>
      </c>
      <c r="G27" s="9">
        <v>550</v>
      </c>
      <c r="H27" s="9">
        <v>550</v>
      </c>
      <c r="I27" s="9">
        <v>550</v>
      </c>
      <c r="J27" s="9">
        <v>550</v>
      </c>
      <c r="K27" s="9">
        <v>550</v>
      </c>
      <c r="L27" s="9">
        <v>500</v>
      </c>
      <c r="M27" s="9">
        <v>500</v>
      </c>
      <c r="N27" s="9">
        <v>500</v>
      </c>
      <c r="O27" s="9"/>
      <c r="P27" s="9">
        <f t="shared" si="4"/>
        <v>6250</v>
      </c>
      <c r="Q27" s="3"/>
    </row>
    <row r="28" spans="1:114" x14ac:dyDescent="0.2">
      <c r="A28" t="s">
        <v>12</v>
      </c>
      <c r="C28" s="9">
        <v>100</v>
      </c>
      <c r="D28" s="9">
        <v>100</v>
      </c>
      <c r="E28" s="9">
        <v>100</v>
      </c>
      <c r="F28" s="9">
        <v>100</v>
      </c>
      <c r="G28" s="9">
        <v>100</v>
      </c>
      <c r="H28" s="9">
        <v>100</v>
      </c>
      <c r="I28" s="9">
        <v>100</v>
      </c>
      <c r="J28" s="9">
        <v>100</v>
      </c>
      <c r="K28" s="9">
        <v>100</v>
      </c>
      <c r="L28" s="9">
        <v>0</v>
      </c>
      <c r="M28" s="9">
        <v>0</v>
      </c>
      <c r="N28" s="9">
        <v>0</v>
      </c>
      <c r="O28" s="9"/>
      <c r="P28" s="9">
        <f t="shared" si="4"/>
        <v>900</v>
      </c>
      <c r="Q28" s="3"/>
    </row>
    <row r="29" spans="1:114" x14ac:dyDescent="0.2">
      <c r="A29" t="s">
        <v>49</v>
      </c>
      <c r="B29" s="12" t="s">
        <v>48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/>
      <c r="P29" s="9">
        <f t="shared" si="4"/>
        <v>0</v>
      </c>
      <c r="Q29" s="3"/>
    </row>
    <row r="30" spans="1:114" x14ac:dyDescent="0.2">
      <c r="A30" t="s">
        <v>18</v>
      </c>
      <c r="B30" s="12" t="s">
        <v>40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111360</v>
      </c>
      <c r="O30" s="9"/>
      <c r="P30" s="9">
        <f t="shared" si="4"/>
        <v>111360</v>
      </c>
      <c r="Q30" s="3"/>
    </row>
    <row r="31" spans="1:114" x14ac:dyDescent="0.2">
      <c r="A31" t="s">
        <v>13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/>
      <c r="P31" s="9">
        <f t="shared" si="4"/>
        <v>0</v>
      </c>
      <c r="Q31" s="3"/>
    </row>
    <row r="32" spans="1:114" x14ac:dyDescent="0.2">
      <c r="A32" t="s">
        <v>14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/>
      <c r="P32" s="9">
        <f t="shared" si="4"/>
        <v>0</v>
      </c>
      <c r="Q32" s="3"/>
    </row>
    <row r="33" spans="1:17" x14ac:dyDescent="0.2">
      <c r="A33" t="s">
        <v>15</v>
      </c>
      <c r="B33" s="12" t="s">
        <v>52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/>
      <c r="P33" s="9">
        <f t="shared" si="4"/>
        <v>0</v>
      </c>
      <c r="Q33" s="3"/>
    </row>
    <row r="34" spans="1:17" x14ac:dyDescent="0.2">
      <c r="A34" t="s">
        <v>131</v>
      </c>
      <c r="C34" s="9">
        <f>SUM(C16:C33)</f>
        <v>1294290</v>
      </c>
      <c r="D34" s="9">
        <f t="shared" ref="D34:N34" si="6">SUM(D16:D33)</f>
        <v>1256050</v>
      </c>
      <c r="E34" s="9">
        <f t="shared" si="6"/>
        <v>1256550</v>
      </c>
      <c r="F34" s="9">
        <f t="shared" si="6"/>
        <v>1256550</v>
      </c>
      <c r="G34" s="9">
        <f t="shared" si="6"/>
        <v>1479425</v>
      </c>
      <c r="H34" s="9">
        <f t="shared" si="6"/>
        <v>1429425</v>
      </c>
      <c r="I34" s="9">
        <f t="shared" si="6"/>
        <v>1429425</v>
      </c>
      <c r="J34" s="9">
        <f t="shared" si="6"/>
        <v>1429425</v>
      </c>
      <c r="K34" s="9">
        <f t="shared" si="6"/>
        <v>1429425</v>
      </c>
      <c r="L34" s="9">
        <f t="shared" si="6"/>
        <v>74350</v>
      </c>
      <c r="M34" s="9">
        <f t="shared" si="6"/>
        <v>74850</v>
      </c>
      <c r="N34" s="9">
        <f t="shared" si="6"/>
        <v>187210</v>
      </c>
      <c r="O34" s="9"/>
      <c r="P34" s="9">
        <f t="shared" si="4"/>
        <v>12596975</v>
      </c>
      <c r="Q34" s="3"/>
    </row>
    <row r="35" spans="1:17" x14ac:dyDescent="0.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"/>
    </row>
    <row r="36" spans="1:17" x14ac:dyDescent="0.2">
      <c r="A36" s="1" t="s">
        <v>132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</row>
    <row r="37" spans="1:17" ht="16" x14ac:dyDescent="0.2">
      <c r="A37" s="29" t="s">
        <v>128</v>
      </c>
      <c r="B37" s="12" t="s">
        <v>43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 t="s">
        <v>57</v>
      </c>
      <c r="Q37" s="3"/>
    </row>
    <row r="38" spans="1:17" x14ac:dyDescent="0.2">
      <c r="A38" s="29" t="s">
        <v>134</v>
      </c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</row>
    <row r="39" spans="1:17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</row>
    <row r="40" spans="1:17" x14ac:dyDescent="0.2">
      <c r="A40" t="s">
        <v>16</v>
      </c>
      <c r="C40" s="9">
        <f>+C7+C13-C34</f>
        <v>929270</v>
      </c>
      <c r="D40" s="9">
        <f t="shared" ref="D40:N40" si="7">+D7+D13-D34</f>
        <v>1063220</v>
      </c>
      <c r="E40" s="9">
        <f t="shared" si="7"/>
        <v>1196670</v>
      </c>
      <c r="F40" s="9">
        <f t="shared" si="7"/>
        <v>1330120</v>
      </c>
      <c r="G40" s="9">
        <f t="shared" si="7"/>
        <v>1445195</v>
      </c>
      <c r="H40" s="9">
        <f t="shared" si="7"/>
        <v>1610270</v>
      </c>
      <c r="I40" s="9">
        <f t="shared" si="7"/>
        <v>1775345</v>
      </c>
      <c r="J40" s="9">
        <f t="shared" si="7"/>
        <v>1940420</v>
      </c>
      <c r="K40" s="9">
        <f t="shared" si="7"/>
        <v>2105495</v>
      </c>
      <c r="L40" s="9">
        <f t="shared" si="7"/>
        <v>2031145</v>
      </c>
      <c r="M40" s="9">
        <f t="shared" si="7"/>
        <v>1956295</v>
      </c>
      <c r="N40" s="9">
        <f t="shared" si="7"/>
        <v>1769085</v>
      </c>
      <c r="O40" s="9"/>
      <c r="P40" s="9">
        <f>+P7+P13-P34</f>
        <v>1769085</v>
      </c>
      <c r="Q40" s="3"/>
    </row>
    <row r="41" spans="1:17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7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7" x14ac:dyDescent="0.2">
      <c r="A43" t="s">
        <v>41</v>
      </c>
    </row>
    <row r="44" spans="1:17" x14ac:dyDescent="0.2">
      <c r="A44" t="s">
        <v>42</v>
      </c>
    </row>
    <row r="45" spans="1:17" x14ac:dyDescent="0.2">
      <c r="A45" t="s">
        <v>44</v>
      </c>
    </row>
    <row r="46" spans="1:17" x14ac:dyDescent="0.2">
      <c r="A46" t="s">
        <v>46</v>
      </c>
    </row>
    <row r="47" spans="1:17" x14ac:dyDescent="0.2">
      <c r="A47" t="s">
        <v>157</v>
      </c>
    </row>
    <row r="48" spans="1:17" x14ac:dyDescent="0.2">
      <c r="A48" t="s">
        <v>47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53</v>
      </c>
    </row>
    <row r="52" spans="1:1" x14ac:dyDescent="0.2">
      <c r="A52" t="s">
        <v>55</v>
      </c>
    </row>
  </sheetData>
  <conditionalFormatting sqref="C40:P40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zoomScale="125" workbookViewId="0">
      <selection activeCell="H5" sqref="H5"/>
    </sheetView>
  </sheetViews>
  <sheetFormatPr baseColWidth="10" defaultColWidth="8.83203125" defaultRowHeight="15" x14ac:dyDescent="0.2"/>
  <cols>
    <col min="1" max="1" width="30.33203125" style="29" customWidth="1"/>
    <col min="2" max="2" width="8.83203125" style="29"/>
    <col min="3" max="3" width="12.1640625" style="29" bestFit="1" customWidth="1"/>
    <col min="4" max="4" width="13.1640625" style="29" customWidth="1"/>
    <col min="5" max="5" width="7.5" style="19" customWidth="1"/>
    <col min="6" max="6" width="12.33203125" style="29" customWidth="1"/>
    <col min="7" max="7" width="9" style="19" customWidth="1"/>
    <col min="8" max="16384" width="8.83203125" style="29"/>
  </cols>
  <sheetData>
    <row r="1" spans="1:9" x14ac:dyDescent="0.2">
      <c r="A1" s="1" t="s">
        <v>56</v>
      </c>
      <c r="C1" s="1" t="s">
        <v>57</v>
      </c>
    </row>
    <row r="2" spans="1:9" x14ac:dyDescent="0.2">
      <c r="A2" s="1" t="s">
        <v>58</v>
      </c>
      <c r="C2" s="1" t="s">
        <v>57</v>
      </c>
    </row>
    <row r="3" spans="1:9" x14ac:dyDescent="0.2">
      <c r="A3" s="1" t="s">
        <v>145</v>
      </c>
      <c r="C3" s="1"/>
    </row>
    <row r="5" spans="1:9" ht="16" x14ac:dyDescent="0.2">
      <c r="A5" s="13" t="s">
        <v>57</v>
      </c>
      <c r="B5" s="14" t="s">
        <v>41</v>
      </c>
      <c r="C5" s="14" t="s">
        <v>59</v>
      </c>
      <c r="D5" s="14" t="s">
        <v>60</v>
      </c>
      <c r="E5" s="11" t="s">
        <v>121</v>
      </c>
      <c r="F5" s="14" t="s">
        <v>61</v>
      </c>
      <c r="G5" s="11" t="s">
        <v>121</v>
      </c>
      <c r="H5" s="14" t="s">
        <v>178</v>
      </c>
    </row>
    <row r="6" spans="1:9" x14ac:dyDescent="0.2">
      <c r="A6" s="13"/>
      <c r="C6" s="29" t="s">
        <v>57</v>
      </c>
    </row>
    <row r="7" spans="1:9" x14ac:dyDescent="0.2">
      <c r="A7" s="29" t="s">
        <v>62</v>
      </c>
      <c r="C7" s="16">
        <f>+C39*0.15</f>
        <v>120300</v>
      </c>
      <c r="D7" s="16">
        <f>+D39*0.15</f>
        <v>336300</v>
      </c>
      <c r="E7" s="22"/>
      <c r="F7" s="16">
        <f>+F39*0.15</f>
        <v>852300</v>
      </c>
      <c r="G7" s="23"/>
    </row>
    <row r="8" spans="1:9" x14ac:dyDescent="0.2">
      <c r="A8" s="29" t="s">
        <v>63</v>
      </c>
      <c r="B8" s="12" t="s">
        <v>38</v>
      </c>
      <c r="C8" s="16">
        <v>1450</v>
      </c>
      <c r="D8" s="16">
        <v>2650</v>
      </c>
      <c r="E8" s="22"/>
      <c r="F8" s="16">
        <v>3850</v>
      </c>
      <c r="G8" s="23"/>
    </row>
    <row r="9" spans="1:9" x14ac:dyDescent="0.2">
      <c r="A9" s="1" t="s">
        <v>64</v>
      </c>
      <c r="B9" s="10"/>
      <c r="C9" s="16">
        <f>C7-C8</f>
        <v>118850</v>
      </c>
      <c r="D9" s="16">
        <f>D7-D8</f>
        <v>333650</v>
      </c>
      <c r="E9" s="22"/>
      <c r="F9" s="16">
        <f>F7-F8</f>
        <v>848450</v>
      </c>
      <c r="G9" s="23"/>
    </row>
    <row r="10" spans="1:9" x14ac:dyDescent="0.2">
      <c r="B10" s="10"/>
      <c r="C10" s="16"/>
      <c r="D10" s="16"/>
      <c r="E10" s="22"/>
      <c r="F10" s="16"/>
      <c r="G10" s="23"/>
    </row>
    <row r="11" spans="1:9" x14ac:dyDescent="0.2">
      <c r="A11" s="1" t="s">
        <v>65</v>
      </c>
      <c r="B11" s="10"/>
      <c r="C11" s="16"/>
      <c r="D11" s="16"/>
      <c r="E11" s="22"/>
      <c r="F11" s="16"/>
      <c r="G11" s="23"/>
    </row>
    <row r="12" spans="1:9" x14ac:dyDescent="0.2">
      <c r="A12" s="29" t="s">
        <v>66</v>
      </c>
      <c r="B12" s="12" t="s">
        <v>43</v>
      </c>
      <c r="C12" s="16">
        <v>0</v>
      </c>
      <c r="D12" s="16">
        <v>180000</v>
      </c>
      <c r="E12" s="22"/>
      <c r="F12" s="16">
        <v>375000</v>
      </c>
      <c r="G12" s="23"/>
      <c r="H12" s="29" t="s">
        <v>57</v>
      </c>
    </row>
    <row r="13" spans="1:9" x14ac:dyDescent="0.2">
      <c r="A13" s="29" t="s">
        <v>127</v>
      </c>
      <c r="B13" s="12" t="s">
        <v>45</v>
      </c>
      <c r="C13" s="16" t="s">
        <v>33</v>
      </c>
      <c r="D13" s="16">
        <f>+D12*0.2</f>
        <v>36000</v>
      </c>
      <c r="E13" s="22"/>
      <c r="F13" s="16">
        <f>+F12*0.2</f>
        <v>75000</v>
      </c>
      <c r="G13" s="23"/>
      <c r="H13" s="29" t="s">
        <v>155</v>
      </c>
      <c r="I13" s="29" t="s">
        <v>57</v>
      </c>
    </row>
    <row r="14" spans="1:9" x14ac:dyDescent="0.2">
      <c r="A14" s="29" t="s">
        <v>151</v>
      </c>
      <c r="B14" s="12"/>
      <c r="C14" s="16">
        <f>20*625</f>
        <v>12500</v>
      </c>
      <c r="D14" s="16">
        <v>24500</v>
      </c>
      <c r="E14" s="22"/>
      <c r="F14" s="16">
        <v>47000</v>
      </c>
      <c r="G14" s="23"/>
    </row>
    <row r="15" spans="1:9" x14ac:dyDescent="0.2">
      <c r="A15" s="29" t="s">
        <v>5</v>
      </c>
      <c r="B15" s="10"/>
      <c r="C15" s="16">
        <v>0</v>
      </c>
      <c r="D15" s="25">
        <v>0</v>
      </c>
      <c r="E15" s="26"/>
      <c r="F15" s="25">
        <v>1200</v>
      </c>
      <c r="G15" s="23"/>
    </row>
    <row r="16" spans="1:9" x14ac:dyDescent="0.2">
      <c r="A16" s="43" t="s">
        <v>34</v>
      </c>
      <c r="B16" s="27"/>
      <c r="C16" s="25">
        <v>54000</v>
      </c>
      <c r="D16" s="25">
        <v>90000</v>
      </c>
      <c r="E16" s="26"/>
      <c r="F16" s="25">
        <v>120000</v>
      </c>
      <c r="G16" s="23"/>
    </row>
    <row r="17" spans="1:7" s="43" customFormat="1" x14ac:dyDescent="0.2">
      <c r="A17" s="43" t="s">
        <v>6</v>
      </c>
      <c r="B17" s="27"/>
      <c r="C17" s="25">
        <v>16000</v>
      </c>
      <c r="D17" s="25">
        <v>29000</v>
      </c>
      <c r="E17" s="26"/>
      <c r="F17" s="25">
        <v>29000</v>
      </c>
      <c r="G17" s="24"/>
    </row>
    <row r="18" spans="1:7" x14ac:dyDescent="0.2">
      <c r="A18" s="29" t="s">
        <v>7</v>
      </c>
      <c r="B18" s="10"/>
      <c r="C18" s="16">
        <v>0</v>
      </c>
      <c r="D18" s="16">
        <v>0</v>
      </c>
      <c r="E18" s="22"/>
      <c r="F18" s="16">
        <v>0</v>
      </c>
      <c r="G18" s="23"/>
    </row>
    <row r="19" spans="1:7" x14ac:dyDescent="0.2">
      <c r="A19" s="29" t="s">
        <v>67</v>
      </c>
      <c r="B19" s="10"/>
      <c r="C19" s="16">
        <v>1000</v>
      </c>
      <c r="D19" s="16">
        <v>1000</v>
      </c>
      <c r="E19" s="22"/>
      <c r="F19" s="16">
        <v>1000</v>
      </c>
      <c r="G19" s="23"/>
    </row>
    <row r="20" spans="1:7" x14ac:dyDescent="0.2">
      <c r="A20" s="29" t="s">
        <v>68</v>
      </c>
      <c r="B20" s="10"/>
      <c r="C20" s="16">
        <v>900</v>
      </c>
      <c r="D20" s="16">
        <v>900</v>
      </c>
      <c r="E20" s="22"/>
      <c r="F20" s="16">
        <v>900</v>
      </c>
      <c r="G20" s="23"/>
    </row>
    <row r="21" spans="1:7" x14ac:dyDescent="0.2">
      <c r="A21" s="29" t="s">
        <v>10</v>
      </c>
      <c r="B21" s="10"/>
      <c r="C21" s="16">
        <v>600</v>
      </c>
      <c r="D21" s="16">
        <v>600</v>
      </c>
      <c r="E21" s="22"/>
      <c r="F21" s="16">
        <v>4200</v>
      </c>
      <c r="G21" s="23"/>
    </row>
    <row r="22" spans="1:7" x14ac:dyDescent="0.2">
      <c r="A22" s="29" t="s">
        <v>11</v>
      </c>
      <c r="B22" s="10"/>
      <c r="C22" s="16">
        <v>4800</v>
      </c>
      <c r="D22" s="16">
        <v>4800</v>
      </c>
      <c r="E22" s="22"/>
      <c r="F22" s="16">
        <v>4800</v>
      </c>
      <c r="G22" s="23"/>
    </row>
    <row r="23" spans="1:7" x14ac:dyDescent="0.2">
      <c r="A23" s="29" t="s">
        <v>35</v>
      </c>
      <c r="B23" s="10"/>
      <c r="C23" s="16">
        <v>1200</v>
      </c>
      <c r="D23" s="16">
        <v>2650</v>
      </c>
      <c r="E23" s="22"/>
      <c r="F23" s="16">
        <v>3850</v>
      </c>
      <c r="G23" s="23"/>
    </row>
    <row r="24" spans="1:7" x14ac:dyDescent="0.2">
      <c r="A24" s="29" t="s">
        <v>12</v>
      </c>
      <c r="B24" s="10"/>
      <c r="C24" s="16">
        <v>900</v>
      </c>
      <c r="D24" s="16">
        <v>900</v>
      </c>
      <c r="E24" s="22"/>
      <c r="F24" s="16">
        <v>900</v>
      </c>
      <c r="G24" s="23"/>
    </row>
    <row r="25" spans="1:7" x14ac:dyDescent="0.2">
      <c r="A25" s="29" t="s">
        <v>69</v>
      </c>
      <c r="B25" s="12" t="s">
        <v>40</v>
      </c>
      <c r="C25" s="16" t="s">
        <v>33</v>
      </c>
      <c r="D25" s="16" t="s">
        <v>33</v>
      </c>
      <c r="E25" s="22"/>
      <c r="F25" s="16" t="s">
        <v>33</v>
      </c>
      <c r="G25" s="23"/>
    </row>
    <row r="26" spans="1:7" x14ac:dyDescent="0.2">
      <c r="A26" s="29" t="s">
        <v>70</v>
      </c>
      <c r="B26" s="12" t="s">
        <v>39</v>
      </c>
      <c r="C26" s="16">
        <v>0</v>
      </c>
      <c r="D26" s="16">
        <v>0</v>
      </c>
      <c r="E26" s="22"/>
      <c r="F26" s="16">
        <v>0</v>
      </c>
      <c r="G26" s="23"/>
    </row>
    <row r="27" spans="1:7" x14ac:dyDescent="0.2">
      <c r="A27" s="29" t="s">
        <v>71</v>
      </c>
      <c r="C27" s="16"/>
      <c r="D27" s="16"/>
      <c r="E27" s="22"/>
      <c r="F27" s="16"/>
      <c r="G27" s="23"/>
    </row>
    <row r="28" spans="1:7" x14ac:dyDescent="0.2">
      <c r="A28" s="1" t="s">
        <v>72</v>
      </c>
      <c r="C28" s="16">
        <f>SUM(C12:C27)</f>
        <v>91900</v>
      </c>
      <c r="D28" s="16">
        <f>SUM(D12:D27)</f>
        <v>370350</v>
      </c>
      <c r="E28" s="22"/>
      <c r="F28" s="16">
        <f>SUM(F12:F27)</f>
        <v>662850</v>
      </c>
      <c r="G28" s="23"/>
    </row>
    <row r="29" spans="1:7" x14ac:dyDescent="0.2">
      <c r="C29" s="16"/>
      <c r="D29" s="16"/>
      <c r="E29" s="22"/>
      <c r="F29" s="16"/>
      <c r="G29" s="23"/>
    </row>
    <row r="30" spans="1:7" x14ac:dyDescent="0.2">
      <c r="A30" s="1" t="s">
        <v>73</v>
      </c>
      <c r="C30" s="16">
        <f>C9-C28</f>
        <v>26950</v>
      </c>
      <c r="D30" s="16">
        <f>D9-D28</f>
        <v>-36700</v>
      </c>
      <c r="E30" s="22"/>
      <c r="F30" s="16">
        <f>F9-F28</f>
        <v>185600</v>
      </c>
      <c r="G30" s="23"/>
    </row>
    <row r="31" spans="1:7" x14ac:dyDescent="0.2">
      <c r="C31" s="16"/>
      <c r="D31" s="16"/>
      <c r="E31" s="22"/>
      <c r="F31" s="16"/>
      <c r="G31" s="23"/>
    </row>
    <row r="32" spans="1:7" x14ac:dyDescent="0.2">
      <c r="A32" s="29" t="s">
        <v>74</v>
      </c>
      <c r="B32" s="53" t="s">
        <v>48</v>
      </c>
      <c r="C32" s="16">
        <f>-C30*0.2</f>
        <v>-5390</v>
      </c>
      <c r="D32" s="16">
        <v>0</v>
      </c>
      <c r="E32" s="22"/>
      <c r="F32" s="16">
        <f>-F30*0.2</f>
        <v>-37120</v>
      </c>
      <c r="G32" s="23"/>
    </row>
    <row r="33" spans="1:8" x14ac:dyDescent="0.2">
      <c r="A33" s="1" t="s">
        <v>75</v>
      </c>
      <c r="C33" s="16">
        <f>C30+C32</f>
        <v>21560</v>
      </c>
      <c r="D33" s="16">
        <f>D30-D32</f>
        <v>-36700</v>
      </c>
      <c r="E33" s="22"/>
      <c r="F33" s="16">
        <f>F30+F32</f>
        <v>148480</v>
      </c>
      <c r="G33" s="23"/>
      <c r="H33" s="29" t="s">
        <v>57</v>
      </c>
    </row>
    <row r="34" spans="1:8" x14ac:dyDescent="0.2">
      <c r="C34" s="16"/>
      <c r="D34" s="16"/>
      <c r="E34" s="22"/>
      <c r="F34" s="16"/>
      <c r="G34" s="23"/>
    </row>
    <row r="35" spans="1:8" x14ac:dyDescent="0.2">
      <c r="A35" s="29" t="s">
        <v>76</v>
      </c>
      <c r="C35" s="16"/>
      <c r="D35" s="16"/>
      <c r="E35" s="22"/>
      <c r="F35" s="16"/>
      <c r="G35" s="23"/>
    </row>
    <row r="36" spans="1:8" x14ac:dyDescent="0.2">
      <c r="A36" s="1" t="s">
        <v>77</v>
      </c>
      <c r="C36" s="16">
        <f>C33-C35</f>
        <v>21560</v>
      </c>
      <c r="D36" s="54">
        <f>D33-D35</f>
        <v>-36700</v>
      </c>
      <c r="E36" s="22"/>
      <c r="F36" s="16">
        <f>F33-F35</f>
        <v>148480</v>
      </c>
      <c r="G36" s="23"/>
    </row>
    <row r="37" spans="1:8" x14ac:dyDescent="0.2">
      <c r="C37" s="16"/>
      <c r="D37" s="16"/>
      <c r="E37" s="22"/>
      <c r="F37" s="16"/>
    </row>
    <row r="38" spans="1:8" x14ac:dyDescent="0.2">
      <c r="A38" s="49" t="s">
        <v>147</v>
      </c>
      <c r="B38" s="44"/>
      <c r="C38" s="44"/>
      <c r="D38" s="44"/>
      <c r="E38" s="37"/>
      <c r="F38" s="44"/>
      <c r="G38" s="37"/>
    </row>
    <row r="39" spans="1:8" x14ac:dyDescent="0.2">
      <c r="A39" s="15" t="s">
        <v>31</v>
      </c>
      <c r="C39" s="16">
        <v>802000</v>
      </c>
      <c r="D39" s="16">
        <v>2242000</v>
      </c>
      <c r="E39" s="21">
        <f>+(D39+C39)/C39</f>
        <v>3.7955112219451372</v>
      </c>
      <c r="F39" s="16">
        <v>5682000</v>
      </c>
      <c r="G39" s="21">
        <f>+(+F39+D39)/D39</f>
        <v>3.5343443354148083</v>
      </c>
    </row>
    <row r="40" spans="1:8" x14ac:dyDescent="0.2">
      <c r="A40" s="15" t="s">
        <v>148</v>
      </c>
      <c r="C40" s="50">
        <v>625</v>
      </c>
      <c r="D40" s="50">
        <v>800</v>
      </c>
      <c r="E40" s="21"/>
      <c r="F40" s="51">
        <v>1000</v>
      </c>
      <c r="G40" s="21"/>
    </row>
    <row r="41" spans="1:8" x14ac:dyDescent="0.2">
      <c r="A41" s="15" t="s">
        <v>149</v>
      </c>
      <c r="C41" s="50">
        <v>625</v>
      </c>
      <c r="D41" s="50">
        <v>1225</v>
      </c>
      <c r="E41" s="21"/>
      <c r="F41" s="51">
        <v>1750</v>
      </c>
      <c r="G41" s="21"/>
    </row>
    <row r="42" spans="1:8" x14ac:dyDescent="0.2">
      <c r="A42" s="52" t="s">
        <v>150</v>
      </c>
      <c r="C42" s="16">
        <f>+C39/C40</f>
        <v>1283.2</v>
      </c>
      <c r="D42" s="16">
        <f>+D39/D41</f>
        <v>1830.204081632653</v>
      </c>
      <c r="F42" s="16">
        <f>+F39/F41</f>
        <v>3246.8571428571427</v>
      </c>
    </row>
    <row r="44" spans="1:8" x14ac:dyDescent="0.2">
      <c r="A44" s="44" t="s">
        <v>146</v>
      </c>
      <c r="B44" s="44"/>
      <c r="C44" s="44"/>
      <c r="D44" s="44"/>
      <c r="E44" s="37"/>
      <c r="F44" s="44"/>
      <c r="G44" s="37"/>
    </row>
    <row r="45" spans="1:8" x14ac:dyDescent="0.2">
      <c r="A45" s="29" t="s">
        <v>137</v>
      </c>
    </row>
    <row r="46" spans="1:8" x14ac:dyDescent="0.2">
      <c r="A46" s="29" t="s">
        <v>125</v>
      </c>
    </row>
    <row r="47" spans="1:8" x14ac:dyDescent="0.2">
      <c r="A47" s="29" t="s">
        <v>126</v>
      </c>
    </row>
    <row r="48" spans="1:8" x14ac:dyDescent="0.2">
      <c r="A48" s="29" t="s">
        <v>153</v>
      </c>
      <c r="G48" s="19" t="s">
        <v>57</v>
      </c>
    </row>
    <row r="49" spans="1:8" x14ac:dyDescent="0.2">
      <c r="A49" s="29" t="s">
        <v>139</v>
      </c>
      <c r="G49" s="19" t="s">
        <v>57</v>
      </c>
    </row>
    <row r="50" spans="1:8" x14ac:dyDescent="0.2">
      <c r="A50" s="29" t="s">
        <v>78</v>
      </c>
    </row>
    <row r="51" spans="1:8" x14ac:dyDescent="0.2">
      <c r="A51" s="29" t="s">
        <v>138</v>
      </c>
      <c r="G51" s="19" t="s">
        <v>57</v>
      </c>
      <c r="H51" s="29" t="s">
        <v>57</v>
      </c>
    </row>
    <row r="52" spans="1:8" x14ac:dyDescent="0.2">
      <c r="A52" s="29" t="s">
        <v>156</v>
      </c>
    </row>
    <row r="54" spans="1:8" x14ac:dyDescent="0.2">
      <c r="A54" s="44" t="s">
        <v>140</v>
      </c>
      <c r="B54" s="44"/>
      <c r="C54" s="44"/>
      <c r="D54" s="44"/>
      <c r="E54" s="37"/>
      <c r="F54" s="44"/>
      <c r="G54" s="37"/>
    </row>
    <row r="55" spans="1:8" x14ac:dyDescent="0.2">
      <c r="A55" s="29" t="s">
        <v>122</v>
      </c>
    </row>
    <row r="56" spans="1:8" x14ac:dyDescent="0.2">
      <c r="A56" s="29" t="s">
        <v>123</v>
      </c>
    </row>
    <row r="57" spans="1:8" x14ac:dyDescent="0.2">
      <c r="A57" s="29" t="s">
        <v>124</v>
      </c>
    </row>
  </sheetData>
  <conditionalFormatting sqref="C36:F3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4D52-932D-9849-BA0F-AC5209E80360}">
  <dimension ref="A1:M73"/>
  <sheetViews>
    <sheetView topLeftCell="A22" zoomScale="120" zoomScaleNormal="120" workbookViewId="0">
      <selection activeCell="A72" sqref="A72"/>
    </sheetView>
  </sheetViews>
  <sheetFormatPr baseColWidth="10" defaultColWidth="8.83203125" defaultRowHeight="15" x14ac:dyDescent="0.2"/>
  <cols>
    <col min="1" max="1" width="37.33203125" style="45" customWidth="1"/>
    <col min="2" max="2" width="5" style="62" customWidth="1"/>
    <col min="3" max="3" width="12.1640625" style="38" customWidth="1"/>
    <col min="4" max="4" width="3" style="38" customWidth="1"/>
    <col min="5" max="5" width="12.5" style="38" customWidth="1"/>
    <col min="6" max="6" width="2.5" style="38" customWidth="1"/>
    <col min="7" max="7" width="11.33203125" style="38" customWidth="1"/>
    <col min="8" max="8" width="8.83203125" style="29"/>
    <col min="9" max="9" width="13.6640625" style="29" bestFit="1" customWidth="1"/>
    <col min="10" max="16384" width="8.83203125" style="29"/>
  </cols>
  <sheetData>
    <row r="1" spans="1:9" ht="16" x14ac:dyDescent="0.2">
      <c r="A1" s="17" t="s">
        <v>79</v>
      </c>
    </row>
    <row r="2" spans="1:9" ht="16" x14ac:dyDescent="0.2">
      <c r="A2" s="17" t="s">
        <v>36</v>
      </c>
    </row>
    <row r="3" spans="1:9" x14ac:dyDescent="0.2">
      <c r="A3" s="29" t="s">
        <v>141</v>
      </c>
    </row>
    <row r="4" spans="1:9" x14ac:dyDescent="0.2">
      <c r="H4" s="43"/>
    </row>
    <row r="5" spans="1:9" ht="16" x14ac:dyDescent="0.2">
      <c r="A5" s="18" t="s">
        <v>57</v>
      </c>
      <c r="B5" s="63"/>
      <c r="C5" s="39">
        <v>44804</v>
      </c>
      <c r="D5" s="39"/>
      <c r="E5" s="39">
        <v>45169</v>
      </c>
      <c r="F5" s="39"/>
      <c r="G5" s="39">
        <v>45535</v>
      </c>
      <c r="H5" s="43"/>
    </row>
    <row r="6" spans="1:9" ht="16" x14ac:dyDescent="0.2">
      <c r="A6" s="18" t="s">
        <v>80</v>
      </c>
      <c r="B6" s="63"/>
      <c r="C6" s="39"/>
      <c r="D6" s="39"/>
      <c r="E6" s="39"/>
      <c r="F6" s="39"/>
      <c r="G6" s="39"/>
      <c r="H6" s="43"/>
    </row>
    <row r="7" spans="1:9" ht="16" x14ac:dyDescent="0.2">
      <c r="A7" s="56" t="s">
        <v>81</v>
      </c>
      <c r="H7" s="55"/>
      <c r="I7" s="46"/>
    </row>
    <row r="8" spans="1:9" ht="16" x14ac:dyDescent="0.2">
      <c r="A8" s="45" t="s">
        <v>82</v>
      </c>
      <c r="C8" s="38">
        <v>287760</v>
      </c>
      <c r="E8" s="38">
        <v>253710</v>
      </c>
      <c r="G8" s="38">
        <v>392840</v>
      </c>
      <c r="H8" s="46"/>
      <c r="I8" s="46"/>
    </row>
    <row r="9" spans="1:9" ht="16" x14ac:dyDescent="0.2">
      <c r="A9" s="45" t="s">
        <v>83</v>
      </c>
      <c r="B9" s="53" t="s">
        <v>38</v>
      </c>
      <c r="C9" s="38">
        <v>0</v>
      </c>
      <c r="E9" s="38">
        <v>0</v>
      </c>
      <c r="G9" s="38">
        <v>0</v>
      </c>
      <c r="H9" s="46"/>
      <c r="I9" s="46"/>
    </row>
    <row r="10" spans="1:9" ht="16" x14ac:dyDescent="0.2">
      <c r="A10" s="45" t="s">
        <v>84</v>
      </c>
      <c r="B10" s="53" t="s">
        <v>43</v>
      </c>
      <c r="C10" s="38">
        <v>0</v>
      </c>
      <c r="E10" s="38">
        <v>0</v>
      </c>
      <c r="G10" s="38">
        <v>0</v>
      </c>
      <c r="H10" s="46"/>
      <c r="I10" s="46" t="s">
        <v>57</v>
      </c>
    </row>
    <row r="11" spans="1:9" ht="16" x14ac:dyDescent="0.2">
      <c r="A11" s="45" t="s">
        <v>85</v>
      </c>
      <c r="B11" s="53" t="s">
        <v>45</v>
      </c>
      <c r="C11" s="38">
        <v>0</v>
      </c>
      <c r="E11" s="38">
        <v>0</v>
      </c>
      <c r="G11" s="38">
        <v>0</v>
      </c>
      <c r="H11" s="46"/>
      <c r="I11" s="46"/>
    </row>
    <row r="12" spans="1:9" ht="16" x14ac:dyDescent="0.2">
      <c r="A12" s="45" t="s">
        <v>86</v>
      </c>
      <c r="B12" s="53" t="s">
        <v>40</v>
      </c>
      <c r="C12" s="38">
        <v>0</v>
      </c>
      <c r="E12" s="38">
        <v>0</v>
      </c>
      <c r="G12" s="38">
        <v>0</v>
      </c>
      <c r="H12" s="46"/>
      <c r="I12" s="46"/>
    </row>
    <row r="13" spans="1:9" ht="16" x14ac:dyDescent="0.2">
      <c r="A13" s="45" t="s">
        <v>87</v>
      </c>
      <c r="B13" s="53" t="s">
        <v>39</v>
      </c>
      <c r="C13" s="61">
        <v>0</v>
      </c>
      <c r="E13" s="61">
        <v>0</v>
      </c>
      <c r="G13" s="61">
        <v>0</v>
      </c>
      <c r="H13" s="46"/>
      <c r="I13" s="46"/>
    </row>
    <row r="14" spans="1:9" ht="16" x14ac:dyDescent="0.2">
      <c r="A14" s="17" t="s">
        <v>88</v>
      </c>
      <c r="C14" s="38">
        <f>SUM(C8:C13)</f>
        <v>287760</v>
      </c>
      <c r="E14" s="38">
        <f>SUM(E8:E13)</f>
        <v>253710</v>
      </c>
      <c r="G14" s="38">
        <f>SUM(G8:G13)</f>
        <v>392840</v>
      </c>
      <c r="H14" s="46"/>
      <c r="I14" s="46"/>
    </row>
    <row r="15" spans="1:9" x14ac:dyDescent="0.2">
      <c r="H15" s="46"/>
      <c r="I15" s="46"/>
    </row>
    <row r="16" spans="1:9" ht="16" x14ac:dyDescent="0.2">
      <c r="A16" s="17" t="s">
        <v>89</v>
      </c>
      <c r="H16" s="46"/>
      <c r="I16" s="46"/>
    </row>
    <row r="17" spans="1:13" ht="16" x14ac:dyDescent="0.2">
      <c r="A17" s="45" t="s">
        <v>90</v>
      </c>
      <c r="B17" s="53" t="s">
        <v>48</v>
      </c>
      <c r="C17" s="38">
        <v>0</v>
      </c>
      <c r="E17" s="38">
        <v>0</v>
      </c>
      <c r="G17" s="38">
        <v>0</v>
      </c>
      <c r="H17" s="46"/>
      <c r="I17" s="46" t="s">
        <v>57</v>
      </c>
    </row>
    <row r="18" spans="1:13" ht="16" x14ac:dyDescent="0.2">
      <c r="A18" s="40" t="s">
        <v>143</v>
      </c>
      <c r="C18" s="38">
        <v>0</v>
      </c>
      <c r="E18" s="38">
        <v>0</v>
      </c>
      <c r="G18" s="38">
        <v>0</v>
      </c>
      <c r="H18" s="46"/>
      <c r="I18" s="46"/>
    </row>
    <row r="19" spans="1:13" ht="16" x14ac:dyDescent="0.2">
      <c r="A19" s="45" t="s">
        <v>91</v>
      </c>
      <c r="B19" s="53" t="s">
        <v>57</v>
      </c>
      <c r="C19" s="38">
        <v>0</v>
      </c>
      <c r="E19" s="38">
        <v>0</v>
      </c>
      <c r="G19" s="38">
        <v>0</v>
      </c>
      <c r="H19" s="46"/>
      <c r="I19" s="46" t="s">
        <v>57</v>
      </c>
      <c r="J19" s="46"/>
      <c r="K19" s="46"/>
      <c r="L19" s="46"/>
      <c r="M19" s="46"/>
    </row>
    <row r="20" spans="1:13" ht="16" x14ac:dyDescent="0.2">
      <c r="A20" s="40" t="s">
        <v>143</v>
      </c>
      <c r="C20" s="38">
        <v>0</v>
      </c>
      <c r="E20" s="38">
        <v>0</v>
      </c>
      <c r="G20" s="38">
        <v>0</v>
      </c>
      <c r="H20" s="46"/>
      <c r="I20" s="46"/>
    </row>
    <row r="21" spans="1:13" ht="16" x14ac:dyDescent="0.2">
      <c r="A21" s="45" t="s">
        <v>92</v>
      </c>
      <c r="B21" s="53" t="s">
        <v>57</v>
      </c>
      <c r="C21" s="38">
        <v>0</v>
      </c>
      <c r="E21" s="38">
        <v>0</v>
      </c>
      <c r="G21" s="38">
        <v>0</v>
      </c>
      <c r="H21" s="46"/>
      <c r="I21" s="46" t="s">
        <v>57</v>
      </c>
    </row>
    <row r="22" spans="1:13" ht="16" x14ac:dyDescent="0.2">
      <c r="A22" s="40" t="s">
        <v>143</v>
      </c>
      <c r="C22" s="38">
        <v>0</v>
      </c>
      <c r="E22" s="38">
        <v>0</v>
      </c>
      <c r="G22" s="38">
        <v>0</v>
      </c>
      <c r="H22" s="46"/>
      <c r="I22" s="46"/>
    </row>
    <row r="23" spans="1:13" ht="16" x14ac:dyDescent="0.2">
      <c r="A23" s="45" t="s">
        <v>93</v>
      </c>
      <c r="B23" s="53" t="s">
        <v>52</v>
      </c>
      <c r="C23" s="38">
        <v>0</v>
      </c>
      <c r="E23" s="38">
        <v>0</v>
      </c>
      <c r="G23" s="38">
        <v>0</v>
      </c>
      <c r="H23" s="46"/>
      <c r="I23" s="46"/>
    </row>
    <row r="24" spans="1:13" ht="16" x14ac:dyDescent="0.2">
      <c r="A24" s="40" t="s">
        <v>142</v>
      </c>
      <c r="C24" s="38">
        <v>0</v>
      </c>
      <c r="E24" s="38">
        <v>0</v>
      </c>
      <c r="G24" s="38">
        <v>0</v>
      </c>
      <c r="H24" s="46"/>
      <c r="I24" s="46"/>
    </row>
    <row r="25" spans="1:13" ht="16" x14ac:dyDescent="0.2">
      <c r="A25" s="17" t="s">
        <v>94</v>
      </c>
      <c r="C25" s="38">
        <f>SUM(C17:C24)</f>
        <v>0</v>
      </c>
      <c r="E25" s="38">
        <f>SUM(E17:E24)</f>
        <v>0</v>
      </c>
      <c r="G25" s="38">
        <f>SUM(G17:G24)</f>
        <v>0</v>
      </c>
      <c r="H25" s="46"/>
      <c r="I25" s="46"/>
    </row>
    <row r="26" spans="1:13" x14ac:dyDescent="0.2">
      <c r="H26" s="46"/>
      <c r="I26" s="46"/>
    </row>
    <row r="27" spans="1:13" ht="16" x14ac:dyDescent="0.2">
      <c r="A27" s="17" t="s">
        <v>95</v>
      </c>
      <c r="H27" s="46"/>
      <c r="I27" s="46"/>
    </row>
    <row r="28" spans="1:13" ht="16" x14ac:dyDescent="0.2">
      <c r="A28" s="45" t="s">
        <v>96</v>
      </c>
      <c r="C28" s="38">
        <v>0</v>
      </c>
      <c r="E28" s="38">
        <v>0</v>
      </c>
      <c r="G28" s="38">
        <v>0</v>
      </c>
      <c r="H28" s="46"/>
      <c r="I28" s="46" t="s">
        <v>57</v>
      </c>
    </row>
    <row r="29" spans="1:13" ht="16" x14ac:dyDescent="0.2">
      <c r="A29" s="45" t="s">
        <v>97</v>
      </c>
      <c r="C29" s="38">
        <v>0</v>
      </c>
      <c r="E29" s="38">
        <v>0</v>
      </c>
      <c r="G29" s="38">
        <v>0</v>
      </c>
      <c r="H29" s="46"/>
      <c r="I29" s="46"/>
    </row>
    <row r="30" spans="1:13" ht="16" x14ac:dyDescent="0.2">
      <c r="A30" s="17" t="s">
        <v>98</v>
      </c>
      <c r="C30" s="38">
        <f>SUM(C28:C29)</f>
        <v>0</v>
      </c>
      <c r="E30" s="38">
        <f t="shared" ref="E30:G30" si="0">SUM(E28:E29)</f>
        <v>0</v>
      </c>
      <c r="G30" s="38">
        <f t="shared" si="0"/>
        <v>0</v>
      </c>
      <c r="H30" s="46"/>
      <c r="I30" s="46"/>
    </row>
    <row r="31" spans="1:13" x14ac:dyDescent="0.2">
      <c r="H31" s="46"/>
      <c r="I31" s="46"/>
    </row>
    <row r="32" spans="1:13" ht="16" x14ac:dyDescent="0.2">
      <c r="A32" s="17" t="s">
        <v>99</v>
      </c>
      <c r="C32" s="38">
        <f>SUM(C30,C25,C14)</f>
        <v>287760</v>
      </c>
      <c r="E32" s="38">
        <f>SUM(E30,E25,E14)</f>
        <v>253710</v>
      </c>
      <c r="G32" s="38">
        <f>SUM(G30,G25,G14)</f>
        <v>392840</v>
      </c>
      <c r="H32" s="46"/>
      <c r="I32" s="46"/>
    </row>
    <row r="33" spans="1:9" x14ac:dyDescent="0.2">
      <c r="H33" s="46"/>
      <c r="I33" s="46"/>
    </row>
    <row r="34" spans="1:9" x14ac:dyDescent="0.2">
      <c r="H34" s="46"/>
      <c r="I34" s="46"/>
    </row>
    <row r="35" spans="1:9" ht="16" x14ac:dyDescent="0.2">
      <c r="A35" s="41" t="s">
        <v>144</v>
      </c>
      <c r="B35" s="64"/>
      <c r="C35" s="42"/>
      <c r="D35" s="42"/>
      <c r="E35" s="42"/>
      <c r="F35" s="42"/>
      <c r="G35" s="42"/>
      <c r="H35" s="46"/>
      <c r="I35" s="46"/>
    </row>
    <row r="36" spans="1:9" ht="16" x14ac:dyDescent="0.2">
      <c r="A36" s="17" t="s">
        <v>100</v>
      </c>
      <c r="H36" s="46"/>
      <c r="I36" s="46"/>
    </row>
    <row r="37" spans="1:9" ht="16" x14ac:dyDescent="0.2">
      <c r="A37" s="45" t="s">
        <v>101</v>
      </c>
      <c r="B37" s="53" t="s">
        <v>54</v>
      </c>
      <c r="C37" s="38">
        <v>0</v>
      </c>
      <c r="H37" s="46"/>
      <c r="I37" s="46"/>
    </row>
    <row r="38" spans="1:9" ht="16" x14ac:dyDescent="0.2">
      <c r="A38" s="45" t="s">
        <v>102</v>
      </c>
      <c r="B38" s="53" t="s">
        <v>165</v>
      </c>
      <c r="C38" s="38">
        <v>0</v>
      </c>
      <c r="H38" s="46"/>
      <c r="I38" s="46"/>
    </row>
    <row r="39" spans="1:9" ht="16" x14ac:dyDescent="0.2">
      <c r="A39" s="45" t="s">
        <v>103</v>
      </c>
      <c r="B39" s="53" t="s">
        <v>169</v>
      </c>
      <c r="C39" s="38">
        <v>0</v>
      </c>
      <c r="H39" s="46"/>
      <c r="I39" s="46"/>
    </row>
    <row r="40" spans="1:9" ht="16" x14ac:dyDescent="0.2">
      <c r="A40" s="45" t="s">
        <v>104</v>
      </c>
      <c r="B40" s="53" t="s">
        <v>173</v>
      </c>
      <c r="C40" s="38">
        <v>0</v>
      </c>
      <c r="H40" s="46"/>
      <c r="I40" s="46"/>
    </row>
    <row r="41" spans="1:9" ht="16" x14ac:dyDescent="0.2">
      <c r="A41" s="17" t="s">
        <v>105</v>
      </c>
      <c r="C41" s="38">
        <f>SUM(C37:C40)</f>
        <v>0</v>
      </c>
      <c r="E41" s="38">
        <f>SUM(E37:E40)</f>
        <v>0</v>
      </c>
      <c r="G41" s="38">
        <f>SUM(G37:G40)</f>
        <v>0</v>
      </c>
      <c r="H41" s="46"/>
      <c r="I41" s="46"/>
    </row>
    <row r="42" spans="1:9" x14ac:dyDescent="0.2">
      <c r="H42" s="46"/>
      <c r="I42" s="46"/>
    </row>
    <row r="43" spans="1:9" ht="16" x14ac:dyDescent="0.2">
      <c r="A43" s="17" t="s">
        <v>106</v>
      </c>
      <c r="H43" s="46"/>
      <c r="I43" s="46"/>
    </row>
    <row r="44" spans="1:9" ht="16" x14ac:dyDescent="0.2">
      <c r="A44" s="45" t="s">
        <v>107</v>
      </c>
      <c r="C44" s="38">
        <v>0</v>
      </c>
      <c r="E44" s="38">
        <v>0</v>
      </c>
      <c r="G44" s="38">
        <v>0</v>
      </c>
      <c r="H44" s="46"/>
      <c r="I44" s="46"/>
    </row>
    <row r="45" spans="1:9" ht="16" x14ac:dyDescent="0.2">
      <c r="A45" s="45" t="s">
        <v>108</v>
      </c>
      <c r="B45" s="53" t="s">
        <v>173</v>
      </c>
      <c r="C45" s="38">
        <v>0</v>
      </c>
      <c r="E45" s="38">
        <v>0</v>
      </c>
      <c r="G45" s="38">
        <v>0</v>
      </c>
      <c r="H45" s="46"/>
      <c r="I45" s="46"/>
    </row>
    <row r="46" spans="1:9" ht="16" x14ac:dyDescent="0.2">
      <c r="A46" s="45" t="s">
        <v>109</v>
      </c>
      <c r="B46" s="53" t="s">
        <v>174</v>
      </c>
      <c r="C46" s="38">
        <v>0</v>
      </c>
      <c r="E46" s="38">
        <v>0</v>
      </c>
      <c r="G46" s="38">
        <v>0</v>
      </c>
      <c r="H46" s="46"/>
      <c r="I46" s="46"/>
    </row>
    <row r="47" spans="1:9" ht="16" x14ac:dyDescent="0.2">
      <c r="A47" s="17" t="s">
        <v>110</v>
      </c>
      <c r="C47" s="38">
        <v>0</v>
      </c>
      <c r="E47" s="38">
        <v>0</v>
      </c>
      <c r="G47" s="38">
        <v>0</v>
      </c>
      <c r="H47" s="46"/>
      <c r="I47" s="46"/>
    </row>
    <row r="48" spans="1:9" ht="16" x14ac:dyDescent="0.2">
      <c r="A48" s="17" t="s">
        <v>111</v>
      </c>
      <c r="C48" s="38">
        <f>SUM(C47,C41)</f>
        <v>0</v>
      </c>
      <c r="E48" s="38">
        <f>SUM(E47,E41)</f>
        <v>0</v>
      </c>
      <c r="G48" s="38">
        <f>SUM(G47,G41)</f>
        <v>0</v>
      </c>
      <c r="H48" s="46"/>
      <c r="I48" s="46"/>
    </row>
    <row r="49" spans="1:9" x14ac:dyDescent="0.2">
      <c r="H49" s="46"/>
      <c r="I49" s="46"/>
    </row>
    <row r="50" spans="1:9" ht="16" x14ac:dyDescent="0.2">
      <c r="A50" s="17" t="s">
        <v>112</v>
      </c>
      <c r="H50" s="46"/>
      <c r="I50" s="46"/>
    </row>
    <row r="51" spans="1:9" ht="16" x14ac:dyDescent="0.2">
      <c r="A51" s="45" t="s">
        <v>175</v>
      </c>
      <c r="C51" s="38">
        <v>265000</v>
      </c>
      <c r="E51" s="38">
        <v>265000</v>
      </c>
      <c r="G51" s="38">
        <v>265000</v>
      </c>
      <c r="H51" s="46"/>
      <c r="I51" s="46"/>
    </row>
    <row r="52" spans="1:9" ht="16" x14ac:dyDescent="0.2">
      <c r="A52" s="45" t="s">
        <v>113</v>
      </c>
      <c r="C52" s="38">
        <f>+C32-C51</f>
        <v>22760</v>
      </c>
      <c r="E52" s="38">
        <f>+E32-E51</f>
        <v>-11290</v>
      </c>
      <c r="G52" s="38">
        <f>+G32-G51</f>
        <v>127840</v>
      </c>
      <c r="H52" s="46"/>
      <c r="I52" s="46"/>
    </row>
    <row r="53" spans="1:9" ht="16" x14ac:dyDescent="0.2">
      <c r="A53" s="17" t="s">
        <v>114</v>
      </c>
      <c r="C53" s="38">
        <f>SUM(C51:C52)</f>
        <v>287760</v>
      </c>
      <c r="E53" s="38">
        <f t="shared" ref="E53:G53" si="1">SUM(E51:E52)</f>
        <v>253710</v>
      </c>
      <c r="G53" s="38">
        <f t="shared" si="1"/>
        <v>392840</v>
      </c>
      <c r="H53" s="46"/>
      <c r="I53" s="46"/>
    </row>
    <row r="54" spans="1:9" ht="16" x14ac:dyDescent="0.2">
      <c r="A54" s="17" t="s">
        <v>115</v>
      </c>
      <c r="C54" s="38">
        <f>SUM(C53,C48)</f>
        <v>287760</v>
      </c>
      <c r="E54" s="38">
        <f t="shared" ref="E54:G54" si="2">SUM(E53,E48)</f>
        <v>253710</v>
      </c>
      <c r="G54" s="38">
        <f t="shared" si="2"/>
        <v>392840</v>
      </c>
      <c r="H54" s="46"/>
      <c r="I54" s="46"/>
    </row>
    <row r="55" spans="1:9" x14ac:dyDescent="0.2">
      <c r="H55" s="46"/>
      <c r="I55" s="46"/>
    </row>
    <row r="57" spans="1:9" ht="16" x14ac:dyDescent="0.2">
      <c r="A57" s="60" t="s">
        <v>41</v>
      </c>
      <c r="B57" s="65"/>
      <c r="C57" s="61"/>
      <c r="D57" s="61"/>
      <c r="E57" s="61"/>
      <c r="F57" s="61"/>
      <c r="G57" s="61"/>
      <c r="H57" s="44"/>
    </row>
    <row r="58" spans="1:9" s="58" customFormat="1" x14ac:dyDescent="0.2">
      <c r="A58" s="57" t="s">
        <v>159</v>
      </c>
      <c r="B58" s="62"/>
      <c r="C58" s="38"/>
      <c r="D58" s="38"/>
      <c r="E58" s="38"/>
      <c r="F58" s="38"/>
      <c r="G58" s="38"/>
    </row>
    <row r="59" spans="1:9" s="58" customFormat="1" x14ac:dyDescent="0.2">
      <c r="A59" s="59" t="s">
        <v>160</v>
      </c>
      <c r="B59" s="62"/>
      <c r="C59" s="38"/>
      <c r="D59" s="38"/>
      <c r="E59" s="38"/>
      <c r="F59" s="38"/>
      <c r="G59" s="38"/>
    </row>
    <row r="60" spans="1:9" s="58" customFormat="1" x14ac:dyDescent="0.2">
      <c r="A60" s="59" t="s">
        <v>161</v>
      </c>
      <c r="B60" s="62"/>
      <c r="C60" s="38"/>
      <c r="D60" s="38"/>
      <c r="E60" s="38"/>
      <c r="F60" s="38"/>
      <c r="G60" s="38"/>
    </row>
    <row r="61" spans="1:9" s="58" customFormat="1" x14ac:dyDescent="0.2">
      <c r="A61" s="59" t="s">
        <v>162</v>
      </c>
      <c r="B61" s="62"/>
      <c r="C61" s="38"/>
      <c r="D61" s="38"/>
      <c r="E61" s="38"/>
      <c r="F61" s="38"/>
      <c r="G61" s="38"/>
    </row>
    <row r="62" spans="1:9" s="58" customFormat="1" x14ac:dyDescent="0.2">
      <c r="A62" s="59" t="s">
        <v>163</v>
      </c>
      <c r="B62" s="62"/>
      <c r="C62" s="38"/>
      <c r="D62" s="38"/>
      <c r="E62" s="38"/>
      <c r="F62" s="38"/>
      <c r="G62" s="38"/>
    </row>
    <row r="63" spans="1:9" s="58" customFormat="1" x14ac:dyDescent="0.2">
      <c r="A63" s="59" t="s">
        <v>164</v>
      </c>
      <c r="B63" s="62"/>
      <c r="C63" s="38"/>
      <c r="D63" s="38"/>
      <c r="E63" s="38"/>
      <c r="F63" s="38"/>
      <c r="G63" s="38"/>
    </row>
    <row r="64" spans="1:9" s="58" customFormat="1" x14ac:dyDescent="0.2">
      <c r="A64" s="59" t="s">
        <v>166</v>
      </c>
      <c r="B64" s="62"/>
      <c r="C64" s="38"/>
      <c r="D64" s="38"/>
      <c r="E64" s="38"/>
      <c r="F64" s="38"/>
      <c r="G64" s="38"/>
    </row>
    <row r="65" spans="1:7" s="58" customFormat="1" x14ac:dyDescent="0.2">
      <c r="A65" s="59" t="s">
        <v>167</v>
      </c>
      <c r="B65" s="62"/>
      <c r="C65" s="38"/>
      <c r="D65" s="38"/>
      <c r="E65" s="38"/>
      <c r="F65" s="38"/>
      <c r="G65" s="38"/>
    </row>
    <row r="66" spans="1:7" s="58" customFormat="1" x14ac:dyDescent="0.2">
      <c r="A66" s="59" t="s">
        <v>168</v>
      </c>
      <c r="B66" s="62"/>
      <c r="C66" s="38"/>
      <c r="D66" s="38"/>
      <c r="E66" s="38"/>
      <c r="F66" s="38"/>
      <c r="G66" s="38"/>
    </row>
    <row r="67" spans="1:7" s="58" customFormat="1" x14ac:dyDescent="0.2">
      <c r="A67" s="59" t="s">
        <v>170</v>
      </c>
      <c r="B67" s="62"/>
      <c r="C67" s="38"/>
      <c r="D67" s="38"/>
      <c r="E67" s="38"/>
      <c r="F67" s="38"/>
      <c r="G67" s="38"/>
    </row>
    <row r="68" spans="1:7" s="58" customFormat="1" x14ac:dyDescent="0.2">
      <c r="A68" s="59" t="s">
        <v>171</v>
      </c>
      <c r="B68" s="62"/>
      <c r="C68" s="38"/>
      <c r="D68" s="38"/>
      <c r="E68" s="38"/>
      <c r="F68" s="38"/>
      <c r="G68" s="38"/>
    </row>
    <row r="69" spans="1:7" s="58" customFormat="1" x14ac:dyDescent="0.2">
      <c r="A69" s="59" t="s">
        <v>172</v>
      </c>
      <c r="B69" s="62"/>
      <c r="C69" s="38"/>
      <c r="D69" s="38"/>
      <c r="E69" s="38"/>
      <c r="F69" s="38"/>
      <c r="G69" s="38"/>
    </row>
    <row r="70" spans="1:7" s="58" customFormat="1" x14ac:dyDescent="0.2">
      <c r="A70" s="59" t="s">
        <v>176</v>
      </c>
      <c r="B70" s="62"/>
      <c r="C70" s="38"/>
      <c r="D70" s="38"/>
      <c r="E70" s="38"/>
      <c r="F70" s="38"/>
      <c r="G70" s="38"/>
    </row>
    <row r="71" spans="1:7" s="58" customFormat="1" x14ac:dyDescent="0.2">
      <c r="A71" s="59" t="s">
        <v>177</v>
      </c>
      <c r="B71" s="62"/>
      <c r="C71" s="38"/>
      <c r="D71" s="38"/>
      <c r="E71" s="38"/>
      <c r="F71" s="38"/>
      <c r="G71" s="38"/>
    </row>
    <row r="72" spans="1:7" s="58" customFormat="1" x14ac:dyDescent="0.2">
      <c r="A72" s="59"/>
      <c r="B72" s="62"/>
      <c r="C72" s="38"/>
      <c r="D72" s="38"/>
      <c r="E72" s="38"/>
      <c r="F72" s="38"/>
      <c r="G72" s="38"/>
    </row>
    <row r="73" spans="1:7" s="58" customFormat="1" x14ac:dyDescent="0.2">
      <c r="A73" s="59"/>
      <c r="B73" s="62"/>
      <c r="C73" s="38"/>
      <c r="D73" s="38"/>
      <c r="E73" s="38"/>
      <c r="F73" s="38"/>
      <c r="G73" s="3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6883AAB5D3C4DA621D2017A6EC1B7" ma:contentTypeVersion="15" ma:contentTypeDescription="Create a new document." ma:contentTypeScope="" ma:versionID="3287b13149bce1b395073cb7a071ab6f">
  <xsd:schema xmlns:xsd="http://www.w3.org/2001/XMLSchema" xmlns:xs="http://www.w3.org/2001/XMLSchema" xmlns:p="http://schemas.microsoft.com/office/2006/metadata/properties" xmlns:ns2="980623ba-ccf2-4a18-bfe5-c6df4d14cf8f" xmlns:ns3="36a5728a-5963-4636-941c-d99c8b4b163c" targetNamespace="http://schemas.microsoft.com/office/2006/metadata/properties" ma:root="true" ma:fieldsID="041decd2a16798e431397c5dfaa9a044" ns2:_="" ns3:_="">
    <xsd:import namespace="980623ba-ccf2-4a18-bfe5-c6df4d14cf8f"/>
    <xsd:import namespace="36a5728a-5963-4636-941c-d99c8b4b16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623ba-ccf2-4a18-bfe5-c6df4d14cf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5728a-5963-4636-941c-d99c8b4b163c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74B1FF-3203-4CF7-A07B-D51BC2CDB6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0623ba-ccf2-4a18-bfe5-c6df4d14cf8f"/>
    <ds:schemaRef ds:uri="36a5728a-5963-4636-941c-d99c8b4b1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DEDE02-26C5-4DB9-A69B-7B5F694301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630673-BE68-4840-8F39-E7AD5FD246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CF Year 1</vt:lpstr>
      <vt:lpstr>CF Yr 2</vt:lpstr>
      <vt:lpstr>CF Yr 3</vt:lpstr>
      <vt:lpstr>CF Yr 4</vt:lpstr>
      <vt:lpstr>CF Yr 5</vt:lpstr>
      <vt:lpstr>Income Statement</vt:lpstr>
      <vt:lpstr>Balance Sheet</vt:lpstr>
    </vt:vector>
  </TitlesOfParts>
  <Company>Small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Borg, Brittany J.</dc:creator>
  <cp:lastModifiedBy>Microsoft Office User</cp:lastModifiedBy>
  <dcterms:created xsi:type="dcterms:W3CDTF">2015-01-05T16:51:51Z</dcterms:created>
  <dcterms:modified xsi:type="dcterms:W3CDTF">2021-03-15T05:03:33Z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0x0101006756883AAB5D3C4DA621D2017A6EC1B7</vt:lpwstr>
  </property>
</Properties>
</file>