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s\GitHub\Proyecto2\Diagramas y calculos\"/>
    </mc:Choice>
  </mc:AlternateContent>
  <xr:revisionPtr revIDLastSave="0" documentId="13_ncr:1_{BA2F9F93-077A-4E96-8A4C-DD8EEC0D8989}" xr6:coauthVersionLast="47" xr6:coauthVersionMax="47" xr10:uidLastSave="{00000000-0000-0000-0000-000000000000}"/>
  <bookViews>
    <workbookView xWindow="-120" yWindow="-120" windowWidth="20730" windowHeight="11160" activeTab="5" xr2:uid="{1210DC1E-32EA-4FDA-B7D1-093B520B8855}"/>
  </bookViews>
  <sheets>
    <sheet name="Timer0" sheetId="1" r:id="rId1"/>
    <sheet name="PWM 0" sheetId="8" r:id="rId2"/>
    <sheet name="Timer1" sheetId="3" r:id="rId3"/>
    <sheet name="Timer2" sheetId="4" r:id="rId4"/>
    <sheet name="ADC" sheetId="6" r:id="rId5"/>
    <sheet name="UART" sheetId="9" r:id="rId6"/>
    <sheet name="PIN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9" l="1"/>
  <c r="E9" i="9"/>
  <c r="E8" i="9"/>
  <c r="E4" i="9"/>
  <c r="E5" i="9" s="1"/>
  <c r="E6" i="9" s="1"/>
  <c r="B6" i="9"/>
  <c r="B4" i="9"/>
  <c r="B6" i="1"/>
  <c r="B11" i="8"/>
  <c r="B13" i="8"/>
  <c r="B7" i="8"/>
  <c r="B4" i="8"/>
  <c r="D14" i="8" s="1"/>
  <c r="B9" i="6"/>
  <c r="B7" i="6"/>
  <c r="B4" i="6"/>
  <c r="B10" i="6" s="1"/>
  <c r="B6" i="4"/>
  <c r="B9" i="4"/>
  <c r="B7" i="4"/>
  <c r="B4" i="4"/>
  <c r="B12" i="3"/>
  <c r="B7" i="3"/>
  <c r="B9" i="3" s="1"/>
  <c r="B4" i="3"/>
  <c r="B13" i="3" s="1"/>
  <c r="B7" i="1"/>
  <c r="B10" i="1" s="1"/>
  <c r="B4" i="1"/>
  <c r="B14" i="8" l="1"/>
  <c r="B10" i="8"/>
  <c r="B6" i="6"/>
  <c r="B12" i="1"/>
  <c r="B13" i="4"/>
  <c r="B12" i="4"/>
  <c r="B10" i="4"/>
  <c r="B10" i="3"/>
  <c r="B9" i="1"/>
  <c r="B13" i="1"/>
</calcChain>
</file>

<file path=xl/sharedStrings.xml><?xml version="1.0" encoding="utf-8"?>
<sst xmlns="http://schemas.openxmlformats.org/spreadsheetml/2006/main" count="148" uniqueCount="103">
  <si>
    <t>Tamaño del Timer (bits)</t>
  </si>
  <si>
    <t>System clock Frequency (Hz)</t>
  </si>
  <si>
    <t>System clock Prescaler</t>
  </si>
  <si>
    <t>Clock I/O Frequency (Hz)</t>
  </si>
  <si>
    <t>Clock I/O Prescaler</t>
  </si>
  <si>
    <t>Delay deseado</t>
  </si>
  <si>
    <t>Prescaler mínimo</t>
  </si>
  <si>
    <t>Cantidad de bits</t>
  </si>
  <si>
    <t>Tiempo máximo</t>
  </si>
  <si>
    <t>TCNT0</t>
  </si>
  <si>
    <t>OCR0A</t>
  </si>
  <si>
    <t>TCNT2</t>
  </si>
  <si>
    <t>OCR2A</t>
  </si>
  <si>
    <t>TCNT1</t>
  </si>
  <si>
    <t>OCR1A</t>
  </si>
  <si>
    <t>ADC Prescaler</t>
  </si>
  <si>
    <t>ADC Frequency</t>
  </si>
  <si>
    <t>Prescaler Máximo</t>
  </si>
  <si>
    <t>Prescaler Mínimo</t>
  </si>
  <si>
    <t>A-----&gt; Sensor de temperatura</t>
  </si>
  <si>
    <t>PB5</t>
  </si>
  <si>
    <t>PC0</t>
  </si>
  <si>
    <t>ADC0</t>
  </si>
  <si>
    <t>PC1</t>
  </si>
  <si>
    <t>PC2</t>
  </si>
  <si>
    <t>PC4</t>
  </si>
  <si>
    <t>PC3</t>
  </si>
  <si>
    <t>PC5</t>
  </si>
  <si>
    <t>ADC7</t>
  </si>
  <si>
    <t>ADC6</t>
  </si>
  <si>
    <t>ADC1</t>
  </si>
  <si>
    <t>ADC2</t>
  </si>
  <si>
    <t>ADC3</t>
  </si>
  <si>
    <t>ADC4</t>
  </si>
  <si>
    <t>ADC5</t>
  </si>
  <si>
    <t>D13</t>
  </si>
  <si>
    <t>A0</t>
  </si>
  <si>
    <t>A6</t>
  </si>
  <si>
    <t>A7</t>
  </si>
  <si>
    <t>A1</t>
  </si>
  <si>
    <t>A2</t>
  </si>
  <si>
    <t>A3</t>
  </si>
  <si>
    <t>A4</t>
  </si>
  <si>
    <t>A5</t>
  </si>
  <si>
    <t>5V</t>
  </si>
  <si>
    <t>RESET</t>
  </si>
  <si>
    <t>GND</t>
  </si>
  <si>
    <t>VIN</t>
  </si>
  <si>
    <t>D12</t>
  </si>
  <si>
    <t>D11</t>
  </si>
  <si>
    <t>D10</t>
  </si>
  <si>
    <t>D9</t>
  </si>
  <si>
    <t>D8</t>
  </si>
  <si>
    <t>D7</t>
  </si>
  <si>
    <t>D6</t>
  </si>
  <si>
    <t>D5</t>
  </si>
  <si>
    <t>D4</t>
  </si>
  <si>
    <t>D3</t>
  </si>
  <si>
    <t>D2</t>
  </si>
  <si>
    <t>D0/RX</t>
  </si>
  <si>
    <t>D1/TX</t>
  </si>
  <si>
    <t>PB4</t>
  </si>
  <si>
    <t>PB3</t>
  </si>
  <si>
    <t>PB2</t>
  </si>
  <si>
    <t>PB1</t>
  </si>
  <si>
    <t>PB0</t>
  </si>
  <si>
    <t>PD7</t>
  </si>
  <si>
    <t>PD6</t>
  </si>
  <si>
    <t>PD5</t>
  </si>
  <si>
    <t>PD4</t>
  </si>
  <si>
    <t>PD3</t>
  </si>
  <si>
    <t>PD2</t>
  </si>
  <si>
    <t>PD0</t>
  </si>
  <si>
    <t>PD1</t>
  </si>
  <si>
    <t>PWM/OC1B</t>
  </si>
  <si>
    <t>PWM/OC1A</t>
  </si>
  <si>
    <t>Motor DC 1</t>
  </si>
  <si>
    <t>Motor DC 2</t>
  </si>
  <si>
    <t>Servo 1</t>
  </si>
  <si>
    <t>Servo 2</t>
  </si>
  <si>
    <t>Motor DC 3</t>
  </si>
  <si>
    <t>Comunicación Serial</t>
  </si>
  <si>
    <t>SERVO 1</t>
  </si>
  <si>
    <t>SERVO 2</t>
  </si>
  <si>
    <t>SERVO 5</t>
  </si>
  <si>
    <t>SERVO 3</t>
  </si>
  <si>
    <t>SERVO 4</t>
  </si>
  <si>
    <t>estado_MANUAL</t>
  </si>
  <si>
    <t>estado_EEPROM</t>
  </si>
  <si>
    <t>estado_ADAFRUIT</t>
  </si>
  <si>
    <t>F_OC0A</t>
  </si>
  <si>
    <t>OCR0A_CTC</t>
  </si>
  <si>
    <t>Botón 2</t>
  </si>
  <si>
    <t>Botón 3</t>
  </si>
  <si>
    <t>Botón cambio de estado</t>
  </si>
  <si>
    <t>Valores Oscilador</t>
  </si>
  <si>
    <t>BAUDRATE</t>
  </si>
  <si>
    <t>Baudrate deseado</t>
  </si>
  <si>
    <t>UBRR0</t>
  </si>
  <si>
    <t>Baudrate real</t>
  </si>
  <si>
    <t>% error</t>
  </si>
  <si>
    <t>normal</t>
  </si>
  <si>
    <t>Rápido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</si>
</sst>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6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DB4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0" fillId="2" borderId="1" xfId="0" applyFill="1" applyBorder="1"/>
    <xf numFmtId="164" fontId="0" fillId="2" borderId="1" xfId="0" applyNumberFormat="1" applyFill="1" applyBorder="1"/>
    <xf numFmtId="0" fontId="0" fillId="3" borderId="1" xfId="0" applyFill="1" applyBorder="1"/>
    <xf numFmtId="164" fontId="0" fillId="3" borderId="1" xfId="0" applyNumberFormat="1" applyFill="1" applyBorder="1"/>
    <xf numFmtId="0" fontId="4" fillId="0" borderId="0" xfId="0" applyFont="1"/>
    <xf numFmtId="0" fontId="0" fillId="0" borderId="2" xfId="0" applyBorder="1"/>
    <xf numFmtId="0" fontId="1" fillId="4" borderId="1" xfId="0" applyFont="1" applyFill="1" applyBorder="1"/>
    <xf numFmtId="0" fontId="0" fillId="0" borderId="0" xfId="0" applyAlignment="1">
      <alignment horizontal="right"/>
    </xf>
    <xf numFmtId="0" fontId="1" fillId="4" borderId="3" xfId="0" applyFont="1" applyFill="1" applyBorder="1"/>
    <xf numFmtId="0" fontId="1" fillId="4" borderId="4" xfId="0" applyFont="1" applyFill="1" applyBorder="1"/>
    <xf numFmtId="0" fontId="0" fillId="5" borderId="2" xfId="0" applyFill="1" applyBorder="1" applyAlignment="1">
      <alignment horizontal="right"/>
    </xf>
    <xf numFmtId="0" fontId="0" fillId="5" borderId="2" xfId="0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5" xfId="0" applyBorder="1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/>
    <xf numFmtId="0" fontId="0" fillId="0" borderId="0" xfId="0" applyAlignment="1">
      <alignment vertic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B43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9527</xdr:colOff>
      <xdr:row>0</xdr:row>
      <xdr:rowOff>0</xdr:rowOff>
    </xdr:from>
    <xdr:to>
      <xdr:col>10</xdr:col>
      <xdr:colOff>76236</xdr:colOff>
      <xdr:row>9</xdr:row>
      <xdr:rowOff>85500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3FFBF6B-01BA-D115-FF77-4AF6AE66F6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61719" y="0"/>
          <a:ext cx="4638709" cy="18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9527</xdr:colOff>
      <xdr:row>0</xdr:row>
      <xdr:rowOff>0</xdr:rowOff>
    </xdr:from>
    <xdr:to>
      <xdr:col>10</xdr:col>
      <xdr:colOff>76236</xdr:colOff>
      <xdr:row>9</xdr:row>
      <xdr:rowOff>85500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E423BAA-A045-4E9F-9CC1-41FC050354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62452" y="0"/>
          <a:ext cx="4638709" cy="18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14653</xdr:colOff>
      <xdr:row>0</xdr:row>
      <xdr:rowOff>0</xdr:rowOff>
    </xdr:from>
    <xdr:to>
      <xdr:col>10</xdr:col>
      <xdr:colOff>356167</xdr:colOff>
      <xdr:row>9</xdr:row>
      <xdr:rowOff>85500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3FA37E1-82E5-D66D-1D8A-4CEAA49CC2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66845" y="0"/>
          <a:ext cx="4913514" cy="18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</xdr:colOff>
      <xdr:row>0</xdr:row>
      <xdr:rowOff>0</xdr:rowOff>
    </xdr:from>
    <xdr:to>
      <xdr:col>10</xdr:col>
      <xdr:colOff>599443</xdr:colOff>
      <xdr:row>9</xdr:row>
      <xdr:rowOff>85500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B1AE3DD-895F-93A9-29FB-EE0B32B59BB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9863"/>
        <a:stretch/>
      </xdr:blipFill>
      <xdr:spPr>
        <a:xfrm>
          <a:off x="4352193" y="0"/>
          <a:ext cx="5171442" cy="180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11</xdr:col>
      <xdr:colOff>426000</xdr:colOff>
      <xdr:row>8</xdr:row>
      <xdr:rowOff>76966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8D32C0B-5C03-043C-6572-8D11AD1760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57688" y="0"/>
          <a:ext cx="5760000" cy="1600966"/>
        </a:xfrm>
        <a:prstGeom prst="rect">
          <a:avLst/>
        </a:prstGeom>
      </xdr:spPr>
    </xdr:pic>
    <xdr:clientData/>
  </xdr:twoCellAnchor>
  <xdr:twoCellAnchor>
    <xdr:from>
      <xdr:col>0</xdr:col>
      <xdr:colOff>166688</xdr:colOff>
      <xdr:row>11</xdr:row>
      <xdr:rowOff>55563</xdr:rowOff>
    </xdr:from>
    <xdr:to>
      <xdr:col>1</xdr:col>
      <xdr:colOff>222252</xdr:colOff>
      <xdr:row>25</xdr:row>
      <xdr:rowOff>168276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84D46942-CFCD-3D76-57C7-02FE283ED861}"/>
            </a:ext>
          </a:extLst>
        </xdr:cNvPr>
        <xdr:cNvGrpSpPr/>
      </xdr:nvGrpSpPr>
      <xdr:grpSpPr>
        <a:xfrm>
          <a:off x="166688" y="2151063"/>
          <a:ext cx="1905002" cy="2779713"/>
          <a:chOff x="508000" y="2286000"/>
          <a:chExt cx="1905002" cy="2779713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8323576F-6436-B3B0-24AD-A4120E287A36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l="9584" r="75740" b="3538"/>
          <a:stretch/>
        </xdr:blipFill>
        <xdr:spPr>
          <a:xfrm>
            <a:off x="508000" y="2286000"/>
            <a:ext cx="777875" cy="2778125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9FFB7B24-0FAE-43D9-B0FB-5603F4E05F56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l="55677" r="22909" b="3538"/>
          <a:stretch/>
        </xdr:blipFill>
        <xdr:spPr>
          <a:xfrm>
            <a:off x="1277938" y="2287588"/>
            <a:ext cx="1135064" cy="2778125"/>
          </a:xfrm>
          <a:prstGeom prst="rect">
            <a:avLst/>
          </a:prstGeom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89807</xdr:colOff>
      <xdr:row>1</xdr:row>
      <xdr:rowOff>104776</xdr:rowOff>
    </xdr:from>
    <xdr:to>
      <xdr:col>9</xdr:col>
      <xdr:colOff>535782</xdr:colOff>
      <xdr:row>19</xdr:row>
      <xdr:rowOff>77174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8D37D3E-8AA0-4961-AC31-34C0B52D997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946" t="20708" r="38768" b="39291"/>
        <a:stretch/>
      </xdr:blipFill>
      <xdr:spPr bwMode="auto">
        <a:xfrm>
          <a:off x="6233432" y="295276"/>
          <a:ext cx="2017600" cy="34013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6B0D8-6648-493B-8D2C-12256B2A6430}">
  <dimension ref="A1:B13"/>
  <sheetViews>
    <sheetView zoomScale="120" zoomScaleNormal="120" workbookViewId="0">
      <selection activeCell="C12" sqref="C12"/>
    </sheetView>
  </sheetViews>
  <sheetFormatPr baseColWidth="10" defaultRowHeight="15" x14ac:dyDescent="0.25"/>
  <cols>
    <col min="1" max="1" width="27.7109375" customWidth="1"/>
    <col min="2" max="2" width="14.7109375" customWidth="1"/>
  </cols>
  <sheetData>
    <row r="1" spans="1:2" x14ac:dyDescent="0.25">
      <c r="A1" s="1" t="s">
        <v>0</v>
      </c>
      <c r="B1" s="2">
        <v>8</v>
      </c>
    </row>
    <row r="2" spans="1:2" x14ac:dyDescent="0.25">
      <c r="A2" s="1" t="s">
        <v>1</v>
      </c>
      <c r="B2" s="2">
        <v>16000000</v>
      </c>
    </row>
    <row r="3" spans="1:2" x14ac:dyDescent="0.25">
      <c r="A3" s="1" t="s">
        <v>2</v>
      </c>
      <c r="B3" s="2">
        <v>1</v>
      </c>
    </row>
    <row r="4" spans="1:2" x14ac:dyDescent="0.25">
      <c r="A4" s="1" t="s">
        <v>3</v>
      </c>
      <c r="B4" s="2">
        <f>B2/B3</f>
        <v>16000000</v>
      </c>
    </row>
    <row r="5" spans="1:2" x14ac:dyDescent="0.25">
      <c r="A5" s="1" t="s">
        <v>4</v>
      </c>
      <c r="B5" s="3">
        <v>8</v>
      </c>
    </row>
    <row r="6" spans="1:2" x14ac:dyDescent="0.25">
      <c r="A6" s="1" t="s">
        <v>5</v>
      </c>
      <c r="B6" s="2">
        <f>50/1000000</f>
        <v>5.0000000000000002E-5</v>
      </c>
    </row>
    <row r="7" spans="1:2" x14ac:dyDescent="0.25">
      <c r="A7" s="1" t="s">
        <v>7</v>
      </c>
      <c r="B7" s="2">
        <f>POWER(2,B1)</f>
        <v>256</v>
      </c>
    </row>
    <row r="9" spans="1:2" x14ac:dyDescent="0.25">
      <c r="A9" t="s">
        <v>6</v>
      </c>
      <c r="B9">
        <f>(B6*B4)/B7</f>
        <v>3.125</v>
      </c>
    </row>
    <row r="10" spans="1:2" x14ac:dyDescent="0.25">
      <c r="A10" t="s">
        <v>8</v>
      </c>
      <c r="B10">
        <f>(B7*B5)/B4</f>
        <v>1.2799999999999999E-4</v>
      </c>
    </row>
    <row r="12" spans="1:2" x14ac:dyDescent="0.25">
      <c r="A12" s="4" t="s">
        <v>9</v>
      </c>
      <c r="B12" s="5">
        <f>B7-((B4*B6)/B5)</f>
        <v>156</v>
      </c>
    </row>
    <row r="13" spans="1:2" x14ac:dyDescent="0.25">
      <c r="A13" s="6" t="s">
        <v>10</v>
      </c>
      <c r="B13" s="7">
        <f>(B4*B6)/B5</f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7BF4-B1BF-4ED0-A22B-0DFE922B275C}">
  <dimension ref="A1:D14"/>
  <sheetViews>
    <sheetView zoomScale="120" zoomScaleNormal="120" workbookViewId="0">
      <selection activeCell="C15" sqref="C15"/>
    </sheetView>
  </sheetViews>
  <sheetFormatPr baseColWidth="10" defaultRowHeight="15" x14ac:dyDescent="0.25"/>
  <cols>
    <col min="1" max="1" width="27.7109375" customWidth="1"/>
    <col min="2" max="2" width="14.7109375" customWidth="1"/>
  </cols>
  <sheetData>
    <row r="1" spans="1:4" x14ac:dyDescent="0.25">
      <c r="A1" s="1" t="s">
        <v>0</v>
      </c>
      <c r="B1" s="2">
        <v>8</v>
      </c>
    </row>
    <row r="2" spans="1:4" x14ac:dyDescent="0.25">
      <c r="A2" s="1" t="s">
        <v>1</v>
      </c>
      <c r="B2" s="2">
        <v>16000000</v>
      </c>
    </row>
    <row r="3" spans="1:4" x14ac:dyDescent="0.25">
      <c r="A3" s="1" t="s">
        <v>2</v>
      </c>
      <c r="B3" s="2">
        <v>1</v>
      </c>
    </row>
    <row r="4" spans="1:4" x14ac:dyDescent="0.25">
      <c r="A4" s="1" t="s">
        <v>3</v>
      </c>
      <c r="B4" s="2">
        <f>B2/B3</f>
        <v>16000000</v>
      </c>
    </row>
    <row r="5" spans="1:4" x14ac:dyDescent="0.25">
      <c r="A5" s="1" t="s">
        <v>4</v>
      </c>
      <c r="B5" s="3">
        <v>8</v>
      </c>
    </row>
    <row r="6" spans="1:4" x14ac:dyDescent="0.25">
      <c r="A6" s="1" t="s">
        <v>5</v>
      </c>
      <c r="B6" s="2">
        <v>0.01</v>
      </c>
    </row>
    <row r="7" spans="1:4" x14ac:dyDescent="0.25">
      <c r="A7" s="1" t="s">
        <v>7</v>
      </c>
      <c r="B7" s="2">
        <f>POWER(2,B1)</f>
        <v>256</v>
      </c>
    </row>
    <row r="8" spans="1:4" x14ac:dyDescent="0.25">
      <c r="A8" s="18" t="s">
        <v>90</v>
      </c>
      <c r="B8">
        <v>10000</v>
      </c>
    </row>
    <row r="10" spans="1:4" x14ac:dyDescent="0.25">
      <c r="A10" t="s">
        <v>6</v>
      </c>
      <c r="B10">
        <f>(B6*B4)/B7</f>
        <v>625</v>
      </c>
    </row>
    <row r="11" spans="1:4" x14ac:dyDescent="0.25">
      <c r="A11" t="s">
        <v>8</v>
      </c>
      <c r="B11">
        <f>(B7*B5)/B4</f>
        <v>1.2799999999999999E-4</v>
      </c>
    </row>
    <row r="13" spans="1:4" x14ac:dyDescent="0.25">
      <c r="A13" s="4" t="s">
        <v>9</v>
      </c>
      <c r="B13" s="5">
        <f>B7-((B4*B6)/B5)</f>
        <v>-19744</v>
      </c>
    </row>
    <row r="14" spans="1:4" x14ac:dyDescent="0.25">
      <c r="A14" s="6" t="s">
        <v>10</v>
      </c>
      <c r="B14" s="7">
        <f>(B4*B6)/B5</f>
        <v>20000</v>
      </c>
      <c r="C14" t="s">
        <v>91</v>
      </c>
      <c r="D14">
        <f>(B4/(2*B5*B8))-1</f>
        <v>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C0C13-7802-4DC5-B225-206C961D684E}">
  <dimension ref="A1:B13"/>
  <sheetViews>
    <sheetView zoomScale="120" zoomScaleNormal="120" zoomScaleSheetLayoutView="120" workbookViewId="0">
      <selection activeCell="C15" sqref="C15"/>
    </sheetView>
  </sheetViews>
  <sheetFormatPr baseColWidth="10" defaultRowHeight="15" x14ac:dyDescent="0.25"/>
  <cols>
    <col min="1" max="1" width="27.7109375" customWidth="1"/>
    <col min="2" max="2" width="14.7109375" customWidth="1"/>
  </cols>
  <sheetData>
    <row r="1" spans="1:2" x14ac:dyDescent="0.25">
      <c r="A1" s="1" t="s">
        <v>0</v>
      </c>
      <c r="B1" s="2">
        <v>16</v>
      </c>
    </row>
    <row r="2" spans="1:2" x14ac:dyDescent="0.25">
      <c r="A2" s="1" t="s">
        <v>1</v>
      </c>
      <c r="B2" s="2">
        <v>16000000</v>
      </c>
    </row>
    <row r="3" spans="1:2" x14ac:dyDescent="0.25">
      <c r="A3" s="1" t="s">
        <v>2</v>
      </c>
      <c r="B3" s="2">
        <v>16</v>
      </c>
    </row>
    <row r="4" spans="1:2" x14ac:dyDescent="0.25">
      <c r="A4" s="1" t="s">
        <v>3</v>
      </c>
      <c r="B4" s="2">
        <f>B2/B3</f>
        <v>1000000</v>
      </c>
    </row>
    <row r="5" spans="1:2" x14ac:dyDescent="0.25">
      <c r="A5" s="1" t="s">
        <v>4</v>
      </c>
      <c r="B5" s="3">
        <v>8</v>
      </c>
    </row>
    <row r="6" spans="1:2" x14ac:dyDescent="0.25">
      <c r="A6" s="1" t="s">
        <v>5</v>
      </c>
      <c r="B6" s="2">
        <v>0.5</v>
      </c>
    </row>
    <row r="7" spans="1:2" x14ac:dyDescent="0.25">
      <c r="A7" s="1" t="s">
        <v>7</v>
      </c>
      <c r="B7" s="2">
        <f>POWER(2,B1)</f>
        <v>65536</v>
      </c>
    </row>
    <row r="9" spans="1:2" x14ac:dyDescent="0.25">
      <c r="A9" t="s">
        <v>6</v>
      </c>
      <c r="B9">
        <f>(B6*B4)/B7</f>
        <v>7.62939453125</v>
      </c>
    </row>
    <row r="10" spans="1:2" x14ac:dyDescent="0.25">
      <c r="A10" t="s">
        <v>8</v>
      </c>
      <c r="B10">
        <f>(B7*B5)/B4</f>
        <v>0.52428799999999998</v>
      </c>
    </row>
    <row r="12" spans="1:2" x14ac:dyDescent="0.25">
      <c r="A12" s="4" t="s">
        <v>13</v>
      </c>
      <c r="B12" s="5">
        <f>B7-((B4*B6)/B5)</f>
        <v>3036</v>
      </c>
    </row>
    <row r="13" spans="1:2" x14ac:dyDescent="0.25">
      <c r="A13" s="6" t="s">
        <v>14</v>
      </c>
      <c r="B13" s="7">
        <f>(B4*B6)/B5</f>
        <v>62500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A59BE-8009-42E5-9AC6-B2CF247E5604}">
  <dimension ref="A1:D13"/>
  <sheetViews>
    <sheetView zoomScale="130" zoomScaleNormal="130" workbookViewId="0">
      <selection activeCell="B6" sqref="B6"/>
    </sheetView>
  </sheetViews>
  <sheetFormatPr baseColWidth="10" defaultRowHeight="15" x14ac:dyDescent="0.25"/>
  <cols>
    <col min="1" max="1" width="27.7109375" customWidth="1"/>
    <col min="2" max="2" width="14.7109375" customWidth="1"/>
  </cols>
  <sheetData>
    <row r="1" spans="1:4" x14ac:dyDescent="0.25">
      <c r="A1" s="1" t="s">
        <v>0</v>
      </c>
      <c r="B1" s="2">
        <v>8</v>
      </c>
    </row>
    <row r="2" spans="1:4" x14ac:dyDescent="0.25">
      <c r="A2" s="1" t="s">
        <v>1</v>
      </c>
      <c r="B2" s="2">
        <v>16000000</v>
      </c>
    </row>
    <row r="3" spans="1:4" x14ac:dyDescent="0.25">
      <c r="A3" s="1" t="s">
        <v>2</v>
      </c>
      <c r="B3" s="2">
        <v>16</v>
      </c>
    </row>
    <row r="4" spans="1:4" x14ac:dyDescent="0.25">
      <c r="A4" s="1" t="s">
        <v>3</v>
      </c>
      <c r="B4" s="2">
        <f>B2/B3</f>
        <v>1000000</v>
      </c>
    </row>
    <row r="5" spans="1:4" x14ac:dyDescent="0.25">
      <c r="A5" s="1" t="s">
        <v>4</v>
      </c>
      <c r="B5" s="3">
        <v>8</v>
      </c>
    </row>
    <row r="6" spans="1:4" x14ac:dyDescent="0.25">
      <c r="A6" s="1" t="s">
        <v>5</v>
      </c>
      <c r="B6" s="3">
        <f>1/1000</f>
        <v>1E-3</v>
      </c>
    </row>
    <row r="7" spans="1:4" x14ac:dyDescent="0.25">
      <c r="A7" s="1" t="s">
        <v>7</v>
      </c>
      <c r="B7" s="2">
        <f>POWER(2,B1)</f>
        <v>256</v>
      </c>
    </row>
    <row r="9" spans="1:4" x14ac:dyDescent="0.25">
      <c r="A9" t="s">
        <v>6</v>
      </c>
      <c r="B9">
        <f>(B6*B4)/B7</f>
        <v>3.90625</v>
      </c>
    </row>
    <row r="10" spans="1:4" x14ac:dyDescent="0.25">
      <c r="A10" t="s">
        <v>8</v>
      </c>
      <c r="B10">
        <f>(B7*B5)/B4</f>
        <v>2.0479999999999999E-3</v>
      </c>
    </row>
    <row r="12" spans="1:4" x14ac:dyDescent="0.25">
      <c r="A12" s="4" t="s">
        <v>11</v>
      </c>
      <c r="B12" s="5">
        <f>B7-((B4*B6)/B5)</f>
        <v>131</v>
      </c>
    </row>
    <row r="13" spans="1:4" x14ac:dyDescent="0.25">
      <c r="A13" s="6" t="s">
        <v>12</v>
      </c>
      <c r="B13" s="7">
        <f>(B4*B6)/B5</f>
        <v>125</v>
      </c>
      <c r="D13" s="8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16D35-FEC6-40F9-8EF8-04956D67F1F0}">
  <dimension ref="A1:B20"/>
  <sheetViews>
    <sheetView zoomScale="120" zoomScaleNormal="120" workbookViewId="0">
      <selection activeCell="B6" sqref="B6"/>
    </sheetView>
  </sheetViews>
  <sheetFormatPr baseColWidth="10" defaultRowHeight="15" x14ac:dyDescent="0.25"/>
  <cols>
    <col min="1" max="1" width="27.7109375" customWidth="1"/>
    <col min="2" max="2" width="14.7109375" customWidth="1"/>
  </cols>
  <sheetData>
    <row r="1" spans="1:2" x14ac:dyDescent="0.25">
      <c r="A1" s="1" t="s">
        <v>0</v>
      </c>
      <c r="B1" s="2">
        <v>8</v>
      </c>
    </row>
    <row r="2" spans="1:2" x14ac:dyDescent="0.25">
      <c r="A2" s="1" t="s">
        <v>1</v>
      </c>
      <c r="B2" s="2">
        <v>16000000</v>
      </c>
    </row>
    <row r="3" spans="1:2" x14ac:dyDescent="0.25">
      <c r="A3" s="1" t="s">
        <v>2</v>
      </c>
      <c r="B3" s="2">
        <v>16</v>
      </c>
    </row>
    <row r="4" spans="1:2" x14ac:dyDescent="0.25">
      <c r="A4" s="1" t="s">
        <v>3</v>
      </c>
      <c r="B4" s="2">
        <f>B2/B3</f>
        <v>1000000</v>
      </c>
    </row>
    <row r="5" spans="1:2" x14ac:dyDescent="0.25">
      <c r="A5" s="1" t="s">
        <v>15</v>
      </c>
      <c r="B5" s="3">
        <v>8</v>
      </c>
    </row>
    <row r="6" spans="1:2" x14ac:dyDescent="0.25">
      <c r="A6" s="1" t="s">
        <v>16</v>
      </c>
      <c r="B6" s="2">
        <f>B4/B5</f>
        <v>125000</v>
      </c>
    </row>
    <row r="7" spans="1:2" x14ac:dyDescent="0.25">
      <c r="A7" s="1" t="s">
        <v>7</v>
      </c>
      <c r="B7" s="2">
        <f>POWER(2,B1)</f>
        <v>256</v>
      </c>
    </row>
    <row r="9" spans="1:2" x14ac:dyDescent="0.25">
      <c r="A9" t="s">
        <v>17</v>
      </c>
      <c r="B9">
        <f>B4/50000</f>
        <v>20</v>
      </c>
    </row>
    <row r="10" spans="1:2" x14ac:dyDescent="0.25">
      <c r="A10" t="s">
        <v>18</v>
      </c>
      <c r="B10">
        <f>B4/200000</f>
        <v>5</v>
      </c>
    </row>
    <row r="20" spans="2:2" x14ac:dyDescent="0.25">
      <c r="B20" t="s">
        <v>19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BEB9A-C9F2-448C-9123-E0B8F4425AE3}">
  <dimension ref="A1:E10"/>
  <sheetViews>
    <sheetView tabSelected="1" zoomScale="120" zoomScaleNormal="120" workbookViewId="0">
      <selection activeCell="D14" sqref="D14"/>
    </sheetView>
  </sheetViews>
  <sheetFormatPr baseColWidth="10" defaultRowHeight="15" x14ac:dyDescent="0.25"/>
  <cols>
    <col min="1" max="1" width="27.7109375" customWidth="1"/>
    <col min="2" max="2" width="14.7109375" customWidth="1"/>
    <col min="4" max="4" width="27.7109375" customWidth="1"/>
    <col min="5" max="5" width="14.7109375" customWidth="1"/>
  </cols>
  <sheetData>
    <row r="1" spans="1:5" x14ac:dyDescent="0.25">
      <c r="A1" s="24" t="s">
        <v>95</v>
      </c>
      <c r="B1" s="25"/>
      <c r="D1" s="26" t="s">
        <v>96</v>
      </c>
      <c r="E1" s="26"/>
    </row>
    <row r="2" spans="1:5" x14ac:dyDescent="0.25">
      <c r="A2" s="1" t="s">
        <v>1</v>
      </c>
      <c r="B2" s="2">
        <v>16000000</v>
      </c>
      <c r="D2" s="1" t="s">
        <v>97</v>
      </c>
      <c r="E2" s="1">
        <v>9600</v>
      </c>
    </row>
    <row r="3" spans="1:5" x14ac:dyDescent="0.25">
      <c r="A3" s="1" t="s">
        <v>2</v>
      </c>
      <c r="B3" s="2">
        <v>1</v>
      </c>
      <c r="D3" s="27" t="s">
        <v>101</v>
      </c>
      <c r="E3" s="27"/>
    </row>
    <row r="4" spans="1:5" x14ac:dyDescent="0.25">
      <c r="A4" s="1" t="s">
        <v>3</v>
      </c>
      <c r="B4" s="2">
        <f>B2/B3</f>
        <v>16000000</v>
      </c>
      <c r="D4" s="1" t="s">
        <v>98</v>
      </c>
      <c r="E4" s="1">
        <f>ROUND((B2/(16*E2))-1,0)</f>
        <v>103</v>
      </c>
    </row>
    <row r="5" spans="1:5" x14ac:dyDescent="0.25">
      <c r="A5" s="1" t="s">
        <v>4</v>
      </c>
      <c r="B5" s="3">
        <v>8</v>
      </c>
      <c r="D5" s="1" t="s">
        <v>99</v>
      </c>
      <c r="E5" s="28">
        <f>B2/(16*(E4+1))</f>
        <v>9615.3846153846152</v>
      </c>
    </row>
    <row r="6" spans="1:5" x14ac:dyDescent="0.25">
      <c r="A6" s="1" t="s">
        <v>5</v>
      </c>
      <c r="B6" s="2">
        <f>50/1000000</f>
        <v>5.0000000000000002E-5</v>
      </c>
      <c r="D6" s="1" t="s">
        <v>100</v>
      </c>
      <c r="E6" s="28">
        <f>ABS((E5-E2)/E2)*100</f>
        <v>0.1602564102564088</v>
      </c>
    </row>
    <row r="7" spans="1:5" x14ac:dyDescent="0.25">
      <c r="D7" s="27" t="s">
        <v>102</v>
      </c>
      <c r="E7" s="27"/>
    </row>
    <row r="8" spans="1:5" x14ac:dyDescent="0.25">
      <c r="D8" s="1" t="s">
        <v>98</v>
      </c>
      <c r="E8" s="1">
        <f>ROUND((B2/(8*E2))-1,0)</f>
        <v>207</v>
      </c>
    </row>
    <row r="9" spans="1:5" x14ac:dyDescent="0.25">
      <c r="D9" s="1" t="s">
        <v>99</v>
      </c>
      <c r="E9" s="28">
        <f>B2/(8*(E8+1))</f>
        <v>9615.3846153846152</v>
      </c>
    </row>
    <row r="10" spans="1:5" x14ac:dyDescent="0.25">
      <c r="D10" s="1" t="s">
        <v>100</v>
      </c>
      <c r="E10" s="28">
        <f>ABS((E9-E2)/E2)*100</f>
        <v>0.1602564102564088</v>
      </c>
    </row>
  </sheetData>
  <mergeCells count="4">
    <mergeCell ref="A1:B1"/>
    <mergeCell ref="D1:E1"/>
    <mergeCell ref="D3:E3"/>
    <mergeCell ref="D7:E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EF280-7BBB-4B74-AFDA-64B2FFF05418}">
  <dimension ref="B4:P18"/>
  <sheetViews>
    <sheetView topLeftCell="A2" zoomScaleNormal="100" workbookViewId="0">
      <selection activeCell="K21" sqref="K21"/>
    </sheetView>
  </sheetViews>
  <sheetFormatPr baseColWidth="10" defaultRowHeight="15" x14ac:dyDescent="0.25"/>
  <cols>
    <col min="8" max="8" width="12.140625" bestFit="1" customWidth="1"/>
  </cols>
  <sheetData>
    <row r="4" spans="2:16" x14ac:dyDescent="0.25">
      <c r="B4" s="20" t="s">
        <v>84</v>
      </c>
      <c r="C4" s="20"/>
      <c r="D4" s="20"/>
      <c r="F4" s="14" t="s">
        <v>20</v>
      </c>
      <c r="G4" s="13" t="s">
        <v>35</v>
      </c>
      <c r="K4" s="12" t="s">
        <v>48</v>
      </c>
      <c r="L4" s="15" t="s">
        <v>61</v>
      </c>
      <c r="N4" s="19" t="s">
        <v>86</v>
      </c>
      <c r="O4" s="19"/>
      <c r="P4" s="19"/>
    </row>
    <row r="5" spans="2:16" x14ac:dyDescent="0.25">
      <c r="B5" s="16"/>
      <c r="C5" s="16"/>
      <c r="D5" s="16"/>
      <c r="K5" s="12" t="s">
        <v>49</v>
      </c>
      <c r="L5" s="15" t="s">
        <v>62</v>
      </c>
      <c r="N5" s="19" t="s">
        <v>85</v>
      </c>
      <c r="O5" s="19"/>
      <c r="P5" s="19"/>
    </row>
    <row r="6" spans="2:16" x14ac:dyDescent="0.25">
      <c r="B6" s="20"/>
      <c r="C6" s="20"/>
      <c r="D6" s="20"/>
      <c r="K6" s="12" t="s">
        <v>50</v>
      </c>
      <c r="L6" s="15" t="s">
        <v>63</v>
      </c>
      <c r="M6" t="s">
        <v>74</v>
      </c>
      <c r="N6" s="19" t="s">
        <v>83</v>
      </c>
      <c r="O6" s="19"/>
      <c r="P6" s="19"/>
    </row>
    <row r="7" spans="2:16" x14ac:dyDescent="0.25">
      <c r="B7" s="23" t="s">
        <v>76</v>
      </c>
      <c r="C7" s="23"/>
      <c r="D7" s="23"/>
      <c r="E7" s="11" t="s">
        <v>22</v>
      </c>
      <c r="F7" s="14" t="s">
        <v>21</v>
      </c>
      <c r="G7" s="13" t="s">
        <v>36</v>
      </c>
      <c r="K7" s="12" t="s">
        <v>51</v>
      </c>
      <c r="L7" s="15" t="s">
        <v>64</v>
      </c>
      <c r="M7" t="s">
        <v>75</v>
      </c>
      <c r="N7" s="19" t="s">
        <v>82</v>
      </c>
      <c r="O7" s="19"/>
      <c r="P7" s="19"/>
    </row>
    <row r="8" spans="2:16" x14ac:dyDescent="0.25">
      <c r="B8" s="23" t="s">
        <v>77</v>
      </c>
      <c r="C8" s="23"/>
      <c r="D8" s="23"/>
      <c r="E8" s="11" t="s">
        <v>30</v>
      </c>
      <c r="F8" s="14" t="s">
        <v>23</v>
      </c>
      <c r="G8" s="13" t="s">
        <v>39</v>
      </c>
      <c r="K8" s="12" t="s">
        <v>52</v>
      </c>
      <c r="L8" s="15" t="s">
        <v>65</v>
      </c>
      <c r="N8" s="19"/>
      <c r="O8" s="19"/>
      <c r="P8" s="19"/>
    </row>
    <row r="9" spans="2:16" x14ac:dyDescent="0.25">
      <c r="B9" s="23" t="s">
        <v>78</v>
      </c>
      <c r="C9" s="23"/>
      <c r="D9" s="23"/>
      <c r="E9" s="11" t="s">
        <v>31</v>
      </c>
      <c r="F9" s="14" t="s">
        <v>24</v>
      </c>
      <c r="G9" s="13" t="s">
        <v>40</v>
      </c>
      <c r="K9" s="12" t="s">
        <v>53</v>
      </c>
      <c r="L9" s="15" t="s">
        <v>66</v>
      </c>
      <c r="N9" s="19" t="s">
        <v>93</v>
      </c>
      <c r="O9" s="19"/>
      <c r="P9" s="19"/>
    </row>
    <row r="10" spans="2:16" x14ac:dyDescent="0.25">
      <c r="B10" s="23" t="s">
        <v>79</v>
      </c>
      <c r="C10" s="23"/>
      <c r="D10" s="23"/>
      <c r="E10" s="11" t="s">
        <v>32</v>
      </c>
      <c r="F10" s="14" t="s">
        <v>26</v>
      </c>
      <c r="G10" s="13" t="s">
        <v>41</v>
      </c>
      <c r="K10" s="12" t="s">
        <v>54</v>
      </c>
      <c r="L10" s="15" t="s">
        <v>67</v>
      </c>
      <c r="N10" s="19" t="s">
        <v>92</v>
      </c>
      <c r="O10" s="19"/>
      <c r="P10" s="19"/>
    </row>
    <row r="11" spans="2:16" x14ac:dyDescent="0.25">
      <c r="B11" s="23" t="s">
        <v>80</v>
      </c>
      <c r="C11" s="23"/>
      <c r="D11" s="23"/>
      <c r="E11" s="11" t="s">
        <v>33</v>
      </c>
      <c r="F11" s="14" t="s">
        <v>25</v>
      </c>
      <c r="G11" s="13" t="s">
        <v>42</v>
      </c>
      <c r="K11" s="12" t="s">
        <v>55</v>
      </c>
      <c r="L11" s="15" t="s">
        <v>68</v>
      </c>
      <c r="N11" s="21" t="s">
        <v>94</v>
      </c>
      <c r="O11" s="21"/>
      <c r="P11" s="21"/>
    </row>
    <row r="12" spans="2:16" x14ac:dyDescent="0.25">
      <c r="B12" s="22"/>
      <c r="C12" s="22"/>
      <c r="D12" s="22"/>
      <c r="E12" s="11" t="s">
        <v>34</v>
      </c>
      <c r="F12" s="14" t="s">
        <v>27</v>
      </c>
      <c r="G12" s="13" t="s">
        <v>43</v>
      </c>
      <c r="K12" s="12" t="s">
        <v>56</v>
      </c>
      <c r="L12" s="15" t="s">
        <v>69</v>
      </c>
      <c r="N12" s="19" t="s">
        <v>87</v>
      </c>
      <c r="O12" s="19"/>
      <c r="P12" s="19"/>
    </row>
    <row r="13" spans="2:16" x14ac:dyDescent="0.25">
      <c r="B13" s="22"/>
      <c r="C13" s="22"/>
      <c r="D13" s="22"/>
      <c r="E13" s="11" t="s">
        <v>29</v>
      </c>
      <c r="G13" s="10" t="s">
        <v>37</v>
      </c>
      <c r="K13" s="12" t="s">
        <v>57</v>
      </c>
      <c r="L13" s="15" t="s">
        <v>70</v>
      </c>
      <c r="N13" s="19" t="s">
        <v>88</v>
      </c>
      <c r="O13" s="19"/>
      <c r="P13" s="19"/>
    </row>
    <row r="14" spans="2:16" x14ac:dyDescent="0.25">
      <c r="B14" s="22"/>
      <c r="C14" s="22"/>
      <c r="D14" s="22"/>
      <c r="E14" s="11" t="s">
        <v>28</v>
      </c>
      <c r="G14" s="10" t="s">
        <v>38</v>
      </c>
      <c r="K14" s="12" t="s">
        <v>58</v>
      </c>
      <c r="L14" s="15" t="s">
        <v>71</v>
      </c>
      <c r="N14" s="19" t="s">
        <v>89</v>
      </c>
      <c r="O14" s="19"/>
      <c r="P14" s="19"/>
    </row>
    <row r="15" spans="2:16" x14ac:dyDescent="0.25">
      <c r="B15" s="16"/>
      <c r="C15" s="16"/>
      <c r="D15" s="16"/>
      <c r="G15" s="10" t="s">
        <v>44</v>
      </c>
      <c r="K15" s="12" t="s">
        <v>46</v>
      </c>
      <c r="L15" s="9"/>
      <c r="N15" s="17"/>
      <c r="O15" s="17"/>
      <c r="P15" s="17"/>
    </row>
    <row r="16" spans="2:16" x14ac:dyDescent="0.25">
      <c r="B16" s="16"/>
      <c r="C16" s="16"/>
      <c r="D16" s="16"/>
      <c r="G16" s="10" t="s">
        <v>45</v>
      </c>
      <c r="K16" s="12" t="s">
        <v>45</v>
      </c>
      <c r="L16" s="9"/>
      <c r="N16" s="17"/>
      <c r="O16" s="17"/>
      <c r="P16" s="17"/>
    </row>
    <row r="17" spans="7:16" x14ac:dyDescent="0.25">
      <c r="G17" s="10" t="s">
        <v>46</v>
      </c>
      <c r="K17" s="12" t="s">
        <v>59</v>
      </c>
      <c r="L17" s="15" t="s">
        <v>72</v>
      </c>
      <c r="N17" s="19" t="s">
        <v>81</v>
      </c>
      <c r="O17" s="19"/>
      <c r="P17" s="19"/>
    </row>
    <row r="18" spans="7:16" x14ac:dyDescent="0.25">
      <c r="G18" s="10" t="s">
        <v>47</v>
      </c>
      <c r="K18" s="12" t="s">
        <v>60</v>
      </c>
      <c r="L18" s="15" t="s">
        <v>73</v>
      </c>
      <c r="N18" s="19" t="s">
        <v>81</v>
      </c>
      <c r="O18" s="19"/>
      <c r="P18" s="19"/>
    </row>
  </sheetData>
  <mergeCells count="23">
    <mergeCell ref="B6:D6"/>
    <mergeCell ref="N17:P17"/>
    <mergeCell ref="B7:D7"/>
    <mergeCell ref="B8:D8"/>
    <mergeCell ref="B11:D11"/>
    <mergeCell ref="B10:D10"/>
    <mergeCell ref="B9:D9"/>
    <mergeCell ref="N18:P18"/>
    <mergeCell ref="B4:D4"/>
    <mergeCell ref="N6:P6"/>
    <mergeCell ref="N7:P7"/>
    <mergeCell ref="N8:P8"/>
    <mergeCell ref="N9:P9"/>
    <mergeCell ref="N5:P5"/>
    <mergeCell ref="N4:P4"/>
    <mergeCell ref="N12:P12"/>
    <mergeCell ref="N13:P13"/>
    <mergeCell ref="N14:P14"/>
    <mergeCell ref="N10:P10"/>
    <mergeCell ref="N11:P11"/>
    <mergeCell ref="B12:D12"/>
    <mergeCell ref="B13:D13"/>
    <mergeCell ref="B14:D14"/>
  </mergeCells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Timer0</vt:lpstr>
      <vt:lpstr>PWM 0</vt:lpstr>
      <vt:lpstr>Timer1</vt:lpstr>
      <vt:lpstr>Timer2</vt:lpstr>
      <vt:lpstr>ADC</vt:lpstr>
      <vt:lpstr>UART</vt:lpstr>
      <vt:lpstr>PINES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MATA IXCAYAU, ALMA LISBETH</dc:creator>
  <cp:lastModifiedBy>MATA IXCAYAU, ALMA LISBETH</cp:lastModifiedBy>
  <dcterms:created xsi:type="dcterms:W3CDTF">2025-02-14T21:38:05Z</dcterms:created>
  <dcterms:modified xsi:type="dcterms:W3CDTF">2025-05-24T03:02:31Z</dcterms:modified>
</cp:coreProperties>
</file>