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K:\Rosental\Comun\Bolsa\Mesa Operaciones\Agustin\"/>
    </mc:Choice>
  </mc:AlternateContent>
  <xr:revisionPtr revIDLastSave="0" documentId="13_ncr:1_{34D536F0-09CE-414D-9635-D212552CB655}" xr6:coauthVersionLast="47" xr6:coauthVersionMax="47" xr10:uidLastSave="{00000000-0000-0000-0000-000000000000}"/>
  <bookViews>
    <workbookView xWindow="-120" yWindow="-120" windowWidth="24000" windowHeight="11460" tabRatio="733" activeTab="3" xr2:uid="{00000000-000D-0000-FFFF-FFFF00000000}"/>
  </bookViews>
  <sheets>
    <sheet name="Sheet1" sheetId="1" r:id="rId1"/>
    <sheet name="MAS EJEMPLOS DEL TRAINING" sheetId="3" r:id="rId2"/>
    <sheet name="BD YPF" sheetId="4" r:id="rId3"/>
    <sheet name="BD YPF p WORD" sheetId="10" r:id="rId4"/>
    <sheet name="YPF VALORES" sheetId="6" r:id="rId5"/>
    <sheet name="YPF FORMULAS" sheetId="5" r:id="rId6"/>
    <sheet name="YPF" sheetId="7" r:id="rId7"/>
    <sheet name="Hoja1" sheetId="8" r:id="rId8"/>
    <sheet name="YPF-VELA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6" l="1"/>
  <c r="AJ16" i="6"/>
  <c r="W28" i="6"/>
  <c r="X38" i="6"/>
  <c r="AJ12" i="6"/>
  <c r="AG26" i="6"/>
  <c r="AC4" i="6"/>
  <c r="R9" i="6"/>
  <c r="Q16" i="6"/>
  <c r="AM14" i="6"/>
  <c r="AL3" i="6"/>
  <c r="U28" i="6"/>
  <c r="AJ26" i="6"/>
  <c r="AO14" i="6"/>
  <c r="L18" i="6"/>
  <c r="O14" i="6"/>
  <c r="U19" i="6"/>
  <c r="Q44" i="6"/>
  <c r="AF19" i="6"/>
  <c r="L34" i="6"/>
  <c r="O43" i="6"/>
  <c r="AR27" i="6"/>
  <c r="AI43" i="6"/>
  <c r="T36" i="6"/>
  <c r="AS5" i="6"/>
  <c r="AF16" i="6"/>
  <c r="O17" i="6"/>
  <c r="AP31" i="6"/>
  <c r="T38" i="6"/>
  <c r="C12" i="6"/>
  <c r="N33" i="6"/>
  <c r="AA19" i="6"/>
  <c r="AO44" i="6"/>
  <c r="N25" i="6"/>
  <c r="AD11" i="6"/>
  <c r="X5" i="6"/>
  <c r="AL33" i="6"/>
  <c r="AO33" i="6"/>
  <c r="AM6" i="6"/>
  <c r="C1" i="5"/>
  <c r="N10" i="6"/>
  <c r="AR36" i="6"/>
  <c r="E11" i="6"/>
  <c r="AI34" i="6"/>
  <c r="H42" i="6"/>
  <c r="AP33" i="6"/>
  <c r="N6" i="6"/>
  <c r="AG7" i="6"/>
  <c r="H11" i="6"/>
  <c r="K27" i="6"/>
  <c r="O15" i="6"/>
  <c r="AF36" i="6"/>
  <c r="R19" i="6"/>
  <c r="AR11" i="6"/>
  <c r="AI20" i="6"/>
  <c r="H3" i="6"/>
  <c r="N27" i="6"/>
  <c r="O4" i="6"/>
  <c r="Z35" i="6"/>
  <c r="H41" i="6"/>
  <c r="R28" i="6"/>
  <c r="O44" i="6"/>
  <c r="B29" i="6"/>
  <c r="U31" i="6"/>
  <c r="N29" i="6"/>
  <c r="Q19" i="6"/>
  <c r="X14" i="6"/>
  <c r="AR6" i="6"/>
  <c r="I31" i="6"/>
  <c r="K39" i="6"/>
  <c r="AR40" i="6"/>
  <c r="AD43" i="6"/>
  <c r="I10" i="6"/>
  <c r="AI19" i="6"/>
  <c r="C115" i="5"/>
  <c r="Q40" i="6"/>
  <c r="T22" i="6"/>
  <c r="AL22" i="6"/>
  <c r="AF40" i="6"/>
  <c r="W13" i="6"/>
  <c r="E43" i="6"/>
  <c r="AI17" i="6"/>
  <c r="AP37" i="6"/>
  <c r="O5" i="6"/>
  <c r="U7" i="6"/>
  <c r="T37" i="6"/>
  <c r="N43" i="6"/>
  <c r="R17" i="6"/>
  <c r="AF26" i="6"/>
  <c r="Z5" i="6"/>
  <c r="W42" i="6"/>
  <c r="AF41" i="6"/>
  <c r="AS22" i="6"/>
  <c r="X43" i="6"/>
  <c r="U34" i="6"/>
  <c r="T17" i="6"/>
  <c r="AR34" i="6"/>
  <c r="T33" i="6"/>
  <c r="I33" i="6"/>
  <c r="N22" i="6"/>
  <c r="U41" i="6"/>
  <c r="B22" i="6"/>
  <c r="AP5" i="6"/>
  <c r="AG22" i="6"/>
  <c r="Q3" i="6"/>
  <c r="AD30" i="6"/>
  <c r="AG44" i="6"/>
  <c r="Q39" i="6"/>
  <c r="L33" i="6"/>
  <c r="AS12" i="6"/>
  <c r="Q25" i="6"/>
  <c r="AR20" i="6"/>
  <c r="AG13" i="6"/>
  <c r="AS21" i="6"/>
  <c r="N40" i="6"/>
  <c r="Q31" i="6"/>
  <c r="AL7" i="6"/>
  <c r="AO22" i="6"/>
  <c r="AR2" i="6"/>
  <c r="AC28" i="6"/>
  <c r="I25" i="6"/>
  <c r="AM34" i="6"/>
  <c r="C9" i="6"/>
  <c r="AI4" i="6"/>
  <c r="AM40" i="6"/>
  <c r="AJ25" i="6"/>
  <c r="K19" i="6"/>
  <c r="R42" i="6"/>
  <c r="T41" i="6"/>
  <c r="AC32" i="6"/>
  <c r="AA11" i="6"/>
  <c r="H16" i="6"/>
  <c r="O30" i="6"/>
  <c r="O25" i="6"/>
  <c r="U18" i="6"/>
  <c r="N42" i="6"/>
  <c r="Z8" i="6"/>
  <c r="I30" i="6"/>
  <c r="AF20" i="6"/>
  <c r="AA40" i="6"/>
  <c r="AS8" i="6"/>
  <c r="AC14" i="6"/>
  <c r="AA31" i="6"/>
  <c r="H19" i="6"/>
  <c r="K38" i="6"/>
  <c r="AI25" i="6"/>
  <c r="AA6" i="6"/>
  <c r="O28" i="6"/>
  <c r="U29" i="6"/>
  <c r="AR4" i="6"/>
  <c r="AS24" i="6"/>
  <c r="U38" i="6"/>
  <c r="Z38" i="6"/>
  <c r="C21" i="6"/>
  <c r="H13" i="6"/>
  <c r="AF37" i="6"/>
  <c r="K41" i="6"/>
  <c r="AJ30" i="6"/>
  <c r="W26" i="6"/>
  <c r="AJ4" i="6"/>
  <c r="U26" i="6"/>
  <c r="AP17" i="6"/>
  <c r="K36" i="6"/>
  <c r="L8" i="6"/>
  <c r="X39" i="6"/>
  <c r="U42" i="6"/>
  <c r="T40" i="6"/>
  <c r="Q32" i="6"/>
  <c r="AL40" i="6"/>
  <c r="AS36" i="6"/>
  <c r="AL9" i="6"/>
  <c r="L10" i="6"/>
  <c r="AL12" i="6"/>
  <c r="T34" i="6"/>
  <c r="AR3" i="6"/>
  <c r="I13" i="6"/>
  <c r="L14" i="6"/>
  <c r="U10" i="6"/>
  <c r="AD33" i="6"/>
  <c r="AF18" i="6"/>
  <c r="AJ24" i="6"/>
  <c r="R35" i="6"/>
  <c r="K18" i="6"/>
  <c r="O19" i="6"/>
  <c r="T3" i="6"/>
  <c r="AS43" i="6"/>
  <c r="W3" i="6"/>
  <c r="H2" i="6"/>
  <c r="AM13" i="6"/>
  <c r="Z18" i="6"/>
  <c r="AD3" i="6"/>
  <c r="AL2" i="6"/>
  <c r="AJ29" i="6"/>
  <c r="AR31" i="6"/>
  <c r="H12" i="6"/>
  <c r="AJ14" i="6"/>
  <c r="AC36" i="6"/>
  <c r="I14" i="6"/>
  <c r="W32" i="6"/>
  <c r="AS7" i="6"/>
  <c r="AO16" i="6"/>
  <c r="AL44" i="6"/>
  <c r="O20" i="6"/>
  <c r="U36" i="6"/>
  <c r="AO34" i="6"/>
  <c r="AP34" i="6"/>
  <c r="AI15" i="6"/>
  <c r="X2" i="6"/>
  <c r="R32" i="6"/>
  <c r="K11" i="6"/>
  <c r="Z22" i="6"/>
  <c r="X42" i="6"/>
  <c r="AC17" i="6"/>
  <c r="D6" i="1"/>
  <c r="AF11" i="6"/>
  <c r="AJ40" i="6"/>
  <c r="AF12" i="6"/>
  <c r="AL11" i="6"/>
  <c r="AG27" i="6"/>
  <c r="K42" i="6"/>
  <c r="I18" i="6"/>
  <c r="H10" i="6"/>
  <c r="L29" i="6"/>
  <c r="I26" i="6"/>
  <c r="AL27" i="6"/>
  <c r="L15" i="6"/>
  <c r="Q36" i="6"/>
  <c r="AI13" i="6"/>
  <c r="AG30" i="6"/>
  <c r="AC35" i="6"/>
  <c r="Z15" i="6"/>
  <c r="L12" i="6"/>
  <c r="AG9" i="6"/>
  <c r="H28" i="6"/>
  <c r="AG43" i="6"/>
  <c r="AM41" i="6"/>
  <c r="O34" i="6"/>
  <c r="AR38" i="6"/>
  <c r="AO42" i="6"/>
  <c r="R39" i="6"/>
  <c r="T31" i="6"/>
  <c r="H17" i="6"/>
  <c r="U43" i="6"/>
  <c r="T4" i="6"/>
  <c r="W38" i="6"/>
  <c r="AC39" i="6"/>
  <c r="Q24" i="6"/>
  <c r="B21" i="6"/>
  <c r="AG39" i="6"/>
  <c r="AD26" i="6"/>
  <c r="AI23" i="6"/>
  <c r="N3" i="6"/>
  <c r="AA42" i="6"/>
  <c r="L22" i="6"/>
  <c r="AA14" i="6"/>
  <c r="R12" i="6"/>
  <c r="AF24" i="6"/>
  <c r="E27" i="6"/>
  <c r="I27" i="6"/>
  <c r="X27" i="6"/>
  <c r="R30" i="6"/>
  <c r="W23" i="6"/>
  <c r="Z17" i="6"/>
  <c r="AA16" i="6"/>
  <c r="AP23" i="6"/>
  <c r="AI39" i="6"/>
  <c r="AI16" i="6"/>
  <c r="L39" i="6"/>
  <c r="AR17" i="6"/>
  <c r="AA17" i="6"/>
  <c r="I19" i="6"/>
  <c r="N28" i="6"/>
  <c r="AJ10" i="6"/>
  <c r="AR42" i="6"/>
  <c r="AP35" i="6"/>
  <c r="U22" i="6"/>
  <c r="X13" i="6"/>
  <c r="X23" i="6"/>
  <c r="O40" i="6"/>
  <c r="AA30" i="6"/>
  <c r="AF44" i="6"/>
  <c r="U40" i="6"/>
  <c r="AO20" i="6"/>
  <c r="L41" i="6"/>
  <c r="Z30" i="6"/>
  <c r="AC21" i="6"/>
  <c r="R4" i="6"/>
  <c r="W27" i="6"/>
  <c r="T42" i="6"/>
  <c r="O41" i="6"/>
  <c r="Q38" i="6"/>
  <c r="O3" i="6"/>
  <c r="AR9" i="6"/>
  <c r="C24" i="6"/>
  <c r="U25" i="6"/>
  <c r="AI38" i="6"/>
  <c r="AO40" i="6"/>
  <c r="X34" i="6"/>
  <c r="Q28" i="6"/>
  <c r="Q27" i="6"/>
  <c r="AC3" i="6"/>
  <c r="AS19" i="6"/>
  <c r="X25" i="6"/>
  <c r="T43" i="6"/>
  <c r="Q21" i="6"/>
  <c r="L21" i="6"/>
  <c r="AL23" i="6"/>
  <c r="AA27" i="6"/>
  <c r="AF42" i="6"/>
  <c r="AP13" i="6"/>
  <c r="AO8" i="6"/>
  <c r="AL18" i="6"/>
  <c r="AC9" i="6"/>
  <c r="AP3" i="6"/>
  <c r="AJ33" i="6"/>
  <c r="H9" i="6"/>
  <c r="Q35" i="6"/>
  <c r="AI2" i="6"/>
  <c r="U24" i="6"/>
  <c r="K44" i="6"/>
  <c r="R34" i="6"/>
  <c r="AR43" i="6"/>
  <c r="AO15" i="6"/>
  <c r="AS40" i="6"/>
  <c r="T16" i="6"/>
  <c r="W36" i="6"/>
  <c r="AC19" i="6"/>
  <c r="K8" i="6"/>
  <c r="I17" i="6"/>
  <c r="R44" i="6"/>
  <c r="AM4" i="6"/>
  <c r="R38" i="6"/>
  <c r="I16" i="6"/>
  <c r="AC10" i="6"/>
  <c r="AJ38" i="6"/>
  <c r="O2" i="6"/>
  <c r="AG25" i="6"/>
  <c r="X18" i="6"/>
  <c r="U3" i="6"/>
  <c r="T10" i="6"/>
  <c r="AR25" i="6"/>
  <c r="AI36" i="6"/>
  <c r="AC40" i="6"/>
  <c r="AS44" i="6"/>
  <c r="AC12" i="6"/>
  <c r="AR35" i="6"/>
  <c r="AG41" i="6"/>
  <c r="AI6" i="6"/>
  <c r="AG10" i="6"/>
  <c r="N34" i="6"/>
  <c r="AA26" i="6"/>
  <c r="AI3" i="6"/>
  <c r="K30" i="6"/>
  <c r="X29" i="6"/>
  <c r="Z2" i="6"/>
  <c r="L44" i="6"/>
  <c r="AO23" i="6"/>
  <c r="AP43" i="6"/>
  <c r="AP29" i="6"/>
  <c r="I37" i="6"/>
  <c r="AD36" i="6"/>
  <c r="AO43" i="6"/>
  <c r="AF17" i="6"/>
  <c r="Q23" i="6"/>
  <c r="AM28" i="6"/>
  <c r="AL4" i="6"/>
  <c r="W10" i="6"/>
  <c r="T28" i="6"/>
  <c r="R36" i="6"/>
  <c r="AC44" i="6"/>
  <c r="AJ23" i="6"/>
  <c r="Q17" i="6"/>
  <c r="I2" i="6"/>
  <c r="W16" i="6"/>
  <c r="AS30" i="6"/>
  <c r="AD28" i="6"/>
  <c r="H32" i="6"/>
  <c r="AS41" i="6"/>
  <c r="L43" i="6"/>
  <c r="W7" i="6"/>
  <c r="W17" i="6"/>
  <c r="H27" i="6"/>
  <c r="AI33" i="6"/>
  <c r="AJ5" i="6"/>
  <c r="AP44" i="6"/>
  <c r="AA21" i="6"/>
  <c r="W22" i="6"/>
  <c r="T26" i="6"/>
  <c r="AF14" i="6"/>
  <c r="AP24" i="6"/>
  <c r="K3" i="6"/>
  <c r="Q2" i="6"/>
  <c r="H31" i="6"/>
  <c r="AD21" i="6"/>
  <c r="W5" i="6"/>
  <c r="O36" i="6"/>
  <c r="X37" i="6"/>
  <c r="K6" i="6"/>
  <c r="AS14" i="6"/>
  <c r="H15" i="6"/>
  <c r="W4" i="6"/>
  <c r="K23" i="6"/>
  <c r="AA12" i="6"/>
  <c r="AR5" i="6"/>
  <c r="AR18" i="6"/>
  <c r="X21" i="6"/>
  <c r="AD14" i="6"/>
  <c r="AC7" i="6"/>
  <c r="AA44" i="6"/>
  <c r="Q9" i="6"/>
  <c r="AO5" i="6"/>
  <c r="U15" i="6"/>
  <c r="AF25" i="6"/>
  <c r="Q41" i="6"/>
  <c r="AD38" i="6"/>
  <c r="O11" i="6"/>
  <c r="U23" i="6"/>
  <c r="AA25" i="6"/>
  <c r="W29" i="6"/>
  <c r="L32" i="6"/>
  <c r="Z16" i="6"/>
  <c r="AS28" i="6"/>
  <c r="AS6" i="6"/>
  <c r="N30" i="6"/>
  <c r="AJ36" i="6"/>
  <c r="O35" i="6"/>
  <c r="N26" i="6"/>
  <c r="AF30" i="6"/>
  <c r="T9" i="6"/>
  <c r="AF35" i="6"/>
  <c r="H38" i="6"/>
  <c r="U4" i="6"/>
  <c r="AA7" i="6"/>
  <c r="T8" i="6"/>
  <c r="U13" i="6"/>
  <c r="R2" i="6"/>
  <c r="AI24" i="6"/>
  <c r="K7" i="6"/>
  <c r="O8" i="6"/>
  <c r="AD23" i="6"/>
  <c r="AF32" i="6"/>
  <c r="AG24" i="6"/>
  <c r="AG4" i="6"/>
  <c r="I43" i="6"/>
  <c r="AG14" i="6"/>
  <c r="AO2" i="6"/>
  <c r="R22" i="6"/>
  <c r="AM37" i="6"/>
  <c r="W21" i="6"/>
  <c r="R3" i="6"/>
  <c r="AO10" i="6"/>
  <c r="AI21" i="6"/>
  <c r="X35" i="6"/>
  <c r="Z32" i="6"/>
  <c r="AG29" i="6"/>
  <c r="AS23" i="6"/>
  <c r="Z25" i="6"/>
  <c r="I34" i="6"/>
  <c r="K29" i="6"/>
  <c r="Z12" i="6"/>
  <c r="AD32" i="6"/>
  <c r="A4" i="3" a="1"/>
  <c r="A4" i="3"/>
  <c r="A6" i="1"/>
  <c r="H29" i="6"/>
  <c r="L6" i="6"/>
  <c r="AS42" i="6"/>
  <c r="X24" i="6"/>
  <c r="W34" i="6"/>
  <c r="X3" i="6"/>
  <c r="AL8" i="6"/>
  <c r="AF23" i="6"/>
  <c r="AF43" i="6"/>
  <c r="W40" i="6"/>
  <c r="AA28" i="6"/>
  <c r="X36" i="6"/>
  <c r="R41" i="6"/>
  <c r="AJ22" i="6"/>
  <c r="AF3" i="6"/>
  <c r="U35" i="6"/>
  <c r="I32" i="6"/>
  <c r="AD41" i="6"/>
  <c r="AM20" i="6"/>
  <c r="Q5" i="6"/>
  <c r="AR30" i="6"/>
  <c r="K15" i="6"/>
  <c r="AA15" i="6"/>
  <c r="AP41" i="6"/>
  <c r="AR26" i="6"/>
  <c r="AR29" i="6"/>
  <c r="AA36" i="6"/>
  <c r="N18" i="6"/>
  <c r="AJ37" i="6"/>
  <c r="X28" i="6"/>
  <c r="AR14" i="6"/>
  <c r="AR19" i="6"/>
  <c r="AS39" i="6"/>
  <c r="AI10" i="6"/>
  <c r="L19" i="6"/>
  <c r="I44" i="6"/>
  <c r="AD12" i="6"/>
  <c r="C31" i="6"/>
  <c r="AM36" i="6"/>
  <c r="X17" i="6"/>
  <c r="AL41" i="6"/>
  <c r="Z33" i="6"/>
  <c r="X19" i="6"/>
  <c r="E21" i="6"/>
  <c r="AL35" i="6"/>
  <c r="O32" i="6"/>
  <c r="U16" i="6"/>
  <c r="AJ41" i="6"/>
  <c r="W18" i="6"/>
  <c r="U6" i="6"/>
  <c r="A8" i="3"/>
  <c r="E17" i="6"/>
  <c r="AG32" i="6"/>
  <c r="Q30" i="6"/>
  <c r="Z40" i="6"/>
  <c r="B4" i="6"/>
  <c r="H24" i="6"/>
  <c r="AR15" i="6"/>
  <c r="R10" i="6"/>
  <c r="L40" i="6"/>
  <c r="AM10" i="6"/>
  <c r="AJ7" i="6"/>
  <c r="AM21" i="6"/>
  <c r="O42" i="6"/>
  <c r="N11" i="6"/>
  <c r="I40" i="6"/>
  <c r="T11" i="6"/>
  <c r="O27" i="6"/>
  <c r="E15" i="6"/>
  <c r="C42" i="6"/>
  <c r="H23" i="6"/>
  <c r="X41" i="6"/>
  <c r="N4" i="6"/>
  <c r="AL39" i="6"/>
  <c r="AR44" i="6"/>
  <c r="AC15" i="6"/>
  <c r="H26" i="6"/>
  <c r="H20" i="6"/>
  <c r="K5" i="6"/>
  <c r="R25" i="6"/>
  <c r="AA2" i="6"/>
  <c r="AF39" i="6"/>
  <c r="N20" i="6"/>
  <c r="Q14" i="6"/>
  <c r="AS2" i="6"/>
  <c r="U37" i="6"/>
  <c r="L24" i="6"/>
  <c r="AC5" i="6"/>
  <c r="K17" i="6"/>
  <c r="K32" i="6"/>
  <c r="AA24" i="6"/>
  <c r="AJ21" i="6"/>
  <c r="AI30" i="6"/>
  <c r="AC23" i="6"/>
  <c r="I4" i="6"/>
  <c r="Z43" i="6"/>
  <c r="N44" i="6"/>
  <c r="AS25" i="6"/>
  <c r="W9" i="6"/>
  <c r="H37" i="6"/>
  <c r="AF22" i="6"/>
  <c r="K14" i="6"/>
  <c r="R16" i="6"/>
  <c r="AC6" i="6"/>
  <c r="W19" i="6"/>
  <c r="AL37" i="6"/>
  <c r="W44" i="6"/>
  <c r="AF8" i="6"/>
  <c r="T6" i="6"/>
  <c r="AA20" i="6"/>
  <c r="I8" i="6"/>
  <c r="O37" i="6"/>
  <c r="AP18" i="6"/>
  <c r="AJ31" i="6"/>
  <c r="N9" i="6"/>
  <c r="AO30" i="6"/>
  <c r="Q42" i="6"/>
  <c r="O26" i="6"/>
  <c r="AP6" i="6"/>
  <c r="AJ20" i="6"/>
  <c r="AJ3" i="6"/>
  <c r="AG23" i="6"/>
  <c r="W35" i="6"/>
  <c r="AS18" i="6"/>
  <c r="AR28" i="6"/>
  <c r="AM35" i="6"/>
  <c r="Z3" i="6"/>
  <c r="AS38" i="6"/>
  <c r="Z4" i="6"/>
  <c r="N19" i="6"/>
  <c r="Q12" i="6"/>
  <c r="AR33" i="6"/>
  <c r="AA4" i="6"/>
  <c r="W12" i="6"/>
  <c r="AA43" i="6"/>
  <c r="AM26" i="6"/>
  <c r="AD35" i="6"/>
  <c r="W8" i="6"/>
  <c r="AO29" i="6"/>
  <c r="AA8" i="6"/>
  <c r="Z11" i="6"/>
  <c r="AS29" i="6"/>
  <c r="AC41" i="6"/>
  <c r="AO19" i="6"/>
  <c r="X9" i="6"/>
  <c r="O13" i="6"/>
  <c r="AD19" i="6"/>
  <c r="AL25" i="6"/>
  <c r="K10" i="6"/>
  <c r="T32" i="6"/>
  <c r="AP38" i="6"/>
  <c r="W30" i="6"/>
  <c r="I28" i="6"/>
  <c r="AJ34" i="6"/>
  <c r="O39" i="6"/>
  <c r="AP20" i="6"/>
  <c r="AL14" i="6"/>
  <c r="T39" i="6"/>
  <c r="X4" i="6"/>
  <c r="AF28" i="6"/>
  <c r="Q6" i="6"/>
  <c r="U12" i="6"/>
  <c r="L13" i="6"/>
  <c r="L5" i="6"/>
  <c r="AP25" i="6"/>
  <c r="AG3" i="6"/>
  <c r="K24" i="6"/>
  <c r="Q13" i="6"/>
  <c r="Q29" i="6"/>
  <c r="AJ6" i="6"/>
  <c r="AA35" i="6"/>
  <c r="AF2" i="6"/>
  <c r="AM2" i="6"/>
  <c r="AC16" i="6"/>
  <c r="AO24" i="6"/>
  <c r="AJ19" i="6"/>
  <c r="N8" i="6"/>
  <c r="AI22" i="6"/>
  <c r="AF27" i="6"/>
  <c r="B32" i="6"/>
  <c r="AP36" i="6"/>
  <c r="O38" i="6"/>
  <c r="C43" i="6"/>
  <c r="E8" i="6"/>
  <c r="F35" i="6"/>
  <c r="AG36" i="6"/>
  <c r="AC11" i="6"/>
  <c r="K4" i="6"/>
  <c r="L35" i="6"/>
  <c r="E6" i="6"/>
  <c r="I5" i="6"/>
  <c r="N41" i="6"/>
  <c r="AM29" i="6"/>
  <c r="AO32" i="6"/>
  <c r="C39" i="6"/>
  <c r="L36" i="6"/>
  <c r="F30" i="6"/>
  <c r="O24" i="6"/>
  <c r="AO38" i="6"/>
  <c r="AR22" i="6"/>
  <c r="AA37" i="6"/>
  <c r="L2" i="6"/>
  <c r="C4" i="6"/>
  <c r="W31" i="6"/>
  <c r="F40" i="6"/>
  <c r="B20" i="6"/>
  <c r="K40" i="6"/>
  <c r="AM33" i="6"/>
  <c r="L20" i="6"/>
  <c r="B43" i="6"/>
  <c r="AO17" i="6"/>
  <c r="B27" i="6"/>
  <c r="AS3" i="6"/>
  <c r="T27" i="6"/>
  <c r="R5" i="6"/>
  <c r="T35" i="6"/>
  <c r="AS15" i="6"/>
  <c r="B36" i="6"/>
  <c r="AS9" i="6"/>
  <c r="L7" i="6"/>
  <c r="AC22" i="6"/>
  <c r="E13" i="6"/>
  <c r="C33" i="6"/>
  <c r="AC8" i="6"/>
  <c r="AM9" i="6"/>
  <c r="Q34" i="6"/>
  <c r="O29" i="6"/>
  <c r="AL28" i="6"/>
  <c r="I11" i="6"/>
  <c r="H22" i="6"/>
  <c r="Z26" i="6"/>
  <c r="K21" i="6"/>
  <c r="R29" i="6"/>
  <c r="AM7" i="6"/>
  <c r="AR23" i="6"/>
  <c r="AD22" i="6"/>
  <c r="AP7" i="6"/>
  <c r="R37" i="6"/>
  <c r="AI29" i="6"/>
  <c r="L23" i="6"/>
  <c r="AC37" i="6"/>
  <c r="U20" i="6"/>
  <c r="W33" i="6"/>
  <c r="AD25" i="6"/>
  <c r="X20" i="6"/>
  <c r="AS34" i="6"/>
  <c r="AD6" i="6"/>
  <c r="R43" i="6"/>
  <c r="AG5" i="6"/>
  <c r="AA5" i="6"/>
  <c r="AP2" i="6"/>
  <c r="AD10" i="6"/>
  <c r="AG31" i="6"/>
  <c r="AG35" i="6"/>
  <c r="AD8" i="6"/>
  <c r="AO25" i="6"/>
  <c r="Z29" i="6"/>
  <c r="X10" i="6"/>
  <c r="O22" i="6"/>
  <c r="Q26" i="6"/>
  <c r="AJ42" i="6"/>
  <c r="AS27" i="6"/>
  <c r="AM8" i="6"/>
  <c r="AP28" i="6"/>
  <c r="H4" i="6"/>
  <c r="I42" i="6"/>
  <c r="AD24" i="6"/>
  <c r="T15" i="6"/>
  <c r="L3" i="6"/>
  <c r="AP19" i="6"/>
  <c r="Z41" i="6"/>
  <c r="Q4" i="6"/>
  <c r="Z39" i="6"/>
  <c r="AF21" i="6"/>
  <c r="U39" i="6"/>
  <c r="AA32" i="6"/>
  <c r="I15" i="6"/>
  <c r="AD42" i="6"/>
  <c r="AA10" i="6"/>
  <c r="R13" i="6"/>
  <c r="R14" i="6"/>
  <c r="AG8" i="6"/>
  <c r="AS31" i="6"/>
  <c r="AD15" i="6"/>
  <c r="AS17" i="6"/>
  <c r="AG6" i="6"/>
  <c r="AC38" i="6"/>
  <c r="AR32" i="6"/>
  <c r="L37" i="6"/>
  <c r="AG28" i="6"/>
  <c r="AL26" i="6"/>
  <c r="U21" i="6"/>
  <c r="Z13" i="6"/>
  <c r="I22" i="6"/>
  <c r="O23" i="6"/>
  <c r="N15" i="6"/>
  <c r="Q11" i="6"/>
  <c r="X11" i="6"/>
  <c r="L25" i="6"/>
  <c r="T19" i="6"/>
  <c r="K20" i="6"/>
  <c r="AF9" i="6"/>
  <c r="F13" i="6"/>
  <c r="F5" i="6"/>
  <c r="L28" i="6"/>
  <c r="AD37" i="6"/>
  <c r="K43" i="6"/>
  <c r="F23" i="6"/>
  <c r="E19" i="6"/>
  <c r="AC20" i="6"/>
  <c r="Q7" i="6"/>
  <c r="AD27" i="6"/>
  <c r="F44" i="6"/>
  <c r="L31" i="6"/>
  <c r="B38" i="6"/>
  <c r="F22" i="6"/>
  <c r="C18" i="6"/>
  <c r="F4" i="6"/>
  <c r="Z28" i="6"/>
  <c r="T24" i="6"/>
  <c r="R6" i="6"/>
  <c r="AP14" i="6"/>
  <c r="F34" i="6"/>
  <c r="C37" i="6"/>
  <c r="AG18" i="6"/>
  <c r="AF5" i="6"/>
  <c r="O33" i="6"/>
  <c r="AJ17" i="6"/>
  <c r="R31" i="6"/>
  <c r="AM25" i="6"/>
  <c r="O16" i="6"/>
  <c r="AC29" i="6"/>
  <c r="I20" i="6"/>
  <c r="AF4" i="6"/>
  <c r="AM17" i="6"/>
  <c r="AI27" i="6"/>
  <c r="R7" i="6"/>
  <c r="AJ13" i="6"/>
  <c r="K37" i="6"/>
  <c r="R26" i="6"/>
  <c r="L27" i="6"/>
  <c r="X8" i="6"/>
  <c r="AL19" i="6"/>
  <c r="AJ15" i="6"/>
  <c r="AG34" i="6"/>
  <c r="Q8" i="6"/>
  <c r="AL36" i="6"/>
  <c r="T30" i="6"/>
  <c r="AL6" i="6"/>
  <c r="Z7" i="6"/>
  <c r="AP30" i="6"/>
  <c r="N37" i="6"/>
  <c r="I39" i="6"/>
  <c r="U27" i="6"/>
  <c r="W41" i="6"/>
  <c r="AD20" i="6"/>
  <c r="U5" i="6"/>
  <c r="AI5" i="6"/>
  <c r="AJ18" i="6"/>
  <c r="T20" i="6"/>
  <c r="H6" i="6"/>
  <c r="Z6" i="6"/>
  <c r="AL29" i="6"/>
  <c r="R18" i="6"/>
  <c r="AC24" i="6"/>
  <c r="AG21" i="6"/>
  <c r="AL42" i="6"/>
  <c r="AC27" i="6"/>
  <c r="AM32" i="6"/>
  <c r="AO11" i="6"/>
  <c r="AS11" i="6"/>
  <c r="AO21" i="6"/>
  <c r="AD40" i="6"/>
  <c r="X32" i="6"/>
  <c r="AD13" i="6"/>
  <c r="Z42" i="6"/>
  <c r="N24" i="6"/>
  <c r="AA29" i="6"/>
  <c r="AG20" i="6"/>
  <c r="H25" i="6"/>
  <c r="AM23" i="6"/>
  <c r="AO28" i="6"/>
  <c r="W43" i="6"/>
  <c r="AP26" i="6"/>
  <c r="F25" i="6"/>
  <c r="X12" i="6"/>
  <c r="H18" i="6"/>
  <c r="AR41" i="6"/>
  <c r="Z24" i="6"/>
  <c r="I3" i="6"/>
  <c r="H7" i="6"/>
  <c r="U8" i="6"/>
  <c r="N35" i="6"/>
  <c r="AD2" i="6"/>
  <c r="AL32" i="6"/>
  <c r="L38" i="6"/>
  <c r="AM12" i="6"/>
  <c r="AI35" i="6"/>
  <c r="AR8" i="6"/>
  <c r="L17" i="6"/>
  <c r="AG42" i="6"/>
  <c r="U17" i="6"/>
  <c r="F12" i="6"/>
  <c r="E26" i="6"/>
  <c r="AO7" i="6"/>
  <c r="AS32" i="6"/>
  <c r="R11" i="6"/>
  <c r="AC25" i="6"/>
  <c r="H33" i="6"/>
  <c r="AS26" i="6"/>
  <c r="E42" i="6"/>
  <c r="F28" i="6"/>
  <c r="AA23" i="6"/>
  <c r="AP15" i="6"/>
  <c r="E38" i="6"/>
  <c r="E23" i="6"/>
  <c r="F32" i="6"/>
  <c r="AJ28" i="6"/>
  <c r="AR16" i="6"/>
  <c r="Q22" i="6"/>
  <c r="F21" i="6"/>
  <c r="O7" i="6"/>
  <c r="W15" i="6"/>
  <c r="U44" i="6"/>
  <c r="AG33" i="6"/>
  <c r="N7" i="6"/>
  <c r="B24" i="6"/>
  <c r="C19" i="6"/>
  <c r="E4" i="6"/>
  <c r="T44" i="6"/>
  <c r="B14" i="6"/>
  <c r="C5" i="6"/>
  <c r="AC30" i="6"/>
  <c r="C22" i="6"/>
  <c r="E2" i="6"/>
  <c r="AR37" i="6"/>
  <c r="B5" i="6"/>
  <c r="C38" i="6"/>
  <c r="N38" i="6"/>
  <c r="X15" i="6"/>
  <c r="C34" i="6"/>
  <c r="B44" i="6"/>
  <c r="Z27" i="6"/>
  <c r="AI9" i="6"/>
  <c r="B28" i="6"/>
  <c r="AP21" i="6"/>
  <c r="AG37" i="6"/>
  <c r="AD34" i="6"/>
  <c r="AG38" i="6"/>
  <c r="L42" i="6"/>
  <c r="H40" i="6"/>
  <c r="K12" i="6"/>
  <c r="K9" i="6"/>
  <c r="AR13" i="6"/>
  <c r="O31" i="6"/>
  <c r="AO27" i="6"/>
  <c r="I21" i="6"/>
  <c r="N39" i="6"/>
  <c r="N12" i="6"/>
  <c r="AI7" i="6"/>
  <c r="AD29" i="6"/>
  <c r="Z14" i="6"/>
  <c r="R8" i="6"/>
  <c r="H30" i="6"/>
  <c r="L30" i="6"/>
  <c r="AO35" i="6"/>
  <c r="K31" i="6"/>
  <c r="H14" i="6"/>
  <c r="Z36" i="6"/>
  <c r="AS37" i="6"/>
  <c r="X22" i="6"/>
  <c r="AG17" i="6"/>
  <c r="O10" i="6"/>
  <c r="H43" i="6"/>
  <c r="H21" i="6"/>
  <c r="AC33" i="6"/>
  <c r="T2" i="6"/>
  <c r="AP32" i="6"/>
  <c r="O18" i="6"/>
  <c r="AF6" i="6"/>
  <c r="AF31" i="6"/>
  <c r="R33" i="6"/>
  <c r="AL17" i="6"/>
  <c r="K34" i="6"/>
  <c r="N16" i="6"/>
  <c r="T18" i="6"/>
  <c r="AO13" i="6"/>
  <c r="AM16" i="6"/>
  <c r="Q43" i="6"/>
  <c r="AF29" i="6"/>
  <c r="K2" i="6"/>
  <c r="AS35" i="6"/>
  <c r="Z19" i="6"/>
  <c r="AF15" i="6"/>
  <c r="AC13" i="6"/>
  <c r="I36" i="6"/>
  <c r="AL24" i="6"/>
  <c r="AP8" i="6"/>
  <c r="K25" i="6"/>
  <c r="AF10" i="6"/>
  <c r="I24" i="6"/>
  <c r="E7" i="6"/>
  <c r="B34" i="6"/>
  <c r="E29" i="6"/>
  <c r="F42" i="6"/>
  <c r="E12" i="6"/>
  <c r="C13" i="6"/>
  <c r="C7" i="6"/>
  <c r="C41" i="6"/>
  <c r="B42" i="6"/>
  <c r="I29" i="6"/>
  <c r="R40" i="6"/>
  <c r="F39" i="6"/>
  <c r="C14" i="6"/>
  <c r="E3" i="6"/>
  <c r="E33" i="6"/>
  <c r="AA18" i="6"/>
  <c r="AG15" i="6"/>
  <c r="B3" i="6"/>
  <c r="F17" i="6"/>
  <c r="B30" i="6"/>
  <c r="F41" i="6"/>
  <c r="C32" i="6"/>
  <c r="E10" i="6"/>
  <c r="B35" i="6"/>
  <c r="F36" i="6"/>
  <c r="U32" i="6"/>
  <c r="AG2" i="6"/>
  <c r="AM30" i="6"/>
  <c r="AP4" i="6"/>
  <c r="AL43" i="6"/>
  <c r="AJ39" i="6"/>
  <c r="U2" i="6"/>
  <c r="U33" i="6"/>
  <c r="AL15" i="6"/>
  <c r="AR12" i="6"/>
  <c r="O6" i="6"/>
  <c r="U30" i="6"/>
  <c r="K16" i="6"/>
  <c r="AL30" i="6"/>
  <c r="AJ35" i="6"/>
  <c r="AL34" i="6"/>
  <c r="T12" i="6"/>
  <c r="Z20" i="6"/>
  <c r="AD18" i="6"/>
  <c r="AG11" i="6"/>
  <c r="AG19" i="6"/>
  <c r="AC26" i="6"/>
  <c r="AI11" i="6"/>
  <c r="AF33" i="6"/>
  <c r="L26" i="6"/>
  <c r="AP27" i="6"/>
  <c r="AJ9" i="6"/>
  <c r="K22" i="6"/>
  <c r="AD31" i="6"/>
  <c r="AJ27" i="6"/>
  <c r="L9" i="6"/>
  <c r="Q15" i="6"/>
  <c r="X7" i="6"/>
  <c r="X26" i="6"/>
  <c r="AM11" i="6"/>
  <c r="T21" i="6"/>
  <c r="AI28" i="6"/>
  <c r="T5" i="6"/>
  <c r="AM22" i="6"/>
  <c r="K26" i="6"/>
  <c r="H8" i="6"/>
  <c r="AC43" i="6"/>
  <c r="N2" i="6"/>
  <c r="AP40" i="6"/>
  <c r="AL38" i="6"/>
  <c r="L11" i="6"/>
  <c r="AI37" i="6"/>
  <c r="R20" i="6"/>
  <c r="I35" i="6"/>
  <c r="AL13" i="6"/>
  <c r="R24" i="6"/>
  <c r="AR10" i="6"/>
  <c r="W11" i="6"/>
  <c r="K13" i="6"/>
  <c r="H39" i="6"/>
  <c r="I41" i="6"/>
  <c r="AI12" i="6"/>
  <c r="AR24" i="6"/>
  <c r="T7" i="6"/>
  <c r="U11" i="6"/>
  <c r="AC34" i="6"/>
  <c r="AI8" i="6"/>
  <c r="AL5" i="6"/>
  <c r="R21" i="6"/>
  <c r="AS4" i="6"/>
  <c r="O21" i="6"/>
  <c r="Q37" i="6"/>
  <c r="AJ32" i="6"/>
  <c r="AJ8" i="6"/>
  <c r="Z9" i="6"/>
  <c r="Q18" i="6"/>
  <c r="Z23" i="6"/>
  <c r="AI31" i="6"/>
  <c r="Q20" i="6"/>
  <c r="L4" i="6"/>
  <c r="AC18" i="6"/>
  <c r="AC31" i="6"/>
  <c r="X6" i="6"/>
  <c r="AO18" i="6"/>
  <c r="AI42" i="6"/>
  <c r="AP16" i="6"/>
  <c r="Q10" i="6"/>
  <c r="AA13" i="6"/>
  <c r="H36" i="6"/>
  <c r="X16" i="6"/>
  <c r="AG40" i="6"/>
  <c r="N5" i="6"/>
  <c r="N17" i="6"/>
  <c r="AA41" i="6"/>
  <c r="AL20" i="6"/>
  <c r="AO37" i="6"/>
  <c r="AM44" i="6"/>
  <c r="AL21" i="6"/>
  <c r="Z44" i="6"/>
  <c r="N14" i="6"/>
  <c r="AI14" i="6"/>
  <c r="W2" i="6"/>
  <c r="E39" i="6"/>
  <c r="AP9" i="6"/>
  <c r="X40" i="6"/>
  <c r="F6" i="6"/>
  <c r="B10" i="6"/>
  <c r="E44" i="6"/>
  <c r="E18" i="6"/>
  <c r="F37" i="6"/>
  <c r="E37" i="6"/>
  <c r="B17" i="6"/>
  <c r="AO4" i="6"/>
  <c r="C30" i="6"/>
  <c r="AP22" i="6"/>
  <c r="AM38" i="6"/>
  <c r="B40" i="6"/>
  <c r="C36" i="6"/>
  <c r="B39" i="6"/>
  <c r="C35" i="6"/>
  <c r="B37" i="6"/>
  <c r="F15" i="6"/>
  <c r="F43" i="6"/>
  <c r="C29" i="6"/>
  <c r="F18" i="6"/>
  <c r="E40" i="6"/>
  <c r="E20" i="6"/>
  <c r="B13" i="6"/>
  <c r="C17" i="6"/>
  <c r="L4" i="3"/>
  <c r="AI44" i="6"/>
  <c r="AP39" i="6"/>
  <c r="I12" i="6"/>
  <c r="Z37" i="6"/>
  <c r="AJ43" i="6"/>
  <c r="W6" i="6"/>
  <c r="AP10" i="6"/>
  <c r="AM15" i="6"/>
  <c r="AM18" i="6"/>
  <c r="K28" i="6"/>
  <c r="AA39" i="6"/>
  <c r="AF13" i="6"/>
  <c r="W25" i="6"/>
  <c r="AM27" i="6"/>
  <c r="W39" i="6"/>
  <c r="AA22" i="6"/>
  <c r="AM5" i="6"/>
  <c r="AM43" i="6"/>
  <c r="AP11" i="6"/>
  <c r="K33" i="6"/>
  <c r="AS20" i="6"/>
  <c r="AA9" i="6"/>
  <c r="AF7" i="6"/>
  <c r="AM42" i="6"/>
  <c r="I38" i="6"/>
  <c r="AG12" i="6"/>
  <c r="N31" i="6"/>
  <c r="B25" i="6"/>
  <c r="AM31" i="6"/>
  <c r="F20" i="6"/>
  <c r="B7" i="6"/>
  <c r="C16" i="6"/>
  <c r="E24" i="6"/>
  <c r="C3" i="6"/>
  <c r="C40" i="6"/>
  <c r="C27" i="6"/>
  <c r="AM24" i="6"/>
  <c r="AS16" i="6"/>
  <c r="H5" i="6"/>
  <c r="B8" i="6"/>
  <c r="C10" i="6"/>
  <c r="AC2" i="6"/>
  <c r="B19" i="6"/>
  <c r="E16" i="6"/>
  <c r="W14" i="6"/>
  <c r="B15" i="6"/>
  <c r="B11" i="6"/>
  <c r="AD5" i="6"/>
  <c r="E36" i="6"/>
  <c r="E35" i="6"/>
  <c r="AO3" i="6"/>
  <c r="AA34" i="6"/>
  <c r="AM3" i="6"/>
  <c r="AR21" i="6"/>
  <c r="N21" i="6"/>
  <c r="AJ44" i="6"/>
  <c r="H44" i="6"/>
  <c r="AJ11" i="6"/>
  <c r="X30" i="6"/>
  <c r="Z34" i="6"/>
  <c r="AF34" i="6"/>
  <c r="AF38" i="6"/>
  <c r="N13" i="6"/>
  <c r="AI26" i="6"/>
  <c r="AD9" i="6"/>
  <c r="Q33" i="6"/>
  <c r="T25" i="6"/>
  <c r="AL31" i="6"/>
  <c r="AS33" i="6"/>
  <c r="AD44" i="6"/>
  <c r="I9" i="6"/>
  <c r="T14" i="6"/>
  <c r="Z21" i="6"/>
  <c r="AS13" i="6"/>
  <c r="AM19" i="6"/>
  <c r="E31" i="6"/>
  <c r="F9" i="6"/>
  <c r="E9" i="6"/>
  <c r="F7" i="6"/>
  <c r="E32" i="6"/>
  <c r="W37" i="6"/>
  <c r="N32" i="6"/>
  <c r="K35" i="6"/>
  <c r="C11" i="6"/>
  <c r="F16" i="6"/>
  <c r="AD39" i="6"/>
  <c r="AO41" i="6"/>
  <c r="F29" i="6"/>
  <c r="B18" i="6"/>
  <c r="F2" i="6"/>
  <c r="F27" i="6"/>
  <c r="AA33" i="6"/>
  <c r="AI18" i="6"/>
  <c r="B26" i="6"/>
  <c r="F8" i="6"/>
  <c r="AO12" i="6"/>
  <c r="AO39" i="6"/>
  <c r="T29" i="6"/>
  <c r="B31" i="6"/>
  <c r="T23" i="6"/>
  <c r="AC42" i="6"/>
  <c r="AA38" i="6"/>
  <c r="B2" i="6"/>
  <c r="B33" i="6"/>
  <c r="C44" i="6"/>
  <c r="E28" i="6"/>
  <c r="F19" i="6"/>
  <c r="E22" i="6"/>
  <c r="AD7" i="6"/>
  <c r="N23" i="6"/>
  <c r="AR39" i="6"/>
  <c r="B6" i="6"/>
  <c r="AO6" i="6"/>
  <c r="AJ2" i="6"/>
  <c r="W24" i="6"/>
  <c r="I7" i="6"/>
  <c r="F14" i="6"/>
  <c r="Z31" i="6"/>
  <c r="C8" i="6"/>
  <c r="E41" i="6"/>
  <c r="F31" i="6"/>
  <c r="C15" i="6"/>
  <c r="C20" i="6"/>
  <c r="F26" i="6"/>
  <c r="AR7" i="6"/>
  <c r="B9" i="6"/>
  <c r="I6" i="6"/>
  <c r="B23" i="6"/>
  <c r="T13" i="6"/>
  <c r="AI40" i="6"/>
  <c r="AI41" i="6"/>
  <c r="AO31" i="6"/>
  <c r="I23" i="6"/>
  <c r="C25" i="6"/>
  <c r="C28" i="6"/>
  <c r="C6" i="6"/>
  <c r="C2" i="6"/>
  <c r="E5" i="6"/>
  <c r="B12" i="6"/>
  <c r="AD16" i="6"/>
  <c r="E14" i="6"/>
  <c r="U9" i="6"/>
  <c r="B16" i="6"/>
  <c r="AI32" i="6"/>
  <c r="AS10" i="6"/>
  <c r="AL16" i="6"/>
  <c r="C26" i="6"/>
  <c r="B41" i="6"/>
  <c r="E30" i="6"/>
  <c r="C23" i="6"/>
  <c r="AG16" i="6"/>
  <c r="AP12" i="6"/>
  <c r="AP42" i="6"/>
  <c r="X44" i="6"/>
  <c r="O12" i="6"/>
  <c r="H34" i="6"/>
  <c r="AD4" i="6"/>
  <c r="U14" i="6"/>
  <c r="AL10" i="6"/>
  <c r="AD17" i="6"/>
  <c r="H35" i="6"/>
  <c r="R27" i="6"/>
  <c r="AM39" i="6"/>
  <c r="Z10" i="6"/>
  <c r="L16" i="6"/>
  <c r="R23" i="6"/>
  <c r="O9" i="6"/>
  <c r="W20" i="6"/>
  <c r="AA3" i="6"/>
  <c r="X33" i="6"/>
  <c r="X31" i="6"/>
  <c r="AO36" i="6"/>
  <c r="AO26" i="6"/>
  <c r="R15" i="6"/>
  <c r="AO9" i="6"/>
  <c r="G80" i="1"/>
  <c r="G65" i="1"/>
  <c r="G96" i="1"/>
  <c r="D52" i="1"/>
  <c r="D56" i="1"/>
  <c r="G61" i="1"/>
  <c r="D48" i="1"/>
  <c r="G90" i="1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2" i="4"/>
  <c r="C2" i="4"/>
  <c r="E25" i="9"/>
  <c r="H25" i="4"/>
  <c r="D25" i="9"/>
  <c r="B25" i="9"/>
  <c r="C25" i="9"/>
  <c r="C12" i="9"/>
  <c r="B12" i="9"/>
  <c r="D12" i="9"/>
  <c r="E12" i="9"/>
  <c r="H12" i="4"/>
  <c r="G23" i="4"/>
  <c r="E33" i="9"/>
  <c r="H33" i="4"/>
  <c r="C33" i="9"/>
  <c r="B33" i="9"/>
  <c r="D33" i="9"/>
  <c r="G39" i="4"/>
  <c r="C40" i="9"/>
  <c r="E40" i="9"/>
  <c r="H40" i="4"/>
  <c r="D40" i="9"/>
  <c r="B40" i="9"/>
  <c r="B21" i="9"/>
  <c r="E21" i="9"/>
  <c r="H21" i="4"/>
  <c r="C21" i="9"/>
  <c r="D21" i="9"/>
  <c r="G9" i="4"/>
  <c r="G27" i="4"/>
  <c r="B29" i="9"/>
  <c r="E29" i="9"/>
  <c r="H29" i="4"/>
  <c r="C29" i="9"/>
  <c r="D29" i="9"/>
  <c r="D41" i="9"/>
  <c r="B41" i="9"/>
  <c r="E41" i="9"/>
  <c r="H41" i="4"/>
  <c r="C41" i="9"/>
  <c r="E15" i="9"/>
  <c r="H15" i="4"/>
  <c r="C15" i="9"/>
  <c r="D15" i="9"/>
  <c r="B15" i="9"/>
  <c r="G7" i="4"/>
  <c r="C7" i="9"/>
  <c r="B7" i="9"/>
  <c r="E7" i="9"/>
  <c r="H7" i="4"/>
  <c r="D7" i="9"/>
  <c r="G31" i="4"/>
  <c r="G37" i="4"/>
  <c r="G30" i="4"/>
  <c r="G38" i="4"/>
  <c r="D30" i="9"/>
  <c r="B30" i="9"/>
  <c r="C30" i="9"/>
  <c r="E30" i="9"/>
  <c r="H30" i="4"/>
  <c r="G41" i="4"/>
  <c r="C34" i="9"/>
  <c r="E34" i="9"/>
  <c r="H34" i="4"/>
  <c r="B34" i="9"/>
  <c r="D34" i="9"/>
  <c r="G19" i="4"/>
  <c r="G4" i="4"/>
  <c r="E22" i="9"/>
  <c r="H22" i="4"/>
  <c r="C22" i="9"/>
  <c r="D22" i="9"/>
  <c r="B22" i="9"/>
  <c r="G40" i="4"/>
  <c r="G18" i="4"/>
  <c r="G24" i="4"/>
  <c r="G26" i="4"/>
  <c r="C17" i="9"/>
  <c r="E17" i="9"/>
  <c r="H17" i="4"/>
  <c r="B17" i="9"/>
  <c r="D17" i="9"/>
  <c r="D4" i="9"/>
  <c r="C4" i="9"/>
  <c r="B4" i="9"/>
  <c r="E4" i="9"/>
  <c r="H4" i="4"/>
  <c r="B20" i="9"/>
  <c r="D20" i="9"/>
  <c r="E20" i="9"/>
  <c r="H20" i="4"/>
  <c r="C20" i="9"/>
  <c r="B23" i="9"/>
  <c r="E23" i="9"/>
  <c r="H23" i="4"/>
  <c r="D23" i="9"/>
  <c r="C23" i="9"/>
  <c r="G3" i="4"/>
  <c r="C39" i="9"/>
  <c r="E39" i="9"/>
  <c r="H39" i="4"/>
  <c r="B39" i="9"/>
  <c r="D39" i="9"/>
  <c r="G17" i="4"/>
  <c r="G11" i="4"/>
  <c r="C37" i="9"/>
  <c r="E37" i="9"/>
  <c r="H37" i="4"/>
  <c r="B37" i="9"/>
  <c r="D37" i="9"/>
  <c r="E36" i="9"/>
  <c r="H36" i="4"/>
  <c r="D36" i="9"/>
  <c r="B36" i="9"/>
  <c r="C36" i="9"/>
  <c r="C13" i="9"/>
  <c r="D13" i="9"/>
  <c r="B13" i="9"/>
  <c r="E13" i="9"/>
  <c r="H13" i="4"/>
  <c r="C28" i="9"/>
  <c r="B28" i="9"/>
  <c r="E28" i="9"/>
  <c r="H28" i="4"/>
  <c r="D28" i="9"/>
  <c r="G22" i="4"/>
  <c r="D19" i="9"/>
  <c r="C19" i="9"/>
  <c r="B19" i="9"/>
  <c r="E19" i="9"/>
  <c r="H19" i="4"/>
  <c r="C16" i="9"/>
  <c r="E16" i="9"/>
  <c r="H16" i="4"/>
  <c r="B16" i="9"/>
  <c r="D16" i="9"/>
  <c r="G28" i="4"/>
  <c r="G21" i="4"/>
  <c r="G14" i="4"/>
  <c r="E24" i="9"/>
  <c r="H24" i="4"/>
  <c r="C24" i="9"/>
  <c r="B24" i="9"/>
  <c r="D24" i="9"/>
  <c r="G6" i="4"/>
  <c r="D26" i="9"/>
  <c r="E26" i="9"/>
  <c r="H26" i="4"/>
  <c r="C26" i="9"/>
  <c r="B26" i="9"/>
  <c r="E6" i="9"/>
  <c r="H6" i="4"/>
  <c r="C6" i="9"/>
  <c r="D6" i="9"/>
  <c r="B6" i="9"/>
  <c r="B11" i="9"/>
  <c r="C11" i="9"/>
  <c r="E11" i="9"/>
  <c r="H11" i="4"/>
  <c r="D11" i="9"/>
  <c r="G16" i="4"/>
  <c r="G25" i="4"/>
  <c r="E32" i="9"/>
  <c r="H32" i="4"/>
  <c r="B32" i="9"/>
  <c r="C32" i="9"/>
  <c r="D32" i="9"/>
  <c r="G32" i="4"/>
  <c r="F2" i="4"/>
  <c r="G2" i="4"/>
  <c r="G36" i="4"/>
  <c r="G43" i="4"/>
  <c r="E2" i="4"/>
  <c r="G34" i="4"/>
  <c r="E35" i="9"/>
  <c r="H35" i="4"/>
  <c r="B35" i="9"/>
  <c r="D35" i="9"/>
  <c r="C35" i="9"/>
  <c r="G13" i="4"/>
  <c r="D10" i="9"/>
  <c r="B10" i="9"/>
  <c r="C10" i="9"/>
  <c r="E10" i="9"/>
  <c r="H10" i="4"/>
  <c r="D9" i="9"/>
  <c r="C9" i="9"/>
  <c r="G42" i="4"/>
  <c r="E9" i="9"/>
  <c r="H9" i="4"/>
  <c r="B9" i="9"/>
  <c r="H2" i="4"/>
  <c r="G10" i="4"/>
  <c r="B38" i="9"/>
  <c r="D38" i="9"/>
  <c r="E38" i="9"/>
  <c r="H38" i="4"/>
  <c r="C38" i="9"/>
  <c r="C18" i="9"/>
  <c r="E18" i="9"/>
  <c r="H18" i="4"/>
  <c r="B18" i="9"/>
  <c r="D18" i="9"/>
  <c r="G35" i="4"/>
  <c r="D27" i="9"/>
  <c r="E27" i="9"/>
  <c r="H27" i="4"/>
  <c r="B27" i="9"/>
  <c r="C27" i="9"/>
  <c r="C3" i="9"/>
  <c r="D3" i="9"/>
  <c r="B3" i="9"/>
  <c r="E3" i="9"/>
  <c r="H3" i="4"/>
  <c r="G5" i="4"/>
  <c r="G8" i="4"/>
  <c r="H44" i="4"/>
  <c r="E31" i="9"/>
  <c r="H31" i="4"/>
  <c r="E5" i="9"/>
  <c r="H5" i="4"/>
  <c r="C5" i="9"/>
  <c r="D31" i="9"/>
  <c r="C31" i="9"/>
  <c r="B31" i="9"/>
  <c r="B5" i="9"/>
  <c r="D5" i="9"/>
  <c r="G12" i="4"/>
  <c r="C8" i="9"/>
  <c r="E8" i="9"/>
  <c r="H8" i="4"/>
  <c r="D8" i="9"/>
  <c r="B8" i="9"/>
  <c r="C14" i="9"/>
  <c r="B14" i="9"/>
  <c r="E14" i="9"/>
  <c r="H14" i="4"/>
  <c r="D14" i="9"/>
  <c r="G29" i="4"/>
  <c r="H43" i="4"/>
  <c r="G20" i="4"/>
  <c r="G33" i="4"/>
  <c r="G44" i="4"/>
  <c r="H42" i="4"/>
  <c r="G15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F33" i="6"/>
  <c r="F10" i="6"/>
  <c r="F11" i="6"/>
  <c r="F38" i="6"/>
  <c r="F3" i="6"/>
  <c r="F24" i="6"/>
  <c r="E25" i="6"/>
  <c r="E34" i="6"/>
  <c r="C42" i="4" l="1"/>
  <c r="C43" i="4"/>
  <c r="C44" i="4"/>
  <c r="A42" i="6"/>
  <c r="A44" i="6"/>
  <c r="E19" i="4"/>
  <c r="E5" i="4"/>
  <c r="E37" i="4"/>
  <c r="E17" i="4"/>
  <c r="E32" i="4"/>
  <c r="E29" i="4"/>
  <c r="E33" i="4"/>
  <c r="E35" i="4"/>
  <c r="E7" i="4"/>
  <c r="E8" i="4"/>
  <c r="E39" i="4"/>
  <c r="E40" i="4"/>
  <c r="E3" i="4"/>
  <c r="E44" i="4"/>
  <c r="E18" i="4"/>
  <c r="E28" i="4"/>
  <c r="E12" i="4"/>
  <c r="E16" i="4"/>
  <c r="E43" i="4"/>
  <c r="E36" i="4"/>
  <c r="E13" i="4"/>
  <c r="E26" i="4"/>
  <c r="E25" i="4"/>
  <c r="F43" i="4"/>
  <c r="E34" i="4"/>
  <c r="E42" i="4"/>
  <c r="E24" i="4"/>
  <c r="F42" i="4"/>
  <c r="E31" i="4"/>
  <c r="E11" i="4"/>
  <c r="E14" i="4"/>
  <c r="E20" i="4"/>
  <c r="E41" i="4"/>
  <c r="F44" i="4"/>
  <c r="E30" i="4"/>
  <c r="E27" i="4"/>
  <c r="E38" i="4"/>
  <c r="E9" i="4"/>
  <c r="E23" i="4"/>
  <c r="AN44" i="6" l="1"/>
  <c r="U44" i="4" s="1"/>
  <c r="AH44" i="6"/>
  <c r="S44" i="4" s="1"/>
  <c r="AT44" i="6"/>
  <c r="W44" i="4" s="1"/>
  <c r="AE44" i="6"/>
  <c r="R44" i="4" s="1"/>
  <c r="AQ44" i="6"/>
  <c r="V44" i="4" s="1"/>
  <c r="AK44" i="6"/>
  <c r="T44" i="4" s="1"/>
  <c r="AQ42" i="6"/>
  <c r="V42" i="4" s="1"/>
  <c r="AH42" i="6"/>
  <c r="S42" i="4" s="1"/>
  <c r="AE42" i="6"/>
  <c r="R42" i="4" s="1"/>
  <c r="AT42" i="6"/>
  <c r="W42" i="4" s="1"/>
  <c r="AN42" i="6"/>
  <c r="U42" i="4" s="1"/>
  <c r="AK42" i="6"/>
  <c r="T42" i="4" s="1"/>
  <c r="A43" i="6"/>
  <c r="A2" i="6"/>
  <c r="S44" i="6"/>
  <c r="N44" i="4" s="1"/>
  <c r="G44" i="6"/>
  <c r="J44" i="4" s="1"/>
  <c r="P44" i="6"/>
  <c r="M44" i="4" s="1"/>
  <c r="V44" i="6"/>
  <c r="O44" i="4" s="1"/>
  <c r="Y44" i="6"/>
  <c r="P44" i="4" s="1"/>
  <c r="M44" i="6"/>
  <c r="L44" i="4" s="1"/>
  <c r="AB44" i="6"/>
  <c r="Q44" i="4" s="1"/>
  <c r="D44" i="6"/>
  <c r="I44" i="4" s="1"/>
  <c r="J44" i="6"/>
  <c r="K44" i="4" s="1"/>
  <c r="AH2" i="6" l="1"/>
  <c r="S2" i="4" s="1"/>
  <c r="AE2" i="6"/>
  <c r="R2" i="4" s="1"/>
  <c r="AT2" i="6"/>
  <c r="W2" i="4" s="1"/>
  <c r="AK2" i="6"/>
  <c r="T2" i="4" s="1"/>
  <c r="AQ2" i="6"/>
  <c r="V2" i="4" s="1"/>
  <c r="AN2" i="6"/>
  <c r="U2" i="4" s="1"/>
  <c r="Y43" i="6"/>
  <c r="P43" i="4" s="1"/>
  <c r="D43" i="6"/>
  <c r="I43" i="4" s="1"/>
  <c r="AH43" i="6"/>
  <c r="S43" i="4" s="1"/>
  <c r="AT43" i="6"/>
  <c r="W43" i="4" s="1"/>
  <c r="V43" i="6"/>
  <c r="O43" i="4" s="1"/>
  <c r="P43" i="6"/>
  <c r="M43" i="4" s="1"/>
  <c r="AQ43" i="6"/>
  <c r="V43" i="4" s="1"/>
  <c r="AN43" i="6"/>
  <c r="U43" i="4" s="1"/>
  <c r="AE43" i="6"/>
  <c r="R43" i="4" s="1"/>
  <c r="J43" i="6"/>
  <c r="K43" i="4" s="1"/>
  <c r="AK43" i="6"/>
  <c r="T43" i="4" s="1"/>
  <c r="AB43" i="6"/>
  <c r="Q43" i="4" s="1"/>
  <c r="S43" i="6"/>
  <c r="N43" i="4" s="1"/>
  <c r="G43" i="6"/>
  <c r="J43" i="4" s="1"/>
  <c r="M43" i="6"/>
  <c r="L43" i="4" s="1"/>
  <c r="A2" i="9"/>
  <c r="B2" i="9"/>
  <c r="D2" i="9"/>
  <c r="E2" i="9"/>
  <c r="C2" i="9"/>
  <c r="E4" i="4"/>
  <c r="E22" i="4"/>
  <c r="E10" i="4"/>
  <c r="E21" i="4"/>
  <c r="E15" i="4"/>
  <c r="E6" i="4"/>
  <c r="AB2" i="6" l="1"/>
  <c r="AB42" i="6"/>
  <c r="Q42" i="4" s="1"/>
  <c r="Y2" i="6"/>
  <c r="Y42" i="6"/>
  <c r="P42" i="4" s="1"/>
  <c r="V2" i="6"/>
  <c r="V42" i="6"/>
  <c r="O42" i="4" s="1"/>
  <c r="S2" i="6"/>
  <c r="S42" i="6"/>
  <c r="N42" i="4" s="1"/>
  <c r="P2" i="6"/>
  <c r="P42" i="6"/>
  <c r="M42" i="4" s="1"/>
  <c r="M2" i="6"/>
  <c r="M42" i="6"/>
  <c r="L42" i="4" s="1"/>
  <c r="J2" i="6"/>
  <c r="J42" i="6"/>
  <c r="K42" i="4" s="1"/>
  <c r="G2" i="6"/>
  <c r="G42" i="6"/>
  <c r="J42" i="4" s="1"/>
  <c r="D2" i="6"/>
  <c r="D42" i="6"/>
  <c r="I42" i="4" s="1"/>
  <c r="B118" i="5"/>
  <c r="B115" i="5"/>
  <c r="B112" i="5"/>
  <c r="B109" i="5"/>
  <c r="B106" i="5"/>
  <c r="B103" i="5"/>
  <c r="B100" i="5"/>
  <c r="B97" i="5"/>
  <c r="B94" i="5"/>
  <c r="B91" i="5"/>
  <c r="B88" i="5"/>
  <c r="B85" i="5"/>
  <c r="B82" i="5"/>
  <c r="B79" i="5"/>
  <c r="B76" i="5"/>
  <c r="B73" i="5"/>
  <c r="B70" i="5"/>
  <c r="B67" i="5"/>
  <c r="B64" i="5"/>
  <c r="B61" i="5"/>
  <c r="B58" i="5"/>
  <c r="B55" i="5"/>
  <c r="B52" i="5"/>
  <c r="B49" i="5"/>
  <c r="B46" i="5"/>
  <c r="B43" i="5"/>
  <c r="B40" i="5"/>
  <c r="B37" i="5"/>
  <c r="B34" i="5"/>
  <c r="B31" i="5"/>
  <c r="B28" i="5"/>
  <c r="B25" i="5"/>
  <c r="B22" i="5"/>
  <c r="B19" i="5"/>
  <c r="B16" i="5"/>
  <c r="B13" i="5"/>
  <c r="B10" i="5"/>
  <c r="B7" i="5"/>
  <c r="B4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A22" i="6" s="1"/>
  <c r="C23" i="4"/>
  <c r="C24" i="4"/>
  <c r="C25" i="4"/>
  <c r="C26" i="4"/>
  <c r="C27" i="4"/>
  <c r="C28" i="4"/>
  <c r="A28" i="6" s="1"/>
  <c r="C29" i="4"/>
  <c r="A29" i="6" s="1"/>
  <c r="C30" i="4"/>
  <c r="C31" i="4"/>
  <c r="C32" i="4"/>
  <c r="A32" i="6" s="1"/>
  <c r="C33" i="4"/>
  <c r="C34" i="4"/>
  <c r="C35" i="4"/>
  <c r="C36" i="4"/>
  <c r="C37" i="4"/>
  <c r="C38" i="4"/>
  <c r="C39" i="4"/>
  <c r="C40" i="4"/>
  <c r="C41" i="4"/>
  <c r="F21" i="4"/>
  <c r="F11" i="4"/>
  <c r="F34" i="4"/>
  <c r="F27" i="4"/>
  <c r="F31" i="4"/>
  <c r="F14" i="4"/>
  <c r="F13" i="4"/>
  <c r="F35" i="4"/>
  <c r="F33" i="4"/>
  <c r="F8" i="4"/>
  <c r="F6" i="4"/>
  <c r="F24" i="4"/>
  <c r="F4" i="4"/>
  <c r="F32" i="4"/>
  <c r="F9" i="4"/>
  <c r="F16" i="4"/>
  <c r="F3" i="4"/>
  <c r="F29" i="4"/>
  <c r="F39" i="4"/>
  <c r="F15" i="4"/>
  <c r="F41" i="4"/>
  <c r="F22" i="4"/>
  <c r="F37" i="4"/>
  <c r="F7" i="4"/>
  <c r="F12" i="4"/>
  <c r="F19" i="4"/>
  <c r="F40" i="4"/>
  <c r="F20" i="4"/>
  <c r="F30" i="4"/>
  <c r="F17" i="4"/>
  <c r="F28" i="4"/>
  <c r="F26" i="4"/>
  <c r="F23" i="4"/>
  <c r="F18" i="4"/>
  <c r="F25" i="4"/>
  <c r="F5" i="4"/>
  <c r="F36" i="4"/>
  <c r="F10" i="4"/>
  <c r="F38" i="4"/>
  <c r="AQ32" i="6" l="1"/>
  <c r="V32" i="4" s="1"/>
  <c r="AE32" i="6"/>
  <c r="R32" i="4" s="1"/>
  <c r="AK32" i="6"/>
  <c r="T32" i="4" s="1"/>
  <c r="AN32" i="6"/>
  <c r="U32" i="4" s="1"/>
  <c r="AH32" i="6"/>
  <c r="S32" i="4" s="1"/>
  <c r="AT32" i="6"/>
  <c r="W32" i="4" s="1"/>
  <c r="AH22" i="6"/>
  <c r="S22" i="4" s="1"/>
  <c r="AQ22" i="6"/>
  <c r="V22" i="4" s="1"/>
  <c r="AN22" i="6"/>
  <c r="U22" i="4" s="1"/>
  <c r="AT22" i="6"/>
  <c r="W22" i="4" s="1"/>
  <c r="AK22" i="6"/>
  <c r="T22" i="4" s="1"/>
  <c r="AE22" i="6"/>
  <c r="R22" i="4" s="1"/>
  <c r="AN29" i="6"/>
  <c r="U29" i="4" s="1"/>
  <c r="AQ29" i="6"/>
  <c r="V29" i="4" s="1"/>
  <c r="AH29" i="6"/>
  <c r="S29" i="4" s="1"/>
  <c r="AT29" i="6"/>
  <c r="W29" i="4" s="1"/>
  <c r="AK29" i="6"/>
  <c r="T29" i="4" s="1"/>
  <c r="AE29" i="6"/>
  <c r="R29" i="4" s="1"/>
  <c r="AK28" i="6"/>
  <c r="T28" i="4" s="1"/>
  <c r="AQ28" i="6"/>
  <c r="V28" i="4" s="1"/>
  <c r="AN28" i="6"/>
  <c r="U28" i="4" s="1"/>
  <c r="AT28" i="6"/>
  <c r="W28" i="4" s="1"/>
  <c r="AE28" i="6"/>
  <c r="R28" i="4" s="1"/>
  <c r="AH28" i="6"/>
  <c r="S28" i="4" s="1"/>
  <c r="E2" i="7"/>
  <c r="L2" i="4"/>
  <c r="I2" i="7"/>
  <c r="P2" i="4"/>
  <c r="G2" i="7"/>
  <c r="N2" i="4"/>
  <c r="D2" i="7"/>
  <c r="K2" i="4"/>
  <c r="H2" i="7"/>
  <c r="O2" i="4"/>
  <c r="B2" i="7"/>
  <c r="I2" i="4"/>
  <c r="F2" i="7"/>
  <c r="M2" i="4"/>
  <c r="J2" i="7"/>
  <c r="Q2" i="4"/>
  <c r="C2" i="7"/>
  <c r="J2" i="4"/>
  <c r="G32" i="6"/>
  <c r="J32" i="6"/>
  <c r="D32" i="6"/>
  <c r="P32" i="6"/>
  <c r="AB32" i="6"/>
  <c r="M32" i="6"/>
  <c r="S32" i="6"/>
  <c r="Y32" i="6"/>
  <c r="V32" i="6"/>
  <c r="J22" i="6"/>
  <c r="G22" i="6"/>
  <c r="D22" i="6"/>
  <c r="M22" i="6"/>
  <c r="S22" i="6"/>
  <c r="Y22" i="6"/>
  <c r="V22" i="6"/>
  <c r="AB22" i="6"/>
  <c r="P22" i="6"/>
  <c r="V29" i="6"/>
  <c r="J29" i="6"/>
  <c r="M29" i="6"/>
  <c r="D29" i="6"/>
  <c r="G29" i="6"/>
  <c r="S29" i="6"/>
  <c r="Y29" i="6"/>
  <c r="P29" i="6"/>
  <c r="AB29" i="6"/>
  <c r="J28" i="6"/>
  <c r="D28" i="6"/>
  <c r="G28" i="6"/>
  <c r="M28" i="6"/>
  <c r="V28" i="6"/>
  <c r="P28" i="6"/>
  <c r="S28" i="6"/>
  <c r="Y28" i="6"/>
  <c r="AB28" i="6"/>
  <c r="A9" i="6"/>
  <c r="A40" i="6"/>
  <c r="A24" i="6"/>
  <c r="A16" i="6"/>
  <c r="A8" i="6"/>
  <c r="A7" i="6"/>
  <c r="A17" i="6"/>
  <c r="A14" i="6"/>
  <c r="A6" i="6"/>
  <c r="A15" i="6"/>
  <c r="A38" i="6"/>
  <c r="A30" i="6"/>
  <c r="A37" i="6"/>
  <c r="A21" i="6"/>
  <c r="A13" i="6"/>
  <c r="A5" i="6"/>
  <c r="A41" i="6"/>
  <c r="A39" i="6"/>
  <c r="A23" i="6"/>
  <c r="A36" i="6"/>
  <c r="A20" i="6"/>
  <c r="A12" i="6"/>
  <c r="A4" i="6"/>
  <c r="A25" i="6"/>
  <c r="A35" i="6"/>
  <c r="A27" i="6"/>
  <c r="A19" i="6"/>
  <c r="A11" i="6"/>
  <c r="A3" i="6"/>
  <c r="A33" i="6"/>
  <c r="A31" i="6"/>
  <c r="A34" i="6"/>
  <c r="A26" i="6"/>
  <c r="A18" i="6"/>
  <c r="A10" i="6"/>
  <c r="A17" i="9"/>
  <c r="A40" i="9"/>
  <c r="A32" i="9"/>
  <c r="A24" i="9"/>
  <c r="A16" i="9"/>
  <c r="A8" i="9"/>
  <c r="A39" i="9"/>
  <c r="A31" i="9"/>
  <c r="A23" i="9"/>
  <c r="A15" i="9"/>
  <c r="A7" i="9"/>
  <c r="A14" i="9"/>
  <c r="A37" i="9"/>
  <c r="A29" i="9"/>
  <c r="A21" i="9"/>
  <c r="A13" i="9"/>
  <c r="A5" i="9"/>
  <c r="A41" i="9"/>
  <c r="A30" i="9"/>
  <c r="A36" i="9"/>
  <c r="A28" i="9"/>
  <c r="A20" i="9"/>
  <c r="A12" i="9"/>
  <c r="A4" i="9"/>
  <c r="A25" i="9"/>
  <c r="A6" i="9"/>
  <c r="A35" i="9"/>
  <c r="A27" i="9"/>
  <c r="A19" i="9"/>
  <c r="A11" i="9"/>
  <c r="A3" i="9"/>
  <c r="A33" i="9"/>
  <c r="A38" i="9"/>
  <c r="A22" i="9"/>
  <c r="A34" i="9"/>
  <c r="A26" i="9"/>
  <c r="A18" i="9"/>
  <c r="A10" i="9"/>
  <c r="A9" i="9"/>
  <c r="H4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G22" i="7" l="1"/>
  <c r="N22" i="4"/>
  <c r="E22" i="7"/>
  <c r="L22" i="4"/>
  <c r="D28" i="7"/>
  <c r="K28" i="4"/>
  <c r="I28" i="7"/>
  <c r="P28" i="4"/>
  <c r="J29" i="7"/>
  <c r="Q29" i="4"/>
  <c r="H29" i="7"/>
  <c r="O29" i="4"/>
  <c r="C22" i="7"/>
  <c r="J22" i="4"/>
  <c r="B32" i="7"/>
  <c r="I32" i="4"/>
  <c r="G28" i="7"/>
  <c r="N28" i="4"/>
  <c r="F29" i="7"/>
  <c r="M29" i="4"/>
  <c r="F22" i="7"/>
  <c r="M22" i="4"/>
  <c r="D22" i="7"/>
  <c r="K22" i="4"/>
  <c r="D32" i="7"/>
  <c r="K32" i="4"/>
  <c r="B29" i="7"/>
  <c r="I29" i="4"/>
  <c r="E29" i="7"/>
  <c r="L29" i="4"/>
  <c r="J32" i="7"/>
  <c r="Q32" i="4"/>
  <c r="J28" i="7"/>
  <c r="Q28" i="4"/>
  <c r="F32" i="7"/>
  <c r="M32" i="4"/>
  <c r="F28" i="7"/>
  <c r="M28" i="4"/>
  <c r="I29" i="7"/>
  <c r="P29" i="4"/>
  <c r="J22" i="7"/>
  <c r="Q22" i="4"/>
  <c r="H32" i="7"/>
  <c r="O32" i="4"/>
  <c r="C32" i="7"/>
  <c r="J32" i="4"/>
  <c r="C28" i="7"/>
  <c r="J28" i="4"/>
  <c r="D29" i="7"/>
  <c r="K29" i="4"/>
  <c r="H28" i="7"/>
  <c r="O28" i="4"/>
  <c r="G29" i="7"/>
  <c r="N29" i="4"/>
  <c r="H22" i="7"/>
  <c r="O22" i="4"/>
  <c r="I32" i="7"/>
  <c r="P32" i="4"/>
  <c r="E32" i="7"/>
  <c r="L32" i="4"/>
  <c r="B28" i="7"/>
  <c r="I28" i="4"/>
  <c r="B22" i="7"/>
  <c r="I22" i="4"/>
  <c r="E28" i="7"/>
  <c r="L28" i="4"/>
  <c r="C29" i="7"/>
  <c r="J29" i="4"/>
  <c r="I22" i="7"/>
  <c r="P22" i="4"/>
  <c r="G32" i="7"/>
  <c r="N32" i="4"/>
  <c r="I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H83" i="1"/>
  <c r="H70" i="1"/>
  <c r="P26" i="6" l="1"/>
  <c r="F26" i="7" s="1"/>
  <c r="S34" i="6"/>
  <c r="AH12" i="6"/>
  <c r="S12" i="4" s="1"/>
  <c r="AE18" i="6"/>
  <c r="R18" i="4" s="1"/>
  <c r="AK3" i="6"/>
  <c r="T3" i="4" s="1"/>
  <c r="M36" i="6"/>
  <c r="L36" i="4" s="1"/>
  <c r="AH35" i="6"/>
  <c r="S35" i="4" s="1"/>
  <c r="S27" i="6"/>
  <c r="N27" i="4" s="1"/>
  <c r="AT14" i="6"/>
  <c r="W14" i="4" s="1"/>
  <c r="J31" i="6"/>
  <c r="J12" i="6"/>
  <c r="D12" i="7" s="1"/>
  <c r="J6" i="6"/>
  <c r="D6" i="7" s="1"/>
  <c r="S40" i="6"/>
  <c r="G40" i="7" s="1"/>
  <c r="AB31" i="6"/>
  <c r="Q31" i="4" s="1"/>
  <c r="P41" i="6"/>
  <c r="F41" i="7" s="1"/>
  <c r="S20" i="6"/>
  <c r="N20" i="4" s="1"/>
  <c r="AH16" i="6"/>
  <c r="S16" i="4" s="1"/>
  <c r="AH27" i="6"/>
  <c r="S27" i="4" s="1"/>
  <c r="AQ40" i="6"/>
  <c r="V40" i="4" s="1"/>
  <c r="V40" i="6"/>
  <c r="H40" i="7" s="1"/>
  <c r="S26" i="6"/>
  <c r="G26" i="7" s="1"/>
  <c r="AE9" i="6"/>
  <c r="R9" i="4" s="1"/>
  <c r="AT9" i="6"/>
  <c r="W9" i="4" s="1"/>
  <c r="G9" i="6"/>
  <c r="J9" i="4" s="1"/>
  <c r="J34" i="6"/>
  <c r="D34" i="7" s="1"/>
  <c r="AK34" i="6"/>
  <c r="T34" i="4" s="1"/>
  <c r="AE34" i="6"/>
  <c r="R34" i="4" s="1"/>
  <c r="D34" i="6"/>
  <c r="B34" i="7" s="1"/>
  <c r="AT25" i="6"/>
  <c r="W25" i="4" s="1"/>
  <c r="S25" i="6"/>
  <c r="G25" i="7" s="1"/>
  <c r="G25" i="6"/>
  <c r="C25" i="7" s="1"/>
  <c r="AQ33" i="6"/>
  <c r="V33" i="4" s="1"/>
  <c r="D33" i="6"/>
  <c r="AH21" i="6"/>
  <c r="S21" i="4" s="1"/>
  <c r="AQ21" i="6"/>
  <c r="V21" i="4" s="1"/>
  <c r="AK18" i="6"/>
  <c r="T18" i="4" s="1"/>
  <c r="AN41" i="6"/>
  <c r="U41" i="4" s="1"/>
  <c r="S3" i="6"/>
  <c r="N3" i="4" s="1"/>
  <c r="AH20" i="6"/>
  <c r="S20" i="4" s="1"/>
  <c r="M37" i="6"/>
  <c r="E37" i="7" s="1"/>
  <c r="AH36" i="6"/>
  <c r="S36" i="4" s="1"/>
  <c r="Y30" i="6"/>
  <c r="P30" i="4" s="1"/>
  <c r="AQ35" i="6"/>
  <c r="V35" i="4" s="1"/>
  <c r="D27" i="6"/>
  <c r="AH9" i="6"/>
  <c r="S9" i="4" s="1"/>
  <c r="Y34" i="6"/>
  <c r="I34" i="7" s="1"/>
  <c r="J41" i="6"/>
  <c r="K41" i="4" s="1"/>
  <c r="V37" i="6"/>
  <c r="H37" i="7" s="1"/>
  <c r="P27" i="6"/>
  <c r="AN9" i="6"/>
  <c r="U9" i="4" s="1"/>
  <c r="M14" i="6"/>
  <c r="J7" i="6"/>
  <c r="K7" i="4" s="1"/>
  <c r="AB41" i="6"/>
  <c r="Q41" i="4" s="1"/>
  <c r="AH40" i="6"/>
  <c r="S40" i="4" s="1"/>
  <c r="G34" i="6"/>
  <c r="C34" i="7" s="1"/>
  <c r="AN14" i="6"/>
  <c r="U14" i="4" s="1"/>
  <c r="AH31" i="6"/>
  <c r="S31" i="4" s="1"/>
  <c r="AB18" i="6"/>
  <c r="AB6" i="6"/>
  <c r="AN40" i="6"/>
  <c r="U40" i="4" s="1"/>
  <c r="P40" i="6"/>
  <c r="M40" i="4" s="1"/>
  <c r="AB40" i="6"/>
  <c r="J40" i="7" s="1"/>
  <c r="AQ34" i="6"/>
  <c r="V34" i="4" s="1"/>
  <c r="AT34" i="6"/>
  <c r="W34" i="4" s="1"/>
  <c r="AQ25" i="6"/>
  <c r="V25" i="4" s="1"/>
  <c r="Y25" i="6"/>
  <c r="AB14" i="6"/>
  <c r="V14" i="6"/>
  <c r="O14" i="4" s="1"/>
  <c r="AQ31" i="6"/>
  <c r="V31" i="4" s="1"/>
  <c r="AT31" i="6"/>
  <c r="W31" i="4" s="1"/>
  <c r="AB33" i="6"/>
  <c r="J33" i="7" s="1"/>
  <c r="M33" i="6"/>
  <c r="E33" i="7" s="1"/>
  <c r="S33" i="6"/>
  <c r="N33" i="4" s="1"/>
  <c r="M12" i="6"/>
  <c r="AN21" i="6"/>
  <c r="U21" i="4" s="1"/>
  <c r="V21" i="6"/>
  <c r="H21" i="7" s="1"/>
  <c r="M7" i="6"/>
  <c r="L7" i="4" s="1"/>
  <c r="AH7" i="6"/>
  <c r="S7" i="4" s="1"/>
  <c r="AE41" i="6"/>
  <c r="R41" i="4" s="1"/>
  <c r="M5" i="6"/>
  <c r="E5" i="7" s="1"/>
  <c r="V13" i="6"/>
  <c r="H13" i="7" s="1"/>
  <c r="AK37" i="6"/>
  <c r="T37" i="4" s="1"/>
  <c r="AH8" i="6"/>
  <c r="S8" i="4" s="1"/>
  <c r="S11" i="6"/>
  <c r="G11" i="7" s="1"/>
  <c r="D36" i="6"/>
  <c r="B36" i="7" s="1"/>
  <c r="V30" i="6"/>
  <c r="H30" i="7" s="1"/>
  <c r="AK39" i="6"/>
  <c r="T39" i="4" s="1"/>
  <c r="D15" i="6"/>
  <c r="B15" i="7" s="1"/>
  <c r="V35" i="6"/>
  <c r="AE6" i="6"/>
  <c r="R6" i="4" s="1"/>
  <c r="AQ14" i="6"/>
  <c r="V14" i="4" s="1"/>
  <c r="G31" i="6"/>
  <c r="C31" i="7" s="1"/>
  <c r="AB12" i="6"/>
  <c r="J12" i="7" s="1"/>
  <c r="AQ18" i="6"/>
  <c r="V18" i="4" s="1"/>
  <c r="AE27" i="6"/>
  <c r="R27" i="4" s="1"/>
  <c r="AH34" i="6"/>
  <c r="S34" i="4" s="1"/>
  <c r="P12" i="6"/>
  <c r="AQ13" i="6"/>
  <c r="V13" i="4" s="1"/>
  <c r="AE40" i="6"/>
  <c r="R40" i="4" s="1"/>
  <c r="G14" i="6"/>
  <c r="C14" i="7" s="1"/>
  <c r="AK27" i="6"/>
  <c r="T27" i="4" s="1"/>
  <c r="Y27" i="6"/>
  <c r="P27" i="4" s="1"/>
  <c r="M26" i="6"/>
  <c r="E26" i="7" s="1"/>
  <c r="Y26" i="6"/>
  <c r="P26" i="4" s="1"/>
  <c r="AE26" i="6"/>
  <c r="R26" i="4" s="1"/>
  <c r="J9" i="6"/>
  <c r="AB9" i="6"/>
  <c r="V34" i="6"/>
  <c r="O34" i="4" s="1"/>
  <c r="M25" i="6"/>
  <c r="L25" i="4" s="1"/>
  <c r="D25" i="6"/>
  <c r="I25" i="4" s="1"/>
  <c r="V31" i="6"/>
  <c r="O31" i="4" s="1"/>
  <c r="AK33" i="6"/>
  <c r="T33" i="4" s="1"/>
  <c r="AE33" i="6"/>
  <c r="R33" i="4" s="1"/>
  <c r="J21" i="6"/>
  <c r="Y7" i="6"/>
  <c r="P7" i="4" s="1"/>
  <c r="G7" i="6"/>
  <c r="J7" i="4" s="1"/>
  <c r="S41" i="6"/>
  <c r="G41" i="7" s="1"/>
  <c r="AB5" i="6"/>
  <c r="J5" i="7" s="1"/>
  <c r="AT3" i="6"/>
  <c r="W3" i="4" s="1"/>
  <c r="AN37" i="6"/>
  <c r="U37" i="4" s="1"/>
  <c r="P8" i="6"/>
  <c r="J11" i="6"/>
  <c r="P36" i="6"/>
  <c r="AH30" i="6"/>
  <c r="S30" i="4" s="1"/>
  <c r="M16" i="6"/>
  <c r="L16" i="4" s="1"/>
  <c r="D35" i="6"/>
  <c r="B35" i="7" s="1"/>
  <c r="S6" i="6"/>
  <c r="N6" i="4" s="1"/>
  <c r="AH26" i="6"/>
  <c r="S26" i="4" s="1"/>
  <c r="AQ9" i="6"/>
  <c r="V9" i="4" s="1"/>
  <c r="AE25" i="6"/>
  <c r="R25" i="4" s="1"/>
  <c r="J14" i="6"/>
  <c r="D14" i="7" s="1"/>
  <c r="G18" i="6"/>
  <c r="J18" i="4" s="1"/>
  <c r="AB27" i="6"/>
  <c r="Q27" i="4" s="1"/>
  <c r="J25" i="6"/>
  <c r="K25" i="4" s="1"/>
  <c r="AN12" i="6"/>
  <c r="U12" i="4" s="1"/>
  <c r="AE13" i="6"/>
  <c r="R13" i="4" s="1"/>
  <c r="AE15" i="6"/>
  <c r="R15" i="4" s="1"/>
  <c r="AN27" i="6"/>
  <c r="U27" i="4" s="1"/>
  <c r="V27" i="6"/>
  <c r="H27" i="7" s="1"/>
  <c r="AK40" i="6"/>
  <c r="T40" i="4" s="1"/>
  <c r="AB26" i="6"/>
  <c r="Q26" i="4" s="1"/>
  <c r="AT27" i="6"/>
  <c r="W27" i="4" s="1"/>
  <c r="AQ27" i="6"/>
  <c r="V27" i="4" s="1"/>
  <c r="M27" i="6"/>
  <c r="L27" i="4" s="1"/>
  <c r="M40" i="6"/>
  <c r="AT26" i="6"/>
  <c r="W26" i="4" s="1"/>
  <c r="G26" i="6"/>
  <c r="C26" i="7" s="1"/>
  <c r="V26" i="6"/>
  <c r="O26" i="4" s="1"/>
  <c r="M9" i="6"/>
  <c r="E9" i="7" s="1"/>
  <c r="AN34" i="6"/>
  <c r="U34" i="4" s="1"/>
  <c r="AN25" i="6"/>
  <c r="U25" i="4" s="1"/>
  <c r="AE14" i="6"/>
  <c r="R14" i="4" s="1"/>
  <c r="AQ12" i="6"/>
  <c r="V12" i="4" s="1"/>
  <c r="V12" i="6"/>
  <c r="D21" i="6"/>
  <c r="B21" i="7" s="1"/>
  <c r="D7" i="6"/>
  <c r="B7" i="7" s="1"/>
  <c r="AK41" i="6"/>
  <c r="T41" i="4" s="1"/>
  <c r="J37" i="6"/>
  <c r="D37" i="7" s="1"/>
  <c r="AN11" i="6"/>
  <c r="U11" i="4" s="1"/>
  <c r="V36" i="6"/>
  <c r="O36" i="4" s="1"/>
  <c r="AE39" i="6"/>
  <c r="R39" i="4" s="1"/>
  <c r="Y15" i="6"/>
  <c r="G6" i="6"/>
  <c r="C6" i="7" s="1"/>
  <c r="P9" i="6"/>
  <c r="F9" i="7" s="1"/>
  <c r="AN31" i="6"/>
  <c r="U31" i="4" s="1"/>
  <c r="Y13" i="6"/>
  <c r="I13" i="7" s="1"/>
  <c r="AN6" i="6"/>
  <c r="U6" i="4" s="1"/>
  <c r="D40" i="6"/>
  <c r="I40" i="4" s="1"/>
  <c r="J26" i="6"/>
  <c r="S9" i="6"/>
  <c r="AB25" i="6"/>
  <c r="J25" i="7" s="1"/>
  <c r="AH33" i="6"/>
  <c r="S33" i="4" s="1"/>
  <c r="M8" i="6"/>
  <c r="E8" i="7" s="1"/>
  <c r="V39" i="6"/>
  <c r="O39" i="4" s="1"/>
  <c r="AK14" i="6"/>
  <c r="T14" i="4" s="1"/>
  <c r="J27" i="6"/>
  <c r="D27" i="7" s="1"/>
  <c r="G27" i="6"/>
  <c r="C27" i="7" s="1"/>
  <c r="G40" i="6"/>
  <c r="J40" i="4" s="1"/>
  <c r="Y40" i="6"/>
  <c r="P40" i="4" s="1"/>
  <c r="AN26" i="6"/>
  <c r="U26" i="4" s="1"/>
  <c r="AQ26" i="6"/>
  <c r="V26" i="4" s="1"/>
  <c r="AK26" i="6"/>
  <c r="T26" i="4" s="1"/>
  <c r="Y9" i="6"/>
  <c r="P9" i="4" s="1"/>
  <c r="AK9" i="6"/>
  <c r="T9" i="4" s="1"/>
  <c r="V9" i="6"/>
  <c r="P34" i="6"/>
  <c r="F34" i="7" s="1"/>
  <c r="AK25" i="6"/>
  <c r="T25" i="4" s="1"/>
  <c r="AH25" i="6"/>
  <c r="S25" i="4" s="1"/>
  <c r="Y14" i="6"/>
  <c r="I14" i="7" s="1"/>
  <c r="D14" i="6"/>
  <c r="B14" i="7" s="1"/>
  <c r="M31" i="6"/>
  <c r="E31" i="7" s="1"/>
  <c r="S31" i="6"/>
  <c r="G31" i="7" s="1"/>
  <c r="AN33" i="6"/>
  <c r="U33" i="4" s="1"/>
  <c r="J33" i="6"/>
  <c r="D33" i="7" s="1"/>
  <c r="Y12" i="6"/>
  <c r="Y21" i="6"/>
  <c r="I21" i="7" s="1"/>
  <c r="AK5" i="6"/>
  <c r="T5" i="4" s="1"/>
  <c r="AQ3" i="6"/>
  <c r="V3" i="4" s="1"/>
  <c r="AK11" i="6"/>
  <c r="T11" i="4" s="1"/>
  <c r="M30" i="6"/>
  <c r="E30" i="7" s="1"/>
  <c r="V16" i="6"/>
  <c r="M15" i="6"/>
  <c r="Y35" i="6"/>
  <c r="I35" i="7" s="1"/>
  <c r="AT18" i="6"/>
  <c r="W18" i="4" s="1"/>
  <c r="D18" i="6"/>
  <c r="I18" i="4" s="1"/>
  <c r="AQ41" i="6"/>
  <c r="V41" i="4" s="1"/>
  <c r="AH41" i="6"/>
  <c r="S41" i="4" s="1"/>
  <c r="D41" i="6"/>
  <c r="I41" i="4" s="1"/>
  <c r="G41" i="6"/>
  <c r="J5" i="6"/>
  <c r="V3" i="6"/>
  <c r="H3" i="7" s="1"/>
  <c r="AB3" i="6"/>
  <c r="J3" i="7" s="1"/>
  <c r="AQ20" i="6"/>
  <c r="V20" i="4" s="1"/>
  <c r="D20" i="6"/>
  <c r="B20" i="7" s="1"/>
  <c r="AT37" i="6"/>
  <c r="W37" i="4" s="1"/>
  <c r="G37" i="6"/>
  <c r="J37" i="4" s="1"/>
  <c r="AN8" i="6"/>
  <c r="U8" i="4" s="1"/>
  <c r="AB8" i="6"/>
  <c r="V11" i="6"/>
  <c r="O11" i="4" s="1"/>
  <c r="Y11" i="6"/>
  <c r="P11" i="4" s="1"/>
  <c r="AB11" i="6"/>
  <c r="J11" i="7" s="1"/>
  <c r="AQ36" i="6"/>
  <c r="V36" i="4" s="1"/>
  <c r="AB36" i="6"/>
  <c r="J36" i="7" s="1"/>
  <c r="AQ30" i="6"/>
  <c r="V30" i="4" s="1"/>
  <c r="AT16" i="6"/>
  <c r="W16" i="4" s="1"/>
  <c r="AN39" i="6"/>
  <c r="U39" i="4" s="1"/>
  <c r="AH39" i="6"/>
  <c r="S39" i="4" s="1"/>
  <c r="S39" i="6"/>
  <c r="G39" i="7" s="1"/>
  <c r="P15" i="6"/>
  <c r="M15" i="4" s="1"/>
  <c r="V15" i="6"/>
  <c r="H15" i="7" s="1"/>
  <c r="AK6" i="6"/>
  <c r="T6" i="4" s="1"/>
  <c r="M6" i="6"/>
  <c r="L6" i="4" s="1"/>
  <c r="AK4" i="6"/>
  <c r="T4" i="4" s="1"/>
  <c r="AH4" i="6"/>
  <c r="S4" i="4" s="1"/>
  <c r="S4" i="6"/>
  <c r="G4" i="7" s="1"/>
  <c r="G4" i="6"/>
  <c r="J4" i="4" s="1"/>
  <c r="M17" i="6"/>
  <c r="E17" i="7" s="1"/>
  <c r="J17" i="6"/>
  <c r="K17" i="4" s="1"/>
  <c r="G10" i="6"/>
  <c r="J10" i="4" s="1"/>
  <c r="Y19" i="6"/>
  <c r="P19" i="4" s="1"/>
  <c r="AK19" i="6"/>
  <c r="T19" i="4" s="1"/>
  <c r="G23" i="6"/>
  <c r="P23" i="6"/>
  <c r="F23" i="7" s="1"/>
  <c r="AK38" i="6"/>
  <c r="T38" i="4" s="1"/>
  <c r="AT38" i="6"/>
  <c r="W38" i="4" s="1"/>
  <c r="S38" i="6"/>
  <c r="G38" i="7" s="1"/>
  <c r="AE24" i="6"/>
  <c r="R24" i="4" s="1"/>
  <c r="D24" i="6"/>
  <c r="B24" i="7" s="1"/>
  <c r="G12" i="6"/>
  <c r="C12" i="7" s="1"/>
  <c r="S12" i="6"/>
  <c r="G12" i="7" s="1"/>
  <c r="S21" i="6"/>
  <c r="G21" i="7" s="1"/>
  <c r="G21" i="6"/>
  <c r="C21" i="7" s="1"/>
  <c r="AB7" i="6"/>
  <c r="J7" i="7" s="1"/>
  <c r="V7" i="6"/>
  <c r="H7" i="7" s="1"/>
  <c r="AT7" i="6"/>
  <c r="W7" i="4" s="1"/>
  <c r="P18" i="6"/>
  <c r="M18" i="4" s="1"/>
  <c r="V18" i="6"/>
  <c r="M41" i="6"/>
  <c r="V41" i="6"/>
  <c r="H41" i="7" s="1"/>
  <c r="Y41" i="6"/>
  <c r="I41" i="7" s="1"/>
  <c r="AN5" i="6"/>
  <c r="U5" i="4" s="1"/>
  <c r="S5" i="6"/>
  <c r="G5" i="7" s="1"/>
  <c r="AT13" i="6"/>
  <c r="W13" i="4" s="1"/>
  <c r="AB13" i="6"/>
  <c r="Q13" i="4" s="1"/>
  <c r="M3" i="6"/>
  <c r="G3" i="6"/>
  <c r="AK20" i="6"/>
  <c r="T20" i="4" s="1"/>
  <c r="G20" i="6"/>
  <c r="C20" i="7" s="1"/>
  <c r="Y37" i="6"/>
  <c r="I37" i="7" s="1"/>
  <c r="AK8" i="6"/>
  <c r="T8" i="4" s="1"/>
  <c r="S8" i="6"/>
  <c r="N8" i="4" s="1"/>
  <c r="J8" i="6"/>
  <c r="D8" i="7" s="1"/>
  <c r="D8" i="6"/>
  <c r="I8" i="4" s="1"/>
  <c r="AH11" i="6"/>
  <c r="S11" i="4" s="1"/>
  <c r="D11" i="6"/>
  <c r="B11" i="7" s="1"/>
  <c r="AN36" i="6"/>
  <c r="U36" i="4" s="1"/>
  <c r="D30" i="6"/>
  <c r="B30" i="7" s="1"/>
  <c r="AB30" i="6"/>
  <c r="J30" i="7" s="1"/>
  <c r="AQ16" i="6"/>
  <c r="V16" i="4" s="1"/>
  <c r="G16" i="6"/>
  <c r="C16" i="7" s="1"/>
  <c r="D39" i="6"/>
  <c r="M39" i="6"/>
  <c r="G39" i="6"/>
  <c r="AK15" i="6"/>
  <c r="T15" i="4" s="1"/>
  <c r="AQ15" i="6"/>
  <c r="V15" i="4" s="1"/>
  <c r="AH15" i="6"/>
  <c r="S15" i="4" s="1"/>
  <c r="AE35" i="6"/>
  <c r="R35" i="4" s="1"/>
  <c r="P6" i="6"/>
  <c r="M6" i="4" s="1"/>
  <c r="M4" i="6"/>
  <c r="E4" i="7" s="1"/>
  <c r="V4" i="6"/>
  <c r="P17" i="6"/>
  <c r="F17" i="7" s="1"/>
  <c r="AQ10" i="6"/>
  <c r="V10" i="4" s="1"/>
  <c r="AB10" i="6"/>
  <c r="Q10" i="4" s="1"/>
  <c r="AQ19" i="6"/>
  <c r="V19" i="4" s="1"/>
  <c r="M19" i="6"/>
  <c r="E19" i="7" s="1"/>
  <c r="V19" i="6"/>
  <c r="O19" i="4" s="1"/>
  <c r="AH23" i="6"/>
  <c r="S23" i="4" s="1"/>
  <c r="AH38" i="6"/>
  <c r="S38" i="4" s="1"/>
  <c r="AN24" i="6"/>
  <c r="U24" i="4" s="1"/>
  <c r="AT33" i="6"/>
  <c r="W33" i="4" s="1"/>
  <c r="Y33" i="6"/>
  <c r="I33" i="7" s="1"/>
  <c r="AE12" i="6"/>
  <c r="R12" i="4" s="1"/>
  <c r="AT12" i="6"/>
  <c r="W12" i="4" s="1"/>
  <c r="AK12" i="6"/>
  <c r="T12" i="4" s="1"/>
  <c r="AE21" i="6"/>
  <c r="R21" i="4" s="1"/>
  <c r="M21" i="6"/>
  <c r="P21" i="6"/>
  <c r="F21" i="7" s="1"/>
  <c r="S7" i="6"/>
  <c r="N7" i="4" s="1"/>
  <c r="AE7" i="6"/>
  <c r="R7" i="4" s="1"/>
  <c r="AH18" i="6"/>
  <c r="S18" i="4" s="1"/>
  <c r="M18" i="6"/>
  <c r="L18" i="4" s="1"/>
  <c r="AT5" i="6"/>
  <c r="W5" i="4" s="1"/>
  <c r="D5" i="6"/>
  <c r="B5" i="7" s="1"/>
  <c r="P13" i="6"/>
  <c r="J13" i="6"/>
  <c r="D13" i="7" s="1"/>
  <c r="M13" i="6"/>
  <c r="E13" i="7" s="1"/>
  <c r="P3" i="6"/>
  <c r="F3" i="7" s="1"/>
  <c r="D3" i="6"/>
  <c r="I3" i="4" s="1"/>
  <c r="J3" i="6"/>
  <c r="K3" i="4" s="1"/>
  <c r="J20" i="6"/>
  <c r="D20" i="7" s="1"/>
  <c r="AQ37" i="6"/>
  <c r="V37" i="4" s="1"/>
  <c r="D37" i="6"/>
  <c r="I37" i="4" s="1"/>
  <c r="AQ8" i="6"/>
  <c r="V8" i="4" s="1"/>
  <c r="AE8" i="6"/>
  <c r="R8" i="4" s="1"/>
  <c r="G8" i="6"/>
  <c r="J8" i="4" s="1"/>
  <c r="AT36" i="6"/>
  <c r="W36" i="4" s="1"/>
  <c r="Y36" i="6"/>
  <c r="P36" i="4" s="1"/>
  <c r="AE30" i="6"/>
  <c r="R30" i="4" s="1"/>
  <c r="AN30" i="6"/>
  <c r="U30" i="4" s="1"/>
  <c r="AN16" i="6"/>
  <c r="U16" i="4" s="1"/>
  <c r="D16" i="6"/>
  <c r="I16" i="4" s="1"/>
  <c r="AB16" i="6"/>
  <c r="Q16" i="4" s="1"/>
  <c r="J39" i="6"/>
  <c r="K39" i="4" s="1"/>
  <c r="AB39" i="6"/>
  <c r="J39" i="7" s="1"/>
  <c r="G15" i="6"/>
  <c r="J15" i="4" s="1"/>
  <c r="AN35" i="6"/>
  <c r="U35" i="4" s="1"/>
  <c r="P35" i="6"/>
  <c r="F35" i="7" s="1"/>
  <c r="AT4" i="6"/>
  <c r="W4" i="4" s="1"/>
  <c r="P4" i="6"/>
  <c r="F4" i="7" s="1"/>
  <c r="AT17" i="6"/>
  <c r="W17" i="4" s="1"/>
  <c r="D17" i="6"/>
  <c r="B17" i="7" s="1"/>
  <c r="M10" i="6"/>
  <c r="L10" i="4" s="1"/>
  <c r="S19" i="6"/>
  <c r="G19" i="7" s="1"/>
  <c r="AE19" i="6"/>
  <c r="R19" i="4" s="1"/>
  <c r="AN23" i="6"/>
  <c r="U23" i="4" s="1"/>
  <c r="J23" i="6"/>
  <c r="D23" i="7" s="1"/>
  <c r="V23" i="6"/>
  <c r="H23" i="7" s="1"/>
  <c r="Y38" i="6"/>
  <c r="I38" i="7" s="1"/>
  <c r="J24" i="6"/>
  <c r="D24" i="7" s="1"/>
  <c r="AH14" i="6"/>
  <c r="S14" i="4" s="1"/>
  <c r="AE31" i="6"/>
  <c r="R31" i="4" s="1"/>
  <c r="AK31" i="6"/>
  <c r="T31" i="4" s="1"/>
  <c r="Y31" i="6"/>
  <c r="P31" i="4" s="1"/>
  <c r="P33" i="6"/>
  <c r="M33" i="4" s="1"/>
  <c r="V33" i="6"/>
  <c r="O33" i="4" s="1"/>
  <c r="AT21" i="6"/>
  <c r="W21" i="4" s="1"/>
  <c r="AB21" i="6"/>
  <c r="J21" i="7" s="1"/>
  <c r="AQ7" i="6"/>
  <c r="V7" i="4" s="1"/>
  <c r="AK7" i="6"/>
  <c r="T7" i="4" s="1"/>
  <c r="Y18" i="6"/>
  <c r="I18" i="7" s="1"/>
  <c r="J18" i="6"/>
  <c r="D18" i="7" s="1"/>
  <c r="AQ5" i="6"/>
  <c r="V5" i="4" s="1"/>
  <c r="V5" i="6"/>
  <c r="O5" i="4" s="1"/>
  <c r="AK13" i="6"/>
  <c r="T13" i="4" s="1"/>
  <c r="AH13" i="6"/>
  <c r="S13" i="4" s="1"/>
  <c r="AN3" i="6"/>
  <c r="U3" i="4" s="1"/>
  <c r="AH3" i="6"/>
  <c r="S3" i="4" s="1"/>
  <c r="AE20" i="6"/>
  <c r="R20" i="4" s="1"/>
  <c r="AT20" i="6"/>
  <c r="W20" i="4" s="1"/>
  <c r="Y20" i="6"/>
  <c r="AT8" i="6"/>
  <c r="W8" i="4" s="1"/>
  <c r="V8" i="6"/>
  <c r="O8" i="4" s="1"/>
  <c r="AE11" i="6"/>
  <c r="R11" i="4" s="1"/>
  <c r="P11" i="6"/>
  <c r="M11" i="4" s="1"/>
  <c r="S36" i="6"/>
  <c r="N36" i="4" s="1"/>
  <c r="G36" i="6"/>
  <c r="C36" i="7" s="1"/>
  <c r="AK30" i="6"/>
  <c r="T30" i="4" s="1"/>
  <c r="AT30" i="6"/>
  <c r="W30" i="4" s="1"/>
  <c r="J30" i="6"/>
  <c r="P16" i="6"/>
  <c r="F16" i="7" s="1"/>
  <c r="Y39" i="6"/>
  <c r="I39" i="7" s="1"/>
  <c r="AT15" i="6"/>
  <c r="W15" i="4" s="1"/>
  <c r="AT35" i="6"/>
  <c r="W35" i="4" s="1"/>
  <c r="J35" i="6"/>
  <c r="D35" i="7" s="1"/>
  <c r="S35" i="6"/>
  <c r="G35" i="7" s="1"/>
  <c r="AB35" i="6"/>
  <c r="J35" i="7" s="1"/>
  <c r="AQ6" i="6"/>
  <c r="V6" i="4" s="1"/>
  <c r="AT6" i="6"/>
  <c r="W6" i="4" s="1"/>
  <c r="D6" i="6"/>
  <c r="B6" i="7" s="1"/>
  <c r="D4" i="6"/>
  <c r="B4" i="7" s="1"/>
  <c r="J4" i="6"/>
  <c r="D4" i="7" s="1"/>
  <c r="AQ17" i="6"/>
  <c r="V17" i="4" s="1"/>
  <c r="AH17" i="6"/>
  <c r="S17" i="4" s="1"/>
  <c r="Y10" i="6"/>
  <c r="I10" i="7" s="1"/>
  <c r="AE10" i="6"/>
  <c r="R10" i="4" s="1"/>
  <c r="AB19" i="6"/>
  <c r="Q19" i="4" s="1"/>
  <c r="P19" i="6"/>
  <c r="F19" i="7" s="1"/>
  <c r="AK23" i="6"/>
  <c r="T23" i="4" s="1"/>
  <c r="AE23" i="6"/>
  <c r="R23" i="4" s="1"/>
  <c r="AQ24" i="6"/>
  <c r="V24" i="4" s="1"/>
  <c r="AH5" i="6"/>
  <c r="S5" i="4" s="1"/>
  <c r="AE5" i="6"/>
  <c r="R5" i="4" s="1"/>
  <c r="P5" i="6"/>
  <c r="M5" i="4" s="1"/>
  <c r="S13" i="6"/>
  <c r="G13" i="7" s="1"/>
  <c r="D13" i="6"/>
  <c r="B13" i="7" s="1"/>
  <c r="P20" i="6"/>
  <c r="F20" i="7" s="1"/>
  <c r="AN20" i="6"/>
  <c r="U20" i="4" s="1"/>
  <c r="AB20" i="6"/>
  <c r="Q20" i="4" s="1"/>
  <c r="AH37" i="6"/>
  <c r="S37" i="4" s="1"/>
  <c r="AE37" i="6"/>
  <c r="R37" i="4" s="1"/>
  <c r="S37" i="6"/>
  <c r="N37" i="4" s="1"/>
  <c r="AT11" i="6"/>
  <c r="W11" i="4" s="1"/>
  <c r="AE36" i="6"/>
  <c r="R36" i="4" s="1"/>
  <c r="AK36" i="6"/>
  <c r="T36" i="4" s="1"/>
  <c r="AK16" i="6"/>
  <c r="T16" i="4" s="1"/>
  <c r="J16" i="6"/>
  <c r="K16" i="4" s="1"/>
  <c r="Y16" i="6"/>
  <c r="AT39" i="6"/>
  <c r="W39" i="4" s="1"/>
  <c r="AQ39" i="6"/>
  <c r="V39" i="4" s="1"/>
  <c r="J15" i="6"/>
  <c r="D15" i="7" s="1"/>
  <c r="AN15" i="6"/>
  <c r="U15" i="4" s="1"/>
  <c r="AK35" i="6"/>
  <c r="T35" i="4" s="1"/>
  <c r="M35" i="6"/>
  <c r="L35" i="4" s="1"/>
  <c r="Y6" i="6"/>
  <c r="I6" i="7" s="1"/>
  <c r="AQ4" i="6"/>
  <c r="V4" i="4" s="1"/>
  <c r="AB4" i="6"/>
  <c r="V17" i="6"/>
  <c r="O17" i="4" s="1"/>
  <c r="AK10" i="6"/>
  <c r="T10" i="4" s="1"/>
  <c r="J10" i="6"/>
  <c r="D10" i="7" s="1"/>
  <c r="AN19" i="6"/>
  <c r="U19" i="4" s="1"/>
  <c r="G19" i="6"/>
  <c r="J19" i="4" s="1"/>
  <c r="AQ23" i="6"/>
  <c r="V23" i="4" s="1"/>
  <c r="AB23" i="6"/>
  <c r="J23" i="7" s="1"/>
  <c r="M38" i="6"/>
  <c r="E38" i="7" s="1"/>
  <c r="V38" i="6"/>
  <c r="H38" i="7" s="1"/>
  <c r="J38" i="6"/>
  <c r="D38" i="7" s="1"/>
  <c r="V24" i="6"/>
  <c r="H24" i="7" s="1"/>
  <c r="Y24" i="6"/>
  <c r="P24" i="4" s="1"/>
  <c r="AE4" i="6"/>
  <c r="R4" i="4" s="1"/>
  <c r="AN17" i="6"/>
  <c r="U17" i="4" s="1"/>
  <c r="D10" i="6"/>
  <c r="B10" i="7" s="1"/>
  <c r="J19" i="6"/>
  <c r="D23" i="6"/>
  <c r="I23" i="4" s="1"/>
  <c r="S23" i="6"/>
  <c r="N23" i="4" s="1"/>
  <c r="AE38" i="6"/>
  <c r="R38" i="4" s="1"/>
  <c r="AH24" i="6"/>
  <c r="S24" i="4" s="1"/>
  <c r="G24" i="6"/>
  <c r="C24" i="7" s="1"/>
  <c r="S24" i="6"/>
  <c r="G24" i="7" s="1"/>
  <c r="AK17" i="6"/>
  <c r="T17" i="4" s="1"/>
  <c r="AB17" i="6"/>
  <c r="J17" i="7" s="1"/>
  <c r="Y17" i="6"/>
  <c r="P10" i="6"/>
  <c r="M10" i="4" s="1"/>
  <c r="AN10" i="6"/>
  <c r="U10" i="4" s="1"/>
  <c r="AH19" i="6"/>
  <c r="S19" i="4" s="1"/>
  <c r="AT19" i="6"/>
  <c r="W19" i="4" s="1"/>
  <c r="D19" i="6"/>
  <c r="I19" i="4" s="1"/>
  <c r="M23" i="6"/>
  <c r="E23" i="7" s="1"/>
  <c r="Y23" i="6"/>
  <c r="I23" i="7" s="1"/>
  <c r="P38" i="6"/>
  <c r="F38" i="7" s="1"/>
  <c r="AQ38" i="6"/>
  <c r="V38" i="4" s="1"/>
  <c r="D38" i="6"/>
  <c r="B38" i="7" s="1"/>
  <c r="AT24" i="6"/>
  <c r="W24" i="4" s="1"/>
  <c r="AB24" i="6"/>
  <c r="Q24" i="4" s="1"/>
  <c r="AT40" i="6"/>
  <c r="W40" i="4" s="1"/>
  <c r="J40" i="6"/>
  <c r="K40" i="4" s="1"/>
  <c r="D26" i="6"/>
  <c r="I26" i="4" s="1"/>
  <c r="D9" i="6"/>
  <c r="B9" i="7" s="1"/>
  <c r="M34" i="6"/>
  <c r="L34" i="4" s="1"/>
  <c r="AB34" i="6"/>
  <c r="J34" i="7" s="1"/>
  <c r="P25" i="6"/>
  <c r="F25" i="7" s="1"/>
  <c r="V25" i="6"/>
  <c r="H25" i="7" s="1"/>
  <c r="P14" i="6"/>
  <c r="F14" i="7" s="1"/>
  <c r="S14" i="6"/>
  <c r="G14" i="7" s="1"/>
  <c r="D31" i="6"/>
  <c r="B31" i="7" s="1"/>
  <c r="P31" i="6"/>
  <c r="M31" i="4" s="1"/>
  <c r="G33" i="6"/>
  <c r="J33" i="4" s="1"/>
  <c r="D12" i="6"/>
  <c r="B12" i="7" s="1"/>
  <c r="AK21" i="6"/>
  <c r="T21" i="4" s="1"/>
  <c r="AN7" i="6"/>
  <c r="U7" i="4" s="1"/>
  <c r="P7" i="6"/>
  <c r="M7" i="4" s="1"/>
  <c r="AN18" i="6"/>
  <c r="U18" i="4" s="1"/>
  <c r="S18" i="6"/>
  <c r="N18" i="4" s="1"/>
  <c r="AT41" i="6"/>
  <c r="W41" i="4" s="1"/>
  <c r="Y5" i="6"/>
  <c r="I5" i="7" s="1"/>
  <c r="G5" i="6"/>
  <c r="J5" i="4" s="1"/>
  <c r="AN13" i="6"/>
  <c r="U13" i="4" s="1"/>
  <c r="G13" i="6"/>
  <c r="J13" i="4" s="1"/>
  <c r="AE3" i="6"/>
  <c r="R3" i="4" s="1"/>
  <c r="Y3" i="6"/>
  <c r="I3" i="7" s="1"/>
  <c r="M20" i="6"/>
  <c r="L20" i="4" s="1"/>
  <c r="V20" i="6"/>
  <c r="O20" i="4" s="1"/>
  <c r="P37" i="6"/>
  <c r="F37" i="7" s="1"/>
  <c r="AB37" i="6"/>
  <c r="J37" i="7" s="1"/>
  <c r="Y8" i="6"/>
  <c r="I8" i="7" s="1"/>
  <c r="G11" i="6"/>
  <c r="C11" i="7" s="1"/>
  <c r="M11" i="6"/>
  <c r="L11" i="4" s="1"/>
  <c r="AQ11" i="6"/>
  <c r="V11" i="4" s="1"/>
  <c r="J36" i="6"/>
  <c r="G30" i="6"/>
  <c r="J30" i="4" s="1"/>
  <c r="S30" i="6"/>
  <c r="G30" i="7" s="1"/>
  <c r="P30" i="6"/>
  <c r="M30" i="4" s="1"/>
  <c r="AE16" i="6"/>
  <c r="R16" i="4" s="1"/>
  <c r="S16" i="6"/>
  <c r="G16" i="7" s="1"/>
  <c r="P39" i="6"/>
  <c r="M39" i="4" s="1"/>
  <c r="S15" i="6"/>
  <c r="G15" i="7" s="1"/>
  <c r="AB15" i="6"/>
  <c r="J15" i="7" s="1"/>
  <c r="G35" i="6"/>
  <c r="J35" i="4" s="1"/>
  <c r="V6" i="6"/>
  <c r="H6" i="7" s="1"/>
  <c r="AH6" i="6"/>
  <c r="S6" i="4" s="1"/>
  <c r="AN4" i="6"/>
  <c r="U4" i="4" s="1"/>
  <c r="Y4" i="6"/>
  <c r="I4" i="7" s="1"/>
  <c r="AE17" i="6"/>
  <c r="R17" i="4" s="1"/>
  <c r="G17" i="6"/>
  <c r="C17" i="7" s="1"/>
  <c r="S17" i="6"/>
  <c r="G17" i="7" s="1"/>
  <c r="AT10" i="6"/>
  <c r="W10" i="4" s="1"/>
  <c r="V10" i="6"/>
  <c r="O10" i="4" s="1"/>
  <c r="AH10" i="6"/>
  <c r="S10" i="4" s="1"/>
  <c r="S10" i="6"/>
  <c r="G10" i="7" s="1"/>
  <c r="AT23" i="6"/>
  <c r="W23" i="4" s="1"/>
  <c r="AB38" i="6"/>
  <c r="J38" i="7" s="1"/>
  <c r="AN38" i="6"/>
  <c r="U38" i="4" s="1"/>
  <c r="G38" i="6"/>
  <c r="C38" i="7" s="1"/>
  <c r="AK24" i="6"/>
  <c r="T24" i="4" s="1"/>
  <c r="P24" i="6"/>
  <c r="M24" i="4" s="1"/>
  <c r="M24" i="6"/>
  <c r="L24" i="4" s="1"/>
  <c r="L38" i="4"/>
  <c r="B8" i="7"/>
  <c r="G34" i="7"/>
  <c r="N34" i="4"/>
  <c r="C40" i="7"/>
  <c r="J18" i="7"/>
  <c r="Q18" i="4"/>
  <c r="H16" i="7"/>
  <c r="O16" i="4"/>
  <c r="E7" i="7"/>
  <c r="E12" i="7"/>
  <c r="L12" i="4"/>
  <c r="B33" i="7"/>
  <c r="I33" i="4"/>
  <c r="J4" i="7"/>
  <c r="Q4" i="4"/>
  <c r="E14" i="7"/>
  <c r="L14" i="4"/>
  <c r="K34" i="4"/>
  <c r="H9" i="7"/>
  <c r="O9" i="4"/>
  <c r="M26" i="4"/>
  <c r="B26" i="7"/>
  <c r="G18" i="7"/>
  <c r="P23" i="4"/>
  <c r="I30" i="7"/>
  <c r="L13" i="4"/>
  <c r="K14" i="4"/>
  <c r="D5" i="7"/>
  <c r="K5" i="4"/>
  <c r="D9" i="7"/>
  <c r="K9" i="4"/>
  <c r="G6" i="7"/>
  <c r="O41" i="4"/>
  <c r="E3" i="7"/>
  <c r="L3" i="4"/>
  <c r="M21" i="4"/>
  <c r="J12" i="4"/>
  <c r="F31" i="7"/>
  <c r="Q25" i="4"/>
  <c r="E15" i="7"/>
  <c r="L15" i="4"/>
  <c r="H39" i="7"/>
  <c r="B27" i="7"/>
  <c r="I27" i="4"/>
  <c r="M23" i="4"/>
  <c r="N11" i="4"/>
  <c r="B37" i="7"/>
  <c r="E21" i="7"/>
  <c r="L21" i="4"/>
  <c r="N12" i="4"/>
  <c r="J31" i="7"/>
  <c r="M34" i="4"/>
  <c r="E41" i="7"/>
  <c r="L41" i="4"/>
  <c r="P35" i="4"/>
  <c r="E39" i="7"/>
  <c r="L39" i="4"/>
  <c r="J27" i="4"/>
  <c r="D19" i="7"/>
  <c r="K19" i="4"/>
  <c r="D30" i="7"/>
  <c r="K30" i="4"/>
  <c r="D36" i="7"/>
  <c r="K36" i="4"/>
  <c r="D11" i="7"/>
  <c r="K11" i="4"/>
  <c r="F8" i="7"/>
  <c r="M8" i="4"/>
  <c r="C3" i="7"/>
  <c r="J3" i="4"/>
  <c r="F12" i="7"/>
  <c r="M12" i="4"/>
  <c r="Q17" i="4"/>
  <c r="I40" i="7"/>
  <c r="B39" i="7"/>
  <c r="I39" i="4"/>
  <c r="C23" i="7"/>
  <c r="J23" i="4"/>
  <c r="I11" i="4"/>
  <c r="J8" i="7"/>
  <c r="Q8" i="4"/>
  <c r="H12" i="7"/>
  <c r="O12" i="4"/>
  <c r="F13" i="7"/>
  <c r="M13" i="4"/>
  <c r="C4" i="7"/>
  <c r="J14" i="7"/>
  <c r="Q14" i="4"/>
  <c r="I17" i="7"/>
  <c r="P17" i="4"/>
  <c r="D31" i="7"/>
  <c r="K31" i="4"/>
  <c r="I25" i="7"/>
  <c r="P25" i="4"/>
  <c r="G9" i="7"/>
  <c r="N9" i="4"/>
  <c r="K6" i="4"/>
  <c r="P41" i="4"/>
  <c r="D26" i="7"/>
  <c r="K26" i="4"/>
  <c r="H18" i="7"/>
  <c r="O18" i="4"/>
  <c r="C18" i="7"/>
  <c r="O23" i="4"/>
  <c r="F36" i="7"/>
  <c r="M36" i="4"/>
  <c r="H11" i="7"/>
  <c r="D7" i="7"/>
  <c r="D21" i="7"/>
  <c r="K21" i="4"/>
  <c r="N17" i="4"/>
  <c r="I31" i="7"/>
  <c r="J9" i="7"/>
  <c r="Q9" i="4"/>
  <c r="H35" i="7"/>
  <c r="O35" i="4"/>
  <c r="G37" i="7"/>
  <c r="I20" i="7"/>
  <c r="P20" i="4"/>
  <c r="C7" i="7"/>
  <c r="I21" i="4"/>
  <c r="I12" i="7"/>
  <c r="P12" i="4"/>
  <c r="H4" i="7"/>
  <c r="O4" i="4"/>
  <c r="J31" i="4"/>
  <c r="J6" i="7"/>
  <c r="Q6" i="4"/>
  <c r="C41" i="7"/>
  <c r="J41" i="4"/>
  <c r="Q35" i="4"/>
  <c r="E40" i="7"/>
  <c r="L40" i="4"/>
  <c r="I15" i="7"/>
  <c r="P15" i="4"/>
  <c r="C39" i="7"/>
  <c r="J39" i="4"/>
  <c r="F27" i="7"/>
  <c r="M27" i="4"/>
  <c r="I16" i="7"/>
  <c r="P16" i="4"/>
  <c r="C58" i="1"/>
  <c r="C54" i="1"/>
  <c r="C50" i="1"/>
  <c r="A4" i="1"/>
  <c r="F5" i="7" l="1"/>
  <c r="H33" i="7"/>
  <c r="Q5" i="4"/>
  <c r="H34" i="7"/>
  <c r="P21" i="4"/>
  <c r="L17" i="4"/>
  <c r="M41" i="4"/>
  <c r="I11" i="7"/>
  <c r="F33" i="7"/>
  <c r="M35" i="4"/>
  <c r="H17" i="7"/>
  <c r="E25" i="7"/>
  <c r="I7" i="7"/>
  <c r="H5" i="7"/>
  <c r="D41" i="7"/>
  <c r="J14" i="4"/>
  <c r="J26" i="4"/>
  <c r="E16" i="7"/>
  <c r="C30" i="7"/>
  <c r="J21" i="4"/>
  <c r="B18" i="7"/>
  <c r="I7" i="4"/>
  <c r="B23" i="7"/>
  <c r="B16" i="7"/>
  <c r="I31" i="4"/>
  <c r="I34" i="4"/>
  <c r="K23" i="4"/>
  <c r="G8" i="7"/>
  <c r="Q3" i="4"/>
  <c r="D25" i="7"/>
  <c r="G20" i="7"/>
  <c r="O40" i="4"/>
  <c r="M38" i="4"/>
  <c r="K13" i="4"/>
  <c r="H36" i="7"/>
  <c r="J16" i="7"/>
  <c r="N39" i="4"/>
  <c r="P10" i="4"/>
  <c r="N4" i="4"/>
  <c r="K33" i="4"/>
  <c r="M4" i="4"/>
  <c r="O3" i="4"/>
  <c r="N41" i="4"/>
  <c r="L37" i="4"/>
  <c r="K37" i="4"/>
  <c r="Q40" i="4"/>
  <c r="H8" i="7"/>
  <c r="O21" i="4"/>
  <c r="J27" i="7"/>
  <c r="N25" i="4"/>
  <c r="Q7" i="4"/>
  <c r="O38" i="4"/>
  <c r="Q11" i="4"/>
  <c r="K15" i="4"/>
  <c r="I27" i="7"/>
  <c r="N13" i="4"/>
  <c r="J10" i="7"/>
  <c r="L30" i="4"/>
  <c r="P37" i="4"/>
  <c r="I9" i="4"/>
  <c r="L9" i="4"/>
  <c r="E36" i="7"/>
  <c r="J26" i="7"/>
  <c r="B40" i="7"/>
  <c r="B25" i="7"/>
  <c r="M37" i="4"/>
  <c r="P6" i="4"/>
  <c r="J13" i="7"/>
  <c r="I15" i="4"/>
  <c r="M9" i="4"/>
  <c r="J16" i="4"/>
  <c r="F18" i="7"/>
  <c r="J19" i="7"/>
  <c r="I9" i="7"/>
  <c r="M17" i="4"/>
  <c r="G7" i="7"/>
  <c r="J20" i="4"/>
  <c r="H14" i="7"/>
  <c r="I26" i="7"/>
  <c r="O37" i="4"/>
  <c r="F15" i="7"/>
  <c r="I5" i="4"/>
  <c r="O13" i="4"/>
  <c r="G33" i="7"/>
  <c r="I14" i="4"/>
  <c r="J38" i="4"/>
  <c r="E20" i="7"/>
  <c r="E34" i="7"/>
  <c r="H26" i="7"/>
  <c r="J6" i="4"/>
  <c r="F10" i="7"/>
  <c r="C35" i="7"/>
  <c r="E6" i="7"/>
  <c r="E24" i="7"/>
  <c r="L31" i="4"/>
  <c r="I36" i="7"/>
  <c r="L5" i="4"/>
  <c r="J41" i="7"/>
  <c r="C19" i="7"/>
  <c r="F24" i="7"/>
  <c r="Q34" i="4"/>
  <c r="F40" i="7"/>
  <c r="Q23" i="4"/>
  <c r="K12" i="4"/>
  <c r="H20" i="7"/>
  <c r="C10" i="7"/>
  <c r="N30" i="4"/>
  <c r="G23" i="7"/>
  <c r="N19" i="4"/>
  <c r="O25" i="4"/>
  <c r="H31" i="7"/>
  <c r="J24" i="7"/>
  <c r="K10" i="4"/>
  <c r="I19" i="7"/>
  <c r="J36" i="4"/>
  <c r="Q15" i="4"/>
  <c r="K38" i="4"/>
  <c r="D40" i="7"/>
  <c r="J24" i="4"/>
  <c r="M19" i="4"/>
  <c r="E18" i="7"/>
  <c r="G27" i="7"/>
  <c r="P34" i="4"/>
  <c r="G3" i="7"/>
  <c r="B41" i="7"/>
  <c r="O30" i="4"/>
  <c r="E27" i="7"/>
  <c r="L33" i="4"/>
  <c r="N21" i="4"/>
  <c r="K27" i="4"/>
  <c r="O27" i="4"/>
  <c r="C37" i="7"/>
  <c r="I30" i="4"/>
  <c r="F39" i="7"/>
  <c r="D16" i="7"/>
  <c r="D39" i="7"/>
  <c r="H19" i="7"/>
  <c r="C8" i="7"/>
  <c r="E11" i="7"/>
  <c r="K20" i="4"/>
  <c r="D3" i="7"/>
  <c r="F6" i="7"/>
  <c r="C15" i="7"/>
  <c r="B19" i="7"/>
  <c r="N24" i="4"/>
  <c r="G36" i="7"/>
  <c r="M3" i="4"/>
  <c r="Q21" i="4"/>
  <c r="I6" i="4"/>
  <c r="J20" i="7"/>
  <c r="E35" i="7"/>
  <c r="D17" i="7"/>
  <c r="I10" i="4"/>
  <c r="N15" i="4"/>
  <c r="C5" i="7"/>
  <c r="F30" i="7"/>
  <c r="P3" i="4"/>
  <c r="C13" i="7"/>
  <c r="O6" i="4"/>
  <c r="Q33" i="4"/>
  <c r="K18" i="4"/>
  <c r="N35" i="4"/>
  <c r="F7" i="7"/>
  <c r="C9" i="7"/>
  <c r="L23" i="4"/>
  <c r="N14" i="4"/>
  <c r="L4" i="4"/>
  <c r="K24" i="4"/>
  <c r="M14" i="4"/>
  <c r="C33" i="7"/>
  <c r="J17" i="4"/>
  <c r="H10" i="7"/>
  <c r="P4" i="4"/>
  <c r="I24" i="7"/>
  <c r="E10" i="7"/>
  <c r="F11" i="7"/>
  <c r="B3" i="7"/>
  <c r="O15" i="4"/>
  <c r="N5" i="4"/>
  <c r="Q12" i="4"/>
  <c r="Q39" i="4"/>
  <c r="P8" i="4"/>
  <c r="J11" i="4"/>
  <c r="I38" i="4"/>
  <c r="N26" i="4"/>
  <c r="P14" i="4"/>
  <c r="M20" i="4"/>
  <c r="M25" i="4"/>
  <c r="Q37" i="4"/>
  <c r="N40" i="4"/>
  <c r="P33" i="4"/>
  <c r="M16" i="4"/>
  <c r="P38" i="4"/>
  <c r="L26" i="4"/>
  <c r="I4" i="4"/>
  <c r="I20" i="4"/>
  <c r="N16" i="4"/>
  <c r="Q38" i="4"/>
  <c r="P39" i="4"/>
  <c r="P5" i="4"/>
  <c r="K4" i="4"/>
  <c r="Q36" i="4"/>
  <c r="N10" i="4"/>
  <c r="O24" i="4"/>
  <c r="K35" i="4"/>
  <c r="J34" i="4"/>
  <c r="I13" i="4"/>
  <c r="Q30" i="4"/>
  <c r="L19" i="4"/>
  <c r="P18" i="4"/>
  <c r="J25" i="4"/>
  <c r="I17" i="4"/>
  <c r="O7" i="4"/>
  <c r="K8" i="4"/>
  <c r="I24" i="4"/>
  <c r="I35" i="4"/>
  <c r="N31" i="4"/>
  <c r="P13" i="4"/>
  <c r="L8" i="4"/>
  <c r="N38" i="4"/>
  <c r="I12" i="4"/>
  <c r="I3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<sst xmlns="http://schemas.openxmlformats.org/spreadsheetml/2006/main" count="4291" uniqueCount="2307">
  <si>
    <t>For a particular stock, within a time range, obtain the dates when balance sheets were reported.</t>
  </si>
  <si>
    <t>Pull in IBM's 2024 annaul sales estimate as of a date in the past (example: 2023-08-14)</t>
  </si>
  <si>
    <t>Pull in IBM's 2010-2020 actual sales values quartlery</t>
  </si>
  <si>
    <t>DATES</t>
  </si>
  <si>
    <t xml:space="preserve">Pull in IBM's 2024 quartlery NTM (next twelve month) EPS estimate rolling for the past 5 years </t>
  </si>
  <si>
    <t>Pull in IBM's EPS release dates from 2020Q1 to 2023Q4</t>
  </si>
  <si>
    <t>FECHA</t>
  </si>
  <si>
    <t>fecha</t>
  </si>
  <si>
    <t>hora</t>
  </si>
  <si>
    <t>after market</t>
  </si>
  <si>
    <t>pre market</t>
  </si>
  <si>
    <t>YIELD GOVT 10 PRE BALANCE</t>
  </si>
  <si>
    <t>Pull in YPF's actual EBITDA with it's release dates from 2020Q1 to 2023Q4</t>
  </si>
  <si>
    <t>FNCL_LVRG</t>
  </si>
  <si>
    <t>BS_CUR_LIAB</t>
  </si>
  <si>
    <t>BS_CUR_ASSET_REPORT</t>
  </si>
  <si>
    <t>BS_TOT_ASSET</t>
  </si>
  <si>
    <t>BS_TOT_LIAB2</t>
  </si>
  <si>
    <t>SALES_REV_TURN</t>
  </si>
  <si>
    <t>IS_COGS_TO_FE_AND_PP_AND_G</t>
  </si>
  <si>
    <t>is</t>
  </si>
  <si>
    <t>IS_NET_INTEREST_EXPENSE</t>
  </si>
  <si>
    <t>IS_COMPARABLE_EBITDA</t>
  </si>
  <si>
    <t>IS_COMP_SALES</t>
  </si>
  <si>
    <t>IS_COMPARABLE_EBIT</t>
  </si>
  <si>
    <t>IS_OPERATING_EXPN</t>
  </si>
  <si>
    <t>IS_COMP_GROSS_MARGIN_PERCENTAGE</t>
  </si>
  <si>
    <t>IS_COST_OF_MATL</t>
  </si>
  <si>
    <t>IS_COG_AND_SS_GAAP</t>
  </si>
  <si>
    <t>IS_EBIT</t>
  </si>
  <si>
    <t>CF_FREE_CASH_FLOW</t>
  </si>
  <si>
    <t>CF_CASH_FROM_OPER</t>
  </si>
  <si>
    <t>CF_NET_CHNG_CASH</t>
  </si>
  <si>
    <t>CF_CAP_EXPEND_PRPTY_ADD</t>
  </si>
  <si>
    <t>CF_NET_INC</t>
  </si>
  <si>
    <t>CF_CHANGE_IN_INVENTORIES</t>
  </si>
  <si>
    <t>CFO_TO_SALES</t>
  </si>
  <si>
    <t>CF_FREE_CASH_FLOW_EX_DVD</t>
  </si>
  <si>
    <t>_to_</t>
  </si>
  <si>
    <t>EV_TO_BOOK_VALUE</t>
  </si>
  <si>
    <t>EV_TO_EBITDA</t>
  </si>
  <si>
    <t>EV_TO_MARKET_CAP</t>
  </si>
  <si>
    <t>EV_TO_INVESTED_CAPITAL</t>
  </si>
  <si>
    <t>PX_TO_EBITDA</t>
  </si>
  <si>
    <t>CFO_TO_TOT_DEBT</t>
  </si>
  <si>
    <t>FCF_TO_INTEREST_EXPENSE</t>
  </si>
  <si>
    <t>FCF_TO_TOTAL_DEBT</t>
  </si>
  <si>
    <t>ROA_TO_ROE</t>
  </si>
  <si>
    <t>EBIT_TO_CASH_INTEREST_PAID</t>
  </si>
  <si>
    <t>EBIT_TO_NET_SALES</t>
  </si>
  <si>
    <t>ASSET_TO_EQY</t>
  </si>
  <si>
    <t>SALES_TO_TOT_ASSET</t>
  </si>
  <si>
    <t>INVENT_TO_SALES</t>
  </si>
  <si>
    <t>EBITDA_TO_REVENUE</t>
  </si>
  <si>
    <t>bs</t>
  </si>
  <si>
    <t>RETURN_COM_EQY</t>
  </si>
  <si>
    <t>NORMALIZED_INCOME</t>
  </si>
  <si>
    <t>IS_COMP_EPS_ADJUSTED</t>
  </si>
  <si>
    <t>CF</t>
  </si>
  <si>
    <t>COMPLETA</t>
  </si>
  <si>
    <t>RETURN_COM_EQY(ae=e,FA_PERIOD_REFERENCE=2019-03-07)</t>
  </si>
  <si>
    <t>RETURN_COM_EQY(ae=a,FA_PERIOD_REFERENCE=2019-03-07)</t>
  </si>
  <si>
    <t>EV_TO_BOOK_VALUE(ae=e,FA_PERIOD_REFERENCE=2019-03-07)</t>
  </si>
  <si>
    <t>EV_TO_BOOK_VALUE(ae=a,FA_PERIOD_REFERENCE=2019-03-07)</t>
  </si>
  <si>
    <t>EV_TO_EBITDA(ae=e,FA_PERIOD_REFERENCE=2019-03-07)</t>
  </si>
  <si>
    <t>EV_TO_EBITDA(ae=a,FA_PERIOD_REFERENCE=2019-03-07)</t>
  </si>
  <si>
    <t>EV_TO_MARKET_CAP(ae=e,FA_PERIOD_REFERENCE=2019-03-07)</t>
  </si>
  <si>
    <t>EV_TO_MARKET_CAP(ae=a,FA_PERIOD_REFERENCE=2019-03-07)</t>
  </si>
  <si>
    <t>EV_TO_INVESTED_CAPITAL(ae=e,FA_PERIOD_REFERENCE=2019-03-07)</t>
  </si>
  <si>
    <t>EV_TO_INVESTED_CAPITAL(ae=a,FA_PERIOD_REFERENCE=2019-03-07)</t>
  </si>
  <si>
    <t>PX_TO_EBITDA(ae=e,FA_PERIOD_REFERENCE=2019-03-07)</t>
  </si>
  <si>
    <t>PX_TO_EBITDA(ae=a,FA_PERIOD_REFERENCE=2019-03-07)</t>
  </si>
  <si>
    <t>CFO_TO_SALES(ae=e,FA_PERIOD_REFERENCE=2019-03-07)</t>
  </si>
  <si>
    <t>CFO_TO_SALES(ae=a,FA_PERIOD_REFERENCE=2019-03-07)</t>
  </si>
  <si>
    <t>CFO_TO_TOT_DEBT(ae=e,FA_PERIOD_REFERENCE=2019-03-07)</t>
  </si>
  <si>
    <t>CFO_TO_TOT_DEBT(ae=a,FA_PERIOD_REFERENCE=2019-03-07)</t>
  </si>
  <si>
    <t>FCF_TO_INTEREST_EXPENSE(ae=e,FA_PERIOD_REFERENCE=2019-03-07)</t>
  </si>
  <si>
    <t>FCF_TO_INTEREST_EXPENSE(ae=a,FA_PERIOD_REFERENCE=2019-03-07)</t>
  </si>
  <si>
    <t>FCF_TO_TOTAL_DEBT(ae=e,FA_PERIOD_REFERENCE=2019-03-07)</t>
  </si>
  <si>
    <t>FCF_TO_TOTAL_DEBT(ae=a,FA_PERIOD_REFERENCE=2019-03-07)</t>
  </si>
  <si>
    <t>ROA_TO_ROE(ae=e,FA_PERIOD_REFERENCE=2019-03-07)</t>
  </si>
  <si>
    <t>ROA_TO_ROE(ae=a,FA_PERIOD_REFERENCE=2019-03-07)</t>
  </si>
  <si>
    <t>EBIT_TO_CASH_INTEREST_PAID(ae=e,FA_PERIOD_REFERENCE=2019-03-07)</t>
  </si>
  <si>
    <t>EBIT_TO_CASH_INTEREST_PAID(ae=a,FA_PERIOD_REFERENCE=2019-03-07)</t>
  </si>
  <si>
    <t>EBIT_TO_NET_SALES(ae=e,FA_PERIOD_REFERENCE=2019-03-07)</t>
  </si>
  <si>
    <t>EBIT_TO_NET_SALES(ae=a,FA_PERIOD_REFERENCE=2019-03-07)</t>
  </si>
  <si>
    <t>ASSET_TO_EQY(ae=e,FA_PERIOD_REFERENCE=2019-03-07)</t>
  </si>
  <si>
    <t>ASSET_TO_EQY(ae=a,FA_PERIOD_REFERENCE=2019-03-07)</t>
  </si>
  <si>
    <t>SALES_TO_TOT_ASSET(ae=e,FA_PERIOD_REFERENCE=2019-03-07)</t>
  </si>
  <si>
    <t>SALES_TO_TOT_ASSET(ae=a,FA_PERIOD_REFERENCE=2019-03-07)</t>
  </si>
  <si>
    <t>INVENT_TO_SALES(ae=e,FA_PERIOD_REFERENCE=2019-03-07)</t>
  </si>
  <si>
    <t>INVENT_TO_SALES(ae=a,FA_PERIOD_REFERENCE=2019-03-07)</t>
  </si>
  <si>
    <t>EBITDA_TO_REVENUE(ae=e,FA_PERIOD_REFERENCE=2019-03-07)</t>
  </si>
  <si>
    <t>EBITDA_TO_REVENUE(ae=a,FA_PERIOD_REFERENCE=2019-03-07)</t>
  </si>
  <si>
    <t>CF_FREE_CASH_FLOW(ae=e,FA_PERIOD_REFERENCE=2019-03-07)</t>
  </si>
  <si>
    <t>CF_FREE_CASH_FLOW(ae=a,FA_PERIOD_REFERENCE=2019-03-07)</t>
  </si>
  <si>
    <t>CF_CASH_FROM_OPER(ae=e,FA_PERIOD_REFERENCE=2019-03-07)</t>
  </si>
  <si>
    <t>CF_CASH_FROM_OPER(ae=a,FA_PERIOD_REFERENCE=2019-03-07)</t>
  </si>
  <si>
    <t>CF_NET_CHNG_CASH(ae=e,FA_PERIOD_REFERENCE=2019-03-07)</t>
  </si>
  <si>
    <t>CF_NET_CHNG_CASH(ae=a,FA_PERIOD_REFERENCE=2019-03-07)</t>
  </si>
  <si>
    <t>CF_CAP_EXPEND_PRPTY_ADD(ae=e,FA_PERIOD_REFERENCE=2019-03-07)</t>
  </si>
  <si>
    <t>CF_CAP_EXPEND_PRPTY_ADD(ae=a,FA_PERIOD_REFERENCE=2019-03-07)</t>
  </si>
  <si>
    <t>CF_NET_INC(ae=e,FA_PERIOD_REFERENCE=2019-03-07)</t>
  </si>
  <si>
    <t>CF_NET_INC(ae=a,FA_PERIOD_REFERENCE=2019-03-07)</t>
  </si>
  <si>
    <t>CF_CHANGE_IN_INVENTORIES(ae=e,FA_PERIOD_REFERENCE=2019-03-07)</t>
  </si>
  <si>
    <t>CF_CHANGE_IN_INVENTORIES(ae=a,FA_PERIOD_REFERENCE=2019-03-07)</t>
  </si>
  <si>
    <t>CF_FREE_CASH_FLOW_EX_DVD(ae=e,FA_PERIOD_REFERENCE=2019-03-07)</t>
  </si>
  <si>
    <t>CF_FREE_CASH_FLOW_EX_DVD(ae=a,FA_PERIOD_REFERENCE=2019-03-07)</t>
  </si>
  <si>
    <t>BS_CUR_LIAB(ae=e,FA_PERIOD_REFERENCE=2019-03-07)</t>
  </si>
  <si>
    <t>BS_CUR_LIAB(ae=a,FA_PERIOD_REFERENCE=2019-03-07)</t>
  </si>
  <si>
    <t>BS_TOT_LIAB2(ae=e,FA_PERIOD_REFERENCE=2019-03-07)</t>
  </si>
  <si>
    <t>BS_TOT_LIAB2(ae=a,FA_PERIOD_REFERENCE=2019-03-07)</t>
  </si>
  <si>
    <t>FNCL_LVRG(ae=e,FA_PERIOD_REFERENCE=2019-03-07)</t>
  </si>
  <si>
    <t>FNCL_LVRG(ae=a,FA_PERIOD_REFERENCE=2019-03-07)</t>
  </si>
  <si>
    <t>BS_CUR_ASSET_REPORT(ae=e,FA_PERIOD_REFERENCE=2019-03-07)</t>
  </si>
  <si>
    <t>BS_CUR_ASSET_REPORT(ae=a,FA_PERIOD_REFERENCE=2019-03-07)</t>
  </si>
  <si>
    <t>BS_TOT_ASSET(ae=e,FA_PERIOD_REFERENCE=2019-03-07)</t>
  </si>
  <si>
    <t>BS_TOT_ASSET(ae=a,FA_PERIOD_REFERENCE=2019-03-07)</t>
  </si>
  <si>
    <t>IS_COMP_NET_INCOME_ADJUST(ae=e,FA_PERIOD_REFERENCE=2019-03-07)</t>
  </si>
  <si>
    <t>IS_COMP_NET_INCOME_ADJUST(ae=a,FA_PERIOD_REFERENCE=2019-03-07)</t>
  </si>
  <si>
    <t>SALES_REV_TURN(ae=e,FA_PERIOD_REFERENCE=2019-03-07)</t>
  </si>
  <si>
    <t>SALES_REV_TURN(ae=a,FA_PERIOD_REFERENCE=2019-03-07)</t>
  </si>
  <si>
    <t>IS_COMP_SALES(ae=e,FA_PERIOD_REFERENCE=2019-03-07)</t>
  </si>
  <si>
    <t>IS_COMP_SALES(ae=a,FA_PERIOD_REFERENCE=2019-03-07)</t>
  </si>
  <si>
    <t>IS_COGS_TO_FE_AND_PP_AND_G(ae=e,FA_PERIOD_REFERENCE=2019-03-07)</t>
  </si>
  <si>
    <t>IS_COGS_TO_FE_AND_PP_AND_G(ae=a,FA_PERIOD_REFERENCE=2019-03-07)</t>
  </si>
  <si>
    <t>IS_NET_INTEREST_EXPENSE(ae=e,FA_PERIOD_REFERENCE=2019-03-07)</t>
  </si>
  <si>
    <t>IS_NET_INTEREST_EXPENSE(ae=a,FA_PERIOD_REFERENCE=2019-03-07)</t>
  </si>
  <si>
    <t>IS_COMPARABLE_EBITDA(ae=e,FA_PERIOD_REFERENCE=2019-03-07)</t>
  </si>
  <si>
    <t>IS_COMPARABLE_EBITDA(ae=a,FA_PERIOD_REFERENCE=2019-03-07)</t>
  </si>
  <si>
    <t>IS_COMPARABLE_EBIT(ae=e,FA_PERIOD_REFERENCE=2019-03-07)</t>
  </si>
  <si>
    <t>IS_COMPARABLE_EBIT(ae=a,FA_PERIOD_REFERENCE=2019-03-07)</t>
  </si>
  <si>
    <t>IS_EBIT(ae=e,FA_PERIOD_REFERENCE=2019-03-07)</t>
  </si>
  <si>
    <t>IS_EBIT(ae=a,FA_PERIOD_REFERENCE=2019-03-07)</t>
  </si>
  <si>
    <t>IS_EBITDA(ae=e,FA_PERIOD_REFERENCE=2019-03-07)</t>
  </si>
  <si>
    <t>IS_EBITDA(ae=a,FA_PERIOD_REFERENCE=2019-03-07)</t>
  </si>
  <si>
    <t>IS_OPERATING_EXPN(ae=e,FA_PERIOD_REFERENCE=2019-03-07)</t>
  </si>
  <si>
    <t>IS_OPERATING_EXPN(ae=a,FA_PERIOD_REFERENCE=2019-03-07)</t>
  </si>
  <si>
    <t>IS_OPER_INC(ae=e,FA_PERIOD_REFERENCE=2019-03-07)</t>
  </si>
  <si>
    <t>IS_OPER_INC(ae=a,FA_PERIOD_REFERENCE=2019-03-07)</t>
  </si>
  <si>
    <t>IS_COMP_GROSS_MARGIN_PERCENTAGE(ae=e,FA_PERIOD_REFERENCE=2019-03-07)</t>
  </si>
  <si>
    <t>IS_COMP_GROSS_MARGIN_PERCENTAGE(ae=a,FA_PERIOD_REFERENCE=2019-03-07)</t>
  </si>
  <si>
    <t>IS_COST_OF_MATL(ae=e,FA_PERIOD_REFERENCE=2019-03-07)</t>
  </si>
  <si>
    <t>IS_COST_OF_MATL(ae=a,FA_PERIOD_REFERENCE=2019-03-07)</t>
  </si>
  <si>
    <t>IS_COG_AND_SS_GAAP(ae=e,FA_PERIOD_REFERENCE=2019-03-07)</t>
  </si>
  <si>
    <t>IS_COG_AND_SS_GAAP(ae=a,FA_PERIOD_REFERENCE=2019-03-07)</t>
  </si>
  <si>
    <t>IS_COMP_EPS_ADJUSTED(ae=e,FA_PERIOD_REFERENCE=2019-03-07)</t>
  </si>
  <si>
    <t>IS_COMP_EPS_ADJUSTED(ae=a,FA_PERIOD_REFERENCE=2019-03-07)</t>
  </si>
  <si>
    <t>NORMALIZED_INCOME(ae=e,FA_PERIOD_REFERENCE=2019-03-07)</t>
  </si>
  <si>
    <t>NORMALIZED_INCOME(ae=a,FA_PERIOD_REFERENCE=2019-03-07)</t>
  </si>
  <si>
    <t>RETURN_COM_EQY(ae=e,FA_PERIOD_REFERENCE=2016-05-10)</t>
  </si>
  <si>
    <t>RETURN_COM_EQY(ae=a,FA_PERIOD_REFERENCE=2016-05-10)</t>
  </si>
  <si>
    <t>EV_TO_BOOK_VALUE(ae=e,FA_PERIOD_REFERENCE=2016-05-10)</t>
  </si>
  <si>
    <t>EV_TO_BOOK_VALUE(ae=a,FA_PERIOD_REFERENCE=2016-05-10)</t>
  </si>
  <si>
    <t>EV_TO_EBITDA(ae=e,FA_PERIOD_REFERENCE=2016-05-10)</t>
  </si>
  <si>
    <t>EV_TO_EBITDA(ae=a,FA_PERIOD_REFERENCE=2016-05-10)</t>
  </si>
  <si>
    <t>EV_TO_MARKET_CAP(ae=e,FA_PERIOD_REFERENCE=2016-05-10)</t>
  </si>
  <si>
    <t>EV_TO_MARKET_CAP(ae=a,FA_PERIOD_REFERENCE=2016-05-10)</t>
  </si>
  <si>
    <t>EV_TO_INVESTED_CAPITAL(ae=e,FA_PERIOD_REFERENCE=2016-05-10)</t>
  </si>
  <si>
    <t>EV_TO_INVESTED_CAPITAL(ae=a,FA_PERIOD_REFERENCE=2016-05-10)</t>
  </si>
  <si>
    <t>PX_TO_EBITDA(ae=e,FA_PERIOD_REFERENCE=2016-05-10)</t>
  </si>
  <si>
    <t>PX_TO_EBITDA(ae=a,FA_PERIOD_REFERENCE=2016-05-10)</t>
  </si>
  <si>
    <t>CFO_TO_SALES(ae=e,FA_PERIOD_REFERENCE=2016-05-10)</t>
  </si>
  <si>
    <t>CFO_TO_SALES(ae=a,FA_PERIOD_REFERENCE=2016-05-10)</t>
  </si>
  <si>
    <t>CFO_TO_TOT_DEBT(ae=e,FA_PERIOD_REFERENCE=2016-05-10)</t>
  </si>
  <si>
    <t>CFO_TO_TOT_DEBT(ae=a,FA_PERIOD_REFERENCE=2016-05-10)</t>
  </si>
  <si>
    <t>FCF_TO_INTEREST_EXPENSE(ae=e,FA_PERIOD_REFERENCE=2016-05-10)</t>
  </si>
  <si>
    <t>FCF_TO_INTEREST_EXPENSE(ae=a,FA_PERIOD_REFERENCE=2016-05-10)</t>
  </si>
  <si>
    <t>FCF_TO_TOTAL_DEBT(ae=e,FA_PERIOD_REFERENCE=2016-05-10)</t>
  </si>
  <si>
    <t>FCF_TO_TOTAL_DEBT(ae=a,FA_PERIOD_REFERENCE=2016-05-10)</t>
  </si>
  <si>
    <t>ROA_TO_ROE(ae=e,FA_PERIOD_REFERENCE=2016-05-10)</t>
  </si>
  <si>
    <t>ROA_TO_ROE(ae=a,FA_PERIOD_REFERENCE=2016-05-10)</t>
  </si>
  <si>
    <t>EBIT_TO_CASH_INTEREST_PAID(ae=e,FA_PERIOD_REFERENCE=2016-05-10)</t>
  </si>
  <si>
    <t>EBIT_TO_CASH_INTEREST_PAID(ae=a,FA_PERIOD_REFERENCE=2016-05-10)</t>
  </si>
  <si>
    <t>EBIT_TO_NET_SALES(ae=e,FA_PERIOD_REFERENCE=2016-05-10)</t>
  </si>
  <si>
    <t>EBIT_TO_NET_SALES(ae=a,FA_PERIOD_REFERENCE=2016-05-10)</t>
  </si>
  <si>
    <t>ASSET_TO_EQY(ae=e,FA_PERIOD_REFERENCE=2016-05-10)</t>
  </si>
  <si>
    <t>ASSET_TO_EQY(ae=a,FA_PERIOD_REFERENCE=2016-05-10)</t>
  </si>
  <si>
    <t>SALES_TO_TOT_ASSET(ae=e,FA_PERIOD_REFERENCE=2016-05-10)</t>
  </si>
  <si>
    <t>SALES_TO_TOT_ASSET(ae=a,FA_PERIOD_REFERENCE=2016-05-10)</t>
  </si>
  <si>
    <t>INVENT_TO_SALES(ae=e,FA_PERIOD_REFERENCE=2016-05-10)</t>
  </si>
  <si>
    <t>INVENT_TO_SALES(ae=a,FA_PERIOD_REFERENCE=2016-05-10)</t>
  </si>
  <si>
    <t>EBITDA_TO_REVENUE(ae=e,FA_PERIOD_REFERENCE=2016-05-10)</t>
  </si>
  <si>
    <t>EBITDA_TO_REVENUE(ae=a,FA_PERIOD_REFERENCE=2016-05-10)</t>
  </si>
  <si>
    <t>CF_FREE_CASH_FLOW(ae=e,FA_PERIOD_REFERENCE=2016-05-10)</t>
  </si>
  <si>
    <t>CF_FREE_CASH_FLOW(ae=a,FA_PERIOD_REFERENCE=2016-05-10)</t>
  </si>
  <si>
    <t>CF_CASH_FROM_OPER(ae=e,FA_PERIOD_REFERENCE=2016-05-10)</t>
  </si>
  <si>
    <t>CF_CASH_FROM_OPER(ae=a,FA_PERIOD_REFERENCE=2016-05-10)</t>
  </si>
  <si>
    <t>CF_NET_CHNG_CASH(ae=e,FA_PERIOD_REFERENCE=2016-05-10)</t>
  </si>
  <si>
    <t>CF_NET_CHNG_CASH(ae=a,FA_PERIOD_REFERENCE=2016-05-10)</t>
  </si>
  <si>
    <t>CF_CAP_EXPEND_PRPTY_ADD(ae=e,FA_PERIOD_REFERENCE=2016-05-10)</t>
  </si>
  <si>
    <t>CF_CAP_EXPEND_PRPTY_ADD(ae=a,FA_PERIOD_REFERENCE=2016-05-10)</t>
  </si>
  <si>
    <t>CF_NET_INC(ae=e,FA_PERIOD_REFERENCE=2016-05-10)</t>
  </si>
  <si>
    <t>CF_NET_INC(ae=a,FA_PERIOD_REFERENCE=2016-05-10)</t>
  </si>
  <si>
    <t>CF_CHANGE_IN_INVENTORIES(ae=e,FA_PERIOD_REFERENCE=2016-05-10)</t>
  </si>
  <si>
    <t>CF_CHANGE_IN_INVENTORIES(ae=a,FA_PERIOD_REFERENCE=2016-05-10)</t>
  </si>
  <si>
    <t>CF_FREE_CASH_FLOW_EX_DVD(ae=e,FA_PERIOD_REFERENCE=2016-05-10)</t>
  </si>
  <si>
    <t>CF_FREE_CASH_FLOW_EX_DVD(ae=a,FA_PERIOD_REFERENCE=2016-05-10)</t>
  </si>
  <si>
    <t>BS_CUR_LIAB(ae=e,FA_PERIOD_REFERENCE=2016-05-10)</t>
  </si>
  <si>
    <t>BS_CUR_LIAB(ae=a,FA_PERIOD_REFERENCE=2016-05-10)</t>
  </si>
  <si>
    <t>BS_TOT_LIAB2(ae=e,FA_PERIOD_REFERENCE=2016-05-10)</t>
  </si>
  <si>
    <t>BS_TOT_LIAB2(ae=a,FA_PERIOD_REFERENCE=2016-05-10)</t>
  </si>
  <si>
    <t>FNCL_LVRG(ae=e,FA_PERIOD_REFERENCE=2016-05-10)</t>
  </si>
  <si>
    <t>FNCL_LVRG(ae=a,FA_PERIOD_REFERENCE=2016-05-10)</t>
  </si>
  <si>
    <t>BS_CUR_ASSET_REPORT(ae=e,FA_PERIOD_REFERENCE=2016-05-10)</t>
  </si>
  <si>
    <t>BS_CUR_ASSET_REPORT(ae=a,FA_PERIOD_REFERENCE=2016-05-10)</t>
  </si>
  <si>
    <t>BS_TOT_ASSET(ae=e,FA_PERIOD_REFERENCE=2016-05-10)</t>
  </si>
  <si>
    <t>BS_TOT_ASSET(ae=a,FA_PERIOD_REFERENCE=2016-05-10)</t>
  </si>
  <si>
    <t>IS_COMP_NET_INCOME_ADJUST(ae=e,FA_PERIOD_REFERENCE=2016-05-10)</t>
  </si>
  <si>
    <t>IS_COMP_NET_INCOME_ADJUST(ae=a,FA_PERIOD_REFERENCE=2016-05-10)</t>
  </si>
  <si>
    <t>SALES_REV_TURN(ae=e,FA_PERIOD_REFERENCE=2016-05-10)</t>
  </si>
  <si>
    <t>SALES_REV_TURN(ae=a,FA_PERIOD_REFERENCE=2016-05-10)</t>
  </si>
  <si>
    <t>IS_COMP_SALES(ae=e,FA_PERIOD_REFERENCE=2016-05-10)</t>
  </si>
  <si>
    <t>IS_COMP_SALES(ae=a,FA_PERIOD_REFERENCE=2016-05-10)</t>
  </si>
  <si>
    <t>IS_COGS_TO_FE_AND_PP_AND_G(ae=e,FA_PERIOD_REFERENCE=2016-05-10)</t>
  </si>
  <si>
    <t>IS_COGS_TO_FE_AND_PP_AND_G(ae=a,FA_PERIOD_REFERENCE=2016-05-10)</t>
  </si>
  <si>
    <t>IS_NET_INTEREST_EXPENSE(ae=e,FA_PERIOD_REFERENCE=2016-05-10)</t>
  </si>
  <si>
    <t>IS_NET_INTEREST_EXPENSE(ae=a,FA_PERIOD_REFERENCE=2016-05-10)</t>
  </si>
  <si>
    <t>IS_COMPARABLE_EBITDA(ae=e,FA_PERIOD_REFERENCE=2016-05-10)</t>
  </si>
  <si>
    <t>IS_COMPARABLE_EBITDA(ae=a,FA_PERIOD_REFERENCE=2016-05-10)</t>
  </si>
  <si>
    <t>IS_COMPARABLE_EBIT(ae=e,FA_PERIOD_REFERENCE=2016-05-10)</t>
  </si>
  <si>
    <t>IS_COMPARABLE_EBIT(ae=a,FA_PERIOD_REFERENCE=2016-05-10)</t>
  </si>
  <si>
    <t>IS_EBIT(ae=e,FA_PERIOD_REFERENCE=2016-05-10)</t>
  </si>
  <si>
    <t>IS_EBIT(ae=a,FA_PERIOD_REFERENCE=2016-05-10)</t>
  </si>
  <si>
    <t>IS_EBITDA(ae=e,FA_PERIOD_REFERENCE=2016-05-10)</t>
  </si>
  <si>
    <t>IS_EBITDA(ae=a,FA_PERIOD_REFERENCE=2016-05-10)</t>
  </si>
  <si>
    <t>IS_OPERATING_EXPN(ae=e,FA_PERIOD_REFERENCE=2016-05-10)</t>
  </si>
  <si>
    <t>IS_OPERATING_EXPN(ae=a,FA_PERIOD_REFERENCE=2016-05-10)</t>
  </si>
  <si>
    <t>IS_OPER_INC(ae=e,FA_PERIOD_REFERENCE=2016-05-10)</t>
  </si>
  <si>
    <t>IS_OPER_INC(ae=a,FA_PERIOD_REFERENCE=2016-05-10)</t>
  </si>
  <si>
    <t>IS_COMP_GROSS_MARGIN_PERCENTAGE(ae=e,FA_PERIOD_REFERENCE=2016-05-10)</t>
  </si>
  <si>
    <t>IS_COMP_GROSS_MARGIN_PERCENTAGE(ae=a,FA_PERIOD_REFERENCE=2016-05-10)</t>
  </si>
  <si>
    <t>IS_COST_OF_MATL(ae=e,FA_PERIOD_REFERENCE=2016-05-10)</t>
  </si>
  <si>
    <t>IS_COST_OF_MATL(ae=a,FA_PERIOD_REFERENCE=2016-05-10)</t>
  </si>
  <si>
    <t>IS_COG_AND_SS_GAAP(ae=e,FA_PERIOD_REFERENCE=2016-05-10)</t>
  </si>
  <si>
    <t>IS_COG_AND_SS_GAAP(ae=a,FA_PERIOD_REFERENCE=2016-05-10)</t>
  </si>
  <si>
    <t>IS_COMP_EPS_ADJUSTED(ae=e,FA_PERIOD_REFERENCE=2016-05-10)</t>
  </si>
  <si>
    <t>IS_COMP_EPS_ADJUSTED(ae=a,FA_PERIOD_REFERENCE=2016-05-10)</t>
  </si>
  <si>
    <t>NORMALIZED_INCOME(ae=e,FA_PERIOD_REFERENCE=2016-05-10)</t>
  </si>
  <si>
    <t>NORMALIZED_INCOME(ae=a,FA_PERIOD_REFERENCE=2016-05-10)</t>
  </si>
  <si>
    <t>RETURN_COM_EQY(ae=e,FA_PERIOD_REFERENCE=2015-05-07)</t>
  </si>
  <si>
    <t>RETURN_COM_EQY(ae=a,FA_PERIOD_REFERENCE=2015-05-07)</t>
  </si>
  <si>
    <t>EV_TO_BOOK_VALUE(ae=a,FA_PERIOD_REFERENCE=2015-05-07)</t>
  </si>
  <si>
    <t>EV_TO_EBITDA(ae=a,FA_PERIOD_REFERENCE=2015-05-07)</t>
  </si>
  <si>
    <t>EV_TO_MARKET_CAP(ae=a,FA_PERIOD_REFERENCE=2015-05-07)</t>
  </si>
  <si>
    <t>EV_TO_INVESTED_CAPITAL(ae=a,FA_PERIOD_REFERENCE=2015-05-07)</t>
  </si>
  <si>
    <t>PX_TO_EBITDA(ae=e,FA_PERIOD_REFERENCE=2015-05-07)</t>
  </si>
  <si>
    <t>PX_TO_EBITDA(ae=a,FA_PERIOD_REFERENCE=2015-05-07)</t>
  </si>
  <si>
    <t>CFO_TO_SALES(ae=e,FA_PERIOD_REFERENCE=2015-05-07)</t>
  </si>
  <si>
    <t>CFO_TO_SALES(ae=a,FA_PERIOD_REFERENCE=2015-05-07)</t>
  </si>
  <si>
    <t>CFO_TO_TOT_DEBT(ae=e,FA_PERIOD_REFERENCE=2015-05-07)</t>
  </si>
  <si>
    <t>CFO_TO_TOT_DEBT(ae=a,FA_PERIOD_REFERENCE=2015-05-07)</t>
  </si>
  <si>
    <t>FCF_TO_INTEREST_EXPENSE(ae=e,FA_PERIOD_REFERENCE=2015-05-07)</t>
  </si>
  <si>
    <t>FCF_TO_INTEREST_EXPENSE(ae=a,FA_PERIOD_REFERENCE=2015-05-07)</t>
  </si>
  <si>
    <t>FCF_TO_TOTAL_DEBT(ae=e,FA_PERIOD_REFERENCE=2015-05-07)</t>
  </si>
  <si>
    <t>FCF_TO_TOTAL_DEBT(ae=a,FA_PERIOD_REFERENCE=2015-05-07)</t>
  </si>
  <si>
    <t>ROA_TO_ROE(ae=e,FA_PERIOD_REFERENCE=2015-05-07)</t>
  </si>
  <si>
    <t>ROA_TO_ROE(ae=a,FA_PERIOD_REFERENCE=2015-05-07)</t>
  </si>
  <si>
    <t>EBIT_TO_CASH_INTEREST_PAID(ae=e,FA_PERIOD_REFERENCE=2015-05-07)</t>
  </si>
  <si>
    <t>EBIT_TO_CASH_INTEREST_PAID(ae=a,FA_PERIOD_REFERENCE=2015-05-07)</t>
  </si>
  <si>
    <t>EBIT_TO_NET_SALES(ae=e,FA_PERIOD_REFERENCE=2015-05-07)</t>
  </si>
  <si>
    <t>EBIT_TO_NET_SALES(ae=a,FA_PERIOD_REFERENCE=2015-05-07)</t>
  </si>
  <si>
    <t>ASSET_TO_EQY(ae=e,FA_PERIOD_REFERENCE=2015-05-07)</t>
  </si>
  <si>
    <t>ASSET_TO_EQY(ae=a,FA_PERIOD_REFERENCE=2015-05-07)</t>
  </si>
  <si>
    <t>SALES_TO_TOT_ASSET(ae=e,FA_PERIOD_REFERENCE=2015-05-07)</t>
  </si>
  <si>
    <t>SALES_TO_TOT_ASSET(ae=a,FA_PERIOD_REFERENCE=2015-05-07)</t>
  </si>
  <si>
    <t>INVENT_TO_SALES(ae=e,FA_PERIOD_REFERENCE=2015-05-07)</t>
  </si>
  <si>
    <t>INVENT_TO_SALES(ae=a,FA_PERIOD_REFERENCE=2015-05-07)</t>
  </si>
  <si>
    <t>EBITDA_TO_REVENUE(ae=e,FA_PERIOD_REFERENCE=2015-05-07)</t>
  </si>
  <si>
    <t>EBITDA_TO_REVENUE(ae=a,FA_PERIOD_REFERENCE=2015-05-07)</t>
  </si>
  <si>
    <t>CF_FREE_CASH_FLOW(ae=e,FA_PERIOD_REFERENCE=2015-05-07)</t>
  </si>
  <si>
    <t>CF_FREE_CASH_FLOW(ae=a,FA_PERIOD_REFERENCE=2015-05-07)</t>
  </si>
  <si>
    <t>CF_CASH_FROM_OPER(ae=e,FA_PERIOD_REFERENCE=2015-05-07)</t>
  </si>
  <si>
    <t>CF_CASH_FROM_OPER(ae=a,FA_PERIOD_REFERENCE=2015-05-07)</t>
  </si>
  <si>
    <t>CF_NET_CHNG_CASH(ae=e,FA_PERIOD_REFERENCE=2015-05-07)</t>
  </si>
  <si>
    <t>CF_NET_CHNG_CASH(ae=a,FA_PERIOD_REFERENCE=2015-05-07)</t>
  </si>
  <si>
    <t>CF_CAP_EXPEND_PRPTY_ADD(ae=e,FA_PERIOD_REFERENCE=2015-05-07)</t>
  </si>
  <si>
    <t>CF_CAP_EXPEND_PRPTY_ADD(ae=a,FA_PERIOD_REFERENCE=2015-05-07)</t>
  </si>
  <si>
    <t>CF_NET_INC(ae=e,FA_PERIOD_REFERENCE=2015-05-07)</t>
  </si>
  <si>
    <t>CF_NET_INC(ae=a,FA_PERIOD_REFERENCE=2015-05-07)</t>
  </si>
  <si>
    <t>CF_CHANGE_IN_INVENTORIES(ae=e,FA_PERIOD_REFERENCE=2015-05-07)</t>
  </si>
  <si>
    <t>CF_CHANGE_IN_INVENTORIES(ae=a,FA_PERIOD_REFERENCE=2015-05-07)</t>
  </si>
  <si>
    <t>CF_FREE_CASH_FLOW_EX_DVD(ae=e,FA_PERIOD_REFERENCE=2015-05-07)</t>
  </si>
  <si>
    <t>CF_FREE_CASH_FLOW_EX_DVD(ae=a,FA_PERIOD_REFERENCE=2015-05-07)</t>
  </si>
  <si>
    <t>BS_CUR_LIAB(ae=e,FA_PERIOD_REFERENCE=2015-05-07)</t>
  </si>
  <si>
    <t>BS_CUR_LIAB(ae=a,FA_PERIOD_REFERENCE=2015-05-07)</t>
  </si>
  <si>
    <t>BS_TOT_LIAB2(ae=e,FA_PERIOD_REFERENCE=2015-05-07)</t>
  </si>
  <si>
    <t>BS_TOT_LIAB2(ae=a,FA_PERIOD_REFERENCE=2015-05-07)</t>
  </si>
  <si>
    <t>FNCL_LVRG(ae=e,FA_PERIOD_REFERENCE=2015-05-07)</t>
  </si>
  <si>
    <t>FNCL_LVRG(ae=a,FA_PERIOD_REFERENCE=2015-05-07)</t>
  </si>
  <si>
    <t>BS_CUR_ASSET_REPORT(ae=e,FA_PERIOD_REFERENCE=2015-05-07)</t>
  </si>
  <si>
    <t>BS_CUR_ASSET_REPORT(ae=a,FA_PERIOD_REFERENCE=2015-05-07)</t>
  </si>
  <si>
    <t>BS_TOT_ASSET(ae=e,FA_PERIOD_REFERENCE=2015-05-07)</t>
  </si>
  <si>
    <t>BS_TOT_ASSET(ae=a,FA_PERIOD_REFERENCE=2015-05-07)</t>
  </si>
  <si>
    <t>IS_COMP_NET_INCOME_ADJUST(ae=e,FA_PERIOD_REFERENCE=2015-05-07)</t>
  </si>
  <si>
    <t>IS_COMP_NET_INCOME_ADJUST(ae=a,FA_PERIOD_REFERENCE=2015-05-07)</t>
  </si>
  <si>
    <t>SALES_REV_TURN(ae=e,FA_PERIOD_REFERENCE=2015-05-07)</t>
  </si>
  <si>
    <t>SALES_REV_TURN(ae=a,FA_PERIOD_REFERENCE=2015-05-07)</t>
  </si>
  <si>
    <t>IS_COMP_SALES(ae=e,FA_PERIOD_REFERENCE=2015-05-07)</t>
  </si>
  <si>
    <t>IS_COMP_SALES(ae=a,FA_PERIOD_REFERENCE=2015-05-07)</t>
  </si>
  <si>
    <t>IS_COGS_TO_FE_AND_PP_AND_G(ae=e,FA_PERIOD_REFERENCE=2015-05-07)</t>
  </si>
  <si>
    <t>IS_COGS_TO_FE_AND_PP_AND_G(ae=a,FA_PERIOD_REFERENCE=2015-05-07)</t>
  </si>
  <si>
    <t>IS_NET_INTEREST_EXPENSE(ae=e,FA_PERIOD_REFERENCE=2015-05-07)</t>
  </si>
  <si>
    <t>IS_NET_INTEREST_EXPENSE(ae=a,FA_PERIOD_REFERENCE=2015-05-07)</t>
  </si>
  <si>
    <t>IS_COMPARABLE_EBITDA(ae=e,FA_PERIOD_REFERENCE=2015-05-07)</t>
  </si>
  <si>
    <t>IS_COMPARABLE_EBITDA(ae=a,FA_PERIOD_REFERENCE=2015-05-07)</t>
  </si>
  <si>
    <t>IS_COMPARABLE_EBIT(ae=e,FA_PERIOD_REFERENCE=2015-05-07)</t>
  </si>
  <si>
    <t>IS_COMPARABLE_EBIT(ae=a,FA_PERIOD_REFERENCE=2015-05-07)</t>
  </si>
  <si>
    <t>IS_EBIT(ae=e,FA_PERIOD_REFERENCE=2015-05-07)</t>
  </si>
  <si>
    <t>IS_EBIT(ae=a,FA_PERIOD_REFERENCE=2015-05-07)</t>
  </si>
  <si>
    <t>IS_EBITDA(ae=e,FA_PERIOD_REFERENCE=2015-05-07)</t>
  </si>
  <si>
    <t>IS_EBITDA(ae=a,FA_PERIOD_REFERENCE=2015-05-07)</t>
  </si>
  <si>
    <t>IS_OPERATING_EXPN(ae=e,FA_PERIOD_REFERENCE=2015-05-07)</t>
  </si>
  <si>
    <t>IS_OPERATING_EXPN(ae=a,FA_PERIOD_REFERENCE=2015-05-07)</t>
  </si>
  <si>
    <t>IS_OPER_INC(ae=e,FA_PERIOD_REFERENCE=2015-05-07)</t>
  </si>
  <si>
    <t>IS_OPER_INC(ae=a,FA_PERIOD_REFERENCE=2015-05-07)</t>
  </si>
  <si>
    <t>IS_COMP_GROSS_MARGIN_PERCENTAGE(ae=e,FA_PERIOD_REFERENCE=2015-05-07)</t>
  </si>
  <si>
    <t>IS_COMP_GROSS_MARGIN_PERCENTAGE(ae=a,FA_PERIOD_REFERENCE=2015-05-07)</t>
  </si>
  <si>
    <t>IS_COST_OF_MATL(ae=e,FA_PERIOD_REFERENCE=2015-05-07)</t>
  </si>
  <si>
    <t>IS_COST_OF_MATL(ae=a,FA_PERIOD_REFERENCE=2015-05-07)</t>
  </si>
  <si>
    <t>IS_COG_AND_SS_GAAP(ae=e,FA_PERIOD_REFERENCE=2015-05-07)</t>
  </si>
  <si>
    <t>IS_COG_AND_SS_GAAP(ae=a,FA_PERIOD_REFERENCE=2015-05-07)</t>
  </si>
  <si>
    <t>IS_COMP_EPS_ADJUSTED(ae=e,FA_PERIOD_REFERENCE=2015-05-07)</t>
  </si>
  <si>
    <t>IS_COMP_EPS_ADJUSTED(ae=a,FA_PERIOD_REFERENCE=2015-05-07)</t>
  </si>
  <si>
    <t>NORMALIZED_INCOME(ae=e,FA_PERIOD_REFERENCE=2015-05-07)</t>
  </si>
  <si>
    <t>NORMALIZED_INCOME(ae=a,FA_PERIOD_REFERENCE=2015-05-07)</t>
  </si>
  <si>
    <t>RETURN_COM_EQY(ae=e,FA_PERIOD_REFERENCE=2014-11-05)</t>
  </si>
  <si>
    <t>RETURN_COM_EQY(ae=a,FA_PERIOD_REFERENCE=2014-11-05)</t>
  </si>
  <si>
    <t>EV_TO_BOOK_VALUE(ae=a,FA_PERIOD_REFERENCE=2014-11-05)</t>
  </si>
  <si>
    <t>EV_TO_EBITDA(ae=a,FA_PERIOD_REFERENCE=2014-11-05)</t>
  </si>
  <si>
    <t>EV_TO_MARKET_CAP(ae=a,FA_PERIOD_REFERENCE=2014-11-05)</t>
  </si>
  <si>
    <t>EV_TO_INVESTED_CAPITAL(ae=a,FA_PERIOD_REFERENCE=2014-11-05)</t>
  </si>
  <si>
    <t>PX_TO_EBITDA(ae=e,FA_PERIOD_REFERENCE=2014-11-05)</t>
  </si>
  <si>
    <t>PX_TO_EBITDA(ae=a,FA_PERIOD_REFERENCE=2014-11-05)</t>
  </si>
  <si>
    <t>CFO_TO_SALES(ae=e,FA_PERIOD_REFERENCE=2014-11-05)</t>
  </si>
  <si>
    <t>CFO_TO_SALES(ae=a,FA_PERIOD_REFERENCE=2014-11-05)</t>
  </si>
  <si>
    <t>CFO_TO_TOT_DEBT(ae=e,FA_PERIOD_REFERENCE=2014-11-05)</t>
  </si>
  <si>
    <t>CFO_TO_TOT_DEBT(ae=a,FA_PERIOD_REFERENCE=2014-11-05)</t>
  </si>
  <si>
    <t>FCF_TO_INTEREST_EXPENSE(ae=e,FA_PERIOD_REFERENCE=2014-11-05)</t>
  </si>
  <si>
    <t>FCF_TO_INTEREST_EXPENSE(ae=a,FA_PERIOD_REFERENCE=2014-11-05)</t>
  </si>
  <si>
    <t>FCF_TO_TOTAL_DEBT(ae=e,FA_PERIOD_REFERENCE=2014-11-05)</t>
  </si>
  <si>
    <t>FCF_TO_TOTAL_DEBT(ae=a,FA_PERIOD_REFERENCE=2014-11-05)</t>
  </si>
  <si>
    <t>ROA_TO_ROE(ae=e,FA_PERIOD_REFERENCE=2014-11-05)</t>
  </si>
  <si>
    <t>ROA_TO_ROE(ae=a,FA_PERIOD_REFERENCE=2014-11-05)</t>
  </si>
  <si>
    <t>EBIT_TO_CASH_INTEREST_PAID(ae=e,FA_PERIOD_REFERENCE=2014-11-05)</t>
  </si>
  <si>
    <t>EBIT_TO_CASH_INTEREST_PAID(ae=a,FA_PERIOD_REFERENCE=2014-11-05)</t>
  </si>
  <si>
    <t>EBIT_TO_NET_SALES(ae=e,FA_PERIOD_REFERENCE=2014-11-05)</t>
  </si>
  <si>
    <t>EBIT_TO_NET_SALES(ae=a,FA_PERIOD_REFERENCE=2014-11-05)</t>
  </si>
  <si>
    <t>ASSET_TO_EQY(ae=e,FA_PERIOD_REFERENCE=2014-11-05)</t>
  </si>
  <si>
    <t>ASSET_TO_EQY(ae=a,FA_PERIOD_REFERENCE=2014-11-05)</t>
  </si>
  <si>
    <t>SALES_TO_TOT_ASSET(ae=e,FA_PERIOD_REFERENCE=2014-11-05)</t>
  </si>
  <si>
    <t>SALES_TO_TOT_ASSET(ae=a,FA_PERIOD_REFERENCE=2014-11-05)</t>
  </si>
  <si>
    <t>INVENT_TO_SALES(ae=e,FA_PERIOD_REFERENCE=2014-11-05)</t>
  </si>
  <si>
    <t>INVENT_TO_SALES(ae=a,FA_PERIOD_REFERENCE=2014-11-05)</t>
  </si>
  <si>
    <t>EBITDA_TO_REVENUE(ae=e,FA_PERIOD_REFERENCE=2014-11-05)</t>
  </si>
  <si>
    <t>EBITDA_TO_REVENUE(ae=a,FA_PERIOD_REFERENCE=2014-11-05)</t>
  </si>
  <si>
    <t>CF_FREE_CASH_FLOW(ae=e,FA_PERIOD_REFERENCE=2014-11-05)</t>
  </si>
  <si>
    <t>CF_FREE_CASH_FLOW(ae=a,FA_PERIOD_REFERENCE=2014-11-05)</t>
  </si>
  <si>
    <t>CF_CASH_FROM_OPER(ae=e,FA_PERIOD_REFERENCE=2014-11-05)</t>
  </si>
  <si>
    <t>CF_CASH_FROM_OPER(ae=a,FA_PERIOD_REFERENCE=2014-11-05)</t>
  </si>
  <si>
    <t>CF_NET_CHNG_CASH(ae=e,FA_PERIOD_REFERENCE=2014-11-05)</t>
  </si>
  <si>
    <t>CF_NET_CHNG_CASH(ae=a,FA_PERIOD_REFERENCE=2014-11-05)</t>
  </si>
  <si>
    <t>CF_CAP_EXPEND_PRPTY_ADD(ae=e,FA_PERIOD_REFERENCE=2014-11-05)</t>
  </si>
  <si>
    <t>CF_CAP_EXPEND_PRPTY_ADD(ae=a,FA_PERIOD_REFERENCE=2014-11-05)</t>
  </si>
  <si>
    <t>CF_NET_INC(ae=e,FA_PERIOD_REFERENCE=2014-11-05)</t>
  </si>
  <si>
    <t>CF_NET_INC(ae=a,FA_PERIOD_REFERENCE=2014-11-05)</t>
  </si>
  <si>
    <t>CF_CHANGE_IN_INVENTORIES(ae=e,FA_PERIOD_REFERENCE=2014-11-05)</t>
  </si>
  <si>
    <t>CF_CHANGE_IN_INVENTORIES(ae=a,FA_PERIOD_REFERENCE=2014-11-05)</t>
  </si>
  <si>
    <t>CF_FREE_CASH_FLOW_EX_DVD(ae=e,FA_PERIOD_REFERENCE=2014-11-05)</t>
  </si>
  <si>
    <t>CF_FREE_CASH_FLOW_EX_DVD(ae=a,FA_PERIOD_REFERENCE=2014-11-05)</t>
  </si>
  <si>
    <t>BS_CUR_LIAB(ae=e,FA_PERIOD_REFERENCE=2014-11-05)</t>
  </si>
  <si>
    <t>BS_CUR_LIAB(ae=a,FA_PERIOD_REFERENCE=2014-11-05)</t>
  </si>
  <si>
    <t>BS_TOT_LIAB2(ae=e,FA_PERIOD_REFERENCE=2014-11-05)</t>
  </si>
  <si>
    <t>BS_TOT_LIAB2(ae=a,FA_PERIOD_REFERENCE=2014-11-05)</t>
  </si>
  <si>
    <t>FNCL_LVRG(ae=e,FA_PERIOD_REFERENCE=2014-11-05)</t>
  </si>
  <si>
    <t>FNCL_LVRG(ae=a,FA_PERIOD_REFERENCE=2014-11-05)</t>
  </si>
  <si>
    <t>BS_CUR_ASSET_REPORT(ae=e,FA_PERIOD_REFERENCE=2014-11-05)</t>
  </si>
  <si>
    <t>BS_CUR_ASSET_REPORT(ae=a,FA_PERIOD_REFERENCE=2014-11-05)</t>
  </si>
  <si>
    <t>BS_TOT_ASSET(ae=e,FA_PERIOD_REFERENCE=2014-11-05)</t>
  </si>
  <si>
    <t>BS_TOT_ASSET(ae=a,FA_PERIOD_REFERENCE=2014-11-05)</t>
  </si>
  <si>
    <t>IS_COMP_NET_INCOME_ADJUST(ae=e,FA_PERIOD_REFERENCE=2014-11-05)</t>
  </si>
  <si>
    <t>IS_COMP_NET_INCOME_ADJUST(ae=a,FA_PERIOD_REFERENCE=2014-11-05)</t>
  </si>
  <si>
    <t>SALES_REV_TURN(ae=e,FA_PERIOD_REFERENCE=2014-11-05)</t>
  </si>
  <si>
    <t>SALES_REV_TURN(ae=a,FA_PERIOD_REFERENCE=2014-11-05)</t>
  </si>
  <si>
    <t>IS_COMP_SALES(ae=e,FA_PERIOD_REFERENCE=2014-11-05)</t>
  </si>
  <si>
    <t>IS_COMP_SALES(ae=a,FA_PERIOD_REFERENCE=2014-11-05)</t>
  </si>
  <si>
    <t>IS_COGS_TO_FE_AND_PP_AND_G(ae=e,FA_PERIOD_REFERENCE=2014-11-05)</t>
  </si>
  <si>
    <t>IS_COGS_TO_FE_AND_PP_AND_G(ae=a,FA_PERIOD_REFERENCE=2014-11-05)</t>
  </si>
  <si>
    <t>IS_NET_INTEREST_EXPENSE(ae=e,FA_PERIOD_REFERENCE=2014-11-05)</t>
  </si>
  <si>
    <t>IS_NET_INTEREST_EXPENSE(ae=a,FA_PERIOD_REFERENCE=2014-11-05)</t>
  </si>
  <si>
    <t>IS_COMPARABLE_EBITDA(ae=e,FA_PERIOD_REFERENCE=2014-11-05)</t>
  </si>
  <si>
    <t>IS_COMPARABLE_EBITDA(ae=a,FA_PERIOD_REFERENCE=2014-11-05)</t>
  </si>
  <si>
    <t>IS_COMPARABLE_EBIT(ae=e,FA_PERIOD_REFERENCE=2014-11-05)</t>
  </si>
  <si>
    <t>IS_COMPARABLE_EBIT(ae=a,FA_PERIOD_REFERENCE=2014-11-05)</t>
  </si>
  <si>
    <t>IS_EBIT(ae=e,FA_PERIOD_REFERENCE=2014-11-05)</t>
  </si>
  <si>
    <t>IS_EBIT(ae=a,FA_PERIOD_REFERENCE=2014-11-05)</t>
  </si>
  <si>
    <t>IS_EBITDA(ae=e,FA_PERIOD_REFERENCE=2014-11-05)</t>
  </si>
  <si>
    <t>IS_EBITDA(ae=a,FA_PERIOD_REFERENCE=2014-11-05)</t>
  </si>
  <si>
    <t>IS_OPERATING_EXPN(ae=e,FA_PERIOD_REFERENCE=2014-11-05)</t>
  </si>
  <si>
    <t>IS_OPERATING_EXPN(ae=a,FA_PERIOD_REFERENCE=2014-11-05)</t>
  </si>
  <si>
    <t>IS_OPER_INC(ae=e,FA_PERIOD_REFERENCE=2014-11-05)</t>
  </si>
  <si>
    <t>IS_OPER_INC(ae=a,FA_PERIOD_REFERENCE=2014-11-05)</t>
  </si>
  <si>
    <t>IS_COMP_GROSS_MARGIN_PERCENTAGE(ae=e,FA_PERIOD_REFERENCE=2014-11-05)</t>
  </si>
  <si>
    <t>IS_COMP_GROSS_MARGIN_PERCENTAGE(ae=a,FA_PERIOD_REFERENCE=2014-11-05)</t>
  </si>
  <si>
    <t>IS_COST_OF_MATL(ae=e,FA_PERIOD_REFERENCE=2014-11-05)</t>
  </si>
  <si>
    <t>IS_COST_OF_MATL(ae=a,FA_PERIOD_REFERENCE=2014-11-05)</t>
  </si>
  <si>
    <t>IS_COG_AND_SS_GAAP(ae=e,FA_PERIOD_REFERENCE=2014-11-05)</t>
  </si>
  <si>
    <t>IS_COG_AND_SS_GAAP(ae=a,FA_PERIOD_REFERENCE=2014-11-05)</t>
  </si>
  <si>
    <t>IS_COMP_EPS_ADJUSTED(ae=e,FA_PERIOD_REFERENCE=2014-11-05)</t>
  </si>
  <si>
    <t>IS_COMP_EPS_ADJUSTED(ae=a,FA_PERIOD_REFERENCE=2014-11-05)</t>
  </si>
  <si>
    <t>NORMALIZED_INCOME(ae=e,FA_PERIOD_REFERENCE=2014-11-05)</t>
  </si>
  <si>
    <t>NORMALIZED_INCOME(ae=a,FA_PERIOD_REFERENCE=2014-11-05)</t>
  </si>
  <si>
    <t>ROE</t>
  </si>
  <si>
    <t>IS_COMP_NET_INCOME_ADJUST</t>
  </si>
  <si>
    <t>IS_OPER_INC</t>
  </si>
  <si>
    <t>Return on Common Equity</t>
  </si>
  <si>
    <t>enterprise value to market cap</t>
  </si>
  <si>
    <t>EBIT MARGIN (%)</t>
  </si>
  <si>
    <t>FREE_CASH_FLOW</t>
  </si>
  <si>
    <t>Cash Flow Net Income</t>
  </si>
  <si>
    <t>Net Income Adjusted - Headline</t>
  </si>
  <si>
    <t>Revenue</t>
  </si>
  <si>
    <t>EBITDA</t>
  </si>
  <si>
    <t>Operating Profit (EBIT)</t>
  </si>
  <si>
    <t>Operating Profit</t>
  </si>
  <si>
    <t>Open</t>
  </si>
  <si>
    <t>High</t>
  </si>
  <si>
    <t>Low</t>
  </si>
  <si>
    <t>Close</t>
  </si>
  <si>
    <t>Premarket</t>
  </si>
  <si>
    <t>AFTERMARKET</t>
  </si>
  <si>
    <t>Activo</t>
  </si>
  <si>
    <t>vacaciones</t>
  </si>
  <si>
    <t>RETURN_COM_EQY(ae=e,FA_PERIOD_REFERENCE=2014-05-23)</t>
  </si>
  <si>
    <t>RETURN_COM_EQY(ae=a,FA_PERIOD_REFERENCE=2014-05-23)</t>
  </si>
  <si>
    <t>EV_TO_MARKET_CAP(ae=a,FA_PERIOD_REFERENCE=2014-05-23)</t>
  </si>
  <si>
    <t>PX_TO_EBITDA(ae=e,FA_PERIOD_REFERENCE=2014-05-23)</t>
  </si>
  <si>
    <t>PX_TO_EBITDA(ae=a,FA_PERIOD_REFERENCE=2014-05-23)</t>
  </si>
  <si>
    <t>ROA_TO_ROE(ae=e,FA_PERIOD_REFERENCE=2014-05-23)</t>
  </si>
  <si>
    <t>ROA_TO_ROE(ae=a,FA_PERIOD_REFERENCE=2014-05-23)</t>
  </si>
  <si>
    <t>EBIT_TO_NET_SALES(ae=e,FA_PERIOD_REFERENCE=2014-05-23)</t>
  </si>
  <si>
    <t>EBIT_TO_NET_SALES(ae=a,FA_PERIOD_REFERENCE=2014-05-23)</t>
  </si>
  <si>
    <t>EBITDA_TO_REVENUE(ae=e,FA_PERIOD_REFERENCE=2014-05-23)</t>
  </si>
  <si>
    <t>EBITDA_TO_REVENUE(ae=a,FA_PERIOD_REFERENCE=2014-05-23)</t>
  </si>
  <si>
    <t>CF_FREE_CASH_FLOW(ae=e,FA_PERIOD_REFERENCE=2014-05-23)</t>
  </si>
  <si>
    <t>CF_FREE_CASH_FLOW(ae=a,FA_PERIOD_REFERENCE=2014-05-23)</t>
  </si>
  <si>
    <t>CF_NET_INC(ae=e,FA_PERIOD_REFERENCE=2014-05-23)</t>
  </si>
  <si>
    <t>CF_NET_INC(ae=a,FA_PERIOD_REFERENCE=2014-05-23)</t>
  </si>
  <si>
    <t>BS_TOT_LIAB2(ae=e,FA_PERIOD_REFERENCE=2014-05-23)</t>
  </si>
  <si>
    <t>BS_TOT_LIAB2(ae=a,FA_PERIOD_REFERENCE=2014-05-23)</t>
  </si>
  <si>
    <t>IS_COMP_NET_INCOME_ADJUST(ae=e,FA_PERIOD_REFERENCE=2014-05-23)</t>
  </si>
  <si>
    <t>IS_COMP_NET_INCOME_ADJUST(ae=a,FA_PERIOD_REFERENCE=2014-05-23)</t>
  </si>
  <si>
    <t>SALES_REV_TURN(ae=e,FA_PERIOD_REFERENCE=2014-05-23)</t>
  </si>
  <si>
    <t>SALES_REV_TURN(ae=a,FA_PERIOD_REFERENCE=2014-05-23)</t>
  </si>
  <si>
    <t>IS_COMP_SALES(ae=e,FA_PERIOD_REFERENCE=2014-05-23)</t>
  </si>
  <si>
    <t>IS_COMP_SALES(ae=a,FA_PERIOD_REFERENCE=2014-05-23)</t>
  </si>
  <si>
    <t>IS_COMPARABLE_EBITDA(ae=e,FA_PERIOD_REFERENCE=2014-05-23)</t>
  </si>
  <si>
    <t>IS_COMPARABLE_EBITDA(ae=a,FA_PERIOD_REFERENCE=2014-05-23)</t>
  </si>
  <si>
    <t>IS_COMPARABLE_EBIT(ae=e,FA_PERIOD_REFERENCE=2014-05-23)</t>
  </si>
  <si>
    <t>IS_COMPARABLE_EBIT(ae=a,FA_PERIOD_REFERENCE=2014-05-23)</t>
  </si>
  <si>
    <t>IS_OPER_INC(ae=e,FA_PERIOD_REFERENCE=2014-05-23)</t>
  </si>
  <si>
    <t>IS_OPER_INC(ae=a,FA_PERIOD_REFERENCE=2014-05-23)</t>
  </si>
  <si>
    <t>RETURN_COM_EQY(ae=e,FA_PERIOD_REFERENCE=2015-02-12)</t>
  </si>
  <si>
    <t>RETURN_COM_EQY(ae=a,FA_PERIOD_REFERENCE=2015-02-12)</t>
  </si>
  <si>
    <t>EV_TO_BOOK_VALUE(ae=a,FA_PERIOD_REFERENCE=2015-02-12)</t>
  </si>
  <si>
    <t>EV_TO_EBITDA(ae=a,FA_PERIOD_REFERENCE=2015-02-12)</t>
  </si>
  <si>
    <t>EV_TO_MARKET_CAP(ae=a,FA_PERIOD_REFERENCE=2015-02-12)</t>
  </si>
  <si>
    <t>EV_TO_INVESTED_CAPITAL(ae=a,FA_PERIOD_REFERENCE=2015-02-12)</t>
  </si>
  <si>
    <t>PX_TO_EBITDA(ae=e,FA_PERIOD_REFERENCE=2015-02-12)</t>
  </si>
  <si>
    <t>PX_TO_EBITDA(ae=a,FA_PERIOD_REFERENCE=2015-02-12)</t>
  </si>
  <si>
    <t>CFO_TO_SALES(ae=e,FA_PERIOD_REFERENCE=2015-02-12)</t>
  </si>
  <si>
    <t>CFO_TO_SALES(ae=a,FA_PERIOD_REFERENCE=2015-02-12)</t>
  </si>
  <si>
    <t>CFO_TO_TOT_DEBT(ae=e,FA_PERIOD_REFERENCE=2015-02-12)</t>
  </si>
  <si>
    <t>CFO_TO_TOT_DEBT(ae=a,FA_PERIOD_REFERENCE=2015-02-12)</t>
  </si>
  <si>
    <t>FCF_TO_INTEREST_EXPENSE(ae=e,FA_PERIOD_REFERENCE=2015-02-12)</t>
  </si>
  <si>
    <t>FCF_TO_INTEREST_EXPENSE(ae=a,FA_PERIOD_REFERENCE=2015-02-12)</t>
  </si>
  <si>
    <t>FCF_TO_TOTAL_DEBT(ae=e,FA_PERIOD_REFERENCE=2015-02-12)</t>
  </si>
  <si>
    <t>FCF_TO_TOTAL_DEBT(ae=a,FA_PERIOD_REFERENCE=2015-02-12)</t>
  </si>
  <si>
    <t>ROA_TO_ROE(ae=e,FA_PERIOD_REFERENCE=2015-02-12)</t>
  </si>
  <si>
    <t>ROA_TO_ROE(ae=a,FA_PERIOD_REFERENCE=2015-02-12)</t>
  </si>
  <si>
    <t>EBIT_TO_CASH_INTEREST_PAID(ae=e,FA_PERIOD_REFERENCE=2015-02-12)</t>
  </si>
  <si>
    <t>EBIT_TO_CASH_INTEREST_PAID(ae=a,FA_PERIOD_REFERENCE=2015-02-12)</t>
  </si>
  <si>
    <t>EBIT_TO_NET_SALES(ae=e,FA_PERIOD_REFERENCE=2015-02-12)</t>
  </si>
  <si>
    <t>EBIT_TO_NET_SALES(ae=a,FA_PERIOD_REFERENCE=2015-02-12)</t>
  </si>
  <si>
    <t>ASSET_TO_EQY(ae=e,FA_PERIOD_REFERENCE=2015-02-12)</t>
  </si>
  <si>
    <t>ASSET_TO_EQY(ae=a,FA_PERIOD_REFERENCE=2015-02-12)</t>
  </si>
  <si>
    <t>SALES_TO_TOT_ASSET(ae=e,FA_PERIOD_REFERENCE=2015-02-12)</t>
  </si>
  <si>
    <t>SALES_TO_TOT_ASSET(ae=a,FA_PERIOD_REFERENCE=2015-02-12)</t>
  </si>
  <si>
    <t>INVENT_TO_SALES(ae=e,FA_PERIOD_REFERENCE=2015-02-12)</t>
  </si>
  <si>
    <t>INVENT_TO_SALES(ae=a,FA_PERIOD_REFERENCE=2015-02-12)</t>
  </si>
  <si>
    <t>EBITDA_TO_REVENUE(ae=e,FA_PERIOD_REFERENCE=2015-02-12)</t>
  </si>
  <si>
    <t>EBITDA_TO_REVENUE(ae=a,FA_PERIOD_REFERENCE=2015-02-12)</t>
  </si>
  <si>
    <t>CF_FREE_CASH_FLOW(ae=e,FA_PERIOD_REFERENCE=2015-02-12)</t>
  </si>
  <si>
    <t>CF_FREE_CASH_FLOW(ae=a,FA_PERIOD_REFERENCE=2015-02-12)</t>
  </si>
  <si>
    <t>CF_CASH_FROM_OPER(ae=e,FA_PERIOD_REFERENCE=2015-02-12)</t>
  </si>
  <si>
    <t>CF_CASH_FROM_OPER(ae=a,FA_PERIOD_REFERENCE=2015-02-12)</t>
  </si>
  <si>
    <t>CF_NET_CHNG_CASH(ae=e,FA_PERIOD_REFERENCE=2015-02-12)</t>
  </si>
  <si>
    <t>CF_NET_CHNG_CASH(ae=a,FA_PERIOD_REFERENCE=2015-02-12)</t>
  </si>
  <si>
    <t>CF_CAP_EXPEND_PRPTY_ADD(ae=e,FA_PERIOD_REFERENCE=2015-02-12)</t>
  </si>
  <si>
    <t>CF_CAP_EXPEND_PRPTY_ADD(ae=a,FA_PERIOD_REFERENCE=2015-02-12)</t>
  </si>
  <si>
    <t>CF_NET_INC(ae=e,FA_PERIOD_REFERENCE=2015-02-12)</t>
  </si>
  <si>
    <t>CF_NET_INC(ae=a,FA_PERIOD_REFERENCE=2015-02-12)</t>
  </si>
  <si>
    <t>CF_CHANGE_IN_INVENTORIES(ae=e,FA_PERIOD_REFERENCE=2015-02-12)</t>
  </si>
  <si>
    <t>CF_CHANGE_IN_INVENTORIES(ae=a,FA_PERIOD_REFERENCE=2015-02-12)</t>
  </si>
  <si>
    <t>CF_FREE_CASH_FLOW_EX_DVD(ae=e,FA_PERIOD_REFERENCE=2015-02-12)</t>
  </si>
  <si>
    <t>CF_FREE_CASH_FLOW_EX_DVD(ae=a,FA_PERIOD_REFERENCE=2015-02-12)</t>
  </si>
  <si>
    <t>BS_CUR_LIAB(ae=e,FA_PERIOD_REFERENCE=2015-02-12)</t>
  </si>
  <si>
    <t>BS_CUR_LIAB(ae=a,FA_PERIOD_REFERENCE=2015-02-12)</t>
  </si>
  <si>
    <t>BS_TOT_LIAB2(ae=e,FA_PERIOD_REFERENCE=2015-02-12)</t>
  </si>
  <si>
    <t>BS_TOT_LIAB2(ae=a,FA_PERIOD_REFERENCE=2015-02-12)</t>
  </si>
  <si>
    <t>FNCL_LVRG(ae=e,FA_PERIOD_REFERENCE=2015-02-12)</t>
  </si>
  <si>
    <t>FNCL_LVRG(ae=a,FA_PERIOD_REFERENCE=2015-02-12)</t>
  </si>
  <si>
    <t>BS_CUR_ASSET_REPORT(ae=e,FA_PERIOD_REFERENCE=2015-02-12)</t>
  </si>
  <si>
    <t>BS_CUR_ASSET_REPORT(ae=a,FA_PERIOD_REFERENCE=2015-02-12)</t>
  </si>
  <si>
    <t>BS_TOT_ASSET(ae=e,FA_PERIOD_REFERENCE=2015-02-12)</t>
  </si>
  <si>
    <t>BS_TOT_ASSET(ae=a,FA_PERIOD_REFERENCE=2015-02-12)</t>
  </si>
  <si>
    <t>IS_COMP_NET_INCOME_ADJUST(ae=e,FA_PERIOD_REFERENCE=2015-02-12)</t>
  </si>
  <si>
    <t>IS_COMP_NET_INCOME_ADJUST(ae=a,FA_PERIOD_REFERENCE=2015-02-12)</t>
  </si>
  <si>
    <t>SALES_REV_TURN(ae=e,FA_PERIOD_REFERENCE=2015-02-12)</t>
  </si>
  <si>
    <t>SALES_REV_TURN(ae=a,FA_PERIOD_REFERENCE=2015-02-12)</t>
  </si>
  <si>
    <t>IS_COMP_SALES(ae=e,FA_PERIOD_REFERENCE=2015-02-12)</t>
  </si>
  <si>
    <t>IS_COMP_SALES(ae=a,FA_PERIOD_REFERENCE=2015-02-12)</t>
  </si>
  <si>
    <t>IS_COGS_TO_FE_AND_PP_AND_G(ae=e,FA_PERIOD_REFERENCE=2015-02-12)</t>
  </si>
  <si>
    <t>IS_COGS_TO_FE_AND_PP_AND_G(ae=a,FA_PERIOD_REFERENCE=2015-02-12)</t>
  </si>
  <si>
    <t>IS_NET_INTEREST_EXPENSE(ae=e,FA_PERIOD_REFERENCE=2015-02-12)</t>
  </si>
  <si>
    <t>IS_NET_INTEREST_EXPENSE(ae=a,FA_PERIOD_REFERENCE=2015-02-12)</t>
  </si>
  <si>
    <t>IS_COMPARABLE_EBITDA(ae=e,FA_PERIOD_REFERENCE=2015-02-12)</t>
  </si>
  <si>
    <t>IS_COMPARABLE_EBITDA(ae=a,FA_PERIOD_REFERENCE=2015-02-12)</t>
  </si>
  <si>
    <t>IS_COMPARABLE_EBIT(ae=e,FA_PERIOD_REFERENCE=2015-02-12)</t>
  </si>
  <si>
    <t>IS_COMPARABLE_EBIT(ae=a,FA_PERIOD_REFERENCE=2015-02-12)</t>
  </si>
  <si>
    <t>IS_EBIT(ae=e,FA_PERIOD_REFERENCE=2015-02-12)</t>
  </si>
  <si>
    <t>IS_EBIT(ae=a,FA_PERIOD_REFERENCE=2015-02-12)</t>
  </si>
  <si>
    <t>IS_EBITDA(ae=e,FA_PERIOD_REFERENCE=2015-02-12)</t>
  </si>
  <si>
    <t>IS_EBITDA(ae=a,FA_PERIOD_REFERENCE=2015-02-12)</t>
  </si>
  <si>
    <t>IS_OPERATING_EXPN(ae=e,FA_PERIOD_REFERENCE=2015-02-12)</t>
  </si>
  <si>
    <t>IS_OPERATING_EXPN(ae=a,FA_PERIOD_REFERENCE=2015-02-12)</t>
  </si>
  <si>
    <t>IS_OPER_INC(ae=e,FA_PERIOD_REFERENCE=2015-02-12)</t>
  </si>
  <si>
    <t>IS_OPER_INC(ae=a,FA_PERIOD_REFERENCE=2015-02-12)</t>
  </si>
  <si>
    <t>IS_COMP_GROSS_MARGIN_PERCENTAGE(ae=e,FA_PERIOD_REFERENCE=2015-02-12)</t>
  </si>
  <si>
    <t>IS_COMP_GROSS_MARGIN_PERCENTAGE(ae=a,FA_PERIOD_REFERENCE=2015-02-12)</t>
  </si>
  <si>
    <t>IS_COST_OF_MATL(ae=e,FA_PERIOD_REFERENCE=2015-02-12)</t>
  </si>
  <si>
    <t>IS_COST_OF_MATL(ae=a,FA_PERIOD_REFERENCE=2015-02-12)</t>
  </si>
  <si>
    <t>IS_COG_AND_SS_GAAP(ae=e,FA_PERIOD_REFERENCE=2015-02-12)</t>
  </si>
  <si>
    <t>IS_COG_AND_SS_GAAP(ae=a,FA_PERIOD_REFERENCE=2015-02-12)</t>
  </si>
  <si>
    <t>IS_COMP_EPS_ADJUSTED(ae=e,FA_PERIOD_REFERENCE=2015-02-12)</t>
  </si>
  <si>
    <t>IS_COMP_EPS_ADJUSTED(ae=a,FA_PERIOD_REFERENCE=2015-02-12)</t>
  </si>
  <si>
    <t>NORMALIZED_INCOME(ae=e,FA_PERIOD_REFERENCE=2015-02-12)</t>
  </si>
  <si>
    <t>NORMALIZED_INCOME(ae=a,FA_PERIOD_REFERENCE=2015-02-12)</t>
  </si>
  <si>
    <t>RETURN_COM_EQY(ae=e,FA_PERIOD_REFERENCE=2015-08-12)</t>
  </si>
  <si>
    <t>RETURN_COM_EQY(ae=a,FA_PERIOD_REFERENCE=2015-08-12)</t>
  </si>
  <si>
    <t>EV_TO_BOOK_VALUE(ae=a,FA_PERIOD_REFERENCE=2015-08-12)</t>
  </si>
  <si>
    <t>EV_TO_EBITDA(ae=a,FA_PERIOD_REFERENCE=2015-08-12)</t>
  </si>
  <si>
    <t>EV_TO_MARKET_CAP(ae=a,FA_PERIOD_REFERENCE=2015-08-12)</t>
  </si>
  <si>
    <t>EV_TO_INVESTED_CAPITAL(ae=a,FA_PERIOD_REFERENCE=2015-08-12)</t>
  </si>
  <si>
    <t>PX_TO_EBITDA(ae=e,FA_PERIOD_REFERENCE=2015-08-12)</t>
  </si>
  <si>
    <t>PX_TO_EBITDA(ae=a,FA_PERIOD_REFERENCE=2015-08-12)</t>
  </si>
  <si>
    <t>CFO_TO_SALES(ae=e,FA_PERIOD_REFERENCE=2015-08-12)</t>
  </si>
  <si>
    <t>CFO_TO_SALES(ae=a,FA_PERIOD_REFERENCE=2015-08-12)</t>
  </si>
  <si>
    <t>CFO_TO_TOT_DEBT(ae=e,FA_PERIOD_REFERENCE=2015-08-12)</t>
  </si>
  <si>
    <t>CFO_TO_TOT_DEBT(ae=a,FA_PERIOD_REFERENCE=2015-08-12)</t>
  </si>
  <si>
    <t>FCF_TO_INTEREST_EXPENSE(ae=e,FA_PERIOD_REFERENCE=2015-08-12)</t>
  </si>
  <si>
    <t>FCF_TO_INTEREST_EXPENSE(ae=a,FA_PERIOD_REFERENCE=2015-08-12)</t>
  </si>
  <si>
    <t>FCF_TO_TOTAL_DEBT(ae=e,FA_PERIOD_REFERENCE=2015-08-12)</t>
  </si>
  <si>
    <t>FCF_TO_TOTAL_DEBT(ae=a,FA_PERIOD_REFERENCE=2015-08-12)</t>
  </si>
  <si>
    <t>ROA_TO_ROE(ae=e,FA_PERIOD_REFERENCE=2015-08-12)</t>
  </si>
  <si>
    <t>ROA_TO_ROE(ae=a,FA_PERIOD_REFERENCE=2015-08-12)</t>
  </si>
  <si>
    <t>EBIT_TO_CASH_INTEREST_PAID(ae=e,FA_PERIOD_REFERENCE=2015-08-12)</t>
  </si>
  <si>
    <t>EBIT_TO_CASH_INTEREST_PAID(ae=a,FA_PERIOD_REFERENCE=2015-08-12)</t>
  </si>
  <si>
    <t>EBIT_TO_NET_SALES(ae=e,FA_PERIOD_REFERENCE=2015-08-12)</t>
  </si>
  <si>
    <t>EBIT_TO_NET_SALES(ae=a,FA_PERIOD_REFERENCE=2015-08-12)</t>
  </si>
  <si>
    <t>ASSET_TO_EQY(ae=e,FA_PERIOD_REFERENCE=2015-08-12)</t>
  </si>
  <si>
    <t>ASSET_TO_EQY(ae=a,FA_PERIOD_REFERENCE=2015-08-12)</t>
  </si>
  <si>
    <t>SALES_TO_TOT_ASSET(ae=e,FA_PERIOD_REFERENCE=2015-08-12)</t>
  </si>
  <si>
    <t>SALES_TO_TOT_ASSET(ae=a,FA_PERIOD_REFERENCE=2015-08-12)</t>
  </si>
  <si>
    <t>INVENT_TO_SALES(ae=e,FA_PERIOD_REFERENCE=2015-08-12)</t>
  </si>
  <si>
    <t>INVENT_TO_SALES(ae=a,FA_PERIOD_REFERENCE=2015-08-12)</t>
  </si>
  <si>
    <t>EBITDA_TO_REVENUE(ae=e,FA_PERIOD_REFERENCE=2015-08-12)</t>
  </si>
  <si>
    <t>EBITDA_TO_REVENUE(ae=a,FA_PERIOD_REFERENCE=2015-08-12)</t>
  </si>
  <si>
    <t>CF_FREE_CASH_FLOW(ae=e,FA_PERIOD_REFERENCE=2015-08-12)</t>
  </si>
  <si>
    <t>CF_FREE_CASH_FLOW(ae=a,FA_PERIOD_REFERENCE=2015-08-12)</t>
  </si>
  <si>
    <t>CF_CASH_FROM_OPER(ae=e,FA_PERIOD_REFERENCE=2015-08-12)</t>
  </si>
  <si>
    <t>CF_CASH_FROM_OPER(ae=a,FA_PERIOD_REFERENCE=2015-08-12)</t>
  </si>
  <si>
    <t>CF_NET_CHNG_CASH(ae=e,FA_PERIOD_REFERENCE=2015-08-12)</t>
  </si>
  <si>
    <t>CF_NET_CHNG_CASH(ae=a,FA_PERIOD_REFERENCE=2015-08-12)</t>
  </si>
  <si>
    <t>CF_CAP_EXPEND_PRPTY_ADD(ae=e,FA_PERIOD_REFERENCE=2015-08-12)</t>
  </si>
  <si>
    <t>CF_CAP_EXPEND_PRPTY_ADD(ae=a,FA_PERIOD_REFERENCE=2015-08-12)</t>
  </si>
  <si>
    <t>CF_NET_INC(ae=e,FA_PERIOD_REFERENCE=2015-08-12)</t>
  </si>
  <si>
    <t>CF_NET_INC(ae=a,FA_PERIOD_REFERENCE=2015-08-12)</t>
  </si>
  <si>
    <t>CF_CHANGE_IN_INVENTORIES(ae=e,FA_PERIOD_REFERENCE=2015-08-12)</t>
  </si>
  <si>
    <t>CF_CHANGE_IN_INVENTORIES(ae=a,FA_PERIOD_REFERENCE=2015-08-12)</t>
  </si>
  <si>
    <t>CF_FREE_CASH_FLOW_EX_DVD(ae=e,FA_PERIOD_REFERENCE=2015-08-12)</t>
  </si>
  <si>
    <t>CF_FREE_CASH_FLOW_EX_DVD(ae=a,FA_PERIOD_REFERENCE=2015-08-12)</t>
  </si>
  <si>
    <t>BS_CUR_LIAB(ae=e,FA_PERIOD_REFERENCE=2015-08-12)</t>
  </si>
  <si>
    <t>BS_CUR_LIAB(ae=a,FA_PERIOD_REFERENCE=2015-08-12)</t>
  </si>
  <si>
    <t>BS_TOT_LIAB2(ae=e,FA_PERIOD_REFERENCE=2015-08-12)</t>
  </si>
  <si>
    <t>BS_TOT_LIAB2(ae=a,FA_PERIOD_REFERENCE=2015-08-12)</t>
  </si>
  <si>
    <t>FNCL_LVRG(ae=e,FA_PERIOD_REFERENCE=2015-08-12)</t>
  </si>
  <si>
    <t>FNCL_LVRG(ae=a,FA_PERIOD_REFERENCE=2015-08-12)</t>
  </si>
  <si>
    <t>BS_CUR_ASSET_REPORT(ae=e,FA_PERIOD_REFERENCE=2015-08-12)</t>
  </si>
  <si>
    <t>BS_CUR_ASSET_REPORT(ae=a,FA_PERIOD_REFERENCE=2015-08-12)</t>
  </si>
  <si>
    <t>BS_TOT_ASSET(ae=e,FA_PERIOD_REFERENCE=2015-08-12)</t>
  </si>
  <si>
    <t>BS_TOT_ASSET(ae=a,FA_PERIOD_REFERENCE=2015-08-12)</t>
  </si>
  <si>
    <t>IS_COMP_NET_INCOME_ADJUST(ae=e,FA_PERIOD_REFERENCE=2015-08-12)</t>
  </si>
  <si>
    <t>IS_COMP_NET_INCOME_ADJUST(ae=a,FA_PERIOD_REFERENCE=2015-08-12)</t>
  </si>
  <si>
    <t>SALES_REV_TURN(ae=e,FA_PERIOD_REFERENCE=2015-08-12)</t>
  </si>
  <si>
    <t>SALES_REV_TURN(ae=a,FA_PERIOD_REFERENCE=2015-08-12)</t>
  </si>
  <si>
    <t>IS_COMP_SALES(ae=e,FA_PERIOD_REFERENCE=2015-08-12)</t>
  </si>
  <si>
    <t>IS_COMP_SALES(ae=a,FA_PERIOD_REFERENCE=2015-08-12)</t>
  </si>
  <si>
    <t>IS_COGS_TO_FE_AND_PP_AND_G(ae=e,FA_PERIOD_REFERENCE=2015-08-12)</t>
  </si>
  <si>
    <t>IS_COGS_TO_FE_AND_PP_AND_G(ae=a,FA_PERIOD_REFERENCE=2015-08-12)</t>
  </si>
  <si>
    <t>IS_NET_INTEREST_EXPENSE(ae=e,FA_PERIOD_REFERENCE=2015-08-12)</t>
  </si>
  <si>
    <t>IS_NET_INTEREST_EXPENSE(ae=a,FA_PERIOD_REFERENCE=2015-08-12)</t>
  </si>
  <si>
    <t>IS_COMPARABLE_EBITDA(ae=e,FA_PERIOD_REFERENCE=2015-08-12)</t>
  </si>
  <si>
    <t>IS_COMPARABLE_EBITDA(ae=a,FA_PERIOD_REFERENCE=2015-08-12)</t>
  </si>
  <si>
    <t>IS_COMPARABLE_EBIT(ae=e,FA_PERIOD_REFERENCE=2015-08-12)</t>
  </si>
  <si>
    <t>IS_COMPARABLE_EBIT(ae=a,FA_PERIOD_REFERENCE=2015-08-12)</t>
  </si>
  <si>
    <t>IS_EBIT(ae=e,FA_PERIOD_REFERENCE=2015-08-12)</t>
  </si>
  <si>
    <t>IS_EBIT(ae=a,FA_PERIOD_REFERENCE=2015-08-12)</t>
  </si>
  <si>
    <t>IS_EBITDA(ae=e,FA_PERIOD_REFERENCE=2015-08-12)</t>
  </si>
  <si>
    <t>IS_EBITDA(ae=a,FA_PERIOD_REFERENCE=2015-08-12)</t>
  </si>
  <si>
    <t>IS_OPERATING_EXPN(ae=e,FA_PERIOD_REFERENCE=2015-08-12)</t>
  </si>
  <si>
    <t>IS_OPERATING_EXPN(ae=a,FA_PERIOD_REFERENCE=2015-08-12)</t>
  </si>
  <si>
    <t>IS_OPER_INC(ae=e,FA_PERIOD_REFERENCE=2015-08-12)</t>
  </si>
  <si>
    <t>IS_OPER_INC(ae=a,FA_PERIOD_REFERENCE=2015-08-12)</t>
  </si>
  <si>
    <t>IS_COMP_GROSS_MARGIN_PERCENTAGE(ae=e,FA_PERIOD_REFERENCE=2015-08-12)</t>
  </si>
  <si>
    <t>IS_COMP_GROSS_MARGIN_PERCENTAGE(ae=a,FA_PERIOD_REFERENCE=2015-08-12)</t>
  </si>
  <si>
    <t>IS_COST_OF_MATL(ae=e,FA_PERIOD_REFERENCE=2015-08-12)</t>
  </si>
  <si>
    <t>IS_COST_OF_MATL(ae=a,FA_PERIOD_REFERENCE=2015-08-12)</t>
  </si>
  <si>
    <t>IS_COG_AND_SS_GAAP(ae=e,FA_PERIOD_REFERENCE=2015-08-12)</t>
  </si>
  <si>
    <t>IS_COG_AND_SS_GAAP(ae=a,FA_PERIOD_REFERENCE=2015-08-12)</t>
  </si>
  <si>
    <t>IS_COMP_EPS_ADJUSTED(ae=e,FA_PERIOD_REFERENCE=2015-08-12)</t>
  </si>
  <si>
    <t>IS_COMP_EPS_ADJUSTED(ae=a,FA_PERIOD_REFERENCE=2015-08-12)</t>
  </si>
  <si>
    <t>NORMALIZED_INCOME(ae=e,FA_PERIOD_REFERENCE=2015-08-12)</t>
  </si>
  <si>
    <t>NORMALIZED_INCOME(ae=a,FA_PERIOD_REFERENCE=2015-08-12)</t>
  </si>
  <si>
    <t>RETURN_COM_EQY(ae=e,FA_PERIOD_REFERENCE=2015-11-10)</t>
  </si>
  <si>
    <t>RETURN_COM_EQY(ae=a,FA_PERIOD_REFERENCE=2015-11-10)</t>
  </si>
  <si>
    <t>EV_TO_BOOK_VALUE(ae=a,FA_PERIOD_REFERENCE=2015-11-10)</t>
  </si>
  <si>
    <t>EV_TO_EBITDA(ae=a,FA_PERIOD_REFERENCE=2015-11-10)</t>
  </si>
  <si>
    <t>EV_TO_MARKET_CAP(ae=a,FA_PERIOD_REFERENCE=2015-11-10)</t>
  </si>
  <si>
    <t>EV_TO_INVESTED_CAPITAL(ae=a,FA_PERIOD_REFERENCE=2015-11-10)</t>
  </si>
  <si>
    <t>PX_TO_EBITDA(ae=e,FA_PERIOD_REFERENCE=2015-11-10)</t>
  </si>
  <si>
    <t>PX_TO_EBITDA(ae=a,FA_PERIOD_REFERENCE=2015-11-10)</t>
  </si>
  <si>
    <t>CFO_TO_SALES(ae=e,FA_PERIOD_REFERENCE=2015-11-10)</t>
  </si>
  <si>
    <t>CFO_TO_SALES(ae=a,FA_PERIOD_REFERENCE=2015-11-10)</t>
  </si>
  <si>
    <t>CFO_TO_TOT_DEBT(ae=e,FA_PERIOD_REFERENCE=2015-11-10)</t>
  </si>
  <si>
    <t>CFO_TO_TOT_DEBT(ae=a,FA_PERIOD_REFERENCE=2015-11-10)</t>
  </si>
  <si>
    <t>FCF_TO_INTEREST_EXPENSE(ae=e,FA_PERIOD_REFERENCE=2015-11-10)</t>
  </si>
  <si>
    <t>FCF_TO_INTEREST_EXPENSE(ae=a,FA_PERIOD_REFERENCE=2015-11-10)</t>
  </si>
  <si>
    <t>FCF_TO_TOTAL_DEBT(ae=e,FA_PERIOD_REFERENCE=2015-11-10)</t>
  </si>
  <si>
    <t>FCF_TO_TOTAL_DEBT(ae=a,FA_PERIOD_REFERENCE=2015-11-10)</t>
  </si>
  <si>
    <t>ROA_TO_ROE(ae=e,FA_PERIOD_REFERENCE=2015-11-10)</t>
  </si>
  <si>
    <t>ROA_TO_ROE(ae=a,FA_PERIOD_REFERENCE=2015-11-10)</t>
  </si>
  <si>
    <t>EBIT_TO_CASH_INTEREST_PAID(ae=e,FA_PERIOD_REFERENCE=2015-11-10)</t>
  </si>
  <si>
    <t>EBIT_TO_CASH_INTEREST_PAID(ae=a,FA_PERIOD_REFERENCE=2015-11-10)</t>
  </si>
  <si>
    <t>EBIT_TO_NET_SALES(ae=e,FA_PERIOD_REFERENCE=2015-11-10)</t>
  </si>
  <si>
    <t>EBIT_TO_NET_SALES(ae=a,FA_PERIOD_REFERENCE=2015-11-10)</t>
  </si>
  <si>
    <t>ASSET_TO_EQY(ae=e,FA_PERIOD_REFERENCE=2015-11-10)</t>
  </si>
  <si>
    <t>ASSET_TO_EQY(ae=a,FA_PERIOD_REFERENCE=2015-11-10)</t>
  </si>
  <si>
    <t>SALES_TO_TOT_ASSET(ae=e,FA_PERIOD_REFERENCE=2015-11-10)</t>
  </si>
  <si>
    <t>SALES_TO_TOT_ASSET(ae=a,FA_PERIOD_REFERENCE=2015-11-10)</t>
  </si>
  <si>
    <t>INVENT_TO_SALES(ae=e,FA_PERIOD_REFERENCE=2015-11-10)</t>
  </si>
  <si>
    <t>INVENT_TO_SALES(ae=a,FA_PERIOD_REFERENCE=2015-11-10)</t>
  </si>
  <si>
    <t>EBITDA_TO_REVENUE(ae=e,FA_PERIOD_REFERENCE=2015-11-10)</t>
  </si>
  <si>
    <t>EBITDA_TO_REVENUE(ae=a,FA_PERIOD_REFERENCE=2015-11-10)</t>
  </si>
  <si>
    <t>CF_FREE_CASH_FLOW(ae=e,FA_PERIOD_REFERENCE=2015-11-10)</t>
  </si>
  <si>
    <t>CF_FREE_CASH_FLOW(ae=a,FA_PERIOD_REFERENCE=2015-11-10)</t>
  </si>
  <si>
    <t>CF_CASH_FROM_OPER(ae=e,FA_PERIOD_REFERENCE=2015-11-10)</t>
  </si>
  <si>
    <t>CF_CASH_FROM_OPER(ae=a,FA_PERIOD_REFERENCE=2015-11-10)</t>
  </si>
  <si>
    <t>CF_NET_CHNG_CASH(ae=e,FA_PERIOD_REFERENCE=2015-11-10)</t>
  </si>
  <si>
    <t>CF_NET_CHNG_CASH(ae=a,FA_PERIOD_REFERENCE=2015-11-10)</t>
  </si>
  <si>
    <t>CF_CAP_EXPEND_PRPTY_ADD(ae=e,FA_PERIOD_REFERENCE=2015-11-10)</t>
  </si>
  <si>
    <t>CF_CAP_EXPEND_PRPTY_ADD(ae=a,FA_PERIOD_REFERENCE=2015-11-10)</t>
  </si>
  <si>
    <t>CF_NET_INC(ae=e,FA_PERIOD_REFERENCE=2015-11-10)</t>
  </si>
  <si>
    <t>CF_NET_INC(ae=a,FA_PERIOD_REFERENCE=2015-11-10)</t>
  </si>
  <si>
    <t>CF_CHANGE_IN_INVENTORIES(ae=e,FA_PERIOD_REFERENCE=2015-11-10)</t>
  </si>
  <si>
    <t>CF_CHANGE_IN_INVENTORIES(ae=a,FA_PERIOD_REFERENCE=2015-11-10)</t>
  </si>
  <si>
    <t>CF_FREE_CASH_FLOW_EX_DVD(ae=e,FA_PERIOD_REFERENCE=2015-11-10)</t>
  </si>
  <si>
    <t>CF_FREE_CASH_FLOW_EX_DVD(ae=a,FA_PERIOD_REFERENCE=2015-11-10)</t>
  </si>
  <si>
    <t>BS_CUR_LIAB(ae=e,FA_PERIOD_REFERENCE=2015-11-10)</t>
  </si>
  <si>
    <t>BS_CUR_LIAB(ae=a,FA_PERIOD_REFERENCE=2015-11-10)</t>
  </si>
  <si>
    <t>BS_TOT_LIAB2(ae=e,FA_PERIOD_REFERENCE=2015-11-10)</t>
  </si>
  <si>
    <t>BS_TOT_LIAB2(ae=a,FA_PERIOD_REFERENCE=2015-11-10)</t>
  </si>
  <si>
    <t>FNCL_LVRG(ae=e,FA_PERIOD_REFERENCE=2015-11-10)</t>
  </si>
  <si>
    <t>FNCL_LVRG(ae=a,FA_PERIOD_REFERENCE=2015-11-10)</t>
  </si>
  <si>
    <t>BS_CUR_ASSET_REPORT(ae=e,FA_PERIOD_REFERENCE=2015-11-10)</t>
  </si>
  <si>
    <t>BS_CUR_ASSET_REPORT(ae=a,FA_PERIOD_REFERENCE=2015-11-10)</t>
  </si>
  <si>
    <t>BS_TOT_ASSET(ae=e,FA_PERIOD_REFERENCE=2015-11-10)</t>
  </si>
  <si>
    <t>BS_TOT_ASSET(ae=a,FA_PERIOD_REFERENCE=2015-11-10)</t>
  </si>
  <si>
    <t>IS_COMP_NET_INCOME_ADJUST(ae=e,FA_PERIOD_REFERENCE=2015-11-10)</t>
  </si>
  <si>
    <t>IS_COMP_NET_INCOME_ADJUST(ae=a,FA_PERIOD_REFERENCE=2015-11-10)</t>
  </si>
  <si>
    <t>SALES_REV_TURN(ae=e,FA_PERIOD_REFERENCE=2015-11-10)</t>
  </si>
  <si>
    <t>SALES_REV_TURN(ae=a,FA_PERIOD_REFERENCE=2015-11-10)</t>
  </si>
  <si>
    <t>IS_COMP_SALES(ae=e,FA_PERIOD_REFERENCE=2015-11-10)</t>
  </si>
  <si>
    <t>IS_COMP_SALES(ae=a,FA_PERIOD_REFERENCE=2015-11-10)</t>
  </si>
  <si>
    <t>IS_COGS_TO_FE_AND_PP_AND_G(ae=e,FA_PERIOD_REFERENCE=2015-11-10)</t>
  </si>
  <si>
    <t>IS_COGS_TO_FE_AND_PP_AND_G(ae=a,FA_PERIOD_REFERENCE=2015-11-10)</t>
  </si>
  <si>
    <t>IS_NET_INTEREST_EXPENSE(ae=e,FA_PERIOD_REFERENCE=2015-11-10)</t>
  </si>
  <si>
    <t>IS_NET_INTEREST_EXPENSE(ae=a,FA_PERIOD_REFERENCE=2015-11-10)</t>
  </si>
  <si>
    <t>IS_COMPARABLE_EBITDA(ae=e,FA_PERIOD_REFERENCE=2015-11-10)</t>
  </si>
  <si>
    <t>IS_COMPARABLE_EBITDA(ae=a,FA_PERIOD_REFERENCE=2015-11-10)</t>
  </si>
  <si>
    <t>IS_COMPARABLE_EBIT(ae=e,FA_PERIOD_REFERENCE=2015-11-10)</t>
  </si>
  <si>
    <t>IS_COMPARABLE_EBIT(ae=a,FA_PERIOD_REFERENCE=2015-11-10)</t>
  </si>
  <si>
    <t>IS_EBIT(ae=e,FA_PERIOD_REFERENCE=2015-11-10)</t>
  </si>
  <si>
    <t>IS_EBIT(ae=a,FA_PERIOD_REFERENCE=2015-11-10)</t>
  </si>
  <si>
    <t>IS_EBITDA(ae=e,FA_PERIOD_REFERENCE=2015-11-10)</t>
  </si>
  <si>
    <t>IS_EBITDA(ae=a,FA_PERIOD_REFERENCE=2015-11-10)</t>
  </si>
  <si>
    <t>IS_OPERATING_EXPN(ae=e,FA_PERIOD_REFERENCE=2015-11-10)</t>
  </si>
  <si>
    <t>IS_OPERATING_EXPN(ae=a,FA_PERIOD_REFERENCE=2015-11-10)</t>
  </si>
  <si>
    <t>IS_OPER_INC(ae=e,FA_PERIOD_REFERENCE=2015-11-10)</t>
  </si>
  <si>
    <t>IS_OPER_INC(ae=a,FA_PERIOD_REFERENCE=2015-11-10)</t>
  </si>
  <si>
    <t>IS_COMP_GROSS_MARGIN_PERCENTAGE(ae=e,FA_PERIOD_REFERENCE=2015-11-10)</t>
  </si>
  <si>
    <t>IS_COMP_GROSS_MARGIN_PERCENTAGE(ae=a,FA_PERIOD_REFERENCE=2015-11-10)</t>
  </si>
  <si>
    <t>IS_COST_OF_MATL(ae=e,FA_PERIOD_REFERENCE=2015-11-10)</t>
  </si>
  <si>
    <t>IS_COST_OF_MATL(ae=a,FA_PERIOD_REFERENCE=2015-11-10)</t>
  </si>
  <si>
    <t>IS_COG_AND_SS_GAAP(ae=e,FA_PERIOD_REFERENCE=2015-11-10)</t>
  </si>
  <si>
    <t>IS_COG_AND_SS_GAAP(ae=a,FA_PERIOD_REFERENCE=2015-11-10)</t>
  </si>
  <si>
    <t>IS_COMP_EPS_ADJUSTED(ae=e,FA_PERIOD_REFERENCE=2015-11-10)</t>
  </si>
  <si>
    <t>IS_COMP_EPS_ADJUSTED(ae=a,FA_PERIOD_REFERENCE=2015-11-10)</t>
  </si>
  <si>
    <t>NORMALIZED_INCOME(ae=e,FA_PERIOD_REFERENCE=2015-11-10)</t>
  </si>
  <si>
    <t>NORMALIZED_INCOME(ae=a,FA_PERIOD_REFERENCE=2015-11-10)</t>
  </si>
  <si>
    <t>RETURN_COM_EQY(ae=e,FA_PERIOD_REFERENCE=2016-02-12)</t>
  </si>
  <si>
    <t>RETURN_COM_EQY(ae=a,FA_PERIOD_REFERENCE=2016-02-12)</t>
  </si>
  <si>
    <t>EV_TO_BOOK_VALUE(ae=e,FA_PERIOD_REFERENCE=2016-02-12)</t>
  </si>
  <si>
    <t>EV_TO_BOOK_VALUE(ae=a,FA_PERIOD_REFERENCE=2016-02-12)</t>
  </si>
  <si>
    <t>EV_TO_EBITDA(ae=e,FA_PERIOD_REFERENCE=2016-02-12)</t>
  </si>
  <si>
    <t>EV_TO_EBITDA(ae=a,FA_PERIOD_REFERENCE=2016-02-12)</t>
  </si>
  <si>
    <t>EV_TO_MARKET_CAP(ae=e,FA_PERIOD_REFERENCE=2016-02-12)</t>
  </si>
  <si>
    <t>EV_TO_MARKET_CAP(ae=a,FA_PERIOD_REFERENCE=2016-02-12)</t>
  </si>
  <si>
    <t>EV_TO_INVESTED_CAPITAL(ae=e,FA_PERIOD_REFERENCE=2016-02-12)</t>
  </si>
  <si>
    <t>EV_TO_INVESTED_CAPITAL(ae=a,FA_PERIOD_REFERENCE=2016-02-12)</t>
  </si>
  <si>
    <t>PX_TO_EBITDA(ae=e,FA_PERIOD_REFERENCE=2016-02-12)</t>
  </si>
  <si>
    <t>PX_TO_EBITDA(ae=a,FA_PERIOD_REFERENCE=2016-02-12)</t>
  </si>
  <si>
    <t>CFO_TO_SALES(ae=e,FA_PERIOD_REFERENCE=2016-02-12)</t>
  </si>
  <si>
    <t>CFO_TO_SALES(ae=a,FA_PERIOD_REFERENCE=2016-02-12)</t>
  </si>
  <si>
    <t>CFO_TO_TOT_DEBT(ae=e,FA_PERIOD_REFERENCE=2016-02-12)</t>
  </si>
  <si>
    <t>CFO_TO_TOT_DEBT(ae=a,FA_PERIOD_REFERENCE=2016-02-12)</t>
  </si>
  <si>
    <t>FCF_TO_INTEREST_EXPENSE(ae=e,FA_PERIOD_REFERENCE=2016-02-12)</t>
  </si>
  <si>
    <t>FCF_TO_INTEREST_EXPENSE(ae=a,FA_PERIOD_REFERENCE=2016-02-12)</t>
  </si>
  <si>
    <t>FCF_TO_TOTAL_DEBT(ae=e,FA_PERIOD_REFERENCE=2016-02-12)</t>
  </si>
  <si>
    <t>FCF_TO_TOTAL_DEBT(ae=a,FA_PERIOD_REFERENCE=2016-02-12)</t>
  </si>
  <si>
    <t>ROA_TO_ROE(ae=e,FA_PERIOD_REFERENCE=2016-02-12)</t>
  </si>
  <si>
    <t>ROA_TO_ROE(ae=a,FA_PERIOD_REFERENCE=2016-02-12)</t>
  </si>
  <si>
    <t>EBIT_TO_CASH_INTEREST_PAID(ae=e,FA_PERIOD_REFERENCE=2016-02-12)</t>
  </si>
  <si>
    <t>EBIT_TO_CASH_INTEREST_PAID(ae=a,FA_PERIOD_REFERENCE=2016-02-12)</t>
  </si>
  <si>
    <t>EBIT_TO_NET_SALES(ae=e,FA_PERIOD_REFERENCE=2016-02-12)</t>
  </si>
  <si>
    <t>EBIT_TO_NET_SALES(ae=a,FA_PERIOD_REFERENCE=2016-02-12)</t>
  </si>
  <si>
    <t>ASSET_TO_EQY(ae=e,FA_PERIOD_REFERENCE=2016-02-12)</t>
  </si>
  <si>
    <t>ASSET_TO_EQY(ae=a,FA_PERIOD_REFERENCE=2016-02-12)</t>
  </si>
  <si>
    <t>SALES_TO_TOT_ASSET(ae=e,FA_PERIOD_REFERENCE=2016-02-12)</t>
  </si>
  <si>
    <t>SALES_TO_TOT_ASSET(ae=a,FA_PERIOD_REFERENCE=2016-02-12)</t>
  </si>
  <si>
    <t>INVENT_TO_SALES(ae=e,FA_PERIOD_REFERENCE=2016-02-12)</t>
  </si>
  <si>
    <t>INVENT_TO_SALES(ae=a,FA_PERIOD_REFERENCE=2016-02-12)</t>
  </si>
  <si>
    <t>EBITDA_TO_REVENUE(ae=e,FA_PERIOD_REFERENCE=2016-02-12)</t>
  </si>
  <si>
    <t>EBITDA_TO_REVENUE(ae=a,FA_PERIOD_REFERENCE=2016-02-12)</t>
  </si>
  <si>
    <t>CF_FREE_CASH_FLOW(ae=e,FA_PERIOD_REFERENCE=2016-02-12)</t>
  </si>
  <si>
    <t>CF_FREE_CASH_FLOW(ae=a,FA_PERIOD_REFERENCE=2016-02-12)</t>
  </si>
  <si>
    <t>CF_CASH_FROM_OPER(ae=e,FA_PERIOD_REFERENCE=2016-02-12)</t>
  </si>
  <si>
    <t>CF_CASH_FROM_OPER(ae=a,FA_PERIOD_REFERENCE=2016-02-12)</t>
  </si>
  <si>
    <t>CF_NET_CHNG_CASH(ae=e,FA_PERIOD_REFERENCE=2016-02-12)</t>
  </si>
  <si>
    <t>CF_NET_CHNG_CASH(ae=a,FA_PERIOD_REFERENCE=2016-02-12)</t>
  </si>
  <si>
    <t>CF_CAP_EXPEND_PRPTY_ADD(ae=e,FA_PERIOD_REFERENCE=2016-02-12)</t>
  </si>
  <si>
    <t>CF_CAP_EXPEND_PRPTY_ADD(ae=a,FA_PERIOD_REFERENCE=2016-02-12)</t>
  </si>
  <si>
    <t>CF_NET_INC(ae=e,FA_PERIOD_REFERENCE=2016-02-12)</t>
  </si>
  <si>
    <t>CF_NET_INC(ae=a,FA_PERIOD_REFERENCE=2016-02-12)</t>
  </si>
  <si>
    <t>CF_CHANGE_IN_INVENTORIES(ae=e,FA_PERIOD_REFERENCE=2016-02-12)</t>
  </si>
  <si>
    <t>CF_CHANGE_IN_INVENTORIES(ae=a,FA_PERIOD_REFERENCE=2016-02-12)</t>
  </si>
  <si>
    <t>CF_FREE_CASH_FLOW_EX_DVD(ae=e,FA_PERIOD_REFERENCE=2016-02-12)</t>
  </si>
  <si>
    <t>CF_FREE_CASH_FLOW_EX_DVD(ae=a,FA_PERIOD_REFERENCE=2016-02-12)</t>
  </si>
  <si>
    <t>BS_CUR_LIAB(ae=e,FA_PERIOD_REFERENCE=2016-02-12)</t>
  </si>
  <si>
    <t>BS_CUR_LIAB(ae=a,FA_PERIOD_REFERENCE=2016-02-12)</t>
  </si>
  <si>
    <t>BS_TOT_LIAB2(ae=e,FA_PERIOD_REFERENCE=2016-02-12)</t>
  </si>
  <si>
    <t>BS_TOT_LIAB2(ae=a,FA_PERIOD_REFERENCE=2016-02-12)</t>
  </si>
  <si>
    <t>FNCL_LVRG(ae=e,FA_PERIOD_REFERENCE=2016-02-12)</t>
  </si>
  <si>
    <t>FNCL_LVRG(ae=a,FA_PERIOD_REFERENCE=2016-02-12)</t>
  </si>
  <si>
    <t>BS_CUR_ASSET_REPORT(ae=e,FA_PERIOD_REFERENCE=2016-02-12)</t>
  </si>
  <si>
    <t>BS_CUR_ASSET_REPORT(ae=a,FA_PERIOD_REFERENCE=2016-02-12)</t>
  </si>
  <si>
    <t>BS_TOT_ASSET(ae=e,FA_PERIOD_REFERENCE=2016-02-12)</t>
  </si>
  <si>
    <t>BS_TOT_ASSET(ae=a,FA_PERIOD_REFERENCE=2016-02-12)</t>
  </si>
  <si>
    <t>IS_COMP_NET_INCOME_ADJUST(ae=e,FA_PERIOD_REFERENCE=2016-02-12)</t>
  </si>
  <si>
    <t>IS_COMP_NET_INCOME_ADJUST(ae=a,FA_PERIOD_REFERENCE=2016-02-12)</t>
  </si>
  <si>
    <t>SALES_REV_TURN(ae=e,FA_PERIOD_REFERENCE=2016-02-12)</t>
  </si>
  <si>
    <t>SALES_REV_TURN(ae=a,FA_PERIOD_REFERENCE=2016-02-12)</t>
  </si>
  <si>
    <t>IS_COMP_SALES(ae=e,FA_PERIOD_REFERENCE=2016-02-12)</t>
  </si>
  <si>
    <t>IS_COMP_SALES(ae=a,FA_PERIOD_REFERENCE=2016-02-12)</t>
  </si>
  <si>
    <t>IS_COGS_TO_FE_AND_PP_AND_G(ae=e,FA_PERIOD_REFERENCE=2016-02-12)</t>
  </si>
  <si>
    <t>IS_COGS_TO_FE_AND_PP_AND_G(ae=a,FA_PERIOD_REFERENCE=2016-02-12)</t>
  </si>
  <si>
    <t>IS_NET_INTEREST_EXPENSE(ae=e,FA_PERIOD_REFERENCE=2016-02-12)</t>
  </si>
  <si>
    <t>IS_NET_INTEREST_EXPENSE(ae=a,FA_PERIOD_REFERENCE=2016-02-12)</t>
  </si>
  <si>
    <t>IS_COMPARABLE_EBITDA(ae=e,FA_PERIOD_REFERENCE=2016-02-12)</t>
  </si>
  <si>
    <t>IS_COMPARABLE_EBITDA(ae=a,FA_PERIOD_REFERENCE=2016-02-12)</t>
  </si>
  <si>
    <t>IS_COMPARABLE_EBIT(ae=e,FA_PERIOD_REFERENCE=2016-02-12)</t>
  </si>
  <si>
    <t>IS_COMPARABLE_EBIT(ae=a,FA_PERIOD_REFERENCE=2016-02-12)</t>
  </si>
  <si>
    <t>IS_EBIT(ae=e,FA_PERIOD_REFERENCE=2016-02-12)</t>
  </si>
  <si>
    <t>IS_EBIT(ae=a,FA_PERIOD_REFERENCE=2016-02-12)</t>
  </si>
  <si>
    <t>IS_EBITDA(ae=e,FA_PERIOD_REFERENCE=2016-02-12)</t>
  </si>
  <si>
    <t>IS_EBITDA(ae=a,FA_PERIOD_REFERENCE=2016-02-12)</t>
  </si>
  <si>
    <t>IS_OPERATING_EXPN(ae=e,FA_PERIOD_REFERENCE=2016-02-12)</t>
  </si>
  <si>
    <t>IS_OPERATING_EXPN(ae=a,FA_PERIOD_REFERENCE=2016-02-12)</t>
  </si>
  <si>
    <t>IS_OPER_INC(ae=e,FA_PERIOD_REFERENCE=2016-02-12)</t>
  </si>
  <si>
    <t>IS_OPER_INC(ae=a,FA_PERIOD_REFERENCE=2016-02-12)</t>
  </si>
  <si>
    <t>IS_COMP_GROSS_MARGIN_PERCENTAGE(ae=e,FA_PERIOD_REFERENCE=2016-02-12)</t>
  </si>
  <si>
    <t>IS_COMP_GROSS_MARGIN_PERCENTAGE(ae=a,FA_PERIOD_REFERENCE=2016-02-12)</t>
  </si>
  <si>
    <t>IS_COST_OF_MATL(ae=e,FA_PERIOD_REFERENCE=2016-02-12)</t>
  </si>
  <si>
    <t>IS_COST_OF_MATL(ae=a,FA_PERIOD_REFERENCE=2016-02-12)</t>
  </si>
  <si>
    <t>IS_COG_AND_SS_GAAP(ae=e,FA_PERIOD_REFERENCE=2016-02-12)</t>
  </si>
  <si>
    <t>IS_COG_AND_SS_GAAP(ae=a,FA_PERIOD_REFERENCE=2016-02-12)</t>
  </si>
  <si>
    <t>IS_COMP_EPS_ADJUSTED(ae=e,FA_PERIOD_REFERENCE=2016-02-12)</t>
  </si>
  <si>
    <t>IS_COMP_EPS_ADJUSTED(ae=a,FA_PERIOD_REFERENCE=2016-02-12)</t>
  </si>
  <si>
    <t>NORMALIZED_INCOME(ae=e,FA_PERIOD_REFERENCE=2016-02-12)</t>
  </si>
  <si>
    <t>NORMALIZED_INCOME(ae=a,FA_PERIOD_REFERENCE=2016-02-12)</t>
  </si>
  <si>
    <t>RETURN_COM_EQY(ae=e,FA_PERIOD_REFERENCE=2016-11-09)</t>
  </si>
  <si>
    <t>RETURN_COM_EQY(ae=a,FA_PERIOD_REFERENCE=2016-11-09)</t>
  </si>
  <si>
    <t>EV_TO_BOOK_VALUE(ae=e,FA_PERIOD_REFERENCE=2016-11-09)</t>
  </si>
  <si>
    <t>EV_TO_BOOK_VALUE(ae=a,FA_PERIOD_REFERENCE=2016-11-09)</t>
  </si>
  <si>
    <t>EV_TO_EBITDA(ae=e,FA_PERIOD_REFERENCE=2016-11-09)</t>
  </si>
  <si>
    <t>EV_TO_EBITDA(ae=a,FA_PERIOD_REFERENCE=2016-11-09)</t>
  </si>
  <si>
    <t>EV_TO_MARKET_CAP(ae=e,FA_PERIOD_REFERENCE=2016-11-09)</t>
  </si>
  <si>
    <t>EV_TO_MARKET_CAP(ae=a,FA_PERIOD_REFERENCE=2016-11-09)</t>
  </si>
  <si>
    <t>EV_TO_INVESTED_CAPITAL(ae=e,FA_PERIOD_REFERENCE=2016-11-09)</t>
  </si>
  <si>
    <t>EV_TO_INVESTED_CAPITAL(ae=a,FA_PERIOD_REFERENCE=2016-11-09)</t>
  </si>
  <si>
    <t>PX_TO_EBITDA(ae=e,FA_PERIOD_REFERENCE=2016-11-09)</t>
  </si>
  <si>
    <t>PX_TO_EBITDA(ae=a,FA_PERIOD_REFERENCE=2016-11-09)</t>
  </si>
  <si>
    <t>CFO_TO_SALES(ae=e,FA_PERIOD_REFERENCE=2016-11-09)</t>
  </si>
  <si>
    <t>CFO_TO_SALES(ae=a,FA_PERIOD_REFERENCE=2016-11-09)</t>
  </si>
  <si>
    <t>CFO_TO_TOT_DEBT(ae=e,FA_PERIOD_REFERENCE=2016-11-09)</t>
  </si>
  <si>
    <t>CFO_TO_TOT_DEBT(ae=a,FA_PERIOD_REFERENCE=2016-11-09)</t>
  </si>
  <si>
    <t>FCF_TO_INTEREST_EXPENSE(ae=e,FA_PERIOD_REFERENCE=2016-11-09)</t>
  </si>
  <si>
    <t>FCF_TO_INTEREST_EXPENSE(ae=a,FA_PERIOD_REFERENCE=2016-11-09)</t>
  </si>
  <si>
    <t>FCF_TO_TOTAL_DEBT(ae=e,FA_PERIOD_REFERENCE=2016-11-09)</t>
  </si>
  <si>
    <t>FCF_TO_TOTAL_DEBT(ae=a,FA_PERIOD_REFERENCE=2016-11-09)</t>
  </si>
  <si>
    <t>ROA_TO_ROE(ae=e,FA_PERIOD_REFERENCE=2016-11-09)</t>
  </si>
  <si>
    <t>ROA_TO_ROE(ae=a,FA_PERIOD_REFERENCE=2016-11-09)</t>
  </si>
  <si>
    <t>EBIT_TO_CASH_INTEREST_PAID(ae=e,FA_PERIOD_REFERENCE=2016-11-09)</t>
  </si>
  <si>
    <t>EBIT_TO_CASH_INTEREST_PAID(ae=a,FA_PERIOD_REFERENCE=2016-11-09)</t>
  </si>
  <si>
    <t>EBIT_TO_NET_SALES(ae=e,FA_PERIOD_REFERENCE=2016-11-09)</t>
  </si>
  <si>
    <t>EBIT_TO_NET_SALES(ae=a,FA_PERIOD_REFERENCE=2016-11-09)</t>
  </si>
  <si>
    <t>ASSET_TO_EQY(ae=e,FA_PERIOD_REFERENCE=2016-11-09)</t>
  </si>
  <si>
    <t>ASSET_TO_EQY(ae=a,FA_PERIOD_REFERENCE=2016-11-09)</t>
  </si>
  <si>
    <t>SALES_TO_TOT_ASSET(ae=e,FA_PERIOD_REFERENCE=2016-11-09)</t>
  </si>
  <si>
    <t>SALES_TO_TOT_ASSET(ae=a,FA_PERIOD_REFERENCE=2016-11-09)</t>
  </si>
  <si>
    <t>INVENT_TO_SALES(ae=e,FA_PERIOD_REFERENCE=2016-11-09)</t>
  </si>
  <si>
    <t>INVENT_TO_SALES(ae=a,FA_PERIOD_REFERENCE=2016-11-09)</t>
  </si>
  <si>
    <t>EBITDA_TO_REVENUE(ae=e,FA_PERIOD_REFERENCE=2016-11-09)</t>
  </si>
  <si>
    <t>EBITDA_TO_REVENUE(ae=a,FA_PERIOD_REFERENCE=2016-11-09)</t>
  </si>
  <si>
    <t>CF_FREE_CASH_FLOW(ae=e,FA_PERIOD_REFERENCE=2016-11-09)</t>
  </si>
  <si>
    <t>CF_FREE_CASH_FLOW(ae=a,FA_PERIOD_REFERENCE=2016-11-09)</t>
  </si>
  <si>
    <t>CF_CASH_FROM_OPER(ae=e,FA_PERIOD_REFERENCE=2016-11-09)</t>
  </si>
  <si>
    <t>CF_CASH_FROM_OPER(ae=a,FA_PERIOD_REFERENCE=2016-11-09)</t>
  </si>
  <si>
    <t>CF_NET_CHNG_CASH(ae=e,FA_PERIOD_REFERENCE=2016-11-09)</t>
  </si>
  <si>
    <t>CF_NET_CHNG_CASH(ae=a,FA_PERIOD_REFERENCE=2016-11-09)</t>
  </si>
  <si>
    <t>CF_CAP_EXPEND_PRPTY_ADD(ae=e,FA_PERIOD_REFERENCE=2016-11-09)</t>
  </si>
  <si>
    <t>CF_CAP_EXPEND_PRPTY_ADD(ae=a,FA_PERIOD_REFERENCE=2016-11-09)</t>
  </si>
  <si>
    <t>CF_NET_INC(ae=e,FA_PERIOD_REFERENCE=2016-11-09)</t>
  </si>
  <si>
    <t>CF_NET_INC(ae=a,FA_PERIOD_REFERENCE=2016-11-09)</t>
  </si>
  <si>
    <t>CF_CHANGE_IN_INVENTORIES(ae=e,FA_PERIOD_REFERENCE=2016-11-09)</t>
  </si>
  <si>
    <t>CF_CHANGE_IN_INVENTORIES(ae=a,FA_PERIOD_REFERENCE=2016-11-09)</t>
  </si>
  <si>
    <t>CF_FREE_CASH_FLOW_EX_DVD(ae=e,FA_PERIOD_REFERENCE=2016-11-09)</t>
  </si>
  <si>
    <t>CF_FREE_CASH_FLOW_EX_DVD(ae=a,FA_PERIOD_REFERENCE=2016-11-09)</t>
  </si>
  <si>
    <t>BS_CUR_LIAB(ae=e,FA_PERIOD_REFERENCE=2016-11-09)</t>
  </si>
  <si>
    <t>BS_CUR_LIAB(ae=a,FA_PERIOD_REFERENCE=2016-11-09)</t>
  </si>
  <si>
    <t>BS_TOT_LIAB2(ae=e,FA_PERIOD_REFERENCE=2016-11-09)</t>
  </si>
  <si>
    <t>BS_TOT_LIAB2(ae=a,FA_PERIOD_REFERENCE=2016-11-09)</t>
  </si>
  <si>
    <t>FNCL_LVRG(ae=e,FA_PERIOD_REFERENCE=2016-11-09)</t>
  </si>
  <si>
    <t>FNCL_LVRG(ae=a,FA_PERIOD_REFERENCE=2016-11-09)</t>
  </si>
  <si>
    <t>BS_CUR_ASSET_REPORT(ae=e,FA_PERIOD_REFERENCE=2016-11-09)</t>
  </si>
  <si>
    <t>BS_CUR_ASSET_REPORT(ae=a,FA_PERIOD_REFERENCE=2016-11-09)</t>
  </si>
  <si>
    <t>BS_TOT_ASSET(ae=e,FA_PERIOD_REFERENCE=2016-11-09)</t>
  </si>
  <si>
    <t>BS_TOT_ASSET(ae=a,FA_PERIOD_REFERENCE=2016-11-09)</t>
  </si>
  <si>
    <t>IS_COMP_NET_INCOME_ADJUST(ae=e,FA_PERIOD_REFERENCE=2016-11-09)</t>
  </si>
  <si>
    <t>IS_COMP_NET_INCOME_ADJUST(ae=a,FA_PERIOD_REFERENCE=2016-11-09)</t>
  </si>
  <si>
    <t>SALES_REV_TURN(ae=e,FA_PERIOD_REFERENCE=2016-11-09)</t>
  </si>
  <si>
    <t>SALES_REV_TURN(ae=a,FA_PERIOD_REFERENCE=2016-11-09)</t>
  </si>
  <si>
    <t>IS_COMP_SALES(ae=e,FA_PERIOD_REFERENCE=2016-11-09)</t>
  </si>
  <si>
    <t>IS_COMP_SALES(ae=a,FA_PERIOD_REFERENCE=2016-11-09)</t>
  </si>
  <si>
    <t>IS_COGS_TO_FE_AND_PP_AND_G(ae=e,FA_PERIOD_REFERENCE=2016-11-09)</t>
  </si>
  <si>
    <t>IS_COGS_TO_FE_AND_PP_AND_G(ae=a,FA_PERIOD_REFERENCE=2016-11-09)</t>
  </si>
  <si>
    <t>IS_NET_INTEREST_EXPENSE(ae=e,FA_PERIOD_REFERENCE=2016-11-09)</t>
  </si>
  <si>
    <t>IS_NET_INTEREST_EXPENSE(ae=a,FA_PERIOD_REFERENCE=2016-11-09)</t>
  </si>
  <si>
    <t>IS_COMPARABLE_EBITDA(ae=e,FA_PERIOD_REFERENCE=2016-11-09)</t>
  </si>
  <si>
    <t>IS_COMPARABLE_EBITDA(ae=a,FA_PERIOD_REFERENCE=2016-11-09)</t>
  </si>
  <si>
    <t>IS_COMPARABLE_EBIT(ae=e,FA_PERIOD_REFERENCE=2016-11-09)</t>
  </si>
  <si>
    <t>IS_COMPARABLE_EBIT(ae=a,FA_PERIOD_REFERENCE=2016-11-09)</t>
  </si>
  <si>
    <t>IS_EBIT(ae=e,FA_PERIOD_REFERENCE=2016-11-09)</t>
  </si>
  <si>
    <t>IS_EBIT(ae=a,FA_PERIOD_REFERENCE=2016-11-09)</t>
  </si>
  <si>
    <t>IS_EBITDA(ae=e,FA_PERIOD_REFERENCE=2016-11-09)</t>
  </si>
  <si>
    <t>IS_EBITDA(ae=a,FA_PERIOD_REFERENCE=2016-11-09)</t>
  </si>
  <si>
    <t>IS_OPERATING_EXPN(ae=e,FA_PERIOD_REFERENCE=2016-11-09)</t>
  </si>
  <si>
    <t>IS_OPERATING_EXPN(ae=a,FA_PERIOD_REFERENCE=2016-11-09)</t>
  </si>
  <si>
    <t>IS_OPER_INC(ae=e,FA_PERIOD_REFERENCE=2016-11-09)</t>
  </si>
  <si>
    <t>IS_OPER_INC(ae=a,FA_PERIOD_REFERENCE=2016-11-09)</t>
  </si>
  <si>
    <t>IS_COMP_GROSS_MARGIN_PERCENTAGE(ae=e,FA_PERIOD_REFERENCE=2016-11-09)</t>
  </si>
  <si>
    <t>IS_COMP_GROSS_MARGIN_PERCENTAGE(ae=a,FA_PERIOD_REFERENCE=2016-11-09)</t>
  </si>
  <si>
    <t>IS_COST_OF_MATL(ae=e,FA_PERIOD_REFERENCE=2016-11-09)</t>
  </si>
  <si>
    <t>IS_COST_OF_MATL(ae=a,FA_PERIOD_REFERENCE=2016-11-09)</t>
  </si>
  <si>
    <t>IS_COG_AND_SS_GAAP(ae=e,FA_PERIOD_REFERENCE=2016-11-09)</t>
  </si>
  <si>
    <t>IS_COG_AND_SS_GAAP(ae=a,FA_PERIOD_REFERENCE=2016-11-09)</t>
  </si>
  <si>
    <t>IS_COMP_EPS_ADJUSTED(ae=e,FA_PERIOD_REFERENCE=2016-11-09)</t>
  </si>
  <si>
    <t>IS_COMP_EPS_ADJUSTED(ae=a,FA_PERIOD_REFERENCE=2016-11-09)</t>
  </si>
  <si>
    <t>NORMALIZED_INCOME(ae=e,FA_PERIOD_REFERENCE=2016-11-09)</t>
  </si>
  <si>
    <t>NORMALIZED_INCOME(ae=a,FA_PERIOD_REFERENCE=2016-11-09)</t>
  </si>
  <si>
    <t>RETURN_COM_EQY(ae=e,FA_PERIOD_REFERENCE=2017-11-09)</t>
  </si>
  <si>
    <t>RETURN_COM_EQY(ae=a,FA_PERIOD_REFERENCE=2017-11-09)</t>
  </si>
  <si>
    <t>EV_TO_BOOK_VALUE(ae=e,FA_PERIOD_REFERENCE=2017-11-09)</t>
  </si>
  <si>
    <t>EV_TO_BOOK_VALUE(ae=a,FA_PERIOD_REFERENCE=2017-11-09)</t>
  </si>
  <si>
    <t>EV_TO_EBITDA(ae=e,FA_PERIOD_REFERENCE=2017-11-09)</t>
  </si>
  <si>
    <t>EV_TO_EBITDA(ae=a,FA_PERIOD_REFERENCE=2017-11-09)</t>
  </si>
  <si>
    <t>EV_TO_MARKET_CAP(ae=e,FA_PERIOD_REFERENCE=2017-11-09)</t>
  </si>
  <si>
    <t>EV_TO_MARKET_CAP(ae=a,FA_PERIOD_REFERENCE=2017-11-09)</t>
  </si>
  <si>
    <t>EV_TO_INVESTED_CAPITAL(ae=e,FA_PERIOD_REFERENCE=2017-11-09)</t>
  </si>
  <si>
    <t>EV_TO_INVESTED_CAPITAL(ae=a,FA_PERIOD_REFERENCE=2017-11-09)</t>
  </si>
  <si>
    <t>PX_TO_EBITDA(ae=e,FA_PERIOD_REFERENCE=2017-11-09)</t>
  </si>
  <si>
    <t>PX_TO_EBITDA(ae=a,FA_PERIOD_REFERENCE=2017-11-09)</t>
  </si>
  <si>
    <t>CFO_TO_SALES(ae=e,FA_PERIOD_REFERENCE=2017-11-09)</t>
  </si>
  <si>
    <t>CFO_TO_SALES(ae=a,FA_PERIOD_REFERENCE=2017-11-09)</t>
  </si>
  <si>
    <t>CFO_TO_TOT_DEBT(ae=e,FA_PERIOD_REFERENCE=2017-11-09)</t>
  </si>
  <si>
    <t>CFO_TO_TOT_DEBT(ae=a,FA_PERIOD_REFERENCE=2017-11-09)</t>
  </si>
  <si>
    <t>FCF_TO_INTEREST_EXPENSE(ae=e,FA_PERIOD_REFERENCE=2017-11-09)</t>
  </si>
  <si>
    <t>FCF_TO_INTEREST_EXPENSE(ae=a,FA_PERIOD_REFERENCE=2017-11-09)</t>
  </si>
  <si>
    <t>FCF_TO_TOTAL_DEBT(ae=e,FA_PERIOD_REFERENCE=2017-11-09)</t>
  </si>
  <si>
    <t>FCF_TO_TOTAL_DEBT(ae=a,FA_PERIOD_REFERENCE=2017-11-09)</t>
  </si>
  <si>
    <t>ROA_TO_ROE(ae=e,FA_PERIOD_REFERENCE=2017-11-09)</t>
  </si>
  <si>
    <t>ROA_TO_ROE(ae=a,FA_PERIOD_REFERENCE=2017-11-09)</t>
  </si>
  <si>
    <t>EBIT_TO_CASH_INTEREST_PAID(ae=e,FA_PERIOD_REFERENCE=2017-11-09)</t>
  </si>
  <si>
    <t>EBIT_TO_CASH_INTEREST_PAID(ae=a,FA_PERIOD_REFERENCE=2017-11-09)</t>
  </si>
  <si>
    <t>EBIT_TO_NET_SALES(ae=e,FA_PERIOD_REFERENCE=2017-11-09)</t>
  </si>
  <si>
    <t>EBIT_TO_NET_SALES(ae=a,FA_PERIOD_REFERENCE=2017-11-09)</t>
  </si>
  <si>
    <t>ASSET_TO_EQY(ae=e,FA_PERIOD_REFERENCE=2017-11-09)</t>
  </si>
  <si>
    <t>ASSET_TO_EQY(ae=a,FA_PERIOD_REFERENCE=2017-11-09)</t>
  </si>
  <si>
    <t>SALES_TO_TOT_ASSET(ae=e,FA_PERIOD_REFERENCE=2017-11-09)</t>
  </si>
  <si>
    <t>SALES_TO_TOT_ASSET(ae=a,FA_PERIOD_REFERENCE=2017-11-09)</t>
  </si>
  <si>
    <t>INVENT_TO_SALES(ae=e,FA_PERIOD_REFERENCE=2017-11-09)</t>
  </si>
  <si>
    <t>INVENT_TO_SALES(ae=a,FA_PERIOD_REFERENCE=2017-11-09)</t>
  </si>
  <si>
    <t>EBITDA_TO_REVENUE(ae=e,FA_PERIOD_REFERENCE=2017-11-09)</t>
  </si>
  <si>
    <t>EBITDA_TO_REVENUE(ae=a,FA_PERIOD_REFERENCE=2017-11-09)</t>
  </si>
  <si>
    <t>CF_FREE_CASH_FLOW(ae=e,FA_PERIOD_REFERENCE=2017-11-09)</t>
  </si>
  <si>
    <t>CF_FREE_CASH_FLOW(ae=a,FA_PERIOD_REFERENCE=2017-11-09)</t>
  </si>
  <si>
    <t>CF_CASH_FROM_OPER(ae=e,FA_PERIOD_REFERENCE=2017-11-09)</t>
  </si>
  <si>
    <t>CF_CASH_FROM_OPER(ae=a,FA_PERIOD_REFERENCE=2017-11-09)</t>
  </si>
  <si>
    <t>CF_NET_CHNG_CASH(ae=e,FA_PERIOD_REFERENCE=2017-11-09)</t>
  </si>
  <si>
    <t>CF_NET_CHNG_CASH(ae=a,FA_PERIOD_REFERENCE=2017-11-09)</t>
  </si>
  <si>
    <t>CF_CAP_EXPEND_PRPTY_ADD(ae=e,FA_PERIOD_REFERENCE=2017-11-09)</t>
  </si>
  <si>
    <t>CF_CAP_EXPEND_PRPTY_ADD(ae=a,FA_PERIOD_REFERENCE=2017-11-09)</t>
  </si>
  <si>
    <t>CF_NET_INC(ae=e,FA_PERIOD_REFERENCE=2017-11-09)</t>
  </si>
  <si>
    <t>CF_NET_INC(ae=a,FA_PERIOD_REFERENCE=2017-11-09)</t>
  </si>
  <si>
    <t>CF_CHANGE_IN_INVENTORIES(ae=e,FA_PERIOD_REFERENCE=2017-11-09)</t>
  </si>
  <si>
    <t>CF_CHANGE_IN_INVENTORIES(ae=a,FA_PERIOD_REFERENCE=2017-11-09)</t>
  </si>
  <si>
    <t>CF_FREE_CASH_FLOW_EX_DVD(ae=e,FA_PERIOD_REFERENCE=2017-11-09)</t>
  </si>
  <si>
    <t>CF_FREE_CASH_FLOW_EX_DVD(ae=a,FA_PERIOD_REFERENCE=2017-11-09)</t>
  </si>
  <si>
    <t>BS_CUR_LIAB(ae=e,FA_PERIOD_REFERENCE=2017-11-09)</t>
  </si>
  <si>
    <t>BS_CUR_LIAB(ae=a,FA_PERIOD_REFERENCE=2017-11-09)</t>
  </si>
  <si>
    <t>BS_TOT_LIAB2(ae=e,FA_PERIOD_REFERENCE=2017-11-09)</t>
  </si>
  <si>
    <t>BS_TOT_LIAB2(ae=a,FA_PERIOD_REFERENCE=2017-11-09)</t>
  </si>
  <si>
    <t>FNCL_LVRG(ae=e,FA_PERIOD_REFERENCE=2017-11-09)</t>
  </si>
  <si>
    <t>FNCL_LVRG(ae=a,FA_PERIOD_REFERENCE=2017-11-09)</t>
  </si>
  <si>
    <t>BS_CUR_ASSET_REPORT(ae=e,FA_PERIOD_REFERENCE=2017-11-09)</t>
  </si>
  <si>
    <t>BS_CUR_ASSET_REPORT(ae=a,FA_PERIOD_REFERENCE=2017-11-09)</t>
  </si>
  <si>
    <t>BS_TOT_ASSET(ae=e,FA_PERIOD_REFERENCE=2017-11-09)</t>
  </si>
  <si>
    <t>BS_TOT_ASSET(ae=a,FA_PERIOD_REFERENCE=2017-11-09)</t>
  </si>
  <si>
    <t>IS_COMP_NET_INCOME_ADJUST(ae=e,FA_PERIOD_REFERENCE=2017-11-09)</t>
  </si>
  <si>
    <t>IS_COMP_NET_INCOME_ADJUST(ae=a,FA_PERIOD_REFERENCE=2017-11-09)</t>
  </si>
  <si>
    <t>SALES_REV_TURN(ae=e,FA_PERIOD_REFERENCE=2017-11-09)</t>
  </si>
  <si>
    <t>SALES_REV_TURN(ae=a,FA_PERIOD_REFERENCE=2017-11-09)</t>
  </si>
  <si>
    <t>IS_COMP_SALES(ae=e,FA_PERIOD_REFERENCE=2017-11-09)</t>
  </si>
  <si>
    <t>IS_COMP_SALES(ae=a,FA_PERIOD_REFERENCE=2017-11-09)</t>
  </si>
  <si>
    <t>IS_COGS_TO_FE_AND_PP_AND_G(ae=e,FA_PERIOD_REFERENCE=2017-11-09)</t>
  </si>
  <si>
    <t>IS_COGS_TO_FE_AND_PP_AND_G(ae=a,FA_PERIOD_REFERENCE=2017-11-09)</t>
  </si>
  <si>
    <t>IS_NET_INTEREST_EXPENSE(ae=e,FA_PERIOD_REFERENCE=2017-11-09)</t>
  </si>
  <si>
    <t>IS_NET_INTEREST_EXPENSE(ae=a,FA_PERIOD_REFERENCE=2017-11-09)</t>
  </si>
  <si>
    <t>IS_COMPARABLE_EBITDA(ae=e,FA_PERIOD_REFERENCE=2017-11-09)</t>
  </si>
  <si>
    <t>IS_COMPARABLE_EBITDA(ae=a,FA_PERIOD_REFERENCE=2017-11-09)</t>
  </si>
  <si>
    <t>IS_COMPARABLE_EBIT(ae=e,FA_PERIOD_REFERENCE=2017-11-09)</t>
  </si>
  <si>
    <t>IS_COMPARABLE_EBIT(ae=a,FA_PERIOD_REFERENCE=2017-11-09)</t>
  </si>
  <si>
    <t>IS_EBIT(ae=e,FA_PERIOD_REFERENCE=2017-11-09)</t>
  </si>
  <si>
    <t>IS_EBIT(ae=a,FA_PERIOD_REFERENCE=2017-11-09)</t>
  </si>
  <si>
    <t>IS_EBITDA(ae=e,FA_PERIOD_REFERENCE=2017-11-09)</t>
  </si>
  <si>
    <t>IS_EBITDA(ae=a,FA_PERIOD_REFERENCE=2017-11-09)</t>
  </si>
  <si>
    <t>IS_OPERATING_EXPN(ae=e,FA_PERIOD_REFERENCE=2017-11-09)</t>
  </si>
  <si>
    <t>IS_OPERATING_EXPN(ae=a,FA_PERIOD_REFERENCE=2017-11-09)</t>
  </si>
  <si>
    <t>IS_OPER_INC(ae=e,FA_PERIOD_REFERENCE=2017-11-09)</t>
  </si>
  <si>
    <t>IS_OPER_INC(ae=a,FA_PERIOD_REFERENCE=2017-11-09)</t>
  </si>
  <si>
    <t>IS_COMP_GROSS_MARGIN_PERCENTAGE(ae=e,FA_PERIOD_REFERENCE=2017-11-09)</t>
  </si>
  <si>
    <t>IS_COMP_GROSS_MARGIN_PERCENTAGE(ae=a,FA_PERIOD_REFERENCE=2017-11-09)</t>
  </si>
  <si>
    <t>IS_COST_OF_MATL(ae=e,FA_PERIOD_REFERENCE=2017-11-09)</t>
  </si>
  <si>
    <t>IS_COST_OF_MATL(ae=a,FA_PERIOD_REFERENCE=2017-11-09)</t>
  </si>
  <si>
    <t>IS_COG_AND_SS_GAAP(ae=e,FA_PERIOD_REFERENCE=2017-11-09)</t>
  </si>
  <si>
    <t>IS_COG_AND_SS_GAAP(ae=a,FA_PERIOD_REFERENCE=2017-11-09)</t>
  </si>
  <si>
    <t>IS_COMP_EPS_ADJUSTED(ae=e,FA_PERIOD_REFERENCE=2017-11-09)</t>
  </si>
  <si>
    <t>IS_COMP_EPS_ADJUSTED(ae=a,FA_PERIOD_REFERENCE=2017-11-09)</t>
  </si>
  <si>
    <t>NORMALIZED_INCOME(ae=e,FA_PERIOD_REFERENCE=2017-11-09)</t>
  </si>
  <si>
    <t>NORMALIZED_INCOME(ae=a,FA_PERIOD_REFERENCE=2017-11-09)</t>
  </si>
  <si>
    <t>RETURN_COM_EQY(ae=e,FA_PERIOD_REFERENCE=2018-05-24)</t>
  </si>
  <si>
    <t>RETURN_COM_EQY(ae=a,FA_PERIOD_REFERENCE=2018-05-24)</t>
  </si>
  <si>
    <t>EV_TO_BOOK_VALUE(ae=e,FA_PERIOD_REFERENCE=2018-05-24)</t>
  </si>
  <si>
    <t>EV_TO_BOOK_VALUE(ae=a,FA_PERIOD_REFERENCE=2018-05-24)</t>
  </si>
  <si>
    <t>EV_TO_EBITDA(ae=e,FA_PERIOD_REFERENCE=2018-05-24)</t>
  </si>
  <si>
    <t>EV_TO_EBITDA(ae=a,FA_PERIOD_REFERENCE=2018-05-24)</t>
  </si>
  <si>
    <t>EV_TO_MARKET_CAP(ae=e,FA_PERIOD_REFERENCE=2018-05-24)</t>
  </si>
  <si>
    <t>EV_TO_MARKET_CAP(ae=a,FA_PERIOD_REFERENCE=2018-05-24)</t>
  </si>
  <si>
    <t>EV_TO_INVESTED_CAPITAL(ae=e,FA_PERIOD_REFERENCE=2018-05-24)</t>
  </si>
  <si>
    <t>EV_TO_INVESTED_CAPITAL(ae=a,FA_PERIOD_REFERENCE=2018-05-24)</t>
  </si>
  <si>
    <t>PX_TO_EBITDA(ae=e,FA_PERIOD_REFERENCE=2018-05-24)</t>
  </si>
  <si>
    <t>PX_TO_EBITDA(ae=a,FA_PERIOD_REFERENCE=2018-05-24)</t>
  </si>
  <si>
    <t>CFO_TO_SALES(ae=e,FA_PERIOD_REFERENCE=2018-05-24)</t>
  </si>
  <si>
    <t>CFO_TO_SALES(ae=a,FA_PERIOD_REFERENCE=2018-05-24)</t>
  </si>
  <si>
    <t>CFO_TO_TOT_DEBT(ae=e,FA_PERIOD_REFERENCE=2018-05-24)</t>
  </si>
  <si>
    <t>CFO_TO_TOT_DEBT(ae=a,FA_PERIOD_REFERENCE=2018-05-24)</t>
  </si>
  <si>
    <t>FCF_TO_INTEREST_EXPENSE(ae=e,FA_PERIOD_REFERENCE=2018-05-24)</t>
  </si>
  <si>
    <t>FCF_TO_INTEREST_EXPENSE(ae=a,FA_PERIOD_REFERENCE=2018-05-24)</t>
  </si>
  <si>
    <t>FCF_TO_TOTAL_DEBT(ae=e,FA_PERIOD_REFERENCE=2018-05-24)</t>
  </si>
  <si>
    <t>FCF_TO_TOTAL_DEBT(ae=a,FA_PERIOD_REFERENCE=2018-05-24)</t>
  </si>
  <si>
    <t>ROA_TO_ROE(ae=e,FA_PERIOD_REFERENCE=2018-05-24)</t>
  </si>
  <si>
    <t>ROA_TO_ROE(ae=a,FA_PERIOD_REFERENCE=2018-05-24)</t>
  </si>
  <si>
    <t>EBIT_TO_CASH_INTEREST_PAID(ae=e,FA_PERIOD_REFERENCE=2018-05-24)</t>
  </si>
  <si>
    <t>EBIT_TO_CASH_INTEREST_PAID(ae=a,FA_PERIOD_REFERENCE=2018-05-24)</t>
  </si>
  <si>
    <t>EBIT_TO_NET_SALES(ae=e,FA_PERIOD_REFERENCE=2018-05-24)</t>
  </si>
  <si>
    <t>EBIT_TO_NET_SALES(ae=a,FA_PERIOD_REFERENCE=2018-05-24)</t>
  </si>
  <si>
    <t>ASSET_TO_EQY(ae=e,FA_PERIOD_REFERENCE=2018-05-24)</t>
  </si>
  <si>
    <t>ASSET_TO_EQY(ae=a,FA_PERIOD_REFERENCE=2018-05-24)</t>
  </si>
  <si>
    <t>SALES_TO_TOT_ASSET(ae=e,FA_PERIOD_REFERENCE=2018-05-24)</t>
  </si>
  <si>
    <t>SALES_TO_TOT_ASSET(ae=a,FA_PERIOD_REFERENCE=2018-05-24)</t>
  </si>
  <si>
    <t>INVENT_TO_SALES(ae=e,FA_PERIOD_REFERENCE=2018-05-24)</t>
  </si>
  <si>
    <t>INVENT_TO_SALES(ae=a,FA_PERIOD_REFERENCE=2018-05-24)</t>
  </si>
  <si>
    <t>EBITDA_TO_REVENUE(ae=e,FA_PERIOD_REFERENCE=2018-05-24)</t>
  </si>
  <si>
    <t>EBITDA_TO_REVENUE(ae=a,FA_PERIOD_REFERENCE=2018-05-24)</t>
  </si>
  <si>
    <t>CF_FREE_CASH_FLOW(ae=e,FA_PERIOD_REFERENCE=2018-05-24)</t>
  </si>
  <si>
    <t>CF_FREE_CASH_FLOW(ae=a,FA_PERIOD_REFERENCE=2018-05-24)</t>
  </si>
  <si>
    <t>CF_CASH_FROM_OPER(ae=e,FA_PERIOD_REFERENCE=2018-05-24)</t>
  </si>
  <si>
    <t>CF_CASH_FROM_OPER(ae=a,FA_PERIOD_REFERENCE=2018-05-24)</t>
  </si>
  <si>
    <t>CF_NET_CHNG_CASH(ae=e,FA_PERIOD_REFERENCE=2018-05-24)</t>
  </si>
  <si>
    <t>CF_NET_CHNG_CASH(ae=a,FA_PERIOD_REFERENCE=2018-05-24)</t>
  </si>
  <si>
    <t>CF_CAP_EXPEND_PRPTY_ADD(ae=e,FA_PERIOD_REFERENCE=2018-05-24)</t>
  </si>
  <si>
    <t>CF_CAP_EXPEND_PRPTY_ADD(ae=a,FA_PERIOD_REFERENCE=2018-05-24)</t>
  </si>
  <si>
    <t>CF_NET_INC(ae=e,FA_PERIOD_REFERENCE=2018-05-24)</t>
  </si>
  <si>
    <t>CF_NET_INC(ae=a,FA_PERIOD_REFERENCE=2018-05-24)</t>
  </si>
  <si>
    <t>CF_CHANGE_IN_INVENTORIES(ae=e,FA_PERIOD_REFERENCE=2018-05-24)</t>
  </si>
  <si>
    <t>CF_CHANGE_IN_INVENTORIES(ae=a,FA_PERIOD_REFERENCE=2018-05-24)</t>
  </si>
  <si>
    <t>CF_FREE_CASH_FLOW_EX_DVD(ae=e,FA_PERIOD_REFERENCE=2018-05-24)</t>
  </si>
  <si>
    <t>CF_FREE_CASH_FLOW_EX_DVD(ae=a,FA_PERIOD_REFERENCE=2018-05-24)</t>
  </si>
  <si>
    <t>BS_CUR_LIAB(ae=e,FA_PERIOD_REFERENCE=2018-05-24)</t>
  </si>
  <si>
    <t>BS_CUR_LIAB(ae=a,FA_PERIOD_REFERENCE=2018-05-24)</t>
  </si>
  <si>
    <t>BS_TOT_LIAB2(ae=e,FA_PERIOD_REFERENCE=2018-05-24)</t>
  </si>
  <si>
    <t>BS_TOT_LIAB2(ae=a,FA_PERIOD_REFERENCE=2018-05-24)</t>
  </si>
  <si>
    <t>FNCL_LVRG(ae=e,FA_PERIOD_REFERENCE=2018-05-24)</t>
  </si>
  <si>
    <t>FNCL_LVRG(ae=a,FA_PERIOD_REFERENCE=2018-05-24)</t>
  </si>
  <si>
    <t>BS_CUR_ASSET_REPORT(ae=e,FA_PERIOD_REFERENCE=2018-05-24)</t>
  </si>
  <si>
    <t>BS_CUR_ASSET_REPORT(ae=a,FA_PERIOD_REFERENCE=2018-05-24)</t>
  </si>
  <si>
    <t>BS_TOT_ASSET(ae=e,FA_PERIOD_REFERENCE=2018-05-24)</t>
  </si>
  <si>
    <t>BS_TOT_ASSET(ae=a,FA_PERIOD_REFERENCE=2018-05-24)</t>
  </si>
  <si>
    <t>IS_COMP_NET_INCOME_ADJUST(ae=e,FA_PERIOD_REFERENCE=2018-05-24)</t>
  </si>
  <si>
    <t>IS_COMP_NET_INCOME_ADJUST(ae=a,FA_PERIOD_REFERENCE=2018-05-24)</t>
  </si>
  <si>
    <t>SALES_REV_TURN(ae=e,FA_PERIOD_REFERENCE=2018-05-24)</t>
  </si>
  <si>
    <t>SALES_REV_TURN(ae=a,FA_PERIOD_REFERENCE=2018-05-24)</t>
  </si>
  <si>
    <t>IS_COMP_SALES(ae=e,FA_PERIOD_REFERENCE=2018-05-24)</t>
  </si>
  <si>
    <t>IS_COMP_SALES(ae=a,FA_PERIOD_REFERENCE=2018-05-24)</t>
  </si>
  <si>
    <t>IS_COGS_TO_FE_AND_PP_AND_G(ae=e,FA_PERIOD_REFERENCE=2018-05-24)</t>
  </si>
  <si>
    <t>IS_COGS_TO_FE_AND_PP_AND_G(ae=a,FA_PERIOD_REFERENCE=2018-05-24)</t>
  </si>
  <si>
    <t>IS_NET_INTEREST_EXPENSE(ae=e,FA_PERIOD_REFERENCE=2018-05-24)</t>
  </si>
  <si>
    <t>IS_NET_INTEREST_EXPENSE(ae=a,FA_PERIOD_REFERENCE=2018-05-24)</t>
  </si>
  <si>
    <t>IS_COMPARABLE_EBITDA(ae=e,FA_PERIOD_REFERENCE=2018-05-24)</t>
  </si>
  <si>
    <t>IS_COMPARABLE_EBITDA(ae=a,FA_PERIOD_REFERENCE=2018-05-24)</t>
  </si>
  <si>
    <t>IS_COMPARABLE_EBIT(ae=e,FA_PERIOD_REFERENCE=2018-05-24)</t>
  </si>
  <si>
    <t>IS_COMPARABLE_EBIT(ae=a,FA_PERIOD_REFERENCE=2018-05-24)</t>
  </si>
  <si>
    <t>IS_EBIT(ae=e,FA_PERIOD_REFERENCE=2018-05-24)</t>
  </si>
  <si>
    <t>IS_EBIT(ae=a,FA_PERIOD_REFERENCE=2018-05-24)</t>
  </si>
  <si>
    <t>IS_EBITDA(ae=e,FA_PERIOD_REFERENCE=2018-05-24)</t>
  </si>
  <si>
    <t>IS_EBITDA(ae=a,FA_PERIOD_REFERENCE=2018-05-24)</t>
  </si>
  <si>
    <t>IS_OPERATING_EXPN(ae=e,FA_PERIOD_REFERENCE=2018-05-24)</t>
  </si>
  <si>
    <t>IS_OPERATING_EXPN(ae=a,FA_PERIOD_REFERENCE=2018-05-24)</t>
  </si>
  <si>
    <t>IS_OPER_INC(ae=e,FA_PERIOD_REFERENCE=2018-05-24)</t>
  </si>
  <si>
    <t>IS_OPER_INC(ae=a,FA_PERIOD_REFERENCE=2018-05-24)</t>
  </si>
  <si>
    <t>IS_COMP_GROSS_MARGIN_PERCENTAGE(ae=e,FA_PERIOD_REFERENCE=2018-05-24)</t>
  </si>
  <si>
    <t>IS_COMP_GROSS_MARGIN_PERCENTAGE(ae=a,FA_PERIOD_REFERENCE=2018-05-24)</t>
  </si>
  <si>
    <t>IS_COST_OF_MATL(ae=e,FA_PERIOD_REFERENCE=2018-05-24)</t>
  </si>
  <si>
    <t>IS_COST_OF_MATL(ae=a,FA_PERIOD_REFERENCE=2018-05-24)</t>
  </si>
  <si>
    <t>IS_COG_AND_SS_GAAP(ae=e,FA_PERIOD_REFERENCE=2018-05-24)</t>
  </si>
  <si>
    <t>IS_COG_AND_SS_GAAP(ae=a,FA_PERIOD_REFERENCE=2018-05-24)</t>
  </si>
  <si>
    <t>IS_COMP_EPS_ADJUSTED(ae=e,FA_PERIOD_REFERENCE=2018-05-24)</t>
  </si>
  <si>
    <t>IS_COMP_EPS_ADJUSTED(ae=a,FA_PERIOD_REFERENCE=2018-05-24)</t>
  </si>
  <si>
    <t>NORMALIZED_INCOME(ae=e,FA_PERIOD_REFERENCE=2018-05-24)</t>
  </si>
  <si>
    <t>NORMALIZED_INCOME(ae=a,FA_PERIOD_REFERENCE=2018-05-24)</t>
  </si>
  <si>
    <t>RETURN_COM_EQY(ae=e,FA_PERIOD_REFERENCE=2018-08-16)</t>
  </si>
  <si>
    <t>RETURN_COM_EQY(ae=a,FA_PERIOD_REFERENCE=2018-08-16)</t>
  </si>
  <si>
    <t>EV_TO_BOOK_VALUE(ae=e,FA_PERIOD_REFERENCE=2018-08-16)</t>
  </si>
  <si>
    <t>EV_TO_BOOK_VALUE(ae=a,FA_PERIOD_REFERENCE=2018-08-16)</t>
  </si>
  <si>
    <t>EV_TO_EBITDA(ae=e,FA_PERIOD_REFERENCE=2018-08-16)</t>
  </si>
  <si>
    <t>EV_TO_EBITDA(ae=a,FA_PERIOD_REFERENCE=2018-08-16)</t>
  </si>
  <si>
    <t>EV_TO_MARKET_CAP(ae=e,FA_PERIOD_REFERENCE=2018-08-16)</t>
  </si>
  <si>
    <t>EV_TO_MARKET_CAP(ae=a,FA_PERIOD_REFERENCE=2018-08-16)</t>
  </si>
  <si>
    <t>EV_TO_INVESTED_CAPITAL(ae=e,FA_PERIOD_REFERENCE=2018-08-16)</t>
  </si>
  <si>
    <t>EV_TO_INVESTED_CAPITAL(ae=a,FA_PERIOD_REFERENCE=2018-08-16)</t>
  </si>
  <si>
    <t>PX_TO_EBITDA(ae=e,FA_PERIOD_REFERENCE=2018-08-16)</t>
  </si>
  <si>
    <t>PX_TO_EBITDA(ae=a,FA_PERIOD_REFERENCE=2018-08-16)</t>
  </si>
  <si>
    <t>CFO_TO_SALES(ae=e,FA_PERIOD_REFERENCE=2018-08-16)</t>
  </si>
  <si>
    <t>CFO_TO_SALES(ae=a,FA_PERIOD_REFERENCE=2018-08-16)</t>
  </si>
  <si>
    <t>CFO_TO_TOT_DEBT(ae=e,FA_PERIOD_REFERENCE=2018-08-16)</t>
  </si>
  <si>
    <t>CFO_TO_TOT_DEBT(ae=a,FA_PERIOD_REFERENCE=2018-08-16)</t>
  </si>
  <si>
    <t>FCF_TO_INTEREST_EXPENSE(ae=e,FA_PERIOD_REFERENCE=2018-08-16)</t>
  </si>
  <si>
    <t>FCF_TO_INTEREST_EXPENSE(ae=a,FA_PERIOD_REFERENCE=2018-08-16)</t>
  </si>
  <si>
    <t>FCF_TO_TOTAL_DEBT(ae=e,FA_PERIOD_REFERENCE=2018-08-16)</t>
  </si>
  <si>
    <t>FCF_TO_TOTAL_DEBT(ae=a,FA_PERIOD_REFERENCE=2018-08-16)</t>
  </si>
  <si>
    <t>ROA_TO_ROE(ae=e,FA_PERIOD_REFERENCE=2018-08-16)</t>
  </si>
  <si>
    <t>ROA_TO_ROE(ae=a,FA_PERIOD_REFERENCE=2018-08-16)</t>
  </si>
  <si>
    <t>EBIT_TO_CASH_INTEREST_PAID(ae=e,FA_PERIOD_REFERENCE=2018-08-16)</t>
  </si>
  <si>
    <t>EBIT_TO_CASH_INTEREST_PAID(ae=a,FA_PERIOD_REFERENCE=2018-08-16)</t>
  </si>
  <si>
    <t>EBIT_TO_NET_SALES(ae=e,FA_PERIOD_REFERENCE=2018-08-16)</t>
  </si>
  <si>
    <t>EBIT_TO_NET_SALES(ae=a,FA_PERIOD_REFERENCE=2018-08-16)</t>
  </si>
  <si>
    <t>ASSET_TO_EQY(ae=e,FA_PERIOD_REFERENCE=2018-08-16)</t>
  </si>
  <si>
    <t>ASSET_TO_EQY(ae=a,FA_PERIOD_REFERENCE=2018-08-16)</t>
  </si>
  <si>
    <t>SALES_TO_TOT_ASSET(ae=e,FA_PERIOD_REFERENCE=2018-08-16)</t>
  </si>
  <si>
    <t>SALES_TO_TOT_ASSET(ae=a,FA_PERIOD_REFERENCE=2018-08-16)</t>
  </si>
  <si>
    <t>INVENT_TO_SALES(ae=e,FA_PERIOD_REFERENCE=2018-08-16)</t>
  </si>
  <si>
    <t>INVENT_TO_SALES(ae=a,FA_PERIOD_REFERENCE=2018-08-16)</t>
  </si>
  <si>
    <t>EBITDA_TO_REVENUE(ae=e,FA_PERIOD_REFERENCE=2018-08-16)</t>
  </si>
  <si>
    <t>EBITDA_TO_REVENUE(ae=a,FA_PERIOD_REFERENCE=2018-08-16)</t>
  </si>
  <si>
    <t>CF_FREE_CASH_FLOW(ae=e,FA_PERIOD_REFERENCE=2018-08-16)</t>
  </si>
  <si>
    <t>CF_FREE_CASH_FLOW(ae=a,FA_PERIOD_REFERENCE=2018-08-16)</t>
  </si>
  <si>
    <t>CF_CASH_FROM_OPER(ae=e,FA_PERIOD_REFERENCE=2018-08-16)</t>
  </si>
  <si>
    <t>CF_CASH_FROM_OPER(ae=a,FA_PERIOD_REFERENCE=2018-08-16)</t>
  </si>
  <si>
    <t>CF_NET_CHNG_CASH(ae=e,FA_PERIOD_REFERENCE=2018-08-16)</t>
  </si>
  <si>
    <t>CF_NET_CHNG_CASH(ae=a,FA_PERIOD_REFERENCE=2018-08-16)</t>
  </si>
  <si>
    <t>CF_CAP_EXPEND_PRPTY_ADD(ae=e,FA_PERIOD_REFERENCE=2018-08-16)</t>
  </si>
  <si>
    <t>CF_CAP_EXPEND_PRPTY_ADD(ae=a,FA_PERIOD_REFERENCE=2018-08-16)</t>
  </si>
  <si>
    <t>CF_NET_INC(ae=e,FA_PERIOD_REFERENCE=2018-08-16)</t>
  </si>
  <si>
    <t>CF_NET_INC(ae=a,FA_PERIOD_REFERENCE=2018-08-16)</t>
  </si>
  <si>
    <t>CF_CHANGE_IN_INVENTORIES(ae=e,FA_PERIOD_REFERENCE=2018-08-16)</t>
  </si>
  <si>
    <t>CF_CHANGE_IN_INVENTORIES(ae=a,FA_PERIOD_REFERENCE=2018-08-16)</t>
  </si>
  <si>
    <t>CF_FREE_CASH_FLOW_EX_DVD(ae=e,FA_PERIOD_REFERENCE=2018-08-16)</t>
  </si>
  <si>
    <t>CF_FREE_CASH_FLOW_EX_DVD(ae=a,FA_PERIOD_REFERENCE=2018-08-16)</t>
  </si>
  <si>
    <t>BS_CUR_LIAB(ae=e,FA_PERIOD_REFERENCE=2018-08-16)</t>
  </si>
  <si>
    <t>BS_CUR_LIAB(ae=a,FA_PERIOD_REFERENCE=2018-08-16)</t>
  </si>
  <si>
    <t>BS_TOT_LIAB2(ae=e,FA_PERIOD_REFERENCE=2018-08-16)</t>
  </si>
  <si>
    <t>BS_TOT_LIAB2(ae=a,FA_PERIOD_REFERENCE=2018-08-16)</t>
  </si>
  <si>
    <t>FNCL_LVRG(ae=e,FA_PERIOD_REFERENCE=2018-08-16)</t>
  </si>
  <si>
    <t>FNCL_LVRG(ae=a,FA_PERIOD_REFERENCE=2018-08-16)</t>
  </si>
  <si>
    <t>BS_CUR_ASSET_REPORT(ae=e,FA_PERIOD_REFERENCE=2018-08-16)</t>
  </si>
  <si>
    <t>BS_CUR_ASSET_REPORT(ae=a,FA_PERIOD_REFERENCE=2018-08-16)</t>
  </si>
  <si>
    <t>BS_TOT_ASSET(ae=e,FA_PERIOD_REFERENCE=2018-08-16)</t>
  </si>
  <si>
    <t>BS_TOT_ASSET(ae=a,FA_PERIOD_REFERENCE=2018-08-16)</t>
  </si>
  <si>
    <t>IS_COMP_NET_INCOME_ADJUST(ae=e,FA_PERIOD_REFERENCE=2018-08-16)</t>
  </si>
  <si>
    <t>IS_COMP_NET_INCOME_ADJUST(ae=a,FA_PERIOD_REFERENCE=2018-08-16)</t>
  </si>
  <si>
    <t>SALES_REV_TURN(ae=e,FA_PERIOD_REFERENCE=2018-08-16)</t>
  </si>
  <si>
    <t>SALES_REV_TURN(ae=a,FA_PERIOD_REFERENCE=2018-08-16)</t>
  </si>
  <si>
    <t>IS_COMP_SALES(ae=e,FA_PERIOD_REFERENCE=2018-08-16)</t>
  </si>
  <si>
    <t>IS_COMP_SALES(ae=a,FA_PERIOD_REFERENCE=2018-08-16)</t>
  </si>
  <si>
    <t>IS_COGS_TO_FE_AND_PP_AND_G(ae=e,FA_PERIOD_REFERENCE=2018-08-16)</t>
  </si>
  <si>
    <t>IS_COGS_TO_FE_AND_PP_AND_G(ae=a,FA_PERIOD_REFERENCE=2018-08-16)</t>
  </si>
  <si>
    <t>IS_NET_INTEREST_EXPENSE(ae=e,FA_PERIOD_REFERENCE=2018-08-16)</t>
  </si>
  <si>
    <t>IS_NET_INTEREST_EXPENSE(ae=a,FA_PERIOD_REFERENCE=2018-08-16)</t>
  </si>
  <si>
    <t>IS_COMPARABLE_EBITDA(ae=e,FA_PERIOD_REFERENCE=2018-08-16)</t>
  </si>
  <si>
    <t>IS_COMPARABLE_EBITDA(ae=a,FA_PERIOD_REFERENCE=2018-08-16)</t>
  </si>
  <si>
    <t>IS_COMPARABLE_EBIT(ae=e,FA_PERIOD_REFERENCE=2018-08-16)</t>
  </si>
  <si>
    <t>IS_COMPARABLE_EBIT(ae=a,FA_PERIOD_REFERENCE=2018-08-16)</t>
  </si>
  <si>
    <t>IS_EBIT(ae=e,FA_PERIOD_REFERENCE=2018-08-16)</t>
  </si>
  <si>
    <t>IS_EBIT(ae=a,FA_PERIOD_REFERENCE=2018-08-16)</t>
  </si>
  <si>
    <t>IS_EBITDA(ae=e,FA_PERIOD_REFERENCE=2018-08-16)</t>
  </si>
  <si>
    <t>IS_EBITDA(ae=a,FA_PERIOD_REFERENCE=2018-08-16)</t>
  </si>
  <si>
    <t>IS_OPERATING_EXPN(ae=e,FA_PERIOD_REFERENCE=2018-08-16)</t>
  </si>
  <si>
    <t>IS_OPERATING_EXPN(ae=a,FA_PERIOD_REFERENCE=2018-08-16)</t>
  </si>
  <si>
    <t>IS_OPER_INC(ae=e,FA_PERIOD_REFERENCE=2018-08-16)</t>
  </si>
  <si>
    <t>IS_OPER_INC(ae=a,FA_PERIOD_REFERENCE=2018-08-16)</t>
  </si>
  <si>
    <t>IS_COMP_GROSS_MARGIN_PERCENTAGE(ae=e,FA_PERIOD_REFERENCE=2018-08-16)</t>
  </si>
  <si>
    <t>IS_COMP_GROSS_MARGIN_PERCENTAGE(ae=a,FA_PERIOD_REFERENCE=2018-08-16)</t>
  </si>
  <si>
    <t>IS_COST_OF_MATL(ae=e,FA_PERIOD_REFERENCE=2018-08-16)</t>
  </si>
  <si>
    <t>IS_COST_OF_MATL(ae=a,FA_PERIOD_REFERENCE=2018-08-16)</t>
  </si>
  <si>
    <t>IS_COG_AND_SS_GAAP(ae=e,FA_PERIOD_REFERENCE=2018-08-16)</t>
  </si>
  <si>
    <t>IS_COG_AND_SS_GAAP(ae=a,FA_PERIOD_REFERENCE=2018-08-16)</t>
  </si>
  <si>
    <t>IS_COMP_EPS_ADJUSTED(ae=e,FA_PERIOD_REFERENCE=2018-08-16)</t>
  </si>
  <si>
    <t>IS_COMP_EPS_ADJUSTED(ae=a,FA_PERIOD_REFERENCE=2018-08-16)</t>
  </si>
  <si>
    <t>NORMALIZED_INCOME(ae=e,FA_PERIOD_REFERENCE=2018-08-16)</t>
  </si>
  <si>
    <t>NORMALIZED_INCOME(ae=a,FA_PERIOD_REFERENCE=2018-08-16)</t>
  </si>
  <si>
    <t>RETURN_COM_EQY(ae=e,FA_PERIOD_REFERENCE=2019-11-11)</t>
  </si>
  <si>
    <t>RETURN_COM_EQY(ae=a,FA_PERIOD_REFERENCE=2019-11-11)</t>
  </si>
  <si>
    <t>EV_TO_BOOK_VALUE(ae=e,FA_PERIOD_REFERENCE=2019-11-11)</t>
  </si>
  <si>
    <t>EV_TO_BOOK_VALUE(ae=a,FA_PERIOD_REFERENCE=2019-11-11)</t>
  </si>
  <si>
    <t>EV_TO_EBITDA(ae=e,FA_PERIOD_REFERENCE=2019-11-11)</t>
  </si>
  <si>
    <t>EV_TO_EBITDA(ae=a,FA_PERIOD_REFERENCE=2019-11-11)</t>
  </si>
  <si>
    <t>EV_TO_MARKET_CAP(ae=e,FA_PERIOD_REFERENCE=2019-11-11)</t>
  </si>
  <si>
    <t>EV_TO_MARKET_CAP(ae=a,FA_PERIOD_REFERENCE=2019-11-11)</t>
  </si>
  <si>
    <t>EV_TO_INVESTED_CAPITAL(ae=e,FA_PERIOD_REFERENCE=2019-11-11)</t>
  </si>
  <si>
    <t>EV_TO_INVESTED_CAPITAL(ae=a,FA_PERIOD_REFERENCE=2019-11-11)</t>
  </si>
  <si>
    <t>PX_TO_EBITDA(ae=e,FA_PERIOD_REFERENCE=2019-11-11)</t>
  </si>
  <si>
    <t>PX_TO_EBITDA(ae=a,FA_PERIOD_REFERENCE=2019-11-11)</t>
  </si>
  <si>
    <t>CFO_TO_SALES(ae=e,FA_PERIOD_REFERENCE=2019-11-11)</t>
  </si>
  <si>
    <t>CFO_TO_SALES(ae=a,FA_PERIOD_REFERENCE=2019-11-11)</t>
  </si>
  <si>
    <t>CFO_TO_TOT_DEBT(ae=e,FA_PERIOD_REFERENCE=2019-11-11)</t>
  </si>
  <si>
    <t>CFO_TO_TOT_DEBT(ae=a,FA_PERIOD_REFERENCE=2019-11-11)</t>
  </si>
  <si>
    <t>FCF_TO_INTEREST_EXPENSE(ae=e,FA_PERIOD_REFERENCE=2019-11-11)</t>
  </si>
  <si>
    <t>FCF_TO_INTEREST_EXPENSE(ae=a,FA_PERIOD_REFERENCE=2019-11-11)</t>
  </si>
  <si>
    <t>FCF_TO_TOTAL_DEBT(ae=e,FA_PERIOD_REFERENCE=2019-11-11)</t>
  </si>
  <si>
    <t>FCF_TO_TOTAL_DEBT(ae=a,FA_PERIOD_REFERENCE=2019-11-11)</t>
  </si>
  <si>
    <t>ROA_TO_ROE(ae=e,FA_PERIOD_REFERENCE=2019-11-11)</t>
  </si>
  <si>
    <t>ROA_TO_ROE(ae=a,FA_PERIOD_REFERENCE=2019-11-11)</t>
  </si>
  <si>
    <t>EBIT_TO_CASH_INTEREST_PAID(ae=e,FA_PERIOD_REFERENCE=2019-11-11)</t>
  </si>
  <si>
    <t>EBIT_TO_CASH_INTEREST_PAID(ae=a,FA_PERIOD_REFERENCE=2019-11-11)</t>
  </si>
  <si>
    <t>EBIT_TO_NET_SALES(ae=e,FA_PERIOD_REFERENCE=2019-11-11)</t>
  </si>
  <si>
    <t>EBIT_TO_NET_SALES(ae=a,FA_PERIOD_REFERENCE=2019-11-11)</t>
  </si>
  <si>
    <t>ASSET_TO_EQY(ae=e,FA_PERIOD_REFERENCE=2019-11-11)</t>
  </si>
  <si>
    <t>ASSET_TO_EQY(ae=a,FA_PERIOD_REFERENCE=2019-11-11)</t>
  </si>
  <si>
    <t>SALES_TO_TOT_ASSET(ae=e,FA_PERIOD_REFERENCE=2019-11-11)</t>
  </si>
  <si>
    <t>SALES_TO_TOT_ASSET(ae=a,FA_PERIOD_REFERENCE=2019-11-11)</t>
  </si>
  <si>
    <t>INVENT_TO_SALES(ae=e,FA_PERIOD_REFERENCE=2019-11-11)</t>
  </si>
  <si>
    <t>INVENT_TO_SALES(ae=a,FA_PERIOD_REFERENCE=2019-11-11)</t>
  </si>
  <si>
    <t>EBITDA_TO_REVENUE(ae=e,FA_PERIOD_REFERENCE=2019-11-11)</t>
  </si>
  <si>
    <t>EBITDA_TO_REVENUE(ae=a,FA_PERIOD_REFERENCE=2019-11-11)</t>
  </si>
  <si>
    <t>CF_FREE_CASH_FLOW(ae=e,FA_PERIOD_REFERENCE=2019-11-11)</t>
  </si>
  <si>
    <t>CF_FREE_CASH_FLOW(ae=a,FA_PERIOD_REFERENCE=2019-11-11)</t>
  </si>
  <si>
    <t>CF_CASH_FROM_OPER(ae=e,FA_PERIOD_REFERENCE=2019-11-11)</t>
  </si>
  <si>
    <t>CF_CASH_FROM_OPER(ae=a,FA_PERIOD_REFERENCE=2019-11-11)</t>
  </si>
  <si>
    <t>CF_NET_CHNG_CASH(ae=e,FA_PERIOD_REFERENCE=2019-11-11)</t>
  </si>
  <si>
    <t>CF_NET_CHNG_CASH(ae=a,FA_PERIOD_REFERENCE=2019-11-11)</t>
  </si>
  <si>
    <t>CF_CAP_EXPEND_PRPTY_ADD(ae=e,FA_PERIOD_REFERENCE=2019-11-11)</t>
  </si>
  <si>
    <t>CF_CAP_EXPEND_PRPTY_ADD(ae=a,FA_PERIOD_REFERENCE=2019-11-11)</t>
  </si>
  <si>
    <t>CF_NET_INC(ae=e,FA_PERIOD_REFERENCE=2019-11-11)</t>
  </si>
  <si>
    <t>CF_NET_INC(ae=a,FA_PERIOD_REFERENCE=2019-11-11)</t>
  </si>
  <si>
    <t>CF_CHANGE_IN_INVENTORIES(ae=e,FA_PERIOD_REFERENCE=2019-11-11)</t>
  </si>
  <si>
    <t>CF_CHANGE_IN_INVENTORIES(ae=a,FA_PERIOD_REFERENCE=2019-11-11)</t>
  </si>
  <si>
    <t>CF_FREE_CASH_FLOW_EX_DVD(ae=e,FA_PERIOD_REFERENCE=2019-11-11)</t>
  </si>
  <si>
    <t>CF_FREE_CASH_FLOW_EX_DVD(ae=a,FA_PERIOD_REFERENCE=2019-11-11)</t>
  </si>
  <si>
    <t>BS_CUR_LIAB(ae=e,FA_PERIOD_REFERENCE=2019-11-11)</t>
  </si>
  <si>
    <t>BS_CUR_LIAB(ae=a,FA_PERIOD_REFERENCE=2019-11-11)</t>
  </si>
  <si>
    <t>BS_TOT_LIAB2(ae=e,FA_PERIOD_REFERENCE=2019-11-11)</t>
  </si>
  <si>
    <t>BS_TOT_LIAB2(ae=a,FA_PERIOD_REFERENCE=2019-11-11)</t>
  </si>
  <si>
    <t>FNCL_LVRG(ae=e,FA_PERIOD_REFERENCE=2019-11-11)</t>
  </si>
  <si>
    <t>FNCL_LVRG(ae=a,FA_PERIOD_REFERENCE=2019-11-11)</t>
  </si>
  <si>
    <t>BS_CUR_ASSET_REPORT(ae=e,FA_PERIOD_REFERENCE=2019-11-11)</t>
  </si>
  <si>
    <t>BS_CUR_ASSET_REPORT(ae=a,FA_PERIOD_REFERENCE=2019-11-11)</t>
  </si>
  <si>
    <t>BS_TOT_ASSET(ae=e,FA_PERIOD_REFERENCE=2019-11-11)</t>
  </si>
  <si>
    <t>BS_TOT_ASSET(ae=a,FA_PERIOD_REFERENCE=2019-11-11)</t>
  </si>
  <si>
    <t>IS_COMP_NET_INCOME_ADJUST(ae=e,FA_PERIOD_REFERENCE=2019-11-11)</t>
  </si>
  <si>
    <t>IS_COMP_NET_INCOME_ADJUST(ae=a,FA_PERIOD_REFERENCE=2019-11-11)</t>
  </si>
  <si>
    <t>SALES_REV_TURN(ae=e,FA_PERIOD_REFERENCE=2019-11-11)</t>
  </si>
  <si>
    <t>SALES_REV_TURN(ae=a,FA_PERIOD_REFERENCE=2019-11-11)</t>
  </si>
  <si>
    <t>IS_COMP_SALES(ae=e,FA_PERIOD_REFERENCE=2019-11-11)</t>
  </si>
  <si>
    <t>IS_COMP_SALES(ae=a,FA_PERIOD_REFERENCE=2019-11-11)</t>
  </si>
  <si>
    <t>IS_COGS_TO_FE_AND_PP_AND_G(ae=e,FA_PERIOD_REFERENCE=2019-11-11)</t>
  </si>
  <si>
    <t>IS_COGS_TO_FE_AND_PP_AND_G(ae=a,FA_PERIOD_REFERENCE=2019-11-11)</t>
  </si>
  <si>
    <t>IS_NET_INTEREST_EXPENSE(ae=e,FA_PERIOD_REFERENCE=2019-11-11)</t>
  </si>
  <si>
    <t>IS_NET_INTEREST_EXPENSE(ae=a,FA_PERIOD_REFERENCE=2019-11-11)</t>
  </si>
  <si>
    <t>IS_COMPARABLE_EBITDA(ae=e,FA_PERIOD_REFERENCE=2019-11-11)</t>
  </si>
  <si>
    <t>IS_COMPARABLE_EBITDA(ae=a,FA_PERIOD_REFERENCE=2019-11-11)</t>
  </si>
  <si>
    <t>IS_COMPARABLE_EBIT(ae=e,FA_PERIOD_REFERENCE=2019-11-11)</t>
  </si>
  <si>
    <t>IS_COMPARABLE_EBIT(ae=a,FA_PERIOD_REFERENCE=2019-11-11)</t>
  </si>
  <si>
    <t>IS_EBIT(ae=e,FA_PERIOD_REFERENCE=2019-11-11)</t>
  </si>
  <si>
    <t>IS_EBIT(ae=a,FA_PERIOD_REFERENCE=2019-11-11)</t>
  </si>
  <si>
    <t>IS_EBITDA(ae=e,FA_PERIOD_REFERENCE=2019-11-11)</t>
  </si>
  <si>
    <t>IS_EBITDA(ae=a,FA_PERIOD_REFERENCE=2019-11-11)</t>
  </si>
  <si>
    <t>IS_OPERATING_EXPN(ae=e,FA_PERIOD_REFERENCE=2019-11-11)</t>
  </si>
  <si>
    <t>IS_OPERATING_EXPN(ae=a,FA_PERIOD_REFERENCE=2019-11-11)</t>
  </si>
  <si>
    <t>IS_OPER_INC(ae=e,FA_PERIOD_REFERENCE=2019-11-11)</t>
  </si>
  <si>
    <t>IS_OPER_INC(ae=a,FA_PERIOD_REFERENCE=2019-11-11)</t>
  </si>
  <si>
    <t>IS_COMP_GROSS_MARGIN_PERCENTAGE(ae=e,FA_PERIOD_REFERENCE=2019-11-11)</t>
  </si>
  <si>
    <t>IS_COMP_GROSS_MARGIN_PERCENTAGE(ae=a,FA_PERIOD_REFERENCE=2019-11-11)</t>
  </si>
  <si>
    <t>IS_COST_OF_MATL(ae=e,FA_PERIOD_REFERENCE=2019-11-11)</t>
  </si>
  <si>
    <t>IS_COST_OF_MATL(ae=a,FA_PERIOD_REFERENCE=2019-11-11)</t>
  </si>
  <si>
    <t>IS_COG_AND_SS_GAAP(ae=e,FA_PERIOD_REFERENCE=2019-11-11)</t>
  </si>
  <si>
    <t>IS_COG_AND_SS_GAAP(ae=a,FA_PERIOD_REFERENCE=2019-11-11)</t>
  </si>
  <si>
    <t>IS_COMP_EPS_ADJUSTED(ae=e,FA_PERIOD_REFERENCE=2019-11-11)</t>
  </si>
  <si>
    <t>IS_COMP_EPS_ADJUSTED(ae=a,FA_PERIOD_REFERENCE=2019-11-11)</t>
  </si>
  <si>
    <t>NORMALIZED_INCOME(ae=e,FA_PERIOD_REFERENCE=2019-11-11)</t>
  </si>
  <si>
    <t>NORMALIZED_INCOME(ae=a,FA_PERIOD_REFERENCE=2019-11-11)</t>
  </si>
  <si>
    <t>RETURN_COM_EQY(ae=e,FA_PERIOD_REFERENCE=2020-06-08)</t>
  </si>
  <si>
    <t>RETURN_COM_EQY(ae=a,FA_PERIOD_REFERENCE=2020-06-08)</t>
  </si>
  <si>
    <t>EV_TO_BOOK_VALUE(ae=e,FA_PERIOD_REFERENCE=2020-06-08)</t>
  </si>
  <si>
    <t>EV_TO_BOOK_VALUE(ae=a,FA_PERIOD_REFERENCE=2020-06-08)</t>
  </si>
  <si>
    <t>EV_TO_EBITDA(ae=e,FA_PERIOD_REFERENCE=2020-06-08)</t>
  </si>
  <si>
    <t>EV_TO_EBITDA(ae=a,FA_PERIOD_REFERENCE=2020-06-08)</t>
  </si>
  <si>
    <t>EV_TO_MARKET_CAP(ae=e,FA_PERIOD_REFERENCE=2020-06-08)</t>
  </si>
  <si>
    <t>EV_TO_MARKET_CAP(ae=a,FA_PERIOD_REFERENCE=2020-06-08)</t>
  </si>
  <si>
    <t>EV_TO_INVESTED_CAPITAL(ae=e,FA_PERIOD_REFERENCE=2020-06-08)</t>
  </si>
  <si>
    <t>EV_TO_INVESTED_CAPITAL(ae=a,FA_PERIOD_REFERENCE=2020-06-08)</t>
  </si>
  <si>
    <t>PX_TO_EBITDA(ae=e,FA_PERIOD_REFERENCE=2020-06-08)</t>
  </si>
  <si>
    <t>PX_TO_EBITDA(ae=a,FA_PERIOD_REFERENCE=2020-06-08)</t>
  </si>
  <si>
    <t>CFO_TO_SALES(ae=e,FA_PERIOD_REFERENCE=2020-06-08)</t>
  </si>
  <si>
    <t>CFO_TO_SALES(ae=a,FA_PERIOD_REFERENCE=2020-06-08)</t>
  </si>
  <si>
    <t>CFO_TO_TOT_DEBT(ae=e,FA_PERIOD_REFERENCE=2020-06-08)</t>
  </si>
  <si>
    <t>CFO_TO_TOT_DEBT(ae=a,FA_PERIOD_REFERENCE=2020-06-08)</t>
  </si>
  <si>
    <t>FCF_TO_INTEREST_EXPENSE(ae=e,FA_PERIOD_REFERENCE=2020-06-08)</t>
  </si>
  <si>
    <t>FCF_TO_INTEREST_EXPENSE(ae=a,FA_PERIOD_REFERENCE=2020-06-08)</t>
  </si>
  <si>
    <t>FCF_TO_TOTAL_DEBT(ae=e,FA_PERIOD_REFERENCE=2020-06-08)</t>
  </si>
  <si>
    <t>FCF_TO_TOTAL_DEBT(ae=a,FA_PERIOD_REFERENCE=2020-06-08)</t>
  </si>
  <si>
    <t>ROA_TO_ROE(ae=e,FA_PERIOD_REFERENCE=2020-06-08)</t>
  </si>
  <si>
    <t>ROA_TO_ROE(ae=a,FA_PERIOD_REFERENCE=2020-06-08)</t>
  </si>
  <si>
    <t>EBIT_TO_CASH_INTEREST_PAID(ae=e,FA_PERIOD_REFERENCE=2020-06-08)</t>
  </si>
  <si>
    <t>EBIT_TO_CASH_INTEREST_PAID(ae=a,FA_PERIOD_REFERENCE=2020-06-08)</t>
  </si>
  <si>
    <t>EBIT_TO_NET_SALES(ae=e,FA_PERIOD_REFERENCE=2020-06-08)</t>
  </si>
  <si>
    <t>EBIT_TO_NET_SALES(ae=a,FA_PERIOD_REFERENCE=2020-06-08)</t>
  </si>
  <si>
    <t>ASSET_TO_EQY(ae=e,FA_PERIOD_REFERENCE=2020-06-08)</t>
  </si>
  <si>
    <t>ASSET_TO_EQY(ae=a,FA_PERIOD_REFERENCE=2020-06-08)</t>
  </si>
  <si>
    <t>SALES_TO_TOT_ASSET(ae=e,FA_PERIOD_REFERENCE=2020-06-08)</t>
  </si>
  <si>
    <t>SALES_TO_TOT_ASSET(ae=a,FA_PERIOD_REFERENCE=2020-06-08)</t>
  </si>
  <si>
    <t>INVENT_TO_SALES(ae=e,FA_PERIOD_REFERENCE=2020-06-08)</t>
  </si>
  <si>
    <t>INVENT_TO_SALES(ae=a,FA_PERIOD_REFERENCE=2020-06-08)</t>
  </si>
  <si>
    <t>EBITDA_TO_REVENUE(ae=e,FA_PERIOD_REFERENCE=2020-06-08)</t>
  </si>
  <si>
    <t>EBITDA_TO_REVENUE(ae=a,FA_PERIOD_REFERENCE=2020-06-08)</t>
  </si>
  <si>
    <t>CF_FREE_CASH_FLOW(ae=e,FA_PERIOD_REFERENCE=2020-06-08)</t>
  </si>
  <si>
    <t>CF_FREE_CASH_FLOW(ae=a,FA_PERIOD_REFERENCE=2020-06-08)</t>
  </si>
  <si>
    <t>CF_CASH_FROM_OPER(ae=e,FA_PERIOD_REFERENCE=2020-06-08)</t>
  </si>
  <si>
    <t>CF_CASH_FROM_OPER(ae=a,FA_PERIOD_REFERENCE=2020-06-08)</t>
  </si>
  <si>
    <t>CF_NET_CHNG_CASH(ae=e,FA_PERIOD_REFERENCE=2020-06-08)</t>
  </si>
  <si>
    <t>CF_NET_CHNG_CASH(ae=a,FA_PERIOD_REFERENCE=2020-06-08)</t>
  </si>
  <si>
    <t>CF_CAP_EXPEND_PRPTY_ADD(ae=e,FA_PERIOD_REFERENCE=2020-06-08)</t>
  </si>
  <si>
    <t>CF_CAP_EXPEND_PRPTY_ADD(ae=a,FA_PERIOD_REFERENCE=2020-06-08)</t>
  </si>
  <si>
    <t>CF_NET_INC(ae=e,FA_PERIOD_REFERENCE=2020-06-08)</t>
  </si>
  <si>
    <t>CF_NET_INC(ae=a,FA_PERIOD_REFERENCE=2020-06-08)</t>
  </si>
  <si>
    <t>CF_CHANGE_IN_INVENTORIES(ae=e,FA_PERIOD_REFERENCE=2020-06-08)</t>
  </si>
  <si>
    <t>CF_CHANGE_IN_INVENTORIES(ae=a,FA_PERIOD_REFERENCE=2020-06-08)</t>
  </si>
  <si>
    <t>CF_FREE_CASH_FLOW_EX_DVD(ae=e,FA_PERIOD_REFERENCE=2020-06-08)</t>
  </si>
  <si>
    <t>CF_FREE_CASH_FLOW_EX_DVD(ae=a,FA_PERIOD_REFERENCE=2020-06-08)</t>
  </si>
  <si>
    <t>BS_CUR_LIAB(ae=e,FA_PERIOD_REFERENCE=2020-06-08)</t>
  </si>
  <si>
    <t>BS_CUR_LIAB(ae=a,FA_PERIOD_REFERENCE=2020-06-08)</t>
  </si>
  <si>
    <t>BS_TOT_LIAB2(ae=e,FA_PERIOD_REFERENCE=2020-06-08)</t>
  </si>
  <si>
    <t>BS_TOT_LIAB2(ae=a,FA_PERIOD_REFERENCE=2020-06-08)</t>
  </si>
  <si>
    <t>FNCL_LVRG(ae=e,FA_PERIOD_REFERENCE=2020-06-08)</t>
  </si>
  <si>
    <t>FNCL_LVRG(ae=a,FA_PERIOD_REFERENCE=2020-06-08)</t>
  </si>
  <si>
    <t>BS_CUR_ASSET_REPORT(ae=e,FA_PERIOD_REFERENCE=2020-06-08)</t>
  </si>
  <si>
    <t>BS_CUR_ASSET_REPORT(ae=a,FA_PERIOD_REFERENCE=2020-06-08)</t>
  </si>
  <si>
    <t>BS_TOT_ASSET(ae=e,FA_PERIOD_REFERENCE=2020-06-08)</t>
  </si>
  <si>
    <t>BS_TOT_ASSET(ae=a,FA_PERIOD_REFERENCE=2020-06-08)</t>
  </si>
  <si>
    <t>IS_COMP_NET_INCOME_ADJUST(ae=e,FA_PERIOD_REFERENCE=2020-06-08)</t>
  </si>
  <si>
    <t>IS_COMP_NET_INCOME_ADJUST(ae=a,FA_PERIOD_REFERENCE=2020-06-08)</t>
  </si>
  <si>
    <t>SALES_REV_TURN(ae=e,FA_PERIOD_REFERENCE=2020-06-08)</t>
  </si>
  <si>
    <t>SALES_REV_TURN(ae=a,FA_PERIOD_REFERENCE=2020-06-08)</t>
  </si>
  <si>
    <t>IS_COMP_SALES(ae=e,FA_PERIOD_REFERENCE=2020-06-08)</t>
  </si>
  <si>
    <t>IS_COMP_SALES(ae=a,FA_PERIOD_REFERENCE=2020-06-08)</t>
  </si>
  <si>
    <t>IS_COGS_TO_FE_AND_PP_AND_G(ae=e,FA_PERIOD_REFERENCE=2020-06-08)</t>
  </si>
  <si>
    <t>IS_COGS_TO_FE_AND_PP_AND_G(ae=a,FA_PERIOD_REFERENCE=2020-06-08)</t>
  </si>
  <si>
    <t>IS_NET_INTEREST_EXPENSE(ae=e,FA_PERIOD_REFERENCE=2020-06-08)</t>
  </si>
  <si>
    <t>IS_NET_INTEREST_EXPENSE(ae=a,FA_PERIOD_REFERENCE=2020-06-08)</t>
  </si>
  <si>
    <t>IS_COMPARABLE_EBITDA(ae=e,FA_PERIOD_REFERENCE=2020-06-08)</t>
  </si>
  <si>
    <t>IS_COMPARABLE_EBITDA(ae=a,FA_PERIOD_REFERENCE=2020-06-08)</t>
  </si>
  <si>
    <t>IS_COMPARABLE_EBIT(ae=e,FA_PERIOD_REFERENCE=2020-06-08)</t>
  </si>
  <si>
    <t>IS_COMPARABLE_EBIT(ae=a,FA_PERIOD_REFERENCE=2020-06-08)</t>
  </si>
  <si>
    <t>IS_EBIT(ae=e,FA_PERIOD_REFERENCE=2020-06-08)</t>
  </si>
  <si>
    <t>IS_EBIT(ae=a,FA_PERIOD_REFERENCE=2020-06-08)</t>
  </si>
  <si>
    <t>IS_EBITDA(ae=e,FA_PERIOD_REFERENCE=2020-06-08)</t>
  </si>
  <si>
    <t>IS_EBITDA(ae=a,FA_PERIOD_REFERENCE=2020-06-08)</t>
  </si>
  <si>
    <t>IS_OPERATING_EXPN(ae=e,FA_PERIOD_REFERENCE=2020-06-08)</t>
  </si>
  <si>
    <t>IS_OPERATING_EXPN(ae=a,FA_PERIOD_REFERENCE=2020-06-08)</t>
  </si>
  <si>
    <t>IS_OPER_INC(ae=e,FA_PERIOD_REFERENCE=2020-06-08)</t>
  </si>
  <si>
    <t>IS_OPER_INC(ae=a,FA_PERIOD_REFERENCE=2020-06-08)</t>
  </si>
  <si>
    <t>IS_COMP_GROSS_MARGIN_PERCENTAGE(ae=e,FA_PERIOD_REFERENCE=2020-06-08)</t>
  </si>
  <si>
    <t>IS_COMP_GROSS_MARGIN_PERCENTAGE(ae=a,FA_PERIOD_REFERENCE=2020-06-08)</t>
  </si>
  <si>
    <t>IS_COST_OF_MATL(ae=e,FA_PERIOD_REFERENCE=2020-06-08)</t>
  </si>
  <si>
    <t>IS_COST_OF_MATL(ae=a,FA_PERIOD_REFERENCE=2020-06-08)</t>
  </si>
  <si>
    <t>IS_COG_AND_SS_GAAP(ae=e,FA_PERIOD_REFERENCE=2020-06-08)</t>
  </si>
  <si>
    <t>IS_COG_AND_SS_GAAP(ae=a,FA_PERIOD_REFERENCE=2020-06-08)</t>
  </si>
  <si>
    <t>IS_COMP_EPS_ADJUSTED(ae=e,FA_PERIOD_REFERENCE=2020-06-08)</t>
  </si>
  <si>
    <t>IS_COMP_EPS_ADJUSTED(ae=a,FA_PERIOD_REFERENCE=2020-06-08)</t>
  </si>
  <si>
    <t>NORMALIZED_INCOME(ae=e,FA_PERIOD_REFERENCE=2020-06-08)</t>
  </si>
  <si>
    <t>NORMALIZED_INCOME(ae=a,FA_PERIOD_REFERENCE=2020-06-08)</t>
  </si>
  <si>
    <t>RETURN_COM_EQY(ae=e,FA_PERIOD_REFERENCE=2021-03-09)</t>
  </si>
  <si>
    <t>RETURN_COM_EQY(ae=a,FA_PERIOD_REFERENCE=2021-03-09)</t>
  </si>
  <si>
    <t>EV_TO_BOOK_VALUE(ae=e,FA_PERIOD_REFERENCE=2021-03-09)</t>
  </si>
  <si>
    <t>EV_TO_BOOK_VALUE(ae=a,FA_PERIOD_REFERENCE=2021-03-09)</t>
  </si>
  <si>
    <t>EV_TO_EBITDA(ae=e,FA_PERIOD_REFERENCE=2021-03-09)</t>
  </si>
  <si>
    <t>EV_TO_EBITDA(ae=a,FA_PERIOD_REFERENCE=2021-03-09)</t>
  </si>
  <si>
    <t>EV_TO_MARKET_CAP(ae=e,FA_PERIOD_REFERENCE=2021-03-09)</t>
  </si>
  <si>
    <t>EV_TO_MARKET_CAP(ae=a,FA_PERIOD_REFERENCE=2021-03-09)</t>
  </si>
  <si>
    <t>EV_TO_INVESTED_CAPITAL(ae=e,FA_PERIOD_REFERENCE=2021-03-09)</t>
  </si>
  <si>
    <t>EV_TO_INVESTED_CAPITAL(ae=a,FA_PERIOD_REFERENCE=2021-03-09)</t>
  </si>
  <si>
    <t>PX_TO_EBITDA(ae=e,FA_PERIOD_REFERENCE=2021-03-09)</t>
  </si>
  <si>
    <t>PX_TO_EBITDA(ae=a,FA_PERIOD_REFERENCE=2021-03-09)</t>
  </si>
  <si>
    <t>CFO_TO_SALES(ae=e,FA_PERIOD_REFERENCE=2021-03-09)</t>
  </si>
  <si>
    <t>CFO_TO_SALES(ae=a,FA_PERIOD_REFERENCE=2021-03-09)</t>
  </si>
  <si>
    <t>CFO_TO_TOT_DEBT(ae=e,FA_PERIOD_REFERENCE=2021-03-09)</t>
  </si>
  <si>
    <t>CFO_TO_TOT_DEBT(ae=a,FA_PERIOD_REFERENCE=2021-03-09)</t>
  </si>
  <si>
    <t>FCF_TO_INTEREST_EXPENSE(ae=e,FA_PERIOD_REFERENCE=2021-03-09)</t>
  </si>
  <si>
    <t>FCF_TO_INTEREST_EXPENSE(ae=a,FA_PERIOD_REFERENCE=2021-03-09)</t>
  </si>
  <si>
    <t>FCF_TO_TOTAL_DEBT(ae=e,FA_PERIOD_REFERENCE=2021-03-09)</t>
  </si>
  <si>
    <t>FCF_TO_TOTAL_DEBT(ae=a,FA_PERIOD_REFERENCE=2021-03-09)</t>
  </si>
  <si>
    <t>ROA_TO_ROE(ae=e,FA_PERIOD_REFERENCE=2021-03-09)</t>
  </si>
  <si>
    <t>ROA_TO_ROE(ae=a,FA_PERIOD_REFERENCE=2021-03-09)</t>
  </si>
  <si>
    <t>EBIT_TO_CASH_INTEREST_PAID(ae=e,FA_PERIOD_REFERENCE=2021-03-09)</t>
  </si>
  <si>
    <t>EBIT_TO_CASH_INTEREST_PAID(ae=a,FA_PERIOD_REFERENCE=2021-03-09)</t>
  </si>
  <si>
    <t>EBIT_TO_NET_SALES(ae=e,FA_PERIOD_REFERENCE=2021-03-09)</t>
  </si>
  <si>
    <t>EBIT_TO_NET_SALES(ae=a,FA_PERIOD_REFERENCE=2021-03-09)</t>
  </si>
  <si>
    <t>ASSET_TO_EQY(ae=e,FA_PERIOD_REFERENCE=2021-03-09)</t>
  </si>
  <si>
    <t>ASSET_TO_EQY(ae=a,FA_PERIOD_REFERENCE=2021-03-09)</t>
  </si>
  <si>
    <t>SALES_TO_TOT_ASSET(ae=e,FA_PERIOD_REFERENCE=2021-03-09)</t>
  </si>
  <si>
    <t>SALES_TO_TOT_ASSET(ae=a,FA_PERIOD_REFERENCE=2021-03-09)</t>
  </si>
  <si>
    <t>INVENT_TO_SALES(ae=e,FA_PERIOD_REFERENCE=2021-03-09)</t>
  </si>
  <si>
    <t>INVENT_TO_SALES(ae=a,FA_PERIOD_REFERENCE=2021-03-09)</t>
  </si>
  <si>
    <t>EBITDA_TO_REVENUE(ae=e,FA_PERIOD_REFERENCE=2021-03-09)</t>
  </si>
  <si>
    <t>EBITDA_TO_REVENUE(ae=a,FA_PERIOD_REFERENCE=2021-03-09)</t>
  </si>
  <si>
    <t>CF_FREE_CASH_FLOW(ae=e,FA_PERIOD_REFERENCE=2021-03-09)</t>
  </si>
  <si>
    <t>CF_FREE_CASH_FLOW(ae=a,FA_PERIOD_REFERENCE=2021-03-09)</t>
  </si>
  <si>
    <t>CF_CASH_FROM_OPER(ae=e,FA_PERIOD_REFERENCE=2021-03-09)</t>
  </si>
  <si>
    <t>CF_CASH_FROM_OPER(ae=a,FA_PERIOD_REFERENCE=2021-03-09)</t>
  </si>
  <si>
    <t>CF_NET_CHNG_CASH(ae=e,FA_PERIOD_REFERENCE=2021-03-09)</t>
  </si>
  <si>
    <t>CF_NET_CHNG_CASH(ae=a,FA_PERIOD_REFERENCE=2021-03-09)</t>
  </si>
  <si>
    <t>CF_CAP_EXPEND_PRPTY_ADD(ae=e,FA_PERIOD_REFERENCE=2021-03-09)</t>
  </si>
  <si>
    <t>CF_CAP_EXPEND_PRPTY_ADD(ae=a,FA_PERIOD_REFERENCE=2021-03-09)</t>
  </si>
  <si>
    <t>CF_NET_INC(ae=e,FA_PERIOD_REFERENCE=2021-03-09)</t>
  </si>
  <si>
    <t>CF_NET_INC(ae=a,FA_PERIOD_REFERENCE=2021-03-09)</t>
  </si>
  <si>
    <t>CF_CHANGE_IN_INVENTORIES(ae=e,FA_PERIOD_REFERENCE=2021-03-09)</t>
  </si>
  <si>
    <t>CF_CHANGE_IN_INVENTORIES(ae=a,FA_PERIOD_REFERENCE=2021-03-09)</t>
  </si>
  <si>
    <t>CF_FREE_CASH_FLOW_EX_DVD(ae=e,FA_PERIOD_REFERENCE=2021-03-09)</t>
  </si>
  <si>
    <t>CF_FREE_CASH_FLOW_EX_DVD(ae=a,FA_PERIOD_REFERENCE=2021-03-09)</t>
  </si>
  <si>
    <t>BS_CUR_LIAB(ae=e,FA_PERIOD_REFERENCE=2021-03-09)</t>
  </si>
  <si>
    <t>BS_CUR_LIAB(ae=a,FA_PERIOD_REFERENCE=2021-03-09)</t>
  </si>
  <si>
    <t>BS_TOT_LIAB2(ae=e,FA_PERIOD_REFERENCE=2021-03-09)</t>
  </si>
  <si>
    <t>BS_TOT_LIAB2(ae=a,FA_PERIOD_REFERENCE=2021-03-09)</t>
  </si>
  <si>
    <t>FNCL_LVRG(ae=e,FA_PERIOD_REFERENCE=2021-03-09)</t>
  </si>
  <si>
    <t>FNCL_LVRG(ae=a,FA_PERIOD_REFERENCE=2021-03-09)</t>
  </si>
  <si>
    <t>BS_CUR_ASSET_REPORT(ae=e,FA_PERIOD_REFERENCE=2021-03-09)</t>
  </si>
  <si>
    <t>BS_CUR_ASSET_REPORT(ae=a,FA_PERIOD_REFERENCE=2021-03-09)</t>
  </si>
  <si>
    <t>BS_TOT_ASSET(ae=e,FA_PERIOD_REFERENCE=2021-03-09)</t>
  </si>
  <si>
    <t>BS_TOT_ASSET(ae=a,FA_PERIOD_REFERENCE=2021-03-09)</t>
  </si>
  <si>
    <t>IS_COMP_NET_INCOME_ADJUST(ae=e,FA_PERIOD_REFERENCE=2021-03-09)</t>
  </si>
  <si>
    <t>IS_COMP_NET_INCOME_ADJUST(ae=a,FA_PERIOD_REFERENCE=2021-03-09)</t>
  </si>
  <si>
    <t>SALES_REV_TURN(ae=e,FA_PERIOD_REFERENCE=2021-03-09)</t>
  </si>
  <si>
    <t>SALES_REV_TURN(ae=a,FA_PERIOD_REFERENCE=2021-03-09)</t>
  </si>
  <si>
    <t>IS_COMP_SALES(ae=e,FA_PERIOD_REFERENCE=2021-03-09)</t>
  </si>
  <si>
    <t>IS_COMP_SALES(ae=a,FA_PERIOD_REFERENCE=2021-03-09)</t>
  </si>
  <si>
    <t>IS_COGS_TO_FE_AND_PP_AND_G(ae=e,FA_PERIOD_REFERENCE=2021-03-09)</t>
  </si>
  <si>
    <t>IS_COGS_TO_FE_AND_PP_AND_G(ae=a,FA_PERIOD_REFERENCE=2021-03-09)</t>
  </si>
  <si>
    <t>IS_NET_INTEREST_EXPENSE(ae=e,FA_PERIOD_REFERENCE=2021-03-09)</t>
  </si>
  <si>
    <t>IS_NET_INTEREST_EXPENSE(ae=a,FA_PERIOD_REFERENCE=2021-03-09)</t>
  </si>
  <si>
    <t>IS_COMPARABLE_EBITDA(ae=e,FA_PERIOD_REFERENCE=2021-03-09)</t>
  </si>
  <si>
    <t>IS_COMPARABLE_EBITDA(ae=a,FA_PERIOD_REFERENCE=2021-03-09)</t>
  </si>
  <si>
    <t>IS_COMPARABLE_EBIT(ae=e,FA_PERIOD_REFERENCE=2021-03-09)</t>
  </si>
  <si>
    <t>IS_COMPARABLE_EBIT(ae=a,FA_PERIOD_REFERENCE=2021-03-09)</t>
  </si>
  <si>
    <t>IS_EBIT(ae=e,FA_PERIOD_REFERENCE=2021-03-09)</t>
  </si>
  <si>
    <t>IS_EBIT(ae=a,FA_PERIOD_REFERENCE=2021-03-09)</t>
  </si>
  <si>
    <t>IS_EBITDA(ae=e,FA_PERIOD_REFERENCE=2021-03-09)</t>
  </si>
  <si>
    <t>IS_EBITDA(ae=a,FA_PERIOD_REFERENCE=2021-03-09)</t>
  </si>
  <si>
    <t>IS_OPERATING_EXPN(ae=e,FA_PERIOD_REFERENCE=2021-03-09)</t>
  </si>
  <si>
    <t>IS_OPERATING_EXPN(ae=a,FA_PERIOD_REFERENCE=2021-03-09)</t>
  </si>
  <si>
    <t>IS_OPER_INC(ae=e,FA_PERIOD_REFERENCE=2021-03-09)</t>
  </si>
  <si>
    <t>IS_OPER_INC(ae=a,FA_PERIOD_REFERENCE=2021-03-09)</t>
  </si>
  <si>
    <t>IS_COMP_GROSS_MARGIN_PERCENTAGE(ae=e,FA_PERIOD_REFERENCE=2021-03-09)</t>
  </si>
  <si>
    <t>IS_COMP_GROSS_MARGIN_PERCENTAGE(ae=a,FA_PERIOD_REFERENCE=2021-03-09)</t>
  </si>
  <si>
    <t>IS_COST_OF_MATL(ae=e,FA_PERIOD_REFERENCE=2021-03-09)</t>
  </si>
  <si>
    <t>IS_COST_OF_MATL(ae=a,FA_PERIOD_REFERENCE=2021-03-09)</t>
  </si>
  <si>
    <t>IS_COG_AND_SS_GAAP(ae=e,FA_PERIOD_REFERENCE=2021-03-09)</t>
  </si>
  <si>
    <t>IS_COG_AND_SS_GAAP(ae=a,FA_PERIOD_REFERENCE=2021-03-09)</t>
  </si>
  <si>
    <t>IS_COMP_EPS_ADJUSTED(ae=e,FA_PERIOD_REFERENCE=2021-03-09)</t>
  </si>
  <si>
    <t>IS_COMP_EPS_ADJUSTED(ae=a,FA_PERIOD_REFERENCE=2021-03-09)</t>
  </si>
  <si>
    <t>NORMALIZED_INCOME(ae=e,FA_PERIOD_REFERENCE=2021-03-09)</t>
  </si>
  <si>
    <t>NORMALIZED_INCOME(ae=a,FA_PERIOD_REFERENCE=2021-03-09)</t>
  </si>
  <si>
    <t>RETURN_COM_EQY(ae=e,FA_PERIOD_REFERENCE=2021-08-26)</t>
  </si>
  <si>
    <t>RETURN_COM_EQY(ae=a,FA_PERIOD_REFERENCE=2021-08-26)</t>
  </si>
  <si>
    <t>EV_TO_BOOK_VALUE(ae=e,FA_PERIOD_REFERENCE=2021-08-26)</t>
  </si>
  <si>
    <t>EV_TO_BOOK_VALUE(ae=a,FA_PERIOD_REFERENCE=2021-08-26)</t>
  </si>
  <si>
    <t>EV_TO_EBITDA(ae=e,FA_PERIOD_REFERENCE=2021-08-26)</t>
  </si>
  <si>
    <t>EV_TO_EBITDA(ae=a,FA_PERIOD_REFERENCE=2021-08-26)</t>
  </si>
  <si>
    <t>EV_TO_MARKET_CAP(ae=e,FA_PERIOD_REFERENCE=2021-08-26)</t>
  </si>
  <si>
    <t>EV_TO_MARKET_CAP(ae=a,FA_PERIOD_REFERENCE=2021-08-26)</t>
  </si>
  <si>
    <t>EV_TO_INVESTED_CAPITAL(ae=e,FA_PERIOD_REFERENCE=2021-08-26)</t>
  </si>
  <si>
    <t>EV_TO_INVESTED_CAPITAL(ae=a,FA_PERIOD_REFERENCE=2021-08-26)</t>
  </si>
  <si>
    <t>PX_TO_EBITDA(ae=e,FA_PERIOD_REFERENCE=2021-08-26)</t>
  </si>
  <si>
    <t>PX_TO_EBITDA(ae=a,FA_PERIOD_REFERENCE=2021-08-26)</t>
  </si>
  <si>
    <t>CFO_TO_SALES(ae=e,FA_PERIOD_REFERENCE=2021-08-26)</t>
  </si>
  <si>
    <t>CFO_TO_SALES(ae=a,FA_PERIOD_REFERENCE=2021-08-26)</t>
  </si>
  <si>
    <t>CFO_TO_TOT_DEBT(ae=e,FA_PERIOD_REFERENCE=2021-08-26)</t>
  </si>
  <si>
    <t>CFO_TO_TOT_DEBT(ae=a,FA_PERIOD_REFERENCE=2021-08-26)</t>
  </si>
  <si>
    <t>FCF_TO_INTEREST_EXPENSE(ae=e,FA_PERIOD_REFERENCE=2021-08-26)</t>
  </si>
  <si>
    <t>FCF_TO_INTEREST_EXPENSE(ae=a,FA_PERIOD_REFERENCE=2021-08-26)</t>
  </si>
  <si>
    <t>FCF_TO_TOTAL_DEBT(ae=e,FA_PERIOD_REFERENCE=2021-08-26)</t>
  </si>
  <si>
    <t>FCF_TO_TOTAL_DEBT(ae=a,FA_PERIOD_REFERENCE=2021-08-26)</t>
  </si>
  <si>
    <t>ROA_TO_ROE(ae=e,FA_PERIOD_REFERENCE=2021-08-26)</t>
  </si>
  <si>
    <t>ROA_TO_ROE(ae=a,FA_PERIOD_REFERENCE=2021-08-26)</t>
  </si>
  <si>
    <t>EBIT_TO_CASH_INTEREST_PAID(ae=e,FA_PERIOD_REFERENCE=2021-08-26)</t>
  </si>
  <si>
    <t>EBIT_TO_CASH_INTEREST_PAID(ae=a,FA_PERIOD_REFERENCE=2021-08-26)</t>
  </si>
  <si>
    <t>EBIT_TO_NET_SALES(ae=e,FA_PERIOD_REFERENCE=2021-08-26)</t>
  </si>
  <si>
    <t>EBIT_TO_NET_SALES(ae=a,FA_PERIOD_REFERENCE=2021-08-26)</t>
  </si>
  <si>
    <t>ASSET_TO_EQY(ae=e,FA_PERIOD_REFERENCE=2021-08-26)</t>
  </si>
  <si>
    <t>ASSET_TO_EQY(ae=a,FA_PERIOD_REFERENCE=2021-08-26)</t>
  </si>
  <si>
    <t>SALES_TO_TOT_ASSET(ae=e,FA_PERIOD_REFERENCE=2021-08-26)</t>
  </si>
  <si>
    <t>SALES_TO_TOT_ASSET(ae=a,FA_PERIOD_REFERENCE=2021-08-26)</t>
  </si>
  <si>
    <t>INVENT_TO_SALES(ae=e,FA_PERIOD_REFERENCE=2021-08-26)</t>
  </si>
  <si>
    <t>INVENT_TO_SALES(ae=a,FA_PERIOD_REFERENCE=2021-08-26)</t>
  </si>
  <si>
    <t>EBITDA_TO_REVENUE(ae=e,FA_PERIOD_REFERENCE=2021-08-26)</t>
  </si>
  <si>
    <t>EBITDA_TO_REVENUE(ae=a,FA_PERIOD_REFERENCE=2021-08-26)</t>
  </si>
  <si>
    <t>CF_FREE_CASH_FLOW(ae=e,FA_PERIOD_REFERENCE=2021-08-26)</t>
  </si>
  <si>
    <t>CF_FREE_CASH_FLOW(ae=a,FA_PERIOD_REFERENCE=2021-08-26)</t>
  </si>
  <si>
    <t>CF_CASH_FROM_OPER(ae=e,FA_PERIOD_REFERENCE=2021-08-26)</t>
  </si>
  <si>
    <t>CF_CASH_FROM_OPER(ae=a,FA_PERIOD_REFERENCE=2021-08-26)</t>
  </si>
  <si>
    <t>CF_NET_CHNG_CASH(ae=e,FA_PERIOD_REFERENCE=2021-08-26)</t>
  </si>
  <si>
    <t>CF_NET_CHNG_CASH(ae=a,FA_PERIOD_REFERENCE=2021-08-26)</t>
  </si>
  <si>
    <t>CF_CAP_EXPEND_PRPTY_ADD(ae=e,FA_PERIOD_REFERENCE=2021-08-26)</t>
  </si>
  <si>
    <t>CF_CAP_EXPEND_PRPTY_ADD(ae=a,FA_PERIOD_REFERENCE=2021-08-26)</t>
  </si>
  <si>
    <t>CF_NET_INC(ae=e,FA_PERIOD_REFERENCE=2021-08-26)</t>
  </si>
  <si>
    <t>CF_NET_INC(ae=a,FA_PERIOD_REFERENCE=2021-08-26)</t>
  </si>
  <si>
    <t>CF_CHANGE_IN_INVENTORIES(ae=e,FA_PERIOD_REFERENCE=2021-08-26)</t>
  </si>
  <si>
    <t>CF_CHANGE_IN_INVENTORIES(ae=a,FA_PERIOD_REFERENCE=2021-08-26)</t>
  </si>
  <si>
    <t>CF_FREE_CASH_FLOW_EX_DVD(ae=e,FA_PERIOD_REFERENCE=2021-08-26)</t>
  </si>
  <si>
    <t>CF_FREE_CASH_FLOW_EX_DVD(ae=a,FA_PERIOD_REFERENCE=2021-08-26)</t>
  </si>
  <si>
    <t>BS_CUR_LIAB(ae=e,FA_PERIOD_REFERENCE=2021-08-26)</t>
  </si>
  <si>
    <t>BS_CUR_LIAB(ae=a,FA_PERIOD_REFERENCE=2021-08-26)</t>
  </si>
  <si>
    <t>BS_TOT_LIAB2(ae=e,FA_PERIOD_REFERENCE=2021-08-26)</t>
  </si>
  <si>
    <t>BS_TOT_LIAB2(ae=a,FA_PERIOD_REFERENCE=2021-08-26)</t>
  </si>
  <si>
    <t>FNCL_LVRG(ae=e,FA_PERIOD_REFERENCE=2021-08-26)</t>
  </si>
  <si>
    <t>FNCL_LVRG(ae=a,FA_PERIOD_REFERENCE=2021-08-26)</t>
  </si>
  <si>
    <t>BS_CUR_ASSET_REPORT(ae=e,FA_PERIOD_REFERENCE=2021-08-26)</t>
  </si>
  <si>
    <t>BS_CUR_ASSET_REPORT(ae=a,FA_PERIOD_REFERENCE=2021-08-26)</t>
  </si>
  <si>
    <t>BS_TOT_ASSET(ae=e,FA_PERIOD_REFERENCE=2021-08-26)</t>
  </si>
  <si>
    <t>BS_TOT_ASSET(ae=a,FA_PERIOD_REFERENCE=2021-08-26)</t>
  </si>
  <si>
    <t>IS_COMP_NET_INCOME_ADJUST(ae=e,FA_PERIOD_REFERENCE=2021-08-26)</t>
  </si>
  <si>
    <t>IS_COMP_NET_INCOME_ADJUST(ae=a,FA_PERIOD_REFERENCE=2021-08-26)</t>
  </si>
  <si>
    <t>SALES_REV_TURN(ae=e,FA_PERIOD_REFERENCE=2021-08-26)</t>
  </si>
  <si>
    <t>SALES_REV_TURN(ae=a,FA_PERIOD_REFERENCE=2021-08-26)</t>
  </si>
  <si>
    <t>IS_COMP_SALES(ae=e,FA_PERIOD_REFERENCE=2021-08-26)</t>
  </si>
  <si>
    <t>IS_COMP_SALES(ae=a,FA_PERIOD_REFERENCE=2021-08-26)</t>
  </si>
  <si>
    <t>IS_COGS_TO_FE_AND_PP_AND_G(ae=e,FA_PERIOD_REFERENCE=2021-08-26)</t>
  </si>
  <si>
    <t>IS_COGS_TO_FE_AND_PP_AND_G(ae=a,FA_PERIOD_REFERENCE=2021-08-26)</t>
  </si>
  <si>
    <t>IS_NET_INTEREST_EXPENSE(ae=e,FA_PERIOD_REFERENCE=2021-08-26)</t>
  </si>
  <si>
    <t>IS_NET_INTEREST_EXPENSE(ae=a,FA_PERIOD_REFERENCE=2021-08-26)</t>
  </si>
  <si>
    <t>IS_COMPARABLE_EBITDA(ae=e,FA_PERIOD_REFERENCE=2021-08-26)</t>
  </si>
  <si>
    <t>IS_COMPARABLE_EBITDA(ae=a,FA_PERIOD_REFERENCE=2021-08-26)</t>
  </si>
  <si>
    <t>IS_COMPARABLE_EBIT(ae=e,FA_PERIOD_REFERENCE=2021-08-26)</t>
  </si>
  <si>
    <t>IS_COMPARABLE_EBIT(ae=a,FA_PERIOD_REFERENCE=2021-08-26)</t>
  </si>
  <si>
    <t>IS_EBIT(ae=e,FA_PERIOD_REFERENCE=2021-08-26)</t>
  </si>
  <si>
    <t>IS_EBIT(ae=a,FA_PERIOD_REFERENCE=2021-08-26)</t>
  </si>
  <si>
    <t>IS_EBITDA(ae=e,FA_PERIOD_REFERENCE=2021-08-26)</t>
  </si>
  <si>
    <t>IS_EBITDA(ae=a,FA_PERIOD_REFERENCE=2021-08-26)</t>
  </si>
  <si>
    <t>IS_OPERATING_EXPN(ae=e,FA_PERIOD_REFERENCE=2021-08-26)</t>
  </si>
  <si>
    <t>IS_OPERATING_EXPN(ae=a,FA_PERIOD_REFERENCE=2021-08-26)</t>
  </si>
  <si>
    <t>IS_OPER_INC(ae=e,FA_PERIOD_REFERENCE=2021-08-26)</t>
  </si>
  <si>
    <t>IS_OPER_INC(ae=a,FA_PERIOD_REFERENCE=2021-08-26)</t>
  </si>
  <si>
    <t>IS_COMP_GROSS_MARGIN_PERCENTAGE(ae=e,FA_PERIOD_REFERENCE=2021-08-26)</t>
  </si>
  <si>
    <t>IS_COMP_GROSS_MARGIN_PERCENTAGE(ae=a,FA_PERIOD_REFERENCE=2021-08-26)</t>
  </si>
  <si>
    <t>IS_COST_OF_MATL(ae=e,FA_PERIOD_REFERENCE=2021-08-26)</t>
  </si>
  <si>
    <t>IS_COST_OF_MATL(ae=a,FA_PERIOD_REFERENCE=2021-08-26)</t>
  </si>
  <si>
    <t>IS_COG_AND_SS_GAAP(ae=e,FA_PERIOD_REFERENCE=2021-08-26)</t>
  </si>
  <si>
    <t>IS_COG_AND_SS_GAAP(ae=a,FA_PERIOD_REFERENCE=2021-08-26)</t>
  </si>
  <si>
    <t>IS_COMP_EPS_ADJUSTED(ae=e,FA_PERIOD_REFERENCE=2021-08-26)</t>
  </si>
  <si>
    <t>IS_COMP_EPS_ADJUSTED(ae=a,FA_PERIOD_REFERENCE=2021-08-26)</t>
  </si>
  <si>
    <t>NORMALIZED_INCOME(ae=e,FA_PERIOD_REFERENCE=2021-08-26)</t>
  </si>
  <si>
    <t>NORMALIZED_INCOME(ae=a,FA_PERIOD_REFERENCE=2021-08-26)</t>
  </si>
  <si>
    <t>RETURN_COM_EQY(ae=e,FA_PERIOD_REFERENCE=2021-11-22)</t>
  </si>
  <si>
    <t>RETURN_COM_EQY(ae=a,FA_PERIOD_REFERENCE=2021-11-22)</t>
  </si>
  <si>
    <t>EV_TO_BOOK_VALUE(ae=e,FA_PERIOD_REFERENCE=2021-11-22)</t>
  </si>
  <si>
    <t>EV_TO_BOOK_VALUE(ae=a,FA_PERIOD_REFERENCE=2021-11-22)</t>
  </si>
  <si>
    <t>EV_TO_EBITDA(ae=e,FA_PERIOD_REFERENCE=2021-11-22)</t>
  </si>
  <si>
    <t>EV_TO_EBITDA(ae=a,FA_PERIOD_REFERENCE=2021-11-22)</t>
  </si>
  <si>
    <t>EV_TO_MARKET_CAP(ae=e,FA_PERIOD_REFERENCE=2021-11-22)</t>
  </si>
  <si>
    <t>EV_TO_MARKET_CAP(ae=a,FA_PERIOD_REFERENCE=2021-11-22)</t>
  </si>
  <si>
    <t>EV_TO_INVESTED_CAPITAL(ae=e,FA_PERIOD_REFERENCE=2021-11-22)</t>
  </si>
  <si>
    <t>EV_TO_INVESTED_CAPITAL(ae=a,FA_PERIOD_REFERENCE=2021-11-22)</t>
  </si>
  <si>
    <t>PX_TO_EBITDA(ae=e,FA_PERIOD_REFERENCE=2021-11-22)</t>
  </si>
  <si>
    <t>PX_TO_EBITDA(ae=a,FA_PERIOD_REFERENCE=2021-11-22)</t>
  </si>
  <si>
    <t>CFO_TO_SALES(ae=e,FA_PERIOD_REFERENCE=2021-11-22)</t>
  </si>
  <si>
    <t>CFO_TO_SALES(ae=a,FA_PERIOD_REFERENCE=2021-11-22)</t>
  </si>
  <si>
    <t>CFO_TO_TOT_DEBT(ae=e,FA_PERIOD_REFERENCE=2021-11-22)</t>
  </si>
  <si>
    <t>CFO_TO_TOT_DEBT(ae=a,FA_PERIOD_REFERENCE=2021-11-22)</t>
  </si>
  <si>
    <t>FCF_TO_INTEREST_EXPENSE(ae=e,FA_PERIOD_REFERENCE=2021-11-22)</t>
  </si>
  <si>
    <t>FCF_TO_INTEREST_EXPENSE(ae=a,FA_PERIOD_REFERENCE=2021-11-22)</t>
  </si>
  <si>
    <t>FCF_TO_TOTAL_DEBT(ae=e,FA_PERIOD_REFERENCE=2021-11-22)</t>
  </si>
  <si>
    <t>FCF_TO_TOTAL_DEBT(ae=a,FA_PERIOD_REFERENCE=2021-11-22)</t>
  </si>
  <si>
    <t>ROA_TO_ROE(ae=e,FA_PERIOD_REFERENCE=2021-11-22)</t>
  </si>
  <si>
    <t>ROA_TO_ROE(ae=a,FA_PERIOD_REFERENCE=2021-11-22)</t>
  </si>
  <si>
    <t>EBIT_TO_CASH_INTEREST_PAID(ae=e,FA_PERIOD_REFERENCE=2021-11-22)</t>
  </si>
  <si>
    <t>EBIT_TO_CASH_INTEREST_PAID(ae=a,FA_PERIOD_REFERENCE=2021-11-22)</t>
  </si>
  <si>
    <t>EBIT_TO_NET_SALES(ae=e,FA_PERIOD_REFERENCE=2021-11-22)</t>
  </si>
  <si>
    <t>EBIT_TO_NET_SALES(ae=a,FA_PERIOD_REFERENCE=2021-11-22)</t>
  </si>
  <si>
    <t>ASSET_TO_EQY(ae=e,FA_PERIOD_REFERENCE=2021-11-22)</t>
  </si>
  <si>
    <t>ASSET_TO_EQY(ae=a,FA_PERIOD_REFERENCE=2021-11-22)</t>
  </si>
  <si>
    <t>SALES_TO_TOT_ASSET(ae=e,FA_PERIOD_REFERENCE=2021-11-22)</t>
  </si>
  <si>
    <t>SALES_TO_TOT_ASSET(ae=a,FA_PERIOD_REFERENCE=2021-11-22)</t>
  </si>
  <si>
    <t>INVENT_TO_SALES(ae=e,FA_PERIOD_REFERENCE=2021-11-22)</t>
  </si>
  <si>
    <t>INVENT_TO_SALES(ae=a,FA_PERIOD_REFERENCE=2021-11-22)</t>
  </si>
  <si>
    <t>EBITDA_TO_REVENUE(ae=e,FA_PERIOD_REFERENCE=2021-11-22)</t>
  </si>
  <si>
    <t>EBITDA_TO_REVENUE(ae=a,FA_PERIOD_REFERENCE=2021-11-22)</t>
  </si>
  <si>
    <t>CF_FREE_CASH_FLOW(ae=e,FA_PERIOD_REFERENCE=2021-11-22)</t>
  </si>
  <si>
    <t>CF_FREE_CASH_FLOW(ae=a,FA_PERIOD_REFERENCE=2021-11-22)</t>
  </si>
  <si>
    <t>CF_CASH_FROM_OPER(ae=e,FA_PERIOD_REFERENCE=2021-11-22)</t>
  </si>
  <si>
    <t>CF_CASH_FROM_OPER(ae=a,FA_PERIOD_REFERENCE=2021-11-22)</t>
  </si>
  <si>
    <t>CF_NET_CHNG_CASH(ae=e,FA_PERIOD_REFERENCE=2021-11-22)</t>
  </si>
  <si>
    <t>CF_NET_CHNG_CASH(ae=a,FA_PERIOD_REFERENCE=2021-11-22)</t>
  </si>
  <si>
    <t>CF_CAP_EXPEND_PRPTY_ADD(ae=e,FA_PERIOD_REFERENCE=2021-11-22)</t>
  </si>
  <si>
    <t>CF_CAP_EXPEND_PRPTY_ADD(ae=a,FA_PERIOD_REFERENCE=2021-11-22)</t>
  </si>
  <si>
    <t>CF_NET_INC(ae=e,FA_PERIOD_REFERENCE=2021-11-22)</t>
  </si>
  <si>
    <t>CF_NET_INC(ae=a,FA_PERIOD_REFERENCE=2021-11-22)</t>
  </si>
  <si>
    <t>CF_CHANGE_IN_INVENTORIES(ae=e,FA_PERIOD_REFERENCE=2021-11-22)</t>
  </si>
  <si>
    <t>CF_CHANGE_IN_INVENTORIES(ae=a,FA_PERIOD_REFERENCE=2021-11-22)</t>
  </si>
  <si>
    <t>CF_FREE_CASH_FLOW_EX_DVD(ae=e,FA_PERIOD_REFERENCE=2021-11-22)</t>
  </si>
  <si>
    <t>CF_FREE_CASH_FLOW_EX_DVD(ae=a,FA_PERIOD_REFERENCE=2021-11-22)</t>
  </si>
  <si>
    <t>BS_CUR_LIAB(ae=e,FA_PERIOD_REFERENCE=2021-11-22)</t>
  </si>
  <si>
    <t>BS_CUR_LIAB(ae=a,FA_PERIOD_REFERENCE=2021-11-22)</t>
  </si>
  <si>
    <t>BS_TOT_LIAB2(ae=e,FA_PERIOD_REFERENCE=2021-11-22)</t>
  </si>
  <si>
    <t>BS_TOT_LIAB2(ae=a,FA_PERIOD_REFERENCE=2021-11-22)</t>
  </si>
  <si>
    <t>FNCL_LVRG(ae=e,FA_PERIOD_REFERENCE=2021-11-22)</t>
  </si>
  <si>
    <t>FNCL_LVRG(ae=a,FA_PERIOD_REFERENCE=2021-11-22)</t>
  </si>
  <si>
    <t>BS_CUR_ASSET_REPORT(ae=e,FA_PERIOD_REFERENCE=2021-11-22)</t>
  </si>
  <si>
    <t>BS_CUR_ASSET_REPORT(ae=a,FA_PERIOD_REFERENCE=2021-11-22)</t>
  </si>
  <si>
    <t>BS_TOT_ASSET(ae=e,FA_PERIOD_REFERENCE=2021-11-22)</t>
  </si>
  <si>
    <t>BS_TOT_ASSET(ae=a,FA_PERIOD_REFERENCE=2021-11-22)</t>
  </si>
  <si>
    <t>IS_COMP_NET_INCOME_ADJUST(ae=e,FA_PERIOD_REFERENCE=2021-11-22)</t>
  </si>
  <si>
    <t>IS_COMP_NET_INCOME_ADJUST(ae=a,FA_PERIOD_REFERENCE=2021-11-22)</t>
  </si>
  <si>
    <t>SALES_REV_TURN(ae=e,FA_PERIOD_REFERENCE=2021-11-22)</t>
  </si>
  <si>
    <t>SALES_REV_TURN(ae=a,FA_PERIOD_REFERENCE=2021-11-22)</t>
  </si>
  <si>
    <t>IS_COMP_SALES(ae=e,FA_PERIOD_REFERENCE=2021-11-22)</t>
  </si>
  <si>
    <t>IS_COMP_SALES(ae=a,FA_PERIOD_REFERENCE=2021-11-22)</t>
  </si>
  <si>
    <t>IS_COGS_TO_FE_AND_PP_AND_G(ae=e,FA_PERIOD_REFERENCE=2021-11-22)</t>
  </si>
  <si>
    <t>IS_COGS_TO_FE_AND_PP_AND_G(ae=a,FA_PERIOD_REFERENCE=2021-11-22)</t>
  </si>
  <si>
    <t>IS_NET_INTEREST_EXPENSE(ae=e,FA_PERIOD_REFERENCE=2021-11-22)</t>
  </si>
  <si>
    <t>IS_NET_INTEREST_EXPENSE(ae=a,FA_PERIOD_REFERENCE=2021-11-22)</t>
  </si>
  <si>
    <t>IS_COMPARABLE_EBITDA(ae=e,FA_PERIOD_REFERENCE=2021-11-22)</t>
  </si>
  <si>
    <t>IS_COMPARABLE_EBITDA(ae=a,FA_PERIOD_REFERENCE=2021-11-22)</t>
  </si>
  <si>
    <t>IS_COMPARABLE_EBIT(ae=e,FA_PERIOD_REFERENCE=2021-11-22)</t>
  </si>
  <si>
    <t>IS_COMPARABLE_EBIT(ae=a,FA_PERIOD_REFERENCE=2021-11-22)</t>
  </si>
  <si>
    <t>IS_EBIT(ae=e,FA_PERIOD_REFERENCE=2021-11-22)</t>
  </si>
  <si>
    <t>IS_EBIT(ae=a,FA_PERIOD_REFERENCE=2021-11-22)</t>
  </si>
  <si>
    <t>IS_EBITDA(ae=e,FA_PERIOD_REFERENCE=2021-11-22)</t>
  </si>
  <si>
    <t>IS_EBITDA(ae=a,FA_PERIOD_REFERENCE=2021-11-22)</t>
  </si>
  <si>
    <t>IS_OPERATING_EXPN(ae=e,FA_PERIOD_REFERENCE=2021-11-22)</t>
  </si>
  <si>
    <t>IS_OPERATING_EXPN(ae=a,FA_PERIOD_REFERENCE=2021-11-22)</t>
  </si>
  <si>
    <t>IS_OPER_INC(ae=e,FA_PERIOD_REFERENCE=2021-11-22)</t>
  </si>
  <si>
    <t>IS_OPER_INC(ae=a,FA_PERIOD_REFERENCE=2021-11-22)</t>
  </si>
  <si>
    <t>IS_COMP_GROSS_MARGIN_PERCENTAGE(ae=e,FA_PERIOD_REFERENCE=2021-11-22)</t>
  </si>
  <si>
    <t>IS_COMP_GROSS_MARGIN_PERCENTAGE(ae=a,FA_PERIOD_REFERENCE=2021-11-22)</t>
  </si>
  <si>
    <t>IS_COST_OF_MATL(ae=e,FA_PERIOD_REFERENCE=2021-11-22)</t>
  </si>
  <si>
    <t>IS_COST_OF_MATL(ae=a,FA_PERIOD_REFERENCE=2021-11-22)</t>
  </si>
  <si>
    <t>IS_COG_AND_SS_GAAP(ae=e,FA_PERIOD_REFERENCE=2021-11-22)</t>
  </si>
  <si>
    <t>IS_COG_AND_SS_GAAP(ae=a,FA_PERIOD_REFERENCE=2021-11-22)</t>
  </si>
  <si>
    <t>IS_COMP_EPS_ADJUSTED(ae=e,FA_PERIOD_REFERENCE=2021-11-22)</t>
  </si>
  <si>
    <t>IS_COMP_EPS_ADJUSTED(ae=a,FA_PERIOD_REFERENCE=2021-11-22)</t>
  </si>
  <si>
    <t>NORMALIZED_INCOME(ae=e,FA_PERIOD_REFERENCE=2021-11-22)</t>
  </si>
  <si>
    <t>NORMALIZED_INCOME(ae=a,FA_PERIOD_REFERENCE=2021-11-22)</t>
  </si>
  <si>
    <t>RETURN_COM_EQY(ae=e,FA_PERIOD_REFERENCE=2022-02-15)</t>
  </si>
  <si>
    <t>RETURN_COM_EQY(ae=a,FA_PERIOD_REFERENCE=2022-02-15)</t>
  </si>
  <si>
    <t>EV_TO_BOOK_VALUE(ae=e,FA_PERIOD_REFERENCE=2022-02-15)</t>
  </si>
  <si>
    <t>EV_TO_BOOK_VALUE(ae=a,FA_PERIOD_REFERENCE=2022-02-15)</t>
  </si>
  <si>
    <t>EV_TO_EBITDA(ae=e,FA_PERIOD_REFERENCE=2022-02-15)</t>
  </si>
  <si>
    <t>EV_TO_EBITDA(ae=a,FA_PERIOD_REFERENCE=2022-02-15)</t>
  </si>
  <si>
    <t>EV_TO_MARKET_CAP(ae=e,FA_PERIOD_REFERENCE=2022-02-15)</t>
  </si>
  <si>
    <t>EV_TO_MARKET_CAP(ae=a,FA_PERIOD_REFERENCE=2022-02-15)</t>
  </si>
  <si>
    <t>EV_TO_INVESTED_CAPITAL(ae=e,FA_PERIOD_REFERENCE=2022-02-15)</t>
  </si>
  <si>
    <t>EV_TO_INVESTED_CAPITAL(ae=a,FA_PERIOD_REFERENCE=2022-02-15)</t>
  </si>
  <si>
    <t>PX_TO_EBITDA(ae=e,FA_PERIOD_REFERENCE=2022-02-15)</t>
  </si>
  <si>
    <t>PX_TO_EBITDA(ae=a,FA_PERIOD_REFERENCE=2022-02-15)</t>
  </si>
  <si>
    <t>CFO_TO_SALES(ae=e,FA_PERIOD_REFERENCE=2022-02-15)</t>
  </si>
  <si>
    <t>CFO_TO_SALES(ae=a,FA_PERIOD_REFERENCE=2022-02-15)</t>
  </si>
  <si>
    <t>CFO_TO_TOT_DEBT(ae=e,FA_PERIOD_REFERENCE=2022-02-15)</t>
  </si>
  <si>
    <t>CFO_TO_TOT_DEBT(ae=a,FA_PERIOD_REFERENCE=2022-02-15)</t>
  </si>
  <si>
    <t>FCF_TO_INTEREST_EXPENSE(ae=e,FA_PERIOD_REFERENCE=2022-02-15)</t>
  </si>
  <si>
    <t>FCF_TO_INTEREST_EXPENSE(ae=a,FA_PERIOD_REFERENCE=2022-02-15)</t>
  </si>
  <si>
    <t>FCF_TO_TOTAL_DEBT(ae=e,FA_PERIOD_REFERENCE=2022-02-15)</t>
  </si>
  <si>
    <t>FCF_TO_TOTAL_DEBT(ae=a,FA_PERIOD_REFERENCE=2022-02-15)</t>
  </si>
  <si>
    <t>ROA_TO_ROE(ae=e,FA_PERIOD_REFERENCE=2022-02-15)</t>
  </si>
  <si>
    <t>ROA_TO_ROE(ae=a,FA_PERIOD_REFERENCE=2022-02-15)</t>
  </si>
  <si>
    <t>EBIT_TO_CASH_INTEREST_PAID(ae=e,FA_PERIOD_REFERENCE=2022-02-15)</t>
  </si>
  <si>
    <t>EBIT_TO_CASH_INTEREST_PAID(ae=a,FA_PERIOD_REFERENCE=2022-02-15)</t>
  </si>
  <si>
    <t>EBIT_TO_NET_SALES(ae=e,FA_PERIOD_REFERENCE=2022-02-15)</t>
  </si>
  <si>
    <t>EBIT_TO_NET_SALES(ae=a,FA_PERIOD_REFERENCE=2022-02-15)</t>
  </si>
  <si>
    <t>ASSET_TO_EQY(ae=e,FA_PERIOD_REFERENCE=2022-02-15)</t>
  </si>
  <si>
    <t>ASSET_TO_EQY(ae=a,FA_PERIOD_REFERENCE=2022-02-15)</t>
  </si>
  <si>
    <t>SALES_TO_TOT_ASSET(ae=e,FA_PERIOD_REFERENCE=2022-02-15)</t>
  </si>
  <si>
    <t>SALES_TO_TOT_ASSET(ae=a,FA_PERIOD_REFERENCE=2022-02-15)</t>
  </si>
  <si>
    <t>INVENT_TO_SALES(ae=e,FA_PERIOD_REFERENCE=2022-02-15)</t>
  </si>
  <si>
    <t>INVENT_TO_SALES(ae=a,FA_PERIOD_REFERENCE=2022-02-15)</t>
  </si>
  <si>
    <t>EBITDA_TO_REVENUE(ae=e,FA_PERIOD_REFERENCE=2022-02-15)</t>
  </si>
  <si>
    <t>EBITDA_TO_REVENUE(ae=a,FA_PERIOD_REFERENCE=2022-02-15)</t>
  </si>
  <si>
    <t>CF_FREE_CASH_FLOW(ae=e,FA_PERIOD_REFERENCE=2022-02-15)</t>
  </si>
  <si>
    <t>CF_FREE_CASH_FLOW(ae=a,FA_PERIOD_REFERENCE=2022-02-15)</t>
  </si>
  <si>
    <t>CF_CASH_FROM_OPER(ae=e,FA_PERIOD_REFERENCE=2022-02-15)</t>
  </si>
  <si>
    <t>CF_CASH_FROM_OPER(ae=a,FA_PERIOD_REFERENCE=2022-02-15)</t>
  </si>
  <si>
    <t>CF_NET_CHNG_CASH(ae=e,FA_PERIOD_REFERENCE=2022-02-15)</t>
  </si>
  <si>
    <t>CF_NET_CHNG_CASH(ae=a,FA_PERIOD_REFERENCE=2022-02-15)</t>
  </si>
  <si>
    <t>CF_CAP_EXPEND_PRPTY_ADD(ae=e,FA_PERIOD_REFERENCE=2022-02-15)</t>
  </si>
  <si>
    <t>CF_CAP_EXPEND_PRPTY_ADD(ae=a,FA_PERIOD_REFERENCE=2022-02-15)</t>
  </si>
  <si>
    <t>CF_NET_INC(ae=e,FA_PERIOD_REFERENCE=2022-02-15)</t>
  </si>
  <si>
    <t>CF_NET_INC(ae=a,FA_PERIOD_REFERENCE=2022-02-15)</t>
  </si>
  <si>
    <t>CF_CHANGE_IN_INVENTORIES(ae=e,FA_PERIOD_REFERENCE=2022-02-15)</t>
  </si>
  <si>
    <t>CF_CHANGE_IN_INVENTORIES(ae=a,FA_PERIOD_REFERENCE=2022-02-15)</t>
  </si>
  <si>
    <t>CF_FREE_CASH_FLOW_EX_DVD(ae=e,FA_PERIOD_REFERENCE=2022-02-15)</t>
  </si>
  <si>
    <t>CF_FREE_CASH_FLOW_EX_DVD(ae=a,FA_PERIOD_REFERENCE=2022-02-15)</t>
  </si>
  <si>
    <t>BS_CUR_LIAB(ae=e,FA_PERIOD_REFERENCE=2022-02-15)</t>
  </si>
  <si>
    <t>BS_CUR_LIAB(ae=a,FA_PERIOD_REFERENCE=2022-02-15)</t>
  </si>
  <si>
    <t>BS_TOT_LIAB2(ae=e,FA_PERIOD_REFERENCE=2022-02-15)</t>
  </si>
  <si>
    <t>BS_TOT_LIAB2(ae=a,FA_PERIOD_REFERENCE=2022-02-15)</t>
  </si>
  <si>
    <t>FNCL_LVRG(ae=e,FA_PERIOD_REFERENCE=2022-02-15)</t>
  </si>
  <si>
    <t>FNCL_LVRG(ae=a,FA_PERIOD_REFERENCE=2022-02-15)</t>
  </si>
  <si>
    <t>BS_CUR_ASSET_REPORT(ae=e,FA_PERIOD_REFERENCE=2022-02-15)</t>
  </si>
  <si>
    <t>BS_CUR_ASSET_REPORT(ae=a,FA_PERIOD_REFERENCE=2022-02-15)</t>
  </si>
  <si>
    <t>BS_TOT_ASSET(ae=e,FA_PERIOD_REFERENCE=2022-02-15)</t>
  </si>
  <si>
    <t>BS_TOT_ASSET(ae=a,FA_PERIOD_REFERENCE=2022-02-15)</t>
  </si>
  <si>
    <t>IS_COMP_NET_INCOME_ADJUST(ae=e,FA_PERIOD_REFERENCE=2022-02-15)</t>
  </si>
  <si>
    <t>IS_COMP_NET_INCOME_ADJUST(ae=a,FA_PERIOD_REFERENCE=2022-02-15)</t>
  </si>
  <si>
    <t>SALES_REV_TURN(ae=e,FA_PERIOD_REFERENCE=2022-02-15)</t>
  </si>
  <si>
    <t>SALES_REV_TURN(ae=a,FA_PERIOD_REFERENCE=2022-02-15)</t>
  </si>
  <si>
    <t>IS_COMP_SALES(ae=e,FA_PERIOD_REFERENCE=2022-02-15)</t>
  </si>
  <si>
    <t>IS_COMP_SALES(ae=a,FA_PERIOD_REFERENCE=2022-02-15)</t>
  </si>
  <si>
    <t>IS_COGS_TO_FE_AND_PP_AND_G(ae=e,FA_PERIOD_REFERENCE=2022-02-15)</t>
  </si>
  <si>
    <t>IS_COGS_TO_FE_AND_PP_AND_G(ae=a,FA_PERIOD_REFERENCE=2022-02-15)</t>
  </si>
  <si>
    <t>IS_NET_INTEREST_EXPENSE(ae=e,FA_PERIOD_REFERENCE=2022-02-15)</t>
  </si>
  <si>
    <t>IS_NET_INTEREST_EXPENSE(ae=a,FA_PERIOD_REFERENCE=2022-02-15)</t>
  </si>
  <si>
    <t>IS_COMPARABLE_EBITDA(ae=e,FA_PERIOD_REFERENCE=2022-02-15)</t>
  </si>
  <si>
    <t>IS_COMPARABLE_EBITDA(ae=a,FA_PERIOD_REFERENCE=2022-02-15)</t>
  </si>
  <si>
    <t>IS_COMPARABLE_EBIT(ae=e,FA_PERIOD_REFERENCE=2022-02-15)</t>
  </si>
  <si>
    <t>IS_COMPARABLE_EBIT(ae=a,FA_PERIOD_REFERENCE=2022-02-15)</t>
  </si>
  <si>
    <t>IS_EBIT(ae=e,FA_PERIOD_REFERENCE=2022-02-15)</t>
  </si>
  <si>
    <t>IS_EBIT(ae=a,FA_PERIOD_REFERENCE=2022-02-15)</t>
  </si>
  <si>
    <t>IS_EBITDA(ae=e,FA_PERIOD_REFERENCE=2022-02-15)</t>
  </si>
  <si>
    <t>IS_EBITDA(ae=a,FA_PERIOD_REFERENCE=2022-02-15)</t>
  </si>
  <si>
    <t>IS_OPERATING_EXPN(ae=e,FA_PERIOD_REFERENCE=2022-02-15)</t>
  </si>
  <si>
    <t>IS_OPERATING_EXPN(ae=a,FA_PERIOD_REFERENCE=2022-02-15)</t>
  </si>
  <si>
    <t>IS_OPER_INC(ae=e,FA_PERIOD_REFERENCE=2022-02-15)</t>
  </si>
  <si>
    <t>IS_OPER_INC(ae=a,FA_PERIOD_REFERENCE=2022-02-15)</t>
  </si>
  <si>
    <t>IS_COMP_GROSS_MARGIN_PERCENTAGE(ae=e,FA_PERIOD_REFERENCE=2022-02-15)</t>
  </si>
  <si>
    <t>IS_COMP_GROSS_MARGIN_PERCENTAGE(ae=a,FA_PERIOD_REFERENCE=2022-02-15)</t>
  </si>
  <si>
    <t>IS_COST_OF_MATL(ae=e,FA_PERIOD_REFERENCE=2022-02-15)</t>
  </si>
  <si>
    <t>IS_COST_OF_MATL(ae=a,FA_PERIOD_REFERENCE=2022-02-15)</t>
  </si>
  <si>
    <t>IS_COG_AND_SS_GAAP(ae=e,FA_PERIOD_REFERENCE=2022-02-15)</t>
  </si>
  <si>
    <t>IS_COG_AND_SS_GAAP(ae=a,FA_PERIOD_REFERENCE=2022-02-15)</t>
  </si>
  <si>
    <t>IS_COMP_EPS_ADJUSTED(ae=e,FA_PERIOD_REFERENCE=2022-02-15)</t>
  </si>
  <si>
    <t>IS_COMP_EPS_ADJUSTED(ae=a,FA_PERIOD_REFERENCE=2022-02-15)</t>
  </si>
  <si>
    <t>NORMALIZED_INCOME(ae=e,FA_PERIOD_REFERENCE=2022-02-15)</t>
  </si>
  <si>
    <t>NORMALIZED_INCOME(ae=a,FA_PERIOD_REFERENCE=2022-02-15)</t>
  </si>
  <si>
    <t>RETURN_COM_EQY(ae=e,FA_PERIOD_REFERENCE=2022-11-22)</t>
  </si>
  <si>
    <t>RETURN_COM_EQY(ae=a,FA_PERIOD_REFERENCE=2022-11-22)</t>
  </si>
  <si>
    <t>EV_TO_BOOK_VALUE(ae=e,FA_PERIOD_REFERENCE=2022-11-22)</t>
  </si>
  <si>
    <t>EV_TO_BOOK_VALUE(ae=a,FA_PERIOD_REFERENCE=2022-11-22)</t>
  </si>
  <si>
    <t>EV_TO_EBITDA(ae=e,FA_PERIOD_REFERENCE=2022-11-22)</t>
  </si>
  <si>
    <t>EV_TO_EBITDA(ae=a,FA_PERIOD_REFERENCE=2022-11-22)</t>
  </si>
  <si>
    <t>EV_TO_MARKET_CAP(ae=e,FA_PERIOD_REFERENCE=2022-11-22)</t>
  </si>
  <si>
    <t>EV_TO_MARKET_CAP(ae=a,FA_PERIOD_REFERENCE=2022-11-22)</t>
  </si>
  <si>
    <t>EV_TO_INVESTED_CAPITAL(ae=e,FA_PERIOD_REFERENCE=2022-11-22)</t>
  </si>
  <si>
    <t>EV_TO_INVESTED_CAPITAL(ae=a,FA_PERIOD_REFERENCE=2022-11-22)</t>
  </si>
  <si>
    <t>PX_TO_EBITDA(ae=e,FA_PERIOD_REFERENCE=2022-11-22)</t>
  </si>
  <si>
    <t>PX_TO_EBITDA(ae=a,FA_PERIOD_REFERENCE=2022-11-22)</t>
  </si>
  <si>
    <t>CFO_TO_SALES(ae=e,FA_PERIOD_REFERENCE=2022-11-22)</t>
  </si>
  <si>
    <t>CFO_TO_SALES(ae=a,FA_PERIOD_REFERENCE=2022-11-22)</t>
  </si>
  <si>
    <t>CFO_TO_TOT_DEBT(ae=e,FA_PERIOD_REFERENCE=2022-11-22)</t>
  </si>
  <si>
    <t>CFO_TO_TOT_DEBT(ae=a,FA_PERIOD_REFERENCE=2022-11-22)</t>
  </si>
  <si>
    <t>FCF_TO_INTEREST_EXPENSE(ae=e,FA_PERIOD_REFERENCE=2022-11-22)</t>
  </si>
  <si>
    <t>FCF_TO_INTEREST_EXPENSE(ae=a,FA_PERIOD_REFERENCE=2022-11-22)</t>
  </si>
  <si>
    <t>FCF_TO_TOTAL_DEBT(ae=e,FA_PERIOD_REFERENCE=2022-11-22)</t>
  </si>
  <si>
    <t>FCF_TO_TOTAL_DEBT(ae=a,FA_PERIOD_REFERENCE=2022-11-22)</t>
  </si>
  <si>
    <t>ROA_TO_ROE(ae=e,FA_PERIOD_REFERENCE=2022-11-22)</t>
  </si>
  <si>
    <t>ROA_TO_ROE(ae=a,FA_PERIOD_REFERENCE=2022-11-22)</t>
  </si>
  <si>
    <t>EBIT_TO_CASH_INTEREST_PAID(ae=e,FA_PERIOD_REFERENCE=2022-11-22)</t>
  </si>
  <si>
    <t>EBIT_TO_CASH_INTEREST_PAID(ae=a,FA_PERIOD_REFERENCE=2022-11-22)</t>
  </si>
  <si>
    <t>EBIT_TO_NET_SALES(ae=e,FA_PERIOD_REFERENCE=2022-11-22)</t>
  </si>
  <si>
    <t>EBIT_TO_NET_SALES(ae=a,FA_PERIOD_REFERENCE=2022-11-22)</t>
  </si>
  <si>
    <t>ASSET_TO_EQY(ae=e,FA_PERIOD_REFERENCE=2022-11-22)</t>
  </si>
  <si>
    <t>ASSET_TO_EQY(ae=a,FA_PERIOD_REFERENCE=2022-11-22)</t>
  </si>
  <si>
    <t>SALES_TO_TOT_ASSET(ae=e,FA_PERIOD_REFERENCE=2022-11-22)</t>
  </si>
  <si>
    <t>SALES_TO_TOT_ASSET(ae=a,FA_PERIOD_REFERENCE=2022-11-22)</t>
  </si>
  <si>
    <t>INVENT_TO_SALES(ae=e,FA_PERIOD_REFERENCE=2022-11-22)</t>
  </si>
  <si>
    <t>INVENT_TO_SALES(ae=a,FA_PERIOD_REFERENCE=2022-11-22)</t>
  </si>
  <si>
    <t>EBITDA_TO_REVENUE(ae=e,FA_PERIOD_REFERENCE=2022-11-22)</t>
  </si>
  <si>
    <t>EBITDA_TO_REVENUE(ae=a,FA_PERIOD_REFERENCE=2022-11-22)</t>
  </si>
  <si>
    <t>CF_FREE_CASH_FLOW(ae=e,FA_PERIOD_REFERENCE=2022-11-22)</t>
  </si>
  <si>
    <t>CF_FREE_CASH_FLOW(ae=a,FA_PERIOD_REFERENCE=2022-11-22)</t>
  </si>
  <si>
    <t>CF_CASH_FROM_OPER(ae=e,FA_PERIOD_REFERENCE=2022-11-22)</t>
  </si>
  <si>
    <t>CF_CASH_FROM_OPER(ae=a,FA_PERIOD_REFERENCE=2022-11-22)</t>
  </si>
  <si>
    <t>CF_NET_CHNG_CASH(ae=e,FA_PERIOD_REFERENCE=2022-11-22)</t>
  </si>
  <si>
    <t>CF_NET_CHNG_CASH(ae=a,FA_PERIOD_REFERENCE=2022-11-22)</t>
  </si>
  <si>
    <t>CF_CAP_EXPEND_PRPTY_ADD(ae=e,FA_PERIOD_REFERENCE=2022-11-22)</t>
  </si>
  <si>
    <t>CF_CAP_EXPEND_PRPTY_ADD(ae=a,FA_PERIOD_REFERENCE=2022-11-22)</t>
  </si>
  <si>
    <t>CF_NET_INC(ae=e,FA_PERIOD_REFERENCE=2022-11-22)</t>
  </si>
  <si>
    <t>CF_NET_INC(ae=a,FA_PERIOD_REFERENCE=2022-11-22)</t>
  </si>
  <si>
    <t>CF_CHANGE_IN_INVENTORIES(ae=e,FA_PERIOD_REFERENCE=2022-11-22)</t>
  </si>
  <si>
    <t>CF_CHANGE_IN_INVENTORIES(ae=a,FA_PERIOD_REFERENCE=2022-11-22)</t>
  </si>
  <si>
    <t>CF_FREE_CASH_FLOW_EX_DVD(ae=e,FA_PERIOD_REFERENCE=2022-11-22)</t>
  </si>
  <si>
    <t>CF_FREE_CASH_FLOW_EX_DVD(ae=a,FA_PERIOD_REFERENCE=2022-11-22)</t>
  </si>
  <si>
    <t>BS_CUR_LIAB(ae=e,FA_PERIOD_REFERENCE=2022-11-22)</t>
  </si>
  <si>
    <t>BS_CUR_LIAB(ae=a,FA_PERIOD_REFERENCE=2022-11-22)</t>
  </si>
  <si>
    <t>BS_TOT_LIAB2(ae=e,FA_PERIOD_REFERENCE=2022-11-22)</t>
  </si>
  <si>
    <t>BS_TOT_LIAB2(ae=a,FA_PERIOD_REFERENCE=2022-11-22)</t>
  </si>
  <si>
    <t>FNCL_LVRG(ae=e,FA_PERIOD_REFERENCE=2022-11-22)</t>
  </si>
  <si>
    <t>FNCL_LVRG(ae=a,FA_PERIOD_REFERENCE=2022-11-22)</t>
  </si>
  <si>
    <t>BS_CUR_ASSET_REPORT(ae=e,FA_PERIOD_REFERENCE=2022-11-22)</t>
  </si>
  <si>
    <t>BS_CUR_ASSET_REPORT(ae=a,FA_PERIOD_REFERENCE=2022-11-22)</t>
  </si>
  <si>
    <t>BS_TOT_ASSET(ae=e,FA_PERIOD_REFERENCE=2022-11-22)</t>
  </si>
  <si>
    <t>BS_TOT_ASSET(ae=a,FA_PERIOD_REFERENCE=2022-11-22)</t>
  </si>
  <si>
    <t>IS_COMP_NET_INCOME_ADJUST(ae=e,FA_PERIOD_REFERENCE=2022-11-22)</t>
  </si>
  <si>
    <t>IS_COMP_NET_INCOME_ADJUST(ae=a,FA_PERIOD_REFERENCE=2022-11-22)</t>
  </si>
  <si>
    <t>SALES_REV_TURN(ae=e,FA_PERIOD_REFERENCE=2022-11-22)</t>
  </si>
  <si>
    <t>SALES_REV_TURN(ae=a,FA_PERIOD_REFERENCE=2022-11-22)</t>
  </si>
  <si>
    <t>IS_COMP_SALES(ae=e,FA_PERIOD_REFERENCE=2022-11-22)</t>
  </si>
  <si>
    <t>IS_COMP_SALES(ae=a,FA_PERIOD_REFERENCE=2022-11-22)</t>
  </si>
  <si>
    <t>IS_COGS_TO_FE_AND_PP_AND_G(ae=e,FA_PERIOD_REFERENCE=2022-11-22)</t>
  </si>
  <si>
    <t>IS_COGS_TO_FE_AND_PP_AND_G(ae=a,FA_PERIOD_REFERENCE=2022-11-22)</t>
  </si>
  <si>
    <t>IS_NET_INTEREST_EXPENSE(ae=e,FA_PERIOD_REFERENCE=2022-11-22)</t>
  </si>
  <si>
    <t>IS_NET_INTEREST_EXPENSE(ae=a,FA_PERIOD_REFERENCE=2022-11-22)</t>
  </si>
  <si>
    <t>IS_COMPARABLE_EBITDA(ae=e,FA_PERIOD_REFERENCE=2022-11-22)</t>
  </si>
  <si>
    <t>IS_COMPARABLE_EBITDA(ae=a,FA_PERIOD_REFERENCE=2022-11-22)</t>
  </si>
  <si>
    <t>IS_COMPARABLE_EBIT(ae=e,FA_PERIOD_REFERENCE=2022-11-22)</t>
  </si>
  <si>
    <t>IS_COMPARABLE_EBIT(ae=a,FA_PERIOD_REFERENCE=2022-11-22)</t>
  </si>
  <si>
    <t>IS_EBIT(ae=e,FA_PERIOD_REFERENCE=2022-11-22)</t>
  </si>
  <si>
    <t>IS_EBIT(ae=a,FA_PERIOD_REFERENCE=2022-11-22)</t>
  </si>
  <si>
    <t>IS_EBITDA(ae=e,FA_PERIOD_REFERENCE=2022-11-22)</t>
  </si>
  <si>
    <t>IS_EBITDA(ae=a,FA_PERIOD_REFERENCE=2022-11-22)</t>
  </si>
  <si>
    <t>IS_OPERATING_EXPN(ae=e,FA_PERIOD_REFERENCE=2022-11-22)</t>
  </si>
  <si>
    <t>IS_OPERATING_EXPN(ae=a,FA_PERIOD_REFERENCE=2022-11-22)</t>
  </si>
  <si>
    <t>IS_OPER_INC(ae=e,FA_PERIOD_REFERENCE=2022-11-22)</t>
  </si>
  <si>
    <t>IS_OPER_INC(ae=a,FA_PERIOD_REFERENCE=2022-11-22)</t>
  </si>
  <si>
    <t>IS_COMP_GROSS_MARGIN_PERCENTAGE(ae=e,FA_PERIOD_REFERENCE=2022-11-22)</t>
  </si>
  <si>
    <t>IS_COMP_GROSS_MARGIN_PERCENTAGE(ae=a,FA_PERIOD_REFERENCE=2022-11-22)</t>
  </si>
  <si>
    <t>IS_COST_OF_MATL(ae=e,FA_PERIOD_REFERENCE=2022-11-22)</t>
  </si>
  <si>
    <t>IS_COST_OF_MATL(ae=a,FA_PERIOD_REFERENCE=2022-11-22)</t>
  </si>
  <si>
    <t>IS_COG_AND_SS_GAAP(ae=e,FA_PERIOD_REFERENCE=2022-11-22)</t>
  </si>
  <si>
    <t>IS_COG_AND_SS_GAAP(ae=a,FA_PERIOD_REFERENCE=2022-11-22)</t>
  </si>
  <si>
    <t>IS_COMP_EPS_ADJUSTED(ae=e,FA_PERIOD_REFERENCE=2022-11-22)</t>
  </si>
  <si>
    <t>IS_COMP_EPS_ADJUSTED(ae=a,FA_PERIOD_REFERENCE=2022-11-22)</t>
  </si>
  <si>
    <t>NORMALIZED_INCOME(ae=e,FA_PERIOD_REFERENCE=2022-11-22)</t>
  </si>
  <si>
    <t>NORMALIZED_INCOME(ae=a,FA_PERIOD_REFERENCE=2022-11-22)</t>
  </si>
  <si>
    <t>RETURN_COM_EQY(ae=e,FA_PERIOD_REFERENCE=2023-05-23)</t>
  </si>
  <si>
    <t>RETURN_COM_EQY(ae=a,FA_PERIOD_REFERENCE=2023-05-23)</t>
  </si>
  <si>
    <t>EV_TO_BOOK_VALUE(ae=e,FA_PERIOD_REFERENCE=2023-05-23)</t>
  </si>
  <si>
    <t>EV_TO_BOOK_VALUE(ae=a,FA_PERIOD_REFERENCE=2023-05-23)</t>
  </si>
  <si>
    <t>EV_TO_EBITDA(ae=e,FA_PERIOD_REFERENCE=2023-05-23)</t>
  </si>
  <si>
    <t>EV_TO_EBITDA(ae=a,FA_PERIOD_REFERENCE=2023-05-23)</t>
  </si>
  <si>
    <t>EV_TO_MARKET_CAP(ae=e,FA_PERIOD_REFERENCE=2023-05-23)</t>
  </si>
  <si>
    <t>EV_TO_MARKET_CAP(ae=a,FA_PERIOD_REFERENCE=2023-05-23)</t>
  </si>
  <si>
    <t>EV_TO_INVESTED_CAPITAL(ae=e,FA_PERIOD_REFERENCE=2023-05-23)</t>
  </si>
  <si>
    <t>EV_TO_INVESTED_CAPITAL(ae=a,FA_PERIOD_REFERENCE=2023-05-23)</t>
  </si>
  <si>
    <t>PX_TO_EBITDA(ae=e,FA_PERIOD_REFERENCE=2023-05-23)</t>
  </si>
  <si>
    <t>PX_TO_EBITDA(ae=a,FA_PERIOD_REFERENCE=2023-05-23)</t>
  </si>
  <si>
    <t>CFO_TO_SALES(ae=e,FA_PERIOD_REFERENCE=2023-05-23)</t>
  </si>
  <si>
    <t>CFO_TO_SALES(ae=a,FA_PERIOD_REFERENCE=2023-05-23)</t>
  </si>
  <si>
    <t>CFO_TO_TOT_DEBT(ae=e,FA_PERIOD_REFERENCE=2023-05-23)</t>
  </si>
  <si>
    <t>CFO_TO_TOT_DEBT(ae=a,FA_PERIOD_REFERENCE=2023-05-23)</t>
  </si>
  <si>
    <t>FCF_TO_INTEREST_EXPENSE(ae=e,FA_PERIOD_REFERENCE=2023-05-23)</t>
  </si>
  <si>
    <t>FCF_TO_INTEREST_EXPENSE(ae=a,FA_PERIOD_REFERENCE=2023-05-23)</t>
  </si>
  <si>
    <t>FCF_TO_TOTAL_DEBT(ae=e,FA_PERIOD_REFERENCE=2023-05-23)</t>
  </si>
  <si>
    <t>FCF_TO_TOTAL_DEBT(ae=a,FA_PERIOD_REFERENCE=2023-05-23)</t>
  </si>
  <si>
    <t>ROA_TO_ROE(ae=e,FA_PERIOD_REFERENCE=2023-05-23)</t>
  </si>
  <si>
    <t>ROA_TO_ROE(ae=a,FA_PERIOD_REFERENCE=2023-05-23)</t>
  </si>
  <si>
    <t>EBIT_TO_CASH_INTEREST_PAID(ae=e,FA_PERIOD_REFERENCE=2023-05-23)</t>
  </si>
  <si>
    <t>EBIT_TO_CASH_INTEREST_PAID(ae=a,FA_PERIOD_REFERENCE=2023-05-23)</t>
  </si>
  <si>
    <t>EBIT_TO_NET_SALES(ae=e,FA_PERIOD_REFERENCE=2023-05-23)</t>
  </si>
  <si>
    <t>EBIT_TO_NET_SALES(ae=a,FA_PERIOD_REFERENCE=2023-05-23)</t>
  </si>
  <si>
    <t>ASSET_TO_EQY(ae=e,FA_PERIOD_REFERENCE=2023-05-23)</t>
  </si>
  <si>
    <t>ASSET_TO_EQY(ae=a,FA_PERIOD_REFERENCE=2023-05-23)</t>
  </si>
  <si>
    <t>SALES_TO_TOT_ASSET(ae=e,FA_PERIOD_REFERENCE=2023-05-23)</t>
  </si>
  <si>
    <t>SALES_TO_TOT_ASSET(ae=a,FA_PERIOD_REFERENCE=2023-05-23)</t>
  </si>
  <si>
    <t>INVENT_TO_SALES(ae=e,FA_PERIOD_REFERENCE=2023-05-23)</t>
  </si>
  <si>
    <t>INVENT_TO_SALES(ae=a,FA_PERIOD_REFERENCE=2023-05-23)</t>
  </si>
  <si>
    <t>EBITDA_TO_REVENUE(ae=e,FA_PERIOD_REFERENCE=2023-05-23)</t>
  </si>
  <si>
    <t>EBITDA_TO_REVENUE(ae=a,FA_PERIOD_REFERENCE=2023-05-23)</t>
  </si>
  <si>
    <t>CF_FREE_CASH_FLOW(ae=e,FA_PERIOD_REFERENCE=2023-05-23)</t>
  </si>
  <si>
    <t>CF_FREE_CASH_FLOW(ae=a,FA_PERIOD_REFERENCE=2023-05-23)</t>
  </si>
  <si>
    <t>CF_CASH_FROM_OPER(ae=e,FA_PERIOD_REFERENCE=2023-05-23)</t>
  </si>
  <si>
    <t>CF_CASH_FROM_OPER(ae=a,FA_PERIOD_REFERENCE=2023-05-23)</t>
  </si>
  <si>
    <t>CF_NET_CHNG_CASH(ae=e,FA_PERIOD_REFERENCE=2023-05-23)</t>
  </si>
  <si>
    <t>CF_NET_CHNG_CASH(ae=a,FA_PERIOD_REFERENCE=2023-05-23)</t>
  </si>
  <si>
    <t>CF_CAP_EXPEND_PRPTY_ADD(ae=e,FA_PERIOD_REFERENCE=2023-05-23)</t>
  </si>
  <si>
    <t>CF_CAP_EXPEND_PRPTY_ADD(ae=a,FA_PERIOD_REFERENCE=2023-05-23)</t>
  </si>
  <si>
    <t>CF_NET_INC(ae=e,FA_PERIOD_REFERENCE=2023-05-23)</t>
  </si>
  <si>
    <t>CF_NET_INC(ae=a,FA_PERIOD_REFERENCE=2023-05-23)</t>
  </si>
  <si>
    <t>CF_CHANGE_IN_INVENTORIES(ae=e,FA_PERIOD_REFERENCE=2023-05-23)</t>
  </si>
  <si>
    <t>CF_CHANGE_IN_INVENTORIES(ae=a,FA_PERIOD_REFERENCE=2023-05-23)</t>
  </si>
  <si>
    <t>CF_FREE_CASH_FLOW_EX_DVD(ae=e,FA_PERIOD_REFERENCE=2023-05-23)</t>
  </si>
  <si>
    <t>CF_FREE_CASH_FLOW_EX_DVD(ae=a,FA_PERIOD_REFERENCE=2023-05-23)</t>
  </si>
  <si>
    <t>BS_CUR_LIAB(ae=e,FA_PERIOD_REFERENCE=2023-05-23)</t>
  </si>
  <si>
    <t>BS_CUR_LIAB(ae=a,FA_PERIOD_REFERENCE=2023-05-23)</t>
  </si>
  <si>
    <t>BS_TOT_LIAB2(ae=e,FA_PERIOD_REFERENCE=2023-05-23)</t>
  </si>
  <si>
    <t>BS_TOT_LIAB2(ae=a,FA_PERIOD_REFERENCE=2023-05-23)</t>
  </si>
  <si>
    <t>FNCL_LVRG(ae=e,FA_PERIOD_REFERENCE=2023-05-23)</t>
  </si>
  <si>
    <t>FNCL_LVRG(ae=a,FA_PERIOD_REFERENCE=2023-05-23)</t>
  </si>
  <si>
    <t>BS_CUR_ASSET_REPORT(ae=e,FA_PERIOD_REFERENCE=2023-05-23)</t>
  </si>
  <si>
    <t>BS_CUR_ASSET_REPORT(ae=a,FA_PERIOD_REFERENCE=2023-05-23)</t>
  </si>
  <si>
    <t>BS_TOT_ASSET(ae=e,FA_PERIOD_REFERENCE=2023-05-23)</t>
  </si>
  <si>
    <t>BS_TOT_ASSET(ae=a,FA_PERIOD_REFERENCE=2023-05-23)</t>
  </si>
  <si>
    <t>IS_COMP_NET_INCOME_ADJUST(ae=e,FA_PERIOD_REFERENCE=2023-05-23)</t>
  </si>
  <si>
    <t>IS_COMP_NET_INCOME_ADJUST(ae=a,FA_PERIOD_REFERENCE=2023-05-23)</t>
  </si>
  <si>
    <t>SALES_REV_TURN(ae=e,FA_PERIOD_REFERENCE=2023-05-23)</t>
  </si>
  <si>
    <t>SALES_REV_TURN(ae=a,FA_PERIOD_REFERENCE=2023-05-23)</t>
  </si>
  <si>
    <t>IS_COMP_SALES(ae=e,FA_PERIOD_REFERENCE=2023-05-23)</t>
  </si>
  <si>
    <t>IS_COMP_SALES(ae=a,FA_PERIOD_REFERENCE=2023-05-23)</t>
  </si>
  <si>
    <t>IS_COGS_TO_FE_AND_PP_AND_G(ae=e,FA_PERIOD_REFERENCE=2023-05-23)</t>
  </si>
  <si>
    <t>IS_COGS_TO_FE_AND_PP_AND_G(ae=a,FA_PERIOD_REFERENCE=2023-05-23)</t>
  </si>
  <si>
    <t>IS_NET_INTEREST_EXPENSE(ae=e,FA_PERIOD_REFERENCE=2023-05-23)</t>
  </si>
  <si>
    <t>IS_NET_INTEREST_EXPENSE(ae=a,FA_PERIOD_REFERENCE=2023-05-23)</t>
  </si>
  <si>
    <t>IS_COMPARABLE_EBITDA(ae=e,FA_PERIOD_REFERENCE=2023-05-23)</t>
  </si>
  <si>
    <t>IS_COMPARABLE_EBITDA(ae=a,FA_PERIOD_REFERENCE=2023-05-23)</t>
  </si>
  <si>
    <t>IS_COMPARABLE_EBIT(ae=e,FA_PERIOD_REFERENCE=2023-05-23)</t>
  </si>
  <si>
    <t>IS_COMPARABLE_EBIT(ae=a,FA_PERIOD_REFERENCE=2023-05-23)</t>
  </si>
  <si>
    <t>IS_EBIT(ae=e,FA_PERIOD_REFERENCE=2023-05-23)</t>
  </si>
  <si>
    <t>IS_EBIT(ae=a,FA_PERIOD_REFERENCE=2023-05-23)</t>
  </si>
  <si>
    <t>IS_EBITDA(ae=e,FA_PERIOD_REFERENCE=2023-05-23)</t>
  </si>
  <si>
    <t>IS_EBITDA(ae=a,FA_PERIOD_REFERENCE=2023-05-23)</t>
  </si>
  <si>
    <t>IS_OPERATING_EXPN(ae=e,FA_PERIOD_REFERENCE=2023-05-23)</t>
  </si>
  <si>
    <t>IS_OPERATING_EXPN(ae=a,FA_PERIOD_REFERENCE=2023-05-23)</t>
  </si>
  <si>
    <t>IS_OPER_INC(ae=e,FA_PERIOD_REFERENCE=2023-05-23)</t>
  </si>
  <si>
    <t>IS_OPER_INC(ae=a,FA_PERIOD_REFERENCE=2023-05-23)</t>
  </si>
  <si>
    <t>IS_COMP_GROSS_MARGIN_PERCENTAGE(ae=e,FA_PERIOD_REFERENCE=2023-05-23)</t>
  </si>
  <si>
    <t>IS_COMP_GROSS_MARGIN_PERCENTAGE(ae=a,FA_PERIOD_REFERENCE=2023-05-23)</t>
  </si>
  <si>
    <t>IS_COST_OF_MATL(ae=e,FA_PERIOD_REFERENCE=2023-05-23)</t>
  </si>
  <si>
    <t>IS_COST_OF_MATL(ae=a,FA_PERIOD_REFERENCE=2023-05-23)</t>
  </si>
  <si>
    <t>IS_COG_AND_SS_GAAP(ae=e,FA_PERIOD_REFERENCE=2023-05-23)</t>
  </si>
  <si>
    <t>IS_COG_AND_SS_GAAP(ae=a,FA_PERIOD_REFERENCE=2023-05-23)</t>
  </si>
  <si>
    <t>IS_COMP_EPS_ADJUSTED(ae=e,FA_PERIOD_REFERENCE=2023-05-23)</t>
  </si>
  <si>
    <t>IS_COMP_EPS_ADJUSTED(ae=a,FA_PERIOD_REFERENCE=2023-05-23)</t>
  </si>
  <si>
    <t>NORMALIZED_INCOME(ae=e,FA_PERIOD_REFERENCE=2023-05-23)</t>
  </si>
  <si>
    <t>NORMALIZED_INCOME(ae=a,FA_PERIOD_REFERENCE=2023-05-23)</t>
  </si>
  <si>
    <t>RETURN_COM_EQY(ae=e,FA_PERIOD_REFERENCE=2024-05-23)</t>
  </si>
  <si>
    <t>RETURN_COM_EQY(ae=a,FA_PERIOD_REFERENCE=2024-05-23)</t>
  </si>
  <si>
    <t>EV_TO_BOOK_VALUE(ae=e,FA_PERIOD_REFERENCE=2024-05-23)</t>
  </si>
  <si>
    <t>EV_TO_BOOK_VALUE(ae=a,FA_PERIOD_REFERENCE=2024-05-23)</t>
  </si>
  <si>
    <t>EV_TO_EBITDA(ae=e,FA_PERIOD_REFERENCE=2024-05-23)</t>
  </si>
  <si>
    <t>EV_TO_EBITDA(ae=a,FA_PERIOD_REFERENCE=2024-05-23)</t>
  </si>
  <si>
    <t>EV_TO_MARKET_CAP(ae=e,FA_PERIOD_REFERENCE=2024-05-23)</t>
  </si>
  <si>
    <t>EV_TO_MARKET_CAP(ae=a,FA_PERIOD_REFERENCE=2024-05-23)</t>
  </si>
  <si>
    <t>EV_TO_INVESTED_CAPITAL(ae=e,FA_PERIOD_REFERENCE=2024-05-23)</t>
  </si>
  <si>
    <t>EV_TO_INVESTED_CAPITAL(ae=a,FA_PERIOD_REFERENCE=2024-05-23)</t>
  </si>
  <si>
    <t>PX_TO_EBITDA(ae=e,FA_PERIOD_REFERENCE=2024-05-23)</t>
  </si>
  <si>
    <t>PX_TO_EBITDA(ae=a,FA_PERIOD_REFERENCE=2024-05-23)</t>
  </si>
  <si>
    <t>CFO_TO_SALES(ae=e,FA_PERIOD_REFERENCE=2024-05-23)</t>
  </si>
  <si>
    <t>CFO_TO_SALES(ae=a,FA_PERIOD_REFERENCE=2024-05-23)</t>
  </si>
  <si>
    <t>CFO_TO_TOT_DEBT(ae=e,FA_PERIOD_REFERENCE=2024-05-23)</t>
  </si>
  <si>
    <t>CFO_TO_TOT_DEBT(ae=a,FA_PERIOD_REFERENCE=2024-05-23)</t>
  </si>
  <si>
    <t>FCF_TO_INTEREST_EXPENSE(ae=e,FA_PERIOD_REFERENCE=2024-05-23)</t>
  </si>
  <si>
    <t>FCF_TO_INTEREST_EXPENSE(ae=a,FA_PERIOD_REFERENCE=2024-05-23)</t>
  </si>
  <si>
    <t>FCF_TO_TOTAL_DEBT(ae=e,FA_PERIOD_REFERENCE=2024-05-23)</t>
  </si>
  <si>
    <t>FCF_TO_TOTAL_DEBT(ae=a,FA_PERIOD_REFERENCE=2024-05-23)</t>
  </si>
  <si>
    <t>ROA_TO_ROE(ae=e,FA_PERIOD_REFERENCE=2024-05-23)</t>
  </si>
  <si>
    <t>ROA_TO_ROE(ae=a,FA_PERIOD_REFERENCE=2024-05-23)</t>
  </si>
  <si>
    <t>EBIT_TO_CASH_INTEREST_PAID(ae=e,FA_PERIOD_REFERENCE=2024-05-23)</t>
  </si>
  <si>
    <t>EBIT_TO_CASH_INTEREST_PAID(ae=a,FA_PERIOD_REFERENCE=2024-05-23)</t>
  </si>
  <si>
    <t>EBIT_TO_NET_SALES(ae=e,FA_PERIOD_REFERENCE=2024-05-23)</t>
  </si>
  <si>
    <t>EBIT_TO_NET_SALES(ae=a,FA_PERIOD_REFERENCE=2024-05-23)</t>
  </si>
  <si>
    <t>ASSET_TO_EQY(ae=e,FA_PERIOD_REFERENCE=2024-05-23)</t>
  </si>
  <si>
    <t>ASSET_TO_EQY(ae=a,FA_PERIOD_REFERENCE=2024-05-23)</t>
  </si>
  <si>
    <t>SALES_TO_TOT_ASSET(ae=e,FA_PERIOD_REFERENCE=2024-05-23)</t>
  </si>
  <si>
    <t>SALES_TO_TOT_ASSET(ae=a,FA_PERIOD_REFERENCE=2024-05-23)</t>
  </si>
  <si>
    <t>INVENT_TO_SALES(ae=e,FA_PERIOD_REFERENCE=2024-05-23)</t>
  </si>
  <si>
    <t>INVENT_TO_SALES(ae=a,FA_PERIOD_REFERENCE=2024-05-23)</t>
  </si>
  <si>
    <t>EBITDA_TO_REVENUE(ae=e,FA_PERIOD_REFERENCE=2024-05-23)</t>
  </si>
  <si>
    <t>EBITDA_TO_REVENUE(ae=a,FA_PERIOD_REFERENCE=2024-05-23)</t>
  </si>
  <si>
    <t>CF_FREE_CASH_FLOW(ae=e,FA_PERIOD_REFERENCE=2024-05-23)</t>
  </si>
  <si>
    <t>CF_FREE_CASH_FLOW(ae=a,FA_PERIOD_REFERENCE=2024-05-23)</t>
  </si>
  <si>
    <t>CF_CASH_FROM_OPER(ae=e,FA_PERIOD_REFERENCE=2024-05-23)</t>
  </si>
  <si>
    <t>CF_CASH_FROM_OPER(ae=a,FA_PERIOD_REFERENCE=2024-05-23)</t>
  </si>
  <si>
    <t>CF_NET_CHNG_CASH(ae=e,FA_PERIOD_REFERENCE=2024-05-23)</t>
  </si>
  <si>
    <t>CF_NET_CHNG_CASH(ae=a,FA_PERIOD_REFERENCE=2024-05-23)</t>
  </si>
  <si>
    <t>CF_CAP_EXPEND_PRPTY_ADD(ae=e,FA_PERIOD_REFERENCE=2024-05-23)</t>
  </si>
  <si>
    <t>CF_CAP_EXPEND_PRPTY_ADD(ae=a,FA_PERIOD_REFERENCE=2024-05-23)</t>
  </si>
  <si>
    <t>CF_NET_INC(ae=e,FA_PERIOD_REFERENCE=2024-05-23)</t>
  </si>
  <si>
    <t>CF_NET_INC(ae=a,FA_PERIOD_REFERENCE=2024-05-23)</t>
  </si>
  <si>
    <t>CF_CHANGE_IN_INVENTORIES(ae=e,FA_PERIOD_REFERENCE=2024-05-23)</t>
  </si>
  <si>
    <t>CF_CHANGE_IN_INVENTORIES(ae=a,FA_PERIOD_REFERENCE=2024-05-23)</t>
  </si>
  <si>
    <t>CF_FREE_CASH_FLOW_EX_DVD(ae=e,FA_PERIOD_REFERENCE=2024-05-23)</t>
  </si>
  <si>
    <t>CF_FREE_CASH_FLOW_EX_DVD(ae=a,FA_PERIOD_REFERENCE=2024-05-23)</t>
  </si>
  <si>
    <t>BS_CUR_LIAB(ae=e,FA_PERIOD_REFERENCE=2024-05-23)</t>
  </si>
  <si>
    <t>BS_CUR_LIAB(ae=a,FA_PERIOD_REFERENCE=2024-05-23)</t>
  </si>
  <si>
    <t>BS_TOT_LIAB2(ae=e,FA_PERIOD_REFERENCE=2024-05-23)</t>
  </si>
  <si>
    <t>BS_TOT_LIAB2(ae=a,FA_PERIOD_REFERENCE=2024-05-23)</t>
  </si>
  <si>
    <t>FNCL_LVRG(ae=e,FA_PERIOD_REFERENCE=2024-05-23)</t>
  </si>
  <si>
    <t>FNCL_LVRG(ae=a,FA_PERIOD_REFERENCE=2024-05-23)</t>
  </si>
  <si>
    <t>BS_CUR_ASSET_REPORT(ae=e,FA_PERIOD_REFERENCE=2024-05-23)</t>
  </si>
  <si>
    <t>BS_CUR_ASSET_REPORT(ae=a,FA_PERIOD_REFERENCE=2024-05-23)</t>
  </si>
  <si>
    <t>BS_TOT_ASSET(ae=e,FA_PERIOD_REFERENCE=2024-05-23)</t>
  </si>
  <si>
    <t>BS_TOT_ASSET(ae=a,FA_PERIOD_REFERENCE=2024-05-23)</t>
  </si>
  <si>
    <t>IS_COMP_NET_INCOME_ADJUST(ae=e,FA_PERIOD_REFERENCE=2024-05-23)</t>
  </si>
  <si>
    <t>IS_COMP_NET_INCOME_ADJUST(ae=a,FA_PERIOD_REFERENCE=2024-05-23)</t>
  </si>
  <si>
    <t>SALES_REV_TURN(ae=e,FA_PERIOD_REFERENCE=2024-05-23)</t>
  </si>
  <si>
    <t>SALES_REV_TURN(ae=a,FA_PERIOD_REFERENCE=2024-05-23)</t>
  </si>
  <si>
    <t>IS_COMP_SALES(ae=e,FA_PERIOD_REFERENCE=2024-05-23)</t>
  </si>
  <si>
    <t>IS_COMP_SALES(ae=a,FA_PERIOD_REFERENCE=2024-05-23)</t>
  </si>
  <si>
    <t>IS_COGS_TO_FE_AND_PP_AND_G(ae=e,FA_PERIOD_REFERENCE=2024-05-23)</t>
  </si>
  <si>
    <t>IS_COGS_TO_FE_AND_PP_AND_G(ae=a,FA_PERIOD_REFERENCE=2024-05-23)</t>
  </si>
  <si>
    <t>IS_NET_INTEREST_EXPENSE(ae=e,FA_PERIOD_REFERENCE=2024-05-23)</t>
  </si>
  <si>
    <t>IS_NET_INTEREST_EXPENSE(ae=a,FA_PERIOD_REFERENCE=2024-05-23)</t>
  </si>
  <si>
    <t>IS_COMPARABLE_EBITDA(ae=e,FA_PERIOD_REFERENCE=2024-05-23)</t>
  </si>
  <si>
    <t>IS_COMPARABLE_EBITDA(ae=a,FA_PERIOD_REFERENCE=2024-05-23)</t>
  </si>
  <si>
    <t>IS_COMPARABLE_EBIT(ae=e,FA_PERIOD_REFERENCE=2024-05-23)</t>
  </si>
  <si>
    <t>IS_COMPARABLE_EBIT(ae=a,FA_PERIOD_REFERENCE=2024-05-23)</t>
  </si>
  <si>
    <t>IS_EBIT(ae=e,FA_PERIOD_REFERENCE=2024-05-23)</t>
  </si>
  <si>
    <t>IS_EBIT(ae=a,FA_PERIOD_REFERENCE=2024-05-23)</t>
  </si>
  <si>
    <t>IS_EBITDA(ae=e,FA_PERIOD_REFERENCE=2024-05-23)</t>
  </si>
  <si>
    <t>IS_EBITDA(ae=a,FA_PERIOD_REFERENCE=2024-05-23)</t>
  </si>
  <si>
    <t>IS_OPERATING_EXPN(ae=e,FA_PERIOD_REFERENCE=2024-05-23)</t>
  </si>
  <si>
    <t>IS_OPERATING_EXPN(ae=a,FA_PERIOD_REFERENCE=2024-05-23)</t>
  </si>
  <si>
    <t>IS_OPER_INC(ae=e,FA_PERIOD_REFERENCE=2024-05-23)</t>
  </si>
  <si>
    <t>IS_OPER_INC(ae=a,FA_PERIOD_REFERENCE=2024-05-23)</t>
  </si>
  <si>
    <t>IS_COMP_GROSS_MARGIN_PERCENTAGE(ae=e,FA_PERIOD_REFERENCE=2024-05-23)</t>
  </si>
  <si>
    <t>IS_COMP_GROSS_MARGIN_PERCENTAGE(ae=a,FA_PERIOD_REFERENCE=2024-05-23)</t>
  </si>
  <si>
    <t>IS_COST_OF_MATL(ae=e,FA_PERIOD_REFERENCE=2024-05-23)</t>
  </si>
  <si>
    <t>IS_COST_OF_MATL(ae=a,FA_PERIOD_REFERENCE=2024-05-23)</t>
  </si>
  <si>
    <t>IS_COG_AND_SS_GAAP(ae=e,FA_PERIOD_REFERENCE=2024-05-23)</t>
  </si>
  <si>
    <t>IS_COG_AND_SS_GAAP(ae=a,FA_PERIOD_REFERENCE=2024-05-23)</t>
  </si>
  <si>
    <t>IS_COMP_EPS_ADJUSTED(ae=e,FA_PERIOD_REFERENCE=2024-05-23)</t>
  </si>
  <si>
    <t>IS_COMP_EPS_ADJUSTED(ae=a,FA_PERIOD_REFERENCE=2024-05-23)</t>
  </si>
  <si>
    <t>NORMALIZED_INCOME(ae=e,FA_PERIOD_REFERENCE=2024-05-23)</t>
  </si>
  <si>
    <t>NORMALIZED_INCOME(ae=a,FA_PERIOD_REFERENCE=2024-05-23)</t>
  </si>
  <si>
    <t>RETURN_COM_EQY(ae=e,FA_PERIOD_REFERENCE=2019-08-12)</t>
  </si>
  <si>
    <t>RETURN_COM_EQY(ae=a,FA_PERIOD_REFERENCE=2019-08-12)</t>
  </si>
  <si>
    <t>EV_TO_BOOK_VALUE(ae=e,FA_PERIOD_REFERENCE=2019-08-12)</t>
  </si>
  <si>
    <t>EV_TO_BOOK_VALUE(ae=a,FA_PERIOD_REFERENCE=2019-08-12)</t>
  </si>
  <si>
    <t>EV_TO_EBITDA(ae=e,FA_PERIOD_REFERENCE=2019-08-12)</t>
  </si>
  <si>
    <t>EV_TO_EBITDA(ae=a,FA_PERIOD_REFERENCE=2019-08-12)</t>
  </si>
  <si>
    <t>EV_TO_MARKET_CAP(ae=e,FA_PERIOD_REFERENCE=2019-08-12)</t>
  </si>
  <si>
    <t>EV_TO_MARKET_CAP(ae=a,FA_PERIOD_REFERENCE=2019-08-12)</t>
  </si>
  <si>
    <t>EV_TO_INVESTED_CAPITAL(ae=e,FA_PERIOD_REFERENCE=2019-08-12)</t>
  </si>
  <si>
    <t>EV_TO_INVESTED_CAPITAL(ae=a,FA_PERIOD_REFERENCE=2019-08-12)</t>
  </si>
  <si>
    <t>PX_TO_EBITDA(ae=e,FA_PERIOD_REFERENCE=2019-08-12)</t>
  </si>
  <si>
    <t>PX_TO_EBITDA(ae=a,FA_PERIOD_REFERENCE=2019-08-12)</t>
  </si>
  <si>
    <t>CFO_TO_SALES(ae=e,FA_PERIOD_REFERENCE=2019-08-12)</t>
  </si>
  <si>
    <t>CFO_TO_SALES(ae=a,FA_PERIOD_REFERENCE=2019-08-12)</t>
  </si>
  <si>
    <t>CFO_TO_TOT_DEBT(ae=e,FA_PERIOD_REFERENCE=2019-08-12)</t>
  </si>
  <si>
    <t>CFO_TO_TOT_DEBT(ae=a,FA_PERIOD_REFERENCE=2019-08-12)</t>
  </si>
  <si>
    <t>FCF_TO_INTEREST_EXPENSE(ae=e,FA_PERIOD_REFERENCE=2019-08-12)</t>
  </si>
  <si>
    <t>FCF_TO_INTEREST_EXPENSE(ae=a,FA_PERIOD_REFERENCE=2019-08-12)</t>
  </si>
  <si>
    <t>FCF_TO_TOTAL_DEBT(ae=e,FA_PERIOD_REFERENCE=2019-08-12)</t>
  </si>
  <si>
    <t>FCF_TO_TOTAL_DEBT(ae=a,FA_PERIOD_REFERENCE=2019-08-12)</t>
  </si>
  <si>
    <t>ROA_TO_ROE(ae=e,FA_PERIOD_REFERENCE=2019-08-12)</t>
  </si>
  <si>
    <t>ROA_TO_ROE(ae=a,FA_PERIOD_REFERENCE=2019-08-12)</t>
  </si>
  <si>
    <t>EBIT_TO_CASH_INTEREST_PAID(ae=e,FA_PERIOD_REFERENCE=2019-08-12)</t>
  </si>
  <si>
    <t>EBIT_TO_CASH_INTEREST_PAID(ae=a,FA_PERIOD_REFERENCE=2019-08-12)</t>
  </si>
  <si>
    <t>EBIT_TO_NET_SALES(ae=e,FA_PERIOD_REFERENCE=2019-08-12)</t>
  </si>
  <si>
    <t>EBIT_TO_NET_SALES(ae=a,FA_PERIOD_REFERENCE=2019-08-12)</t>
  </si>
  <si>
    <t>ASSET_TO_EQY(ae=e,FA_PERIOD_REFERENCE=2019-08-12)</t>
  </si>
  <si>
    <t>ASSET_TO_EQY(ae=a,FA_PERIOD_REFERENCE=2019-08-12)</t>
  </si>
  <si>
    <t>SALES_TO_TOT_ASSET(ae=e,FA_PERIOD_REFERENCE=2019-08-12)</t>
  </si>
  <si>
    <t>SALES_TO_TOT_ASSET(ae=a,FA_PERIOD_REFERENCE=2019-08-12)</t>
  </si>
  <si>
    <t>INVENT_TO_SALES(ae=e,FA_PERIOD_REFERENCE=2019-08-12)</t>
  </si>
  <si>
    <t>INVENT_TO_SALES(ae=a,FA_PERIOD_REFERENCE=2019-08-12)</t>
  </si>
  <si>
    <t>EBITDA_TO_REVENUE(ae=e,FA_PERIOD_REFERENCE=2019-08-12)</t>
  </si>
  <si>
    <t>EBITDA_TO_REVENUE(ae=a,FA_PERIOD_REFERENCE=2019-08-12)</t>
  </si>
  <si>
    <t>CF_FREE_CASH_FLOW(ae=e,FA_PERIOD_REFERENCE=2019-08-12)</t>
  </si>
  <si>
    <t>CF_FREE_CASH_FLOW(ae=a,FA_PERIOD_REFERENCE=2019-08-12)</t>
  </si>
  <si>
    <t>CF_CASH_FROM_OPER(ae=e,FA_PERIOD_REFERENCE=2019-08-12)</t>
  </si>
  <si>
    <t>CF_CASH_FROM_OPER(ae=a,FA_PERIOD_REFERENCE=2019-08-12)</t>
  </si>
  <si>
    <t>CF_NET_CHNG_CASH(ae=e,FA_PERIOD_REFERENCE=2019-08-12)</t>
  </si>
  <si>
    <t>CF_NET_CHNG_CASH(ae=a,FA_PERIOD_REFERENCE=2019-08-12)</t>
  </si>
  <si>
    <t>CF_CAP_EXPEND_PRPTY_ADD(ae=e,FA_PERIOD_REFERENCE=2019-08-12)</t>
  </si>
  <si>
    <t>CF_CAP_EXPEND_PRPTY_ADD(ae=a,FA_PERIOD_REFERENCE=2019-08-12)</t>
  </si>
  <si>
    <t>CF_NET_INC(ae=e,FA_PERIOD_REFERENCE=2019-08-12)</t>
  </si>
  <si>
    <t>CF_NET_INC(ae=a,FA_PERIOD_REFERENCE=2019-08-12)</t>
  </si>
  <si>
    <t>CF_CHANGE_IN_INVENTORIES(ae=e,FA_PERIOD_REFERENCE=2019-08-12)</t>
  </si>
  <si>
    <t>CF_CHANGE_IN_INVENTORIES(ae=a,FA_PERIOD_REFERENCE=2019-08-12)</t>
  </si>
  <si>
    <t>CF_FREE_CASH_FLOW_EX_DVD(ae=e,FA_PERIOD_REFERENCE=2019-08-12)</t>
  </si>
  <si>
    <t>CF_FREE_CASH_FLOW_EX_DVD(ae=a,FA_PERIOD_REFERENCE=2019-08-12)</t>
  </si>
  <si>
    <t>BS_CUR_LIAB(ae=e,FA_PERIOD_REFERENCE=2019-08-12)</t>
  </si>
  <si>
    <t>BS_CUR_LIAB(ae=a,FA_PERIOD_REFERENCE=2019-08-12)</t>
  </si>
  <si>
    <t>BS_TOT_LIAB2(ae=e,FA_PERIOD_REFERENCE=2019-08-12)</t>
  </si>
  <si>
    <t>BS_TOT_LIAB2(ae=a,FA_PERIOD_REFERENCE=2019-08-12)</t>
  </si>
  <si>
    <t>FNCL_LVRG(ae=e,FA_PERIOD_REFERENCE=2019-08-12)</t>
  </si>
  <si>
    <t>FNCL_LVRG(ae=a,FA_PERIOD_REFERENCE=2019-08-12)</t>
  </si>
  <si>
    <t>BS_CUR_ASSET_REPORT(ae=e,FA_PERIOD_REFERENCE=2019-08-12)</t>
  </si>
  <si>
    <t>BS_CUR_ASSET_REPORT(ae=a,FA_PERIOD_REFERENCE=2019-08-12)</t>
  </si>
  <si>
    <t>BS_TOT_ASSET(ae=e,FA_PERIOD_REFERENCE=2019-08-12)</t>
  </si>
  <si>
    <t>BS_TOT_ASSET(ae=a,FA_PERIOD_REFERENCE=2019-08-12)</t>
  </si>
  <si>
    <t>IS_COMP_NET_INCOME_ADJUST(ae=e,FA_PERIOD_REFERENCE=2019-08-12)</t>
  </si>
  <si>
    <t>IS_COMP_NET_INCOME_ADJUST(ae=a,FA_PERIOD_REFERENCE=2019-08-12)</t>
  </si>
  <si>
    <t>SALES_REV_TURN(ae=e,FA_PERIOD_REFERENCE=2019-08-12)</t>
  </si>
  <si>
    <t>SALES_REV_TURN(ae=a,FA_PERIOD_REFERENCE=2019-08-12)</t>
  </si>
  <si>
    <t>IS_COMP_SALES(ae=e,FA_PERIOD_REFERENCE=2019-08-12)</t>
  </si>
  <si>
    <t>IS_COMP_SALES(ae=a,FA_PERIOD_REFERENCE=2019-08-12)</t>
  </si>
  <si>
    <t>IS_COGS_TO_FE_AND_PP_AND_G(ae=e,FA_PERIOD_REFERENCE=2019-08-12)</t>
  </si>
  <si>
    <t>IS_COGS_TO_FE_AND_PP_AND_G(ae=a,FA_PERIOD_REFERENCE=2019-08-12)</t>
  </si>
  <si>
    <t>IS_NET_INTEREST_EXPENSE(ae=e,FA_PERIOD_REFERENCE=2019-08-12)</t>
  </si>
  <si>
    <t>IS_NET_INTEREST_EXPENSE(ae=a,FA_PERIOD_REFERENCE=2019-08-12)</t>
  </si>
  <si>
    <t>IS_COMPARABLE_EBITDA(ae=e,FA_PERIOD_REFERENCE=2019-08-12)</t>
  </si>
  <si>
    <t>IS_COMPARABLE_EBITDA(ae=a,FA_PERIOD_REFERENCE=2019-08-12)</t>
  </si>
  <si>
    <t>IS_COMPARABLE_EBIT(ae=e,FA_PERIOD_REFERENCE=2019-08-12)</t>
  </si>
  <si>
    <t>IS_COMPARABLE_EBIT(ae=a,FA_PERIOD_REFERENCE=2019-08-12)</t>
  </si>
  <si>
    <t>IS_EBIT(ae=e,FA_PERIOD_REFERENCE=2019-08-12)</t>
  </si>
  <si>
    <t>IS_EBIT(ae=a,FA_PERIOD_REFERENCE=2019-08-12)</t>
  </si>
  <si>
    <t>IS_EBITDA(ae=e,FA_PERIOD_REFERENCE=2019-08-12)</t>
  </si>
  <si>
    <t>IS_EBITDA(ae=a,FA_PERIOD_REFERENCE=2019-08-12)</t>
  </si>
  <si>
    <t>IS_OPERATING_EXPN(ae=e,FA_PERIOD_REFERENCE=2019-08-12)</t>
  </si>
  <si>
    <t>IS_OPERATING_EXPN(ae=a,FA_PERIOD_REFERENCE=2019-08-12)</t>
  </si>
  <si>
    <t>IS_OPER_INC(ae=e,FA_PERIOD_REFERENCE=2019-08-12)</t>
  </si>
  <si>
    <t>IS_OPER_INC(ae=a,FA_PERIOD_REFERENCE=2019-08-12)</t>
  </si>
  <si>
    <t>IS_COMP_GROSS_MARGIN_PERCENTAGE(ae=e,FA_PERIOD_REFERENCE=2019-08-12)</t>
  </si>
  <si>
    <t>IS_COMP_GROSS_MARGIN_PERCENTAGE(ae=a,FA_PERIOD_REFERENCE=2019-08-12)</t>
  </si>
  <si>
    <t>IS_COST_OF_MATL(ae=e,FA_PERIOD_REFERENCE=2019-08-12)</t>
  </si>
  <si>
    <t>IS_COST_OF_MATL(ae=a,FA_PERIOD_REFERENCE=2019-08-12)</t>
  </si>
  <si>
    <t>IS_COG_AND_SS_GAAP(ae=e,FA_PERIOD_REFERENCE=2019-08-12)</t>
  </si>
  <si>
    <t>IS_COG_AND_SS_GAAP(ae=a,FA_PERIOD_REFERENCE=2019-08-12)</t>
  </si>
  <si>
    <t>IS_COMP_EPS_ADJUSTED(ae=e,FA_PERIOD_REFERENCE=2019-08-12)</t>
  </si>
  <si>
    <t>IS_COMP_EPS_ADJUSTED(ae=a,FA_PERIOD_REFERENCE=2019-08-12)</t>
  </si>
  <si>
    <t>NORMALIZED_INCOME(ae=e,FA_PERIOD_REFERENCE=2019-08-12)</t>
  </si>
  <si>
    <t>NORMALIZED_INCOME(ae=a,FA_PERIOD_REFERENCE=2019-08-12)</t>
  </si>
  <si>
    <t>RETURN_COM_EQY(ae=e,FA_PERIOD_REFERENCE=1900-01-00)</t>
  </si>
  <si>
    <t>FCF_TO_INTEREST_EXPENSE(ae=e,FA_PERIOD_REFERENCE=1900-01-00)</t>
  </si>
  <si>
    <t>FCF_TO_INTEREST_EXPENSE(ae=a,FA_PERIOD_REFERENCE=1900-01-00)</t>
  </si>
  <si>
    <t>FCF_TO_TOTAL_DEBT(ae=e,FA_PERIOD_REFERENCE=1900-01-00)</t>
  </si>
  <si>
    <t>FCF_TO_TOTAL_DEBT(ae=a,FA_PERIOD_REFERENCE=1900-01-00)</t>
  </si>
  <si>
    <t>ROA_TO_ROE(ae=e,FA_PERIOD_REFERENCE=1900-01-00)</t>
  </si>
  <si>
    <t>EBIT_TO_CASH_INTEREST_PAID(ae=e,FA_PERIOD_REFERENCE=1900-01-00)</t>
  </si>
  <si>
    <t>EBIT_TO_CASH_INTEREST_PAID(ae=a,FA_PERIOD_REFERENCE=1900-01-00)</t>
  </si>
  <si>
    <t>EBIT_TO_NET_SALES(ae=e,FA_PERIOD_REFERENCE=1900-01-00)</t>
  </si>
  <si>
    <t>EBIT_TO_NET_SALES(ae=a,FA_PERIOD_REFERENCE=1900-01-00)</t>
  </si>
  <si>
    <t>SALES_TO_TOT_ASSET(ae=e,FA_PERIOD_REFERENCE=1900-01-00)</t>
  </si>
  <si>
    <t>SALES_TO_TOT_ASSET(ae=a,FA_PERIOD_REFERENCE=1900-01-00)</t>
  </si>
  <si>
    <t>INVENT_TO_SALES(ae=e,FA_PERIOD_REFERENCE=1900-01-00)</t>
  </si>
  <si>
    <t>INVENT_TO_SALES(ae=a,FA_PERIOD_REFERENCE=1900-01-00)</t>
  </si>
  <si>
    <t>EBITDA_TO_REVENUE(ae=e,FA_PERIOD_REFERENCE=1900-01-00)</t>
  </si>
  <si>
    <t>EBITDA_TO_REVENUE(ae=a,FA_PERIOD_REFERENCE=1900-01-00)</t>
  </si>
  <si>
    <t>CF_FREE_CASH_FLOW(ae=e,FA_PERIOD_REFERENCE=1900-01-00)</t>
  </si>
  <si>
    <t>CF_FREE_CASH_FLOW(ae=a,FA_PERIOD_REFERENCE=1900-01-00)</t>
  </si>
  <si>
    <t>CF_NET_CHNG_CASH(ae=e,FA_PERIOD_REFERENCE=1900-01-00)</t>
  </si>
  <si>
    <t>CF_NET_CHNG_CASH(ae=a,FA_PERIOD_REFERENCE=1900-01-00)</t>
  </si>
  <si>
    <t>CF_CAP_EXPEND_PRPTY_ADD(ae=e,FA_PERIOD_REFERENCE=1900-01-00)</t>
  </si>
  <si>
    <t>CF_CAP_EXPEND_PRPTY_ADD(ae=a,FA_PERIOD_REFERENCE=1900-01-00)</t>
  </si>
  <si>
    <t>CF_NET_INC(ae=e,FA_PERIOD_REFERENCE=1900-01-00)</t>
  </si>
  <si>
    <t>CF_NET_INC(ae=a,FA_PERIOD_REFERENCE=1900-01-00)</t>
  </si>
  <si>
    <t>CF_CHANGE_IN_INVENTORIES(ae=e,FA_PERIOD_REFERENCE=1900-01-00)</t>
  </si>
  <si>
    <t>CF_CHANGE_IN_INVENTORIES(ae=a,FA_PERIOD_REFERENCE=1900-01-00)</t>
  </si>
  <si>
    <t>BS_CUR_LIAB(ae=e,FA_PERIOD_REFERENCE=1900-01-00)</t>
  </si>
  <si>
    <t>BS_CUR_LIAB(ae=a,FA_PERIOD_REFERENCE=1900-01-00)</t>
  </si>
  <si>
    <t>BS_TOT_LIAB2(ae=e,FA_PERIOD_REFERENCE=1900-01-00)</t>
  </si>
  <si>
    <t>BS_TOT_LIAB2(ae=a,FA_PERIOD_REFERENCE=1900-01-00)</t>
  </si>
  <si>
    <t>BS_CUR_ASSET_REPORT(ae=e,FA_PERIOD_REFERENCE=1900-01-00)</t>
  </si>
  <si>
    <t>BS_CUR_ASSET_REPORT(ae=a,FA_PERIOD_REFERENCE=1900-01-00)</t>
  </si>
  <si>
    <t>BS_TOT_ASSET(ae=e,FA_PERIOD_REFERENCE=1900-01-00)</t>
  </si>
  <si>
    <t>BS_TOT_ASSET(ae=a,FA_PERIOD_REFERENCE=1900-01-00)</t>
  </si>
  <si>
    <t>IS_COMP_NET_INCOME_ADJUST(ae=e,FA_PERIOD_REFERENCE=1900-01-00)</t>
  </si>
  <si>
    <t>IS_COMP_NET_INCOME_ADJUST(ae=a,FA_PERIOD_REFERENCE=1900-01-00)</t>
  </si>
  <si>
    <t>SALES_REV_TURN(ae=e,FA_PERIOD_REFERENCE=1900-01-00)</t>
  </si>
  <si>
    <t>SALES_REV_TURN(ae=a,FA_PERIOD_REFERENCE=1900-01-00)</t>
  </si>
  <si>
    <t>IS_COMP_SALES(ae=e,FA_PERIOD_REFERENCE=1900-01-00)</t>
  </si>
  <si>
    <t>IS_COMP_SALES(ae=a,FA_PERIOD_REFERENCE=1900-01-00)</t>
  </si>
  <si>
    <t>IS_COGS_TO_FE_AND_PP_AND_G(ae=e,FA_PERIOD_REFERENCE=1900-01-00)</t>
  </si>
  <si>
    <t>IS_COGS_TO_FE_AND_PP_AND_G(ae=a,FA_PERIOD_REFERENCE=1900-01-00)</t>
  </si>
  <si>
    <t>IS_NET_INTEREST_EXPENSE(ae=e,FA_PERIOD_REFERENCE=1900-01-00)</t>
  </si>
  <si>
    <t>IS_NET_INTEREST_EXPENSE(ae=a,FA_PERIOD_REFERENCE=1900-01-00)</t>
  </si>
  <si>
    <t>IS_COMPARABLE_EBITDA(ae=e,FA_PERIOD_REFERENCE=1900-01-00)</t>
  </si>
  <si>
    <t>IS_COMPARABLE_EBITDA(ae=a,FA_PERIOD_REFERENCE=1900-01-00)</t>
  </si>
  <si>
    <t>IS_COMPARABLE_EBIT(ae=e,FA_PERIOD_REFERENCE=1900-01-00)</t>
  </si>
  <si>
    <t>IS_COMPARABLE_EBIT(ae=a,FA_PERIOD_REFERENCE=1900-01-00)</t>
  </si>
  <si>
    <t>IS_EBIT(ae=e,FA_PERIOD_REFERENCE=1900-01-00)</t>
  </si>
  <si>
    <t>IS_EBIT(ae=a,FA_PERIOD_REFERENCE=1900-01-00)</t>
  </si>
  <si>
    <t>IS_EBITDA(ae=e,FA_PERIOD_REFERENCE=1900-01-00)</t>
  </si>
  <si>
    <t>IS_EBITDA(ae=a,FA_PERIOD_REFERENCE=1900-01-00)</t>
  </si>
  <si>
    <t>IS_OPERATING_EXPN(ae=e,FA_PERIOD_REFERENCE=1900-01-00)</t>
  </si>
  <si>
    <t>IS_OPERATING_EXPN(ae=a,FA_PERIOD_REFERENCE=1900-01-00)</t>
  </si>
  <si>
    <t>IS_OPER_INC(ae=e,FA_PERIOD_REFERENCE=1900-01-00)</t>
  </si>
  <si>
    <t>IS_OPER_INC(ae=a,FA_PERIOD_REFERENCE=1900-01-00)</t>
  </si>
  <si>
    <t>IS_COMP_GROSS_MARGIN_PERCENTAGE(ae=e,FA_PERIOD_REFERENCE=1900-01-00)</t>
  </si>
  <si>
    <t>IS_COMP_GROSS_MARGIN_PERCENTAGE(ae=a,FA_PERIOD_REFERENCE=1900-01-00)</t>
  </si>
  <si>
    <t>IS_COST_OF_MATL(ae=e,FA_PERIOD_REFERENCE=1900-01-00)</t>
  </si>
  <si>
    <t>IS_COST_OF_MATL(ae=a,FA_PERIOD_REFERENCE=1900-01-00)</t>
  </si>
  <si>
    <t>IS_COG_AND_SS_GAAP(ae=e,FA_PERIOD_REFERENCE=1900-01-00)</t>
  </si>
  <si>
    <t>IS_COG_AND_SS_GAAP(ae=a,FA_PERIOD_REFERENCE=1900-01-00)</t>
  </si>
  <si>
    <t>IS_COMP_EPS_ADJUSTED(ae=e,FA_PERIOD_REFERENCE=1900-01-00)</t>
  </si>
  <si>
    <t>IS_COMP_EPS_ADJUSTED(ae=a,FA_PERIOD_REFERENCE=1900-01-00)</t>
  </si>
  <si>
    <t>NORMALIZED_INCOME(ae=e,FA_PERIOD_REFERENCE=1900-01-00)</t>
  </si>
  <si>
    <t>NORMALIZED_INCOME(ae=a,FA_PERIOD_REFERENCE=1900-01-00)</t>
  </si>
  <si>
    <t>IS_COMP_NET_INCOME</t>
  </si>
  <si>
    <t>FECHAS</t>
  </si>
  <si>
    <t>BS_TOT_LIAB</t>
  </si>
  <si>
    <t>ypf US Equity</t>
  </si>
  <si>
    <t>FECHAS ypf</t>
  </si>
  <si>
    <t>EV_TO_MARKET_CAP(ae=e,FA_PERIOD_REFERENCE=2014-05-23)</t>
  </si>
  <si>
    <t>fecha_post_eecc</t>
  </si>
  <si>
    <t>fecha_pre_eecc</t>
  </si>
  <si>
    <t>YPF_pre_eecc</t>
  </si>
  <si>
    <t>YPF_post_eecc</t>
  </si>
  <si>
    <t>SPY_pre_eecc</t>
  </si>
  <si>
    <t>IBM US Equity</t>
  </si>
  <si>
    <t>sales_rev_turn(ae=e,fpt=q,fpr=range(2010q1,2024q4))</t>
  </si>
  <si>
    <t>YPF US Equity</t>
  </si>
  <si>
    <t>EV_TO_BOOK_VALUE(ae=e,FA_PERIOD_REFERENCE=2014-05-23)</t>
  </si>
  <si>
    <t>EV_TO_BOOK_VALUE(ae=a,FA_PERIOD_REFERENCE=2014-05-23)</t>
  </si>
  <si>
    <t>EV_TO_EBITDA(ae=e,FA_PERIOD_REFERENCE=2014-05-23)</t>
  </si>
  <si>
    <t>EV_TO_EBITDA(ae=a,FA_PERIOD_REFERENCE=2014-05-23)</t>
  </si>
  <si>
    <t>EV_TO_INVESTED_CAPITAL(ae=e,FA_PERIOD_REFERENCE=2014-05-23)</t>
  </si>
  <si>
    <t>EV_TO_INVESTED_CAPITAL(ae=a,FA_PERIOD_REFERENCE=2014-05-23)</t>
  </si>
  <si>
    <t>CFO_TO_SALES(ae=e,FA_PERIOD_REFERENCE=2014-05-23)</t>
  </si>
  <si>
    <t>CFO_TO_SALES(ae=a,FA_PERIOD_REFERENCE=2014-05-23)</t>
  </si>
  <si>
    <t>CFO_TO_TOT_DEBT(ae=e,FA_PERIOD_REFERENCE=2014-05-23)</t>
  </si>
  <si>
    <t>CFO_TO_TOT_DEBT(ae=a,FA_PERIOD_REFERENCE=2014-05-23)</t>
  </si>
  <si>
    <t>FCF_TO_INTEREST_EXPENSE(ae=e,FA_PERIOD_REFERENCE=2014-05-23)</t>
  </si>
  <si>
    <t>FCF_TO_INTEREST_EXPENSE(ae=a,FA_PERIOD_REFERENCE=2014-05-23)</t>
  </si>
  <si>
    <t>FCF_TO_TOTAL_DEBT(ae=e,FA_PERIOD_REFERENCE=2014-05-23)</t>
  </si>
  <si>
    <t>FCF_TO_TOTAL_DEBT(ae=a,FA_PERIOD_REFERENCE=2014-05-23)</t>
  </si>
  <si>
    <t>EBIT_TO_CASH_INTEREST_PAID(ae=e,FA_PERIOD_REFERENCE=2014-05-23)</t>
  </si>
  <si>
    <t>EBIT_TO_CASH_INTEREST_PAID(ae=a,FA_PERIOD_REFERENCE=2014-05-23)</t>
  </si>
  <si>
    <t>ASSET_TO_EQY(ae=e,FA_PERIOD_REFERENCE=2014-05-23)</t>
  </si>
  <si>
    <t>ASSET_TO_EQY(ae=a,FA_PERIOD_REFERENCE=2014-05-23)</t>
  </si>
  <si>
    <t>SALES_TO_TOT_ASSET(ae=e,FA_PERIOD_REFERENCE=2014-05-23)</t>
  </si>
  <si>
    <t>SALES_TO_TOT_ASSET(ae=a,FA_PERIOD_REFERENCE=2014-05-23)</t>
  </si>
  <si>
    <t>INVENT_TO_SALES(ae=e,FA_PERIOD_REFERENCE=2014-05-23)</t>
  </si>
  <si>
    <t>INVENT_TO_SALES(ae=a,FA_PERIOD_REFERENCE=2014-05-23)</t>
  </si>
  <si>
    <t>CF_CASH_FROM_OPER(ae=e,FA_PERIOD_REFERENCE=2014-05-23)</t>
  </si>
  <si>
    <t>CF_CASH_FROM_OPER(ae=a,FA_PERIOD_REFERENCE=2014-05-23)</t>
  </si>
  <si>
    <t>CF_NET_CHNG_CASH(ae=e,FA_PERIOD_REFERENCE=2014-05-23)</t>
  </si>
  <si>
    <t>CF_NET_CHNG_CASH(ae=a,FA_PERIOD_REFERENCE=2014-05-23)</t>
  </si>
  <si>
    <t>CF_CAP_EXPEND_PRPTY_ADD(ae=e,FA_PERIOD_REFERENCE=2014-05-23)</t>
  </si>
  <si>
    <t>CF_CAP_EXPEND_PRPTY_ADD(ae=a,FA_PERIOD_REFERENCE=2014-05-23)</t>
  </si>
  <si>
    <t>CF_CHANGE_IN_INVENTORIES(ae=e,FA_PERIOD_REFERENCE=2014-05-23)</t>
  </si>
  <si>
    <t>CF_CHANGE_IN_INVENTORIES(ae=a,FA_PERIOD_REFERENCE=2014-05-23)</t>
  </si>
  <si>
    <t>CF_FREE_CASH_FLOW_EX_DVD(ae=e,FA_PERIOD_REFERENCE=2014-05-23)</t>
  </si>
  <si>
    <t>CF_FREE_CASH_FLOW_EX_DVD(ae=a,FA_PERIOD_REFERENCE=2014-05-23)</t>
  </si>
  <si>
    <t>BS_CUR_LIAB(ae=e,FA_PERIOD_REFERENCE=2014-05-23)</t>
  </si>
  <si>
    <t>BS_CUR_LIAB(ae=a,FA_PERIOD_REFERENCE=2014-05-23)</t>
  </si>
  <si>
    <t>FNCL_LVRG(ae=e,FA_PERIOD_REFERENCE=2014-05-23)</t>
  </si>
  <si>
    <t>FNCL_LVRG(ae=a,FA_PERIOD_REFERENCE=2014-05-23)</t>
  </si>
  <si>
    <t>BS_CUR_ASSET_REPORT(ae=e,FA_PERIOD_REFERENCE=2014-05-23)</t>
  </si>
  <si>
    <t>BS_CUR_ASSET_REPORT(ae=a,FA_PERIOD_REFERENCE=2014-05-23)</t>
  </si>
  <si>
    <t>BS_TOT_ASSET(ae=e,FA_PERIOD_REFERENCE=2014-05-23)</t>
  </si>
  <si>
    <t>BS_TOT_ASSET(ae=a,FA_PERIOD_REFERENCE=2014-05-23)</t>
  </si>
  <si>
    <t>IS_COGS_TO_FE_AND_PP_AND_G(ae=e,FA_PERIOD_REFERENCE=2014-05-23)</t>
  </si>
  <si>
    <t>IS_COGS_TO_FE_AND_PP_AND_G(ae=a,FA_PERIOD_REFERENCE=2014-05-23)</t>
  </si>
  <si>
    <t>IS_NET_INTEREST_EXPENSE(ae=e,FA_PERIOD_REFERENCE=2014-05-23)</t>
  </si>
  <si>
    <t>IS_NET_INTEREST_EXPENSE(ae=a,FA_PERIOD_REFERENCE=2014-05-23)</t>
  </si>
  <si>
    <t>IS_EBIT(ae=e,FA_PERIOD_REFERENCE=2014-05-23)</t>
  </si>
  <si>
    <t>IS_EBIT(ae=a,FA_PERIOD_REFERENCE=2014-05-23)</t>
  </si>
  <si>
    <t>IS_EBITDA(ae=e,FA_PERIOD_REFERENCE=2014-05-23)</t>
  </si>
  <si>
    <t>IS_EBITDA(ae=a,FA_PERIOD_REFERENCE=2014-05-23)</t>
  </si>
  <si>
    <t>IS_OPERATING_EXPN(ae=e,FA_PERIOD_REFERENCE=2014-05-23)</t>
  </si>
  <si>
    <t>IS_OPERATING_EXPN(ae=a,FA_PERIOD_REFERENCE=2014-05-23)</t>
  </si>
  <si>
    <t>IS_COMP_GROSS_MARGIN_PERCENTAGE(ae=e,FA_PERIOD_REFERENCE=2014-05-23)</t>
  </si>
  <si>
    <t>IS_COMP_GROSS_MARGIN_PERCENTAGE(ae=a,FA_PERIOD_REFERENCE=2014-05-23)</t>
  </si>
  <si>
    <t>IS_COST_OF_MATL(ae=e,FA_PERIOD_REFERENCE=2014-05-23)</t>
  </si>
  <si>
    <t>IS_COST_OF_MATL(ae=a,FA_PERIOD_REFERENCE=2014-05-23)</t>
  </si>
  <si>
    <t>IS_COG_AND_SS_GAAP(ae=e,FA_PERIOD_REFERENCE=2014-05-23)</t>
  </si>
  <si>
    <t>IS_COG_AND_SS_GAAP(ae=a,FA_PERIOD_REFERENCE=2014-05-23)</t>
  </si>
  <si>
    <t>IS_COMP_EPS_ADJUSTED(ae=e,FA_PERIOD_REFERENCE=2014-05-23)</t>
  </si>
  <si>
    <t>IS_COMP_EPS_ADJUSTED(ae=a,FA_PERIOD_REFERENCE=2014-05-23)</t>
  </si>
  <si>
    <t>NORMALIZED_INCOME(ae=e,FA_PERIOD_REFERENCE=2014-05-23)</t>
  </si>
  <si>
    <t>NORMALIZED_INCOME(ae=a,FA_PERIOD_REFERENCE=2014-05-23)</t>
  </si>
  <si>
    <t>RETURN_COM_EQY(ae=e,FA_PERIOD_REFERENCE=2023-11-21)</t>
  </si>
  <si>
    <t>RETURN_COM_EQY(ae=a,FA_PERIOD_REFERENCE=2023-11-21)</t>
  </si>
  <si>
    <t>EV_TO_BOOK_VALUE(ae=e,FA_PERIOD_REFERENCE=2023-11-21)</t>
  </si>
  <si>
    <t>EV_TO_BOOK_VALUE(ae=a,FA_PERIOD_REFERENCE=2023-11-21)</t>
  </si>
  <si>
    <t>EV_TO_EBITDA(ae=e,FA_PERIOD_REFERENCE=2023-11-21)</t>
  </si>
  <si>
    <t>EV_TO_EBITDA(ae=a,FA_PERIOD_REFERENCE=2023-11-21)</t>
  </si>
  <si>
    <t>EV_TO_MARKET_CAP(ae=e,FA_PERIOD_REFERENCE=2023-11-21)</t>
  </si>
  <si>
    <t>EV_TO_MARKET_CAP(ae=a,FA_PERIOD_REFERENCE=2023-11-21)</t>
  </si>
  <si>
    <t>EV_TO_INVESTED_CAPITAL(ae=e,FA_PERIOD_REFERENCE=2023-11-21)</t>
  </si>
  <si>
    <t>EV_TO_INVESTED_CAPITAL(ae=a,FA_PERIOD_REFERENCE=2023-11-21)</t>
  </si>
  <si>
    <t>PX_TO_EBITDA(ae=e,FA_PERIOD_REFERENCE=2023-11-21)</t>
  </si>
  <si>
    <t>PX_TO_EBITDA(ae=a,FA_PERIOD_REFERENCE=2023-11-21)</t>
  </si>
  <si>
    <t>CFO_TO_SALES(ae=e,FA_PERIOD_REFERENCE=2023-11-21)</t>
  </si>
  <si>
    <t>CFO_TO_SALES(ae=a,FA_PERIOD_REFERENCE=2023-11-21)</t>
  </si>
  <si>
    <t>CFO_TO_TOT_DEBT(ae=e,FA_PERIOD_REFERENCE=2023-11-21)</t>
  </si>
  <si>
    <t>CFO_TO_TOT_DEBT(ae=a,FA_PERIOD_REFERENCE=2023-11-21)</t>
  </si>
  <si>
    <t>FCF_TO_INTEREST_EXPENSE(ae=e,FA_PERIOD_REFERENCE=2023-11-21)</t>
  </si>
  <si>
    <t>FCF_TO_INTEREST_EXPENSE(ae=a,FA_PERIOD_REFERENCE=2023-11-21)</t>
  </si>
  <si>
    <t>FCF_TO_TOTAL_DEBT(ae=e,FA_PERIOD_REFERENCE=2023-11-21)</t>
  </si>
  <si>
    <t>FCF_TO_TOTAL_DEBT(ae=a,FA_PERIOD_REFERENCE=2023-11-21)</t>
  </si>
  <si>
    <t>ROA_TO_ROE(ae=e,FA_PERIOD_REFERENCE=2023-11-21)</t>
  </si>
  <si>
    <t>ROA_TO_ROE(ae=a,FA_PERIOD_REFERENCE=2023-11-21)</t>
  </si>
  <si>
    <t>EBIT_TO_CASH_INTEREST_PAID(ae=e,FA_PERIOD_REFERENCE=2023-11-21)</t>
  </si>
  <si>
    <t>EBIT_TO_CASH_INTEREST_PAID(ae=a,FA_PERIOD_REFERENCE=2023-11-21)</t>
  </si>
  <si>
    <t>EBIT_TO_NET_SALES(ae=e,FA_PERIOD_REFERENCE=2023-11-21)</t>
  </si>
  <si>
    <t>EBIT_TO_NET_SALES(ae=a,FA_PERIOD_REFERENCE=2023-11-21)</t>
  </si>
  <si>
    <t>ASSET_TO_EQY(ae=e,FA_PERIOD_REFERENCE=2023-11-21)</t>
  </si>
  <si>
    <t>ASSET_TO_EQY(ae=a,FA_PERIOD_REFERENCE=2023-11-21)</t>
  </si>
  <si>
    <t>SALES_TO_TOT_ASSET(ae=e,FA_PERIOD_REFERENCE=2023-11-21)</t>
  </si>
  <si>
    <t>SALES_TO_TOT_ASSET(ae=a,FA_PERIOD_REFERENCE=2023-11-21)</t>
  </si>
  <si>
    <t>INVENT_TO_SALES(ae=e,FA_PERIOD_REFERENCE=2023-11-21)</t>
  </si>
  <si>
    <t>INVENT_TO_SALES(ae=a,FA_PERIOD_REFERENCE=2023-11-21)</t>
  </si>
  <si>
    <t>EBITDA_TO_REVENUE(ae=e,FA_PERIOD_REFERENCE=2023-11-21)</t>
  </si>
  <si>
    <t>EBITDA_TO_REVENUE(ae=a,FA_PERIOD_REFERENCE=2023-11-21)</t>
  </si>
  <si>
    <t>CF_FREE_CASH_FLOW(ae=e,FA_PERIOD_REFERENCE=2023-11-21)</t>
  </si>
  <si>
    <t>CF_FREE_CASH_FLOW(ae=a,FA_PERIOD_REFERENCE=2023-11-21)</t>
  </si>
  <si>
    <t>CF_CASH_FROM_OPER(ae=e,FA_PERIOD_REFERENCE=2023-11-21)</t>
  </si>
  <si>
    <t>CF_CASH_FROM_OPER(ae=a,FA_PERIOD_REFERENCE=2023-11-21)</t>
  </si>
  <si>
    <t>CF_NET_CHNG_CASH(ae=e,FA_PERIOD_REFERENCE=2023-11-21)</t>
  </si>
  <si>
    <t>CF_NET_CHNG_CASH(ae=a,FA_PERIOD_REFERENCE=2023-11-21)</t>
  </si>
  <si>
    <t>CF_CAP_EXPEND_PRPTY_ADD(ae=e,FA_PERIOD_REFERENCE=2023-11-21)</t>
  </si>
  <si>
    <t>CF_CAP_EXPEND_PRPTY_ADD(ae=a,FA_PERIOD_REFERENCE=2023-11-21)</t>
  </si>
  <si>
    <t>CF_NET_INC(ae=e,FA_PERIOD_REFERENCE=2023-11-21)</t>
  </si>
  <si>
    <t>CF_NET_INC(ae=a,FA_PERIOD_REFERENCE=2023-11-21)</t>
  </si>
  <si>
    <t>CF_CHANGE_IN_INVENTORIES(ae=e,FA_PERIOD_REFERENCE=2023-11-21)</t>
  </si>
  <si>
    <t>CF_CHANGE_IN_INVENTORIES(ae=a,FA_PERIOD_REFERENCE=2023-11-21)</t>
  </si>
  <si>
    <t>CF_FREE_CASH_FLOW_EX_DVD(ae=e,FA_PERIOD_REFERENCE=2023-11-21)</t>
  </si>
  <si>
    <t>CF_FREE_CASH_FLOW_EX_DVD(ae=a,FA_PERIOD_REFERENCE=2023-11-21)</t>
  </si>
  <si>
    <t>BS_CUR_LIAB(ae=e,FA_PERIOD_REFERENCE=2023-11-21)</t>
  </si>
  <si>
    <t>BS_CUR_LIAB(ae=a,FA_PERIOD_REFERENCE=2023-11-21)</t>
  </si>
  <si>
    <t>BS_TOT_LIAB2(ae=e,FA_PERIOD_REFERENCE=2023-11-21)</t>
  </si>
  <si>
    <t>BS_TOT_LIAB2(ae=a,FA_PERIOD_REFERENCE=2023-11-21)</t>
  </si>
  <si>
    <t>FNCL_LVRG(ae=e,FA_PERIOD_REFERENCE=2023-11-21)</t>
  </si>
  <si>
    <t>FNCL_LVRG(ae=a,FA_PERIOD_REFERENCE=2023-11-21)</t>
  </si>
  <si>
    <t>BS_CUR_ASSET_REPORT(ae=e,FA_PERIOD_REFERENCE=2023-11-21)</t>
  </si>
  <si>
    <t>BS_CUR_ASSET_REPORT(ae=a,FA_PERIOD_REFERENCE=2023-11-21)</t>
  </si>
  <si>
    <t>BS_TOT_ASSET(ae=e,FA_PERIOD_REFERENCE=2023-11-21)</t>
  </si>
  <si>
    <t>BS_TOT_ASSET(ae=a,FA_PERIOD_REFERENCE=2023-11-21)</t>
  </si>
  <si>
    <t>IS_COMP_NET_INCOME_ADJUST(ae=e,FA_PERIOD_REFERENCE=2023-11-21)</t>
  </si>
  <si>
    <t>IS_COMP_NET_INCOME_ADJUST(ae=a,FA_PERIOD_REFERENCE=2023-11-21)</t>
  </si>
  <si>
    <t>SALES_REV_TURN(ae=e,FA_PERIOD_REFERENCE=2023-11-21)</t>
  </si>
  <si>
    <t>SALES_REV_TURN(ae=a,FA_PERIOD_REFERENCE=2023-11-21)</t>
  </si>
  <si>
    <t>IS_COMP_SALES(ae=e,FA_PERIOD_REFERENCE=2023-11-21)</t>
  </si>
  <si>
    <t>IS_COMP_SALES(ae=a,FA_PERIOD_REFERENCE=2023-11-21)</t>
  </si>
  <si>
    <t>IS_COGS_TO_FE_AND_PP_AND_G(ae=e,FA_PERIOD_REFERENCE=2023-11-21)</t>
  </si>
  <si>
    <t>IS_COGS_TO_FE_AND_PP_AND_G(ae=a,FA_PERIOD_REFERENCE=2023-11-21)</t>
  </si>
  <si>
    <t>IS_NET_INTEREST_EXPENSE(ae=e,FA_PERIOD_REFERENCE=2023-11-21)</t>
  </si>
  <si>
    <t>IS_NET_INTEREST_EXPENSE(ae=a,FA_PERIOD_REFERENCE=2023-11-21)</t>
  </si>
  <si>
    <t>IS_COMPARABLE_EBITDA(ae=e,FA_PERIOD_REFERENCE=2023-11-21)</t>
  </si>
  <si>
    <t>IS_COMPARABLE_EBITDA(ae=a,FA_PERIOD_REFERENCE=2023-11-21)</t>
  </si>
  <si>
    <t>IS_COMPARABLE_EBIT(ae=e,FA_PERIOD_REFERENCE=2023-11-21)</t>
  </si>
  <si>
    <t>IS_COMPARABLE_EBIT(ae=a,FA_PERIOD_REFERENCE=2023-11-21)</t>
  </si>
  <si>
    <t>IS_EBIT(ae=e,FA_PERIOD_REFERENCE=2023-11-21)</t>
  </si>
  <si>
    <t>IS_EBIT(ae=a,FA_PERIOD_REFERENCE=2023-11-21)</t>
  </si>
  <si>
    <t>IS_EBITDA(ae=e,FA_PERIOD_REFERENCE=2023-11-21)</t>
  </si>
  <si>
    <t>IS_EBITDA(ae=a,FA_PERIOD_REFERENCE=2023-11-21)</t>
  </si>
  <si>
    <t>IS_OPERATING_EXPN(ae=e,FA_PERIOD_REFERENCE=2023-11-21)</t>
  </si>
  <si>
    <t>IS_OPERATING_EXPN(ae=a,FA_PERIOD_REFERENCE=2023-11-21)</t>
  </si>
  <si>
    <t>IS_OPER_INC(ae=e,FA_PERIOD_REFERENCE=2023-11-21)</t>
  </si>
  <si>
    <t>IS_OPER_INC(ae=a,FA_PERIOD_REFERENCE=2023-11-21)</t>
  </si>
  <si>
    <t>IS_COMP_GROSS_MARGIN_PERCENTAGE(ae=e,FA_PERIOD_REFERENCE=2023-11-21)</t>
  </si>
  <si>
    <t>IS_COMP_GROSS_MARGIN_PERCENTAGE(ae=a,FA_PERIOD_REFERENCE=2023-11-21)</t>
  </si>
  <si>
    <t>IS_COST_OF_MATL(ae=e,FA_PERIOD_REFERENCE=2023-11-21)</t>
  </si>
  <si>
    <t>IS_COST_OF_MATL(ae=a,FA_PERIOD_REFERENCE=2023-11-21)</t>
  </si>
  <si>
    <t>IS_COG_AND_SS_GAAP(ae=e,FA_PERIOD_REFERENCE=2023-11-21)</t>
  </si>
  <si>
    <t>IS_COG_AND_SS_GAAP(ae=a,FA_PERIOD_REFERENCE=2023-11-21)</t>
  </si>
  <si>
    <t>IS_COMP_EPS_ADJUSTED(ae=e,FA_PERIOD_REFERENCE=2023-11-21)</t>
  </si>
  <si>
    <t>IS_COMP_EPS_ADJUSTED(ae=a,FA_PERIOD_REFERENCE=2023-11-21)</t>
  </si>
  <si>
    <t>NORMALIZED_INCOME(ae=e,FA_PERIOD_REFERENCE=2023-11-21)</t>
  </si>
  <si>
    <t>NORMALIZED_INCOME(ae=a,FA_PERIOD_REFERENCE=2023-11-21)</t>
  </si>
  <si>
    <t>sales_rev_turn(ae=e,fpt=ltm,fpo=1)</t>
  </si>
  <si>
    <t>EARN_FOR_COMMON</t>
  </si>
  <si>
    <t>EARN_FOR_COMMON(ae=a,FA_PERIOD_REFERENCE=2014-05-23)</t>
  </si>
  <si>
    <t>EARN_FOR_COMMON(ae=e,FA_PERIOD_REFERENCE=2014-05-23)</t>
  </si>
  <si>
    <t>EARN_FOR_COM_TO_TOT_REV(ae=e,FA_PERIOD_REFERENCE=2014-05-23)</t>
  </si>
  <si>
    <t>EARN_FOR_COM_TO_TOT_REV(ae=a,FA_PERIOD_REFERENCE=2014-05-23)</t>
  </si>
  <si>
    <t>EARN_FOR_COM_TO_TOT_REV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</si>
</sst>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000_-;\-* #,##0.00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  <xf numFmtId="164" fontId="0" fillId="0" borderId="0" xfId="1" applyNumberFormat="1" applyFont="1"/>
    <xf numFmtId="20" fontId="0" fillId="0" borderId="0" xfId="0" applyNumberFormat="1"/>
    <xf numFmtId="0" fontId="0" fillId="2" borderId="0" xfId="0" applyFill="1"/>
    <xf numFmtId="165" fontId="0" fillId="0" borderId="0" xfId="2" applyNumberFormat="1" applyFont="1"/>
    <xf numFmtId="0" fontId="3" fillId="0" borderId="0" xfId="0" applyFont="1"/>
    <xf numFmtId="0" fontId="4" fillId="0" borderId="0" xfId="0" applyFont="1"/>
    <xf numFmtId="43" fontId="0" fillId="0" borderId="0" xfId="2" applyFont="1"/>
    <xf numFmtId="0" fontId="0" fillId="0" borderId="0" xfId="0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Data...3560910978</v>
        <stp/>
        <stp>BQL|13313029754468515153</stp>
        <tr r="AM26" s="6"/>
      </tp>
      <tp t="s">
        <v>#N/A Requesting Data...4026229215</v>
        <stp/>
        <stp>BQL|12719853862440054350</stp>
        <tr r="Z9" s="6"/>
      </tp>
      <tp t="s">
        <v>#N/A Requesting Data...3011993419</v>
        <stp/>
        <stp>BQL|15272314262379162649</stp>
        <tr r="B25" s="6"/>
      </tp>
      <tp t="s">
        <v>#N/A Requesting Data...3615002859</v>
        <stp/>
        <stp>BQL|17278070106248395040</stp>
        <tr r="B23" s="6"/>
      </tp>
      <tp t="s">
        <v>#N/A Requesting Data...3299298070</v>
        <stp/>
        <stp>BQL|10821292800575586834</stp>
        <tr r="B16" s="6"/>
      </tp>
      <tp t="s">
        <v>#N/A Requesting Data...3903595682</v>
        <stp/>
        <stp>BQL|13381568340378588563</stp>
        <tr r="AO19" s="6"/>
      </tp>
      <tp t="s">
        <v>#N/A Requesting Data...3800707191</v>
        <stp/>
        <stp>BQL|18034974790846634109</stp>
        <tr r="E8" s="6"/>
      </tp>
      <tp t="s">
        <v>#N/A Requesting Data...4153343033</v>
        <stp/>
        <stp>BQL|12849767910793786896</stp>
        <tr r="N28" s="6"/>
      </tp>
      <tp t="s">
        <v>#N/A Requesting Data...3927614377</v>
        <stp/>
        <stp>BQL|11290413887612650008</stp>
        <tr r="AO42" s="6"/>
      </tp>
      <tp t="s">
        <v>#N/A Requesting Data...4075642789</v>
        <stp/>
        <stp>BQL|14284727008879975530</stp>
        <tr r="I15" s="6"/>
      </tp>
      <tp t="s">
        <v>#N/A Requesting Data...3295708801</v>
        <stp/>
        <stp>BQL|13391843280235664939</stp>
        <tr r="E24" s="6"/>
      </tp>
      <tp t="s">
        <v>#N/A Requesting Data...3371012478</v>
        <stp/>
        <stp>BQL|18392928193753041407</stp>
        <tr r="O25" s="6"/>
      </tp>
      <tp t="s">
        <v>#N/A Requesting Data...3504688360</v>
        <stp/>
        <stp>BQL|12536115148319379122</stp>
        <tr r="F13" s="6"/>
      </tp>
      <tp t="s">
        <v>#N/A Requesting Data...3215584089</v>
        <stp/>
        <stp>BQL|16255728439578332561</stp>
        <tr r="X30" s="6"/>
      </tp>
      <tp t="s">
        <v>#N/A Requesting Data...2925687711</v>
        <stp/>
        <stp>BQL|18074977648648617259</stp>
        <tr r="AL42" s="6"/>
      </tp>
      <tp t="s">
        <v>#N/A Requesting Data...3899750359</v>
        <stp/>
        <stp>BQL|12438197142141750942</stp>
        <tr r="AC26" s="6"/>
      </tp>
      <tp t="s">
        <v>#N/A Requesting Data...3258816668</v>
        <stp/>
        <stp>BQL|14489412250683986904</stp>
        <tr r="W41" s="6"/>
      </tp>
      <tp t="s">
        <v>#N/A Requesting Data...4045982795</v>
        <stp/>
        <stp>BQL|14632777071263873875</stp>
        <tr r="R3" s="6"/>
      </tp>
      <tp t="s">
        <v>#N/A Requesting Data...3482252950</v>
        <stp/>
        <stp>BQL|13429661494486138598</stp>
        <tr r="U15" s="6"/>
      </tp>
      <tp t="s">
        <v>#N/A Requesting Data...3969694914</v>
        <stp/>
        <stp>BQL|17978604490557306034</stp>
        <tr r="W37" s="6"/>
      </tp>
      <tp t="s">
        <v>#N/A Requesting Data...4038237760</v>
        <stp/>
        <stp>BQL|10313893826450483533</stp>
        <tr r="O15" s="6"/>
      </tp>
      <tp t="s">
        <v>#N/A Requesting Data...3396411846</v>
        <stp/>
        <stp>BQL|11771829040441804367</stp>
        <tr r="L33" s="6"/>
      </tp>
      <tp t="s">
        <v>#N/A Requesting Data...3207724722</v>
        <stp/>
        <stp>BQL|18023915787311956745</stp>
        <tr r="H31" s="6"/>
      </tp>
      <tp t="s">
        <v>#N/A Requesting Data...3725194673</v>
        <stp/>
        <stp>BQL|17129251763019845556</stp>
        <tr r="AP41" s="6"/>
      </tp>
      <tp t="s">
        <v>#N/A Requesting Data...2942966329</v>
        <stp/>
        <stp>BQL|13473861232736392071</stp>
        <tr r="C42" s="6"/>
      </tp>
      <tp t="s">
        <v>#N/A Requesting Data...4144538061</v>
        <stp/>
        <stp>BQL|15703748401678299449</stp>
        <tr r="U8" s="6"/>
      </tp>
      <tp t="s">
        <v>#N/A Requesting Data...3388319989</v>
        <stp/>
        <stp>BQL|11027031190217195166</stp>
        <tr r="AO14" s="6"/>
      </tp>
      <tp t="s">
        <v>#N/A Requesting Data...3866075216</v>
        <stp/>
        <stp>BQL|14107174237429216142</stp>
        <tr r="B34" s="6"/>
      </tp>
      <tp t="s">
        <v>#N/A Requesting Data...3476269598</v>
        <stp/>
        <stp>BQL|18111949055243519932</stp>
        <tr r="AP21" s="6"/>
      </tp>
      <tp t="s">
        <v>#N/A Requesting Data...3001192939</v>
        <stp/>
        <stp>BQL|18352325159124896466</stp>
        <tr r="H25" s="6"/>
      </tp>
      <tp t="s">
        <v>#N/A Requesting Data...3994299787</v>
        <stp/>
        <stp>BQL|18200289267775978724</stp>
        <tr r="Z5" s="6"/>
      </tp>
      <tp t="s">
        <v>#N/A Requesting Data...3413455231</v>
        <stp/>
        <stp>BQL|11176459893294005611</stp>
        <tr r="L24" s="6"/>
      </tp>
      <tp t="s">
        <v>#N/A Requesting Data...3702802613</v>
        <stp/>
        <stp>BQL|14124403566049321126</stp>
        <tr r="R25" s="6"/>
      </tp>
      <tp t="s">
        <v>#N/A Requesting Data...4146492152</v>
        <stp/>
        <stp>BQL|14224933948543827409</stp>
        <tr r="AM5" s="6"/>
      </tp>
      <tp t="s">
        <v>#N/A Requesting Data...4202493781</v>
        <stp/>
        <stp>BQL|10675633085002712268</stp>
        <tr r="AO34" s="6"/>
      </tp>
      <tp t="s">
        <v>#N/A Requesting Data...3238673687</v>
        <stp/>
        <stp>BQL|11781948130744004120</stp>
        <tr r="AI5" s="6"/>
      </tp>
      <tp t="s">
        <v>#N/A Requesting Data...4285069343</v>
        <stp/>
        <stp>BQL|17612000423209329268</stp>
        <tr r="N4" s="6"/>
      </tp>
      <tp t="s">
        <v>#N/A Requesting Data...3880922588</v>
        <stp/>
        <stp>BQL|10609823424372487648</stp>
        <tr r="W40" s="6"/>
      </tp>
      <tp t="s">
        <v>#N/A Requesting Data...4002202211</v>
        <stp/>
        <stp>BQL|13421829127867816094</stp>
        <tr r="U44" s="6"/>
      </tp>
      <tp t="s">
        <v>#N/A Requesting Data...3125682965</v>
        <stp/>
        <stp>BQL|16042487356850590988</stp>
        <tr r="E5" s="6"/>
      </tp>
      <tp t="s">
        <v>#N/A Requesting Data...3743453613</v>
        <stp/>
        <stp>BQL|11012219513655730965</stp>
        <tr r="H41" s="6"/>
      </tp>
      <tp t="s">
        <v>#N/A Requesting Data...4138532071</v>
        <stp/>
        <stp>BQL|14703945601170861389</stp>
        <tr r="K29" s="6"/>
      </tp>
      <tp t="s">
        <v>#N/A Requesting Data...3760409160</v>
        <stp/>
        <stp>BQL|10794026050049685216</stp>
        <tr r="AR31" s="6"/>
      </tp>
      <tp t="s">
        <v>#N/A Requesting Data...3968535035</v>
        <stp/>
        <stp>BQL|13204054402209659415</stp>
        <tr r="AO23" s="6"/>
      </tp>
      <tp t="s">
        <v>#N/A Requesting Data...4191150552</v>
        <stp/>
        <stp>BQL|14190650729696468847</stp>
        <tr r="AI22" s="6"/>
      </tp>
      <tp t="s">
        <v>#N/A Requesting Data...3310737854</v>
        <stp/>
        <stp>BQL|14904702025889404646</stp>
        <tr r="AS42" s="6"/>
      </tp>
      <tp t="s">
        <v>#N/A Requesting Data...3218881557</v>
        <stp/>
        <stp>BQL|15206571882202220490</stp>
        <tr r="AA36" s="6"/>
      </tp>
      <tp t="s">
        <v>#N/A Requesting Data...3418684457</v>
        <stp/>
        <stp>BQL|16073363434159932172</stp>
        <tr r="W8" s="6"/>
      </tp>
      <tp t="s">
        <v>#N/A Requesting Data...3035938906</v>
        <stp/>
        <stp>BQL|17535117157065620892</stp>
        <tr r="AA12" s="6"/>
      </tp>
      <tp t="s">
        <v>#N/A Requesting Data...3881383171</v>
        <stp/>
        <stp>BQL|17867439652328207042</stp>
        <tr r="Q25" s="6"/>
      </tp>
      <tp t="s">
        <v>#N/A Requesting Data...3928993566</v>
        <stp/>
        <stp>BQL|14482739498020414440</stp>
        <tr r="O13" s="6"/>
      </tp>
      <tp t="s">
        <v>#N/A Requesting Data...3148226558</v>
        <stp/>
        <stp>BQL|18321083512027061072</stp>
        <tr r="K43" s="6"/>
      </tp>
      <tp t="s">
        <v>#N/A Requesting Data...4286724821</v>
        <stp/>
        <stp>BQL|15017918118296712561</stp>
        <tr r="AS24" s="6"/>
      </tp>
      <tp t="s">
        <v>#N/A Requesting Data...3646304988</v>
        <stp/>
        <stp>BQL|17321698483304241337</stp>
        <tr r="N31" s="6"/>
      </tp>
      <tp t="s">
        <v>#N/A Requesting Data...3018446014</v>
        <stp/>
        <stp>BQL|18199314723790318783</stp>
        <tr r="W27" s="6"/>
      </tp>
      <tp t="s">
        <v>#N/A Requesting Data...3292177695</v>
        <stp/>
        <stp>BQL|13092911457645936472</stp>
        <tr r="AJ17" s="6"/>
      </tp>
      <tp t="s">
        <v>#N/A Requesting Data...3005917087</v>
        <stp/>
        <stp>BQL|11152314826699680783</stp>
        <tr r="X17" s="6"/>
      </tp>
      <tp t="s">
        <v>#N/A Requesting Data...3860228686</v>
        <stp/>
        <stp>BQL|17767317986756824406</stp>
        <tr r="E19" s="6"/>
      </tp>
      <tp t="s">
        <v>#N/A Requesting Data...3547213970</v>
        <stp/>
        <stp>BQL|14060970004810157392</stp>
        <tr r="Q27" s="6"/>
      </tp>
      <tp t="s">
        <v>#N/A Requesting Data...3353298998</v>
        <stp/>
        <stp>BQL|13199009336347401982</stp>
        <tr r="W18" s="6"/>
      </tp>
      <tp t="s">
        <v>#N/A Requesting Data...3994245921</v>
        <stp/>
        <stp>BQL|18311457657316934133</stp>
        <tr r="U18" s="6"/>
      </tp>
      <tp t="s">
        <v>#N/A Requesting Data...3177680266</v>
        <stp/>
        <stp>BQL|15998832353334662255</stp>
        <tr r="L43" s="6"/>
      </tp>
      <tp t="s">
        <v>#N/A Requesting Data...3409511701</v>
        <stp/>
        <stp>BQL|14537341487746591797</stp>
        <tr r="C4" s="6"/>
      </tp>
      <tp t="s">
        <v>#N/A Requesting Data...3239598082</v>
        <stp/>
        <stp>BQL|10480534077227535804</stp>
        <tr r="B28" s="6"/>
      </tp>
      <tp t="s">
        <v>#N/A Requesting Data...3286805774</v>
        <stp/>
        <stp>BQL|14694381540049356784</stp>
        <tr r="F6" s="6"/>
      </tp>
      <tp t="s">
        <v>#N/A Requesting Data...3993307723</v>
        <stp/>
        <stp>BQL|14940974570544910325</stp>
        <tr r="N40" s="6"/>
      </tp>
      <tp t="s">
        <v>#N/A Requesting Data...3011648714</v>
        <stp/>
        <stp>BQL|13739642075716781951</stp>
        <tr r="AF37" s="6"/>
      </tp>
      <tp t="s">
        <v>#N/A Requesting Data...3529071745</v>
        <stp/>
        <stp>BQL|12501838623414396125</stp>
        <tr r="AL14" s="6"/>
      </tp>
      <tp t="s">
        <v>#N/A Requesting Data...3981816622</v>
        <stp/>
        <stp>BQL|16338344661107388918</stp>
        <tr r="B22" s="6"/>
      </tp>
      <tp t="s">
        <v>#N/A Requesting Data...3563779182</v>
        <stp/>
        <stp>BQL|17406771482217509206</stp>
        <tr r="AP12" s="6"/>
      </tp>
      <tp t="s">
        <v>#N/A Requesting Data...3247026998</v>
        <stp/>
        <stp>BQL|13750965995109528763</stp>
        <tr r="Z4" s="6"/>
      </tp>
      <tp t="s">
        <v>#N/A Requesting Data...4091573022</v>
        <stp/>
        <stp>BQL|13056205733146019947</stp>
        <tr r="K7" s="6"/>
      </tp>
      <tp t="s">
        <v>#N/A Requesting Data...3277780895</v>
        <stp/>
        <stp>BQL|14268184327012292894</stp>
        <tr r="AP33" s="6"/>
      </tp>
      <tp t="s">
        <v>#N/A Requesting Data...3435121196</v>
        <stp/>
        <stp>BQL|15125850871384532364</stp>
        <tr r="AR32" s="6"/>
      </tp>
      <tp t="s">
        <v>#N/A Requesting Data...3912712211</v>
        <stp/>
        <stp>BQL|13585400881147298569</stp>
        <tr r="AL8" s="6"/>
      </tp>
      <tp t="s">
        <v>#N/A Requesting Data...3437051443</v>
        <stp/>
        <stp>BQL|15053349590540784207</stp>
        <tr r="R34" s="6"/>
      </tp>
      <tp t="s">
        <v>#N/A Requesting Data...3895305560</v>
        <stp/>
        <stp>BQL|13719812037750610541</stp>
        <tr r="AO9" s="6"/>
      </tp>
      <tp t="s">
        <v>#N/A Requesting Data...4054635994</v>
        <stp/>
        <stp>BQL|18034810017214699823</stp>
        <tr r="F44" s="6"/>
      </tp>
      <tp t="s">
        <v>#N/A Requesting Data...3966675727</v>
        <stp/>
        <stp>BQL|14234049294198024801</stp>
        <tr r="AO32" s="6"/>
      </tp>
      <tp t="s">
        <v>#N/A Requesting Data...3166455298</v>
        <stp/>
        <stp>BQL|12553325468668810253</stp>
        <tr r="L39" s="6"/>
      </tp>
      <tp t="s">
        <v>#N/A Requesting Data...3709917588</v>
        <stp/>
        <stp>BQL|17668770143930858970</stp>
        <tr r="L30" s="6"/>
      </tp>
      <tp t="s">
        <v>#N/A Requesting Data...3558197479</v>
        <stp/>
        <stp>BQL|13270083454343582869</stp>
        <tr r="L41" s="6"/>
      </tp>
      <tp t="s">
        <v>#N/A Requesting Data...3648889761</v>
        <stp/>
        <stp>BQL|11199121078892345845</stp>
        <tr r="U17" s="6"/>
      </tp>
      <tp t="s">
        <v>#N/A Requesting Data...3572289936</v>
        <stp/>
        <stp>BQL|14575985430636934581</stp>
        <tr r="AC23" s="6"/>
      </tp>
      <tp t="s">
        <v>#N/A Requesting Data...3472450846</v>
        <stp/>
        <stp>BQL|11700490543138621476</stp>
        <tr r="R8" s="6"/>
      </tp>
      <tp t="s">
        <v>#N/A Requesting Data...3730848771</v>
        <stp/>
        <stp>BQL|17824922843621643608</stp>
        <tr r="AL11" s="6"/>
      </tp>
      <tp t="s">
        <v>#N/A Requesting Data...4247685827</v>
        <stp/>
        <stp>BQL|16251954465531441599</stp>
        <tr r="W11" s="6"/>
      </tp>
      <tp t="s">
        <v>#N/A Requesting Data...3874760411</v>
        <stp/>
        <stp>BQL|12270891610552730432</stp>
        <tr r="Z16" s="6"/>
      </tp>
      <tp t="s">
        <v>#N/A Requesting Data...4071431759</v>
        <stp/>
        <stp>BQL|14581706102548856613</stp>
        <tr r="AD24" s="6"/>
      </tp>
      <tp t="s">
        <v>#N/A Requesting Data...3450626896</v>
        <stp/>
        <stp>BQL|16132084583896440508</stp>
        <tr r="I12" s="6"/>
      </tp>
      <tp t="s">
        <v>#N/A Requesting Data...3391269661</v>
        <stp/>
        <stp>BQL|14486954392558892150</stp>
        <tr r="AL23" s="6"/>
      </tp>
      <tp t="s">
        <v>#N/A Requesting Data...3529485376</v>
        <stp/>
        <stp>BQL|15815956316320234006</stp>
        <tr r="AF18" s="6"/>
      </tp>
      <tp t="s">
        <v>#N/A Requesting Data...4293227933</v>
        <stp/>
        <stp>BQL|10998861236723907586</stp>
        <tr r="AS44" s="6"/>
      </tp>
      <tp t="s">
        <v>#N/A Requesting Data...3814483847</v>
        <stp/>
        <stp>BQL|10556749528008234036</stp>
        <tr r="Q18" s="6"/>
      </tp>
      <tp t="s">
        <v>#N/A Requesting Data...3457239057</v>
        <stp/>
        <stp>BQL|11760263573991844826</stp>
        <tr r="O42" s="6"/>
      </tp>
      <tp t="s">
        <v>#N/A Requesting Data...3438219504</v>
        <stp/>
        <stp>BQL|16809962462223094745</stp>
        <tr r="Z17" s="6"/>
      </tp>
      <tp t="s">
        <v>#N/A Requesting Data...3349591002</v>
        <stp/>
        <stp>BQL|11156818145588496893</stp>
        <tr r="AL41" s="6"/>
      </tp>
      <tp t="s">
        <v>#N/A Requesting Data...3937527261</v>
        <stp/>
        <stp>BQL|13221262456331892812</stp>
        <tr r="X10" s="6"/>
      </tp>
      <tp t="s">
        <v>#N/A Requesting Data...3386257385</v>
        <stp/>
        <stp>BQL|11600939979854037668</stp>
        <tr r="F18" s="6"/>
      </tp>
      <tp t="s">
        <v>#N/A Requesting Data...3121463774</v>
        <stp/>
        <stp>BQL|10227394610126572949</stp>
        <tr r="H29" s="6"/>
      </tp>
      <tp t="s">
        <v>#N/A Requesting Data...3903989368</v>
        <stp/>
        <stp>BQL|17650095063599687508</stp>
        <tr r="AD25" s="6"/>
      </tp>
      <tp t="s">
        <v>#N/A Requesting Data...3910828249</v>
        <stp/>
        <stp>BQL|10393157540509114030</stp>
        <tr r="L8" s="6"/>
      </tp>
      <tp t="s">
        <v>#N/A Requesting Data...3477176775</v>
        <stp/>
        <stp>BQL|11518402697449612908</stp>
        <tr r="C12" s="6"/>
      </tp>
      <tp t="s">
        <v>#N/A Requesting Data...4234447094</v>
        <stp/>
        <stp>BQL|18172501214673687375</stp>
        <tr r="AG2" s="6"/>
      </tp>
      <tp t="s">
        <v>#N/A Requesting Data...3206965610</v>
        <stp/>
        <stp>BQL|12767835631961998481</stp>
        <tr r="W38" s="6"/>
      </tp>
      <tp t="s">
        <v>#N/A Requesting Data...3366245637</v>
        <stp/>
        <stp>BQL|15685379154247330821</stp>
        <tr r="AA28" s="6"/>
      </tp>
      <tp t="s">
        <v>#N/A Requesting Data...4067628742</v>
        <stp/>
        <stp>BQL|15109320790174500721</stp>
        <tr r="U10" s="6"/>
      </tp>
      <tp t="s">
        <v>#N/A Requesting Data...4268277535</v>
        <stp/>
        <stp>BQL|12362385763168785384</stp>
        <tr r="AA38" s="6"/>
      </tp>
      <tp t="s">
        <v>#N/A Requesting Data...4280463530</v>
        <stp/>
        <stp>BQL|10897778194185806740</stp>
        <tr r="L28" s="6"/>
      </tp>
      <tp t="s">
        <v>#N/A Requesting Data...3758924700</v>
        <stp/>
        <stp>BQL|17224728892302156749</stp>
        <tr r="AI9" s="6"/>
      </tp>
      <tp t="s">
        <v>#N/A Requesting Data...3716889863</v>
        <stp/>
        <stp>BQL|17485726181030787461</stp>
        <tr r="H18" s="6"/>
      </tp>
      <tp t="s">
        <v>#N/A Requesting Data...4215675977</v>
        <stp/>
        <stp>BQL|14507330441579622673</stp>
        <tr r="Z41" s="6"/>
      </tp>
      <tp t="s">
        <v>#N/A Requesting Data...3182220928</v>
        <stp/>
        <stp>BQL|15841283862905651855</stp>
        <tr r="H24" s="6"/>
      </tp>
      <tp t="s">
        <v>#N/A Requesting Data...4115029884</v>
        <stp/>
        <stp>BQL|12460705892784360458</stp>
        <tr r="E29" s="6"/>
      </tp>
      <tp t="s">
        <v>#N/A Requesting Data...4049829870</v>
        <stp/>
        <stp>BQL|16688668858781985816</stp>
        <tr r="AR13" s="6"/>
      </tp>
      <tp t="s">
        <v>#N/A Requesting Data...3838021332</v>
        <stp/>
        <stp>BQL|17384637482366082329</stp>
        <tr r="F40" s="6"/>
      </tp>
      <tp t="s">
        <v>#N/A Requesting Data...3807984841</v>
        <stp/>
        <stp>BQL|11145110340021793971</stp>
        <tr r="AL21" s="6"/>
      </tp>
      <tp t="s">
        <v>#N/A Requesting Data...3874076559</v>
        <stp/>
        <stp>BQL|13424252893591633546</stp>
        <tr r="AD16" s="6"/>
      </tp>
      <tp t="s">
        <v>#N/A Requesting Data...3925047843</v>
        <stp/>
        <stp>BQL|12355629680057467761</stp>
        <tr r="AJ36" s="6"/>
      </tp>
      <tp t="s">
        <v>#N/A Requesting Data...4205417679</v>
        <stp/>
        <stp>BQL|12593737547614540975</stp>
        <tr r="W26" s="6"/>
      </tp>
      <tp t="s">
        <v>#N/A Requesting Data...3461530679</v>
        <stp/>
        <stp>BQL|10491510809370754977</stp>
        <tr r="AP43" s="6"/>
      </tp>
      <tp t="s">
        <v>#N/A Requesting Data...3818857080</v>
        <stp/>
        <stp>BQL|11692300097670949749</stp>
        <tr r="E37" s="6"/>
      </tp>
      <tp t="s">
        <v>#N/A Requesting Data...4059426655</v>
        <stp/>
        <stp>BQL|10351844821641851717</stp>
        <tr r="U11" s="6"/>
      </tp>
      <tp t="s">
        <v>#N/A Requesting Data...3828435763</v>
        <stp/>
        <stp>BQL|14617761841972035980</stp>
        <tr r="Q44" s="6"/>
      </tp>
      <tp t="s">
        <v>#N/A Requesting Data...4195382129</v>
        <stp/>
        <stp>BQL|11194898527327583030</stp>
        <tr r="E11" s="6"/>
      </tp>
      <tp t="s">
        <v>#N/A Requesting Data...3818460768</v>
        <stp/>
        <stp>BQL|17637401199146353056</stp>
        <tr r="I6" s="6"/>
      </tp>
      <tp t="s">
        <v>#N/A Requesting Data...3912363020</v>
        <stp/>
        <stp>BQL|16162885727007026777</stp>
        <tr r="AA26" s="6"/>
      </tp>
      <tp t="s">
        <v>#N/A Requesting Data...3225856973</v>
        <stp/>
        <stp>BQL|16356390193784984483</stp>
        <tr r="F31" s="6"/>
      </tp>
      <tp t="s">
        <v>#N/A Requesting Data...3596489832</v>
        <stp/>
        <stp>BQL|11911382898601339626</stp>
        <tr r="F37" s="6"/>
      </tp>
      <tp t="s">
        <v>#N/A Requesting Data...3543003597</v>
        <stp/>
        <stp>BQL|16496369066226710988</stp>
        <tr r="AC4" s="6"/>
      </tp>
      <tp t="s">
        <v>#N/A Requesting Data...3197636730</v>
        <stp/>
        <stp>BQL|13987716337532297968</stp>
        <tr r="O12" s="6"/>
      </tp>
      <tp t="s">
        <v>#N/A Requesting Data...3786947994</v>
        <stp/>
        <stp>BQL|16724182843887369840</stp>
        <tr r="X41" s="6"/>
      </tp>
      <tp t="s">
        <v>#N/A Requesting Data...3579745571</v>
        <stp/>
        <stp>BQL|17254653688255607024</stp>
        <tr r="AM17" s="6"/>
      </tp>
      <tp t="s">
        <v>#N/A Requesting Data...4158090354</v>
        <stp/>
        <stp>BQL|13136816999929333704</stp>
        <tr r="AA10" s="6"/>
      </tp>
      <tp t="s">
        <v>#N/A Requesting Data...3583620844</v>
        <stp/>
        <stp>BQL|18381611852491353692</stp>
        <tr r="AG34" s="6"/>
      </tp>
      <tp t="s">
        <v>#N/A Requesting Data...3902269867</v>
        <stp/>
        <stp>BQL|17184280296184068456</stp>
        <tr r="AJ14" s="6"/>
      </tp>
      <tp t="s">
        <v>#N/A Requesting Data...3593417634</v>
        <stp/>
        <stp>BQL|17926443703846753934</stp>
        <tr r="AD33" s="6"/>
      </tp>
      <tp t="s">
        <v>#N/A Requesting Data...3951374244</v>
        <stp/>
        <stp>BQL|13183975205552870419</stp>
        <tr r="AG18" s="6"/>
      </tp>
      <tp t="s">
        <v>#N/A Requesting Data...3336982928</v>
        <stp/>
        <stp>BQL|18314800272322225996</stp>
        <tr r="R24" s="6"/>
      </tp>
      <tp t="s">
        <v>#N/A Requesting Data...3999414549</v>
        <stp/>
        <stp>BQL|10809494176846808959</stp>
        <tr r="AI32" s="6"/>
      </tp>
      <tp t="s">
        <v>#N/A Requesting Data...3684432991</v>
        <stp/>
        <stp>BQL|12462347604818435250</stp>
        <tr r="F30" s="6"/>
      </tp>
      <tp t="s">
        <v>#N/A Requesting Data...4231391796</v>
        <stp/>
        <stp>BQL|12255297097420069299</stp>
        <tr r="AS43" s="6"/>
      </tp>
      <tp t="s">
        <v>#N/A Requesting Data...3374709507</v>
        <stp/>
        <stp>BQL|14388601636248779270</stp>
        <tr r="AC30" s="6"/>
      </tp>
      <tp t="s">
        <v>#N/A Requesting Data...3840858135</v>
        <stp/>
        <stp>BQL|10787077064334876999</stp>
        <tr r="AC36" s="6"/>
      </tp>
      <tp t="s">
        <v>#N/A Requesting Data...3326448592</v>
        <stp/>
        <stp>BQL|15430979876263402349</stp>
        <tr r="X44" s="6"/>
      </tp>
      <tp t="s">
        <v>#N/A Requesting Data...3296978870</v>
        <stp/>
        <stp>BQL|14315339011565360862</stp>
        <tr r="AS40" s="6"/>
      </tp>
      <tp t="s">
        <v>#N/A Requesting Data...3696464647</v>
        <stp/>
        <stp>BQL|17942949569265271612</stp>
        <tr r="AR43" s="6"/>
      </tp>
      <tp t="s">
        <v>#N/A Requesting Data...3198560026</v>
        <stp/>
        <stp>BQL|14289591899461559207</stp>
        <tr r="AG20" s="6"/>
      </tp>
      <tp t="s">
        <v>#N/A Requesting Data...3913860192</v>
        <stp/>
        <stp>BQL|12626450944610877985</stp>
        <tr r="AG41" s="6"/>
      </tp>
      <tp t="s">
        <v>#N/A Requesting Data...4130012579</v>
        <stp/>
        <stp>BQL|16599928572160709354</stp>
        <tr r="I16" s="6"/>
      </tp>
      <tp t="s">
        <v>#N/A Requesting Data...3570033204</v>
        <stp/>
        <stp>BQL|12457026776407390925</stp>
        <tr r="H27" s="6"/>
      </tp>
      <tp t="s">
        <v>#N/A Requesting Data...3425315978</v>
        <stp/>
        <stp>BQL|13188702274259675127</stp>
        <tr r="X15" s="6"/>
      </tp>
      <tp t="s">
        <v>#N/A Requesting Data...3901142689</v>
        <stp/>
        <stp>BQL|15536754158874064895</stp>
        <tr r="R9" s="6"/>
      </tp>
      <tp t="s">
        <v>#N/A Requesting Data...3276712713</v>
        <stp/>
        <stp>BQL|15721070451558053303</stp>
        <tr r="U26" s="6"/>
      </tp>
      <tp t="s">
        <v>#N/A Requesting Data...4003700002</v>
        <stp/>
        <stp>BQL|17676540121479012227</stp>
        <tr r="AD37" s="6"/>
      </tp>
      <tp t="s">
        <v>#N/A Requesting Data...3466696727</v>
        <stp/>
        <stp>BQL|17253749683042422117</stp>
        <tr r="AD43" s="6"/>
      </tp>
      <tp t="s">
        <v>#N/A Requesting Data...3655177794</v>
        <stp/>
        <stp>BQL|11165453217239536669</stp>
        <tr r="AI19" s="6"/>
      </tp>
      <tp t="s">
        <v>#N/A Requesting Data...3407670250</v>
        <stp/>
        <stp>BQL|11053322667267583835</stp>
        <tr r="AF44" s="6"/>
      </tp>
      <tp t="s">
        <v>#N/A Requesting Data...3779057203</v>
        <stp/>
        <stp>BQL|16055022483651092424</stp>
        <tr r="C8" s="6"/>
      </tp>
      <tp t="s">
        <v>#N/A Requesting Data...4060668198</v>
        <stp/>
        <stp>BQL|10414137154728858786</stp>
        <tr r="D48" s="1"/>
      </tp>
      <tp t="s">
        <v>#N/A Requesting Data...3623766072</v>
        <stp/>
        <stp>BQL|17693192088681662432</stp>
        <tr r="Q7" s="6"/>
      </tp>
      <tp t="s">
        <v>#N/A Requesting Data...3567483462</v>
        <stp/>
        <stp>BQL|12393765383466596015</stp>
        <tr r="X5" s="6"/>
      </tp>
      <tp t="s">
        <v>#N/A Requesting Data...3891089182</v>
        <stp/>
        <stp>BQL|11062284805481686963</stp>
        <tr r="E42" s="6"/>
      </tp>
      <tp t="s">
        <v>#N/A Requesting Data...4142282692</v>
        <stp/>
        <stp>BQL|11528684671258626374</stp>
        <tr r="K36" s="6"/>
      </tp>
      <tp t="s">
        <v>#N/A Requesting Data...3276356973</v>
        <stp/>
        <stp>BQL|10522693333498185623</stp>
        <tr r="AS9" s="6"/>
      </tp>
      <tp t="s">
        <v>#N/A Requesting Data...3903542005</v>
        <stp/>
        <stp>BQL|13266882103370624039</stp>
        <tr r="W5" s="6"/>
      </tp>
      <tp t="s">
        <v>#N/A Requesting Data...3523840580</v>
        <stp/>
        <stp>BQL|18442739038013499447</stp>
        <tr r="AM16" s="6"/>
      </tp>
      <tp t="s">
        <v>#N/A Requesting Data...4185558088</v>
        <stp/>
        <stp>BQL|14512878801600595796</stp>
        <tr r="AP37" s="6"/>
      </tp>
      <tp t="s">
        <v>#N/A Requesting Data...4202052081</v>
        <stp/>
        <stp>BQL|12890773907767010979</stp>
        <tr r="AD15" s="6"/>
      </tp>
      <tp t="s">
        <v>#N/A Requesting Data...3973867315</v>
        <stp/>
        <stp>BQL|11798105103032887930</stp>
        <tr r="AM34" s="6"/>
      </tp>
      <tp t="s">
        <v>#N/A Requesting Data...3507319756</v>
        <stp/>
        <stp>BQL|11220376099325074520</stp>
        <tr r="AA2" s="6"/>
      </tp>
      <tp t="s">
        <v>#N/A Requesting Data...3496773276</v>
        <stp/>
        <stp>BQL|18029274648493557643</stp>
        <tr r="AO39" s="6"/>
      </tp>
      <tp t="s">
        <v>#N/A Requesting Data...4069027514</v>
        <stp/>
        <stp>BQL|14941823195778135617</stp>
        <tr r="U43" s="6"/>
      </tp>
      <tp t="s">
        <v>#N/A Requesting Data...3639604090</v>
        <stp/>
        <stp>BQL|16105688943668142729</stp>
        <tr r="I24" s="6"/>
      </tp>
      <tp t="s">
        <v>#N/A Requesting Data...4196757373</v>
        <stp/>
        <stp>BQL|15638931318690018656</stp>
        <tr r="AF8" s="6"/>
      </tp>
      <tp t="s">
        <v>#N/A Requesting Data...4165596484</v>
        <stp/>
        <stp>BQL|18315081107793434006</stp>
        <tr r="AJ27" s="6"/>
      </tp>
      <tp t="s">
        <v>#N/A Requesting Data...3598334309</v>
        <stp/>
        <stp>BQL|15988653196029030814</stp>
        <tr r="Q17" s="6"/>
      </tp>
      <tp t="s">
        <v>#N/A Requesting Data...3561754132</v>
        <stp/>
        <stp>BQL|14011400693743811119</stp>
        <tr r="U41" s="6"/>
      </tp>
      <tp t="s">
        <v>#N/A Requesting Data...3381883085</v>
        <stp/>
        <stp>BQL|10683062077328731544</stp>
        <tr r="AG9" s="6"/>
      </tp>
      <tp t="s">
        <v>#N/A Requesting Data...4282098680</v>
        <stp/>
        <stp>BQL|13730841531353663100</stp>
        <tr r="AM27" s="6"/>
      </tp>
      <tp t="s">
        <v>#N/A Requesting Data...3921452632</v>
        <stp/>
        <stp>BQL|13338485687741832432</stp>
        <tr r="AA15" s="6"/>
      </tp>
      <tp t="s">
        <v>#N/A Requesting Data...3590782984</v>
        <stp/>
        <stp>BQL|16532065833958387741</stp>
        <tr r="AP40" s="6"/>
      </tp>
      <tp t="s">
        <v>#N/A Requesting Data...4273708176</v>
        <stp/>
        <stp>BQL|12898008518248007177</stp>
        <tr r="L27" s="6"/>
      </tp>
      <tp t="s">
        <v>#N/A Requesting Data...4023033984</v>
        <stp/>
        <stp>BQL|18173115240774008366</stp>
        <tr r="AS32" s="6"/>
      </tp>
      <tp t="s">
        <v>#N/A Requesting Data...3625017569</v>
        <stp/>
        <stp>BQL|12974300375399841522</stp>
        <tr r="I30" s="6"/>
      </tp>
      <tp t="s">
        <v>#N/A Requesting Data...3929043042</v>
        <stp/>
        <stp>BQL|15705714744304006840</stp>
        <tr r="W12" s="6"/>
      </tp>
      <tp t="s">
        <v>#N/A Requesting Data...3861509669</v>
        <stp/>
        <stp>BQL|15958124158979109230</stp>
        <tr r="U37" s="6"/>
      </tp>
      <tp t="s">
        <v>#N/A Requesting Data...3668495907</v>
        <stp/>
        <stp>BQL|10436721622307488814</stp>
        <tr r="AJ9" s="6"/>
      </tp>
      <tp t="s">
        <v>#N/A Requesting Data...3502425009</v>
        <stp/>
        <stp>BQL|13677134540014175859</stp>
        <tr r="AR19" s="6"/>
      </tp>
      <tp t="s">
        <v>#N/A Requesting Data...3449010782</v>
        <stp/>
        <stp>BQL|16974282207956534834</stp>
        <tr r="AA4" s="6"/>
      </tp>
      <tp t="s">
        <v>#N/A Requesting Data...3315224632</v>
        <stp/>
        <stp>BQL|11919583074728328169</stp>
        <tr r="AG7" s="6"/>
      </tp>
      <tp t="s">
        <v>#N/A Requesting Data...3384206712</v>
        <stp/>
        <stp>BQL|15348583924889788186</stp>
        <tr r="R30" s="6"/>
      </tp>
      <tp t="s">
        <v>#N/A Requesting Data...3635637500</v>
        <stp/>
        <stp>BQL|14041367371019313345</stp>
        <tr r="AF33" s="6"/>
      </tp>
      <tp t="s">
        <v>#N/A Requesting Data...3997202760</v>
        <stp/>
        <stp>BQL|14100045194726674157</stp>
        <tr r="E18" s="6"/>
      </tp>
      <tp t="s">
        <v>#N/A Requesting Data...3936018101</v>
        <stp/>
        <stp>BQL|17348714568575076977</stp>
        <tr r="R36" s="6"/>
      </tp>
      <tp t="s">
        <v>#N/A Requesting Data...3849853207</v>
        <stp/>
        <stp>BQL|14849931624983050638</stp>
        <tr r="X3" s="6"/>
      </tp>
      <tp t="s">
        <v>#N/A Requesting Data...3603857116</v>
        <stp/>
        <stp>BQL|15052461180506374590</stp>
        <tr r="T28" s="6"/>
      </tp>
      <tp t="s">
        <v>#N/A Requesting Data...3900632110</v>
        <stp/>
        <stp>BQL|12649953905469908802</stp>
        <tr r="AD18" s="6"/>
      </tp>
      <tp t="s">
        <v>#N/A Requesting Data...4079198663</v>
        <stp/>
        <stp>BQL|14821275024679039758</stp>
        <tr r="B40" s="6"/>
      </tp>
      <tp t="s">
        <v>#N/A Requesting Data...3911092809</v>
        <stp/>
        <stp>BQL|13011297371529704519</stp>
        <tr r="AI39" s="6"/>
      </tp>
      <tp t="s">
        <v>#N/A Requesting Data...3561875177</v>
        <stp/>
        <stp>BQL|10779798499911007597</stp>
        <tr r="Z32" s="6"/>
      </tp>
      <tp t="s">
        <v>#N/A Requesting Data...4032090295</v>
        <stp/>
        <stp>BQL|17991348103689433735</stp>
        <tr r="U27" s="6"/>
      </tp>
      <tp t="s">
        <v>#N/A Requesting Data...4135912921</v>
        <stp/>
        <stp>BQL|11132835233707837703</stp>
        <tr r="T6" s="6"/>
      </tp>
      <tp t="s">
        <v>#N/A Requesting Data...3628223799</v>
        <stp/>
        <stp>BQL|12855954344737859284</stp>
        <tr r="AP17" s="6"/>
      </tp>
      <tp t="s">
        <v>#N/A Requesting Data...3629364999</v>
        <stp/>
        <stp>BQL|11360391681837590772</stp>
        <tr r="AG8" s="6"/>
      </tp>
      <tp t="s">
        <v>#N/A Requesting Data...3307178030</v>
        <stp/>
        <stp>BQL|13425386538249441089</stp>
        <tr r="B12" s="6"/>
      </tp>
      <tp t="s">
        <v>#N/A Requesting Data...4228715741</v>
        <stp/>
        <stp>BQL|16203162106535322899</stp>
        <tr r="W29" s="6"/>
      </tp>
      <tp t="s">
        <v>#N/A Requesting Data...3631150700</v>
        <stp/>
        <stp>BQL|12062690598467924003</stp>
        <tr r="L35" s="6"/>
      </tp>
      <tp t="s">
        <v>#N/A Requesting Data...4141055371</v>
        <stp/>
        <stp>BQL|14279511039201887992</stp>
        <tr r="AD44" s="6"/>
      </tp>
      <tp t="s">
        <v>#N/A Requesting Data...3470186292</v>
        <stp/>
        <stp>BQL|15257856203590791782</stp>
        <tr r="L3" s="6"/>
      </tp>
      <tp t="s">
        <v>#N/A Requesting Data...3445811476</v>
        <stp/>
        <stp>BQL|12922607405227425939</stp>
        <tr r="AS34" s="6"/>
      </tp>
      <tp t="s">
        <v>#N/A Requesting Data...3959926352</v>
        <stp/>
        <stp>BQL|17046193121096550872</stp>
        <tr r="L12" s="6"/>
      </tp>
      <tp t="s">
        <v>#N/A Requesting Data...4037382554</v>
        <stp/>
        <stp>BQL|10569915251826707376</stp>
        <tr r="X39" s="6"/>
      </tp>
      <tp t="s">
        <v>#N/A Requesting Data...3614894052</v>
        <stp/>
        <stp>BQL|12087711643579296155</stp>
        <tr r="AR8" s="6"/>
      </tp>
      <tp t="s">
        <v>#N/A Requesting Data...3533961397</v>
        <stp/>
        <stp>BQL|18238770066210388041</stp>
        <tr r="Q10" s="6"/>
      </tp>
      <tp t="s">
        <v>#N/A Requesting Data...4117028208</v>
        <stp/>
        <stp>BQL|15926627446507050994</stp>
        <tr r="R17" s="6"/>
      </tp>
      <tp t="s">
        <v>#N/A Requesting Data...3918966763</v>
        <stp/>
        <stp>BQL|17270838159504999754</stp>
        <tr r="W21" s="6"/>
      </tp>
      <tp t="s">
        <v>#N/A Requesting Data...3797484085</v>
        <stp/>
        <stp>BQL|16826796856369210410</stp>
        <tr r="L26" s="6"/>
      </tp>
      <tp t="s">
        <v>#N/A Requesting Data...3523339970</v>
        <stp/>
        <stp>BQL|15845773322229167085</stp>
        <tr r="Q3" s="6"/>
      </tp>
      <tp t="s">
        <v>#N/A Requesting Data...3418644904</v>
        <stp/>
        <stp>BQL|15443542986102185300</stp>
        <tr r="Z3" s="6"/>
      </tp>
      <tp t="s">
        <v>#N/A Requesting Data...3655513798</v>
        <stp/>
        <stp>BQL|11427422598483894612</stp>
        <tr r="E41" s="6"/>
      </tp>
      <tp t="s">
        <v>#N/A Requesting Data...3550917085</v>
        <stp/>
        <stp>BQL|12907061355559463791</stp>
        <tr r="E44" s="6"/>
      </tp>
      <tp t="s">
        <v>#N/A Requesting Data...3566590505</v>
        <stp/>
        <stp>BQL|11514144753378716438</stp>
        <tr r="AI21" s="6"/>
      </tp>
      <tp t="s">
        <v>#N/A Requesting Data...4007238160</v>
        <stp/>
        <stp>BQL|10106140383098423845</stp>
        <tr r="AF6" s="6"/>
      </tp>
      <tp t="s">
        <v>#N/A Requesting Data...3638870369</v>
        <stp/>
        <stp>BQL|17378982557980531287</stp>
        <tr r="H10" s="6"/>
      </tp>
      <tp t="s">
        <v>#N/A Requesting Data...4219254077</v>
        <stp/>
        <stp>BQL|14368518583383466344</stp>
        <tr r="Q42" s="6"/>
      </tp>
      <tp t="s">
        <v>#N/A Requesting Data...3839530719</v>
        <stp/>
        <stp>BQL|18242248082048490316</stp>
        <tr r="F28" s="6"/>
      </tp>
      <tp t="s">
        <v>#N/A Requesting Data...3943526641</v>
        <stp/>
        <stp>BQL|15439634490235348649</stp>
        <tr r="X28" s="6"/>
      </tp>
      <tp t="s">
        <v>#N/A Requesting Data...3784298008</v>
        <stp/>
        <stp>BQL|14662861970102436042</stp>
        <tr r="I41" s="6"/>
      </tp>
      <tp t="s">
        <v>#N/A Requesting Data...3949053083</v>
        <stp/>
        <stp>BQL|15026569659394478887</stp>
        <tr r="B18" s="6"/>
      </tp>
      <tp t="s">
        <v>#N/A Requesting Data...3636284924</v>
        <stp/>
        <stp>BQL|12107504411306266909</stp>
        <tr r="Z27" s="6"/>
      </tp>
      <tp t="s">
        <v>#N/A Requesting Data...4117525071</v>
        <stp/>
        <stp>BQL|13590612285183352702</stp>
        <tr r="N16" s="6"/>
      </tp>
      <tp t="s">
        <v>#N/A Requesting Data...3508015431</v>
        <stp/>
        <stp>BQL|16649641244764283966</stp>
        <tr r="E3" s="6"/>
      </tp>
      <tp t="s">
        <v>#N/A Requesting Data...3905327539</v>
        <stp/>
        <stp>BQL|15142047181805885114</stp>
        <tr r="X40" s="6"/>
      </tp>
      <tp t="s">
        <v>#N/A Requesting Data...3964576330</v>
        <stp/>
        <stp>BQL|10067227245428315781</stp>
        <tr r="AR2" s="6"/>
      </tp>
      <tp t="s">
        <v>#N/A Requesting Data...4252859978</v>
        <stp/>
        <stp>BQL|13229958126282751387</stp>
        <tr r="F3" s="6"/>
      </tp>
      <tp t="s">
        <v>#N/A Requesting Data...3596626457</v>
        <stp/>
        <stp>BQL|11972870211585049415</stp>
        <tr r="AS30" s="6"/>
      </tp>
      <tp t="s">
        <v>#N/A Requesting Data...4247918745</v>
        <stp/>
        <stp>BQL|16304773464579736797</stp>
        <tr r="L29" s="6"/>
      </tp>
      <tp t="s">
        <v>#N/A Requesting Data...4172231488</v>
        <stp/>
        <stp>BQL|18240378448336591015</stp>
        <tr r="Z24" s="6"/>
      </tp>
      <tp t="s">
        <v>#N/A Requesting Data...3578714720</v>
        <stp/>
        <stp>BQL|14320254355139926334</stp>
        <tr r="AL27" s="6"/>
      </tp>
      <tp t="s">
        <v>#N/A Requesting Data...3482359922</v>
        <stp/>
        <stp>BQL|15015472089259606910</stp>
        <tr r="Z26" s="6"/>
      </tp>
      <tp t="s">
        <v>#N/A Requesting Data...3766094359</v>
        <stp/>
        <stp>BQL|16933774488134779481</stp>
        <tr r="AR10" s="6"/>
      </tp>
      <tp t="s">
        <v>#N/A Requesting Data...3745429763</v>
        <stp/>
        <stp>BQL|17404655087047999774</stp>
        <tr r="H20" s="6"/>
      </tp>
      <tp t="s">
        <v>#N/A Requesting Data...3712355320</v>
        <stp/>
        <stp>BQL|14727193591246158360</stp>
        <tr r="Q11" s="6"/>
      </tp>
      <tp t="s">
        <v>#N/A Requesting Data...3701931052</v>
        <stp/>
        <stp>BQL|12882590095452064412</stp>
        <tr r="L44" s="6"/>
      </tp>
      <tp t="s">
        <v>#N/A Requesting Data...3823352211</v>
        <stp/>
        <stp>BQL|10462060475087204805</stp>
        <tr r="I7" s="6"/>
      </tp>
      <tp t="s">
        <v>#N/A Requesting Data...4137819640</v>
        <stp/>
        <stp>BQL|15736709615458227347</stp>
        <tr r="AP29" s="6"/>
      </tp>
      <tp t="s">
        <v>#N/A Requesting Data...4002061560</v>
        <stp/>
        <stp>BQL|14580706743369874692</stp>
        <tr r="B11" s="6"/>
      </tp>
      <tp t="s">
        <v>#N/A Requesting Data...4107595686</v>
        <stp/>
        <stp>BQL|14054762454968152646</stp>
        <tr r="H22" s="6"/>
      </tp>
      <tp t="s">
        <v>#N/A Requesting Data...3463670645</v>
        <stp/>
        <stp>BQL|10998151412488091085</stp>
        <tr r="O34" s="6"/>
      </tp>
      <tp t="s">
        <v>#N/A Requesting Data...3680348154</v>
        <stp/>
        <stp>BQL|18075690032307846256</stp>
        <tr r="C25" s="6"/>
      </tp>
      <tp t="s">
        <v>#N/A Requesting Data...3921142871</v>
        <stp/>
        <stp>BQL|15300695076949946542</stp>
        <tr r="I28" s="6"/>
      </tp>
      <tp t="s">
        <v>#N/A Requesting Data...3854282760</v>
        <stp/>
        <stp>BQL|11767957222826499459</stp>
        <tr r="L4" s="3"/>
      </tp>
      <tp t="s">
        <v>#N/A Requesting Data...3863927679</v>
        <stp/>
        <stp>BQL|18224214512436943597</stp>
        <tr r="R22" s="6"/>
      </tp>
      <tp t="s">
        <v>#N/A Requesting Data...4002144913</v>
        <stp/>
        <stp>BQL|11639481684234804130</stp>
        <tr r="H33" s="6"/>
      </tp>
      <tp t="s">
        <v>#N/A Requesting Data...4123443087</v>
        <stp/>
        <stp>BQL|12930630824516769887</stp>
        <tr r="E14" s="6"/>
      </tp>
      <tp t="s">
        <v>#N/A Requesting Data...4024435140</v>
        <stp/>
        <stp>BQL|11002990309280571041</stp>
        <tr r="U9" s="6"/>
      </tp>
      <tp t="s">
        <v>#N/A Requesting Data...3522688615</v>
        <stp/>
        <stp>BQL|14108962509696729399</stp>
        <tr r="AL15" s="6"/>
      </tp>
      <tp t="s">
        <v>#N/A Requesting Data...3842530399</v>
        <stp/>
        <stp>BQL|14819498732259687254</stp>
        <tr r="AR17" s="6"/>
      </tp>
      <tp t="s">
        <v>#N/A Requesting Data...3494976085</v>
        <stp/>
        <stp>BQL|16028056801848676614</stp>
        <tr r="AJ11" s="6"/>
      </tp>
      <tp t="s">
        <v>#N/A Requesting Data...3777189604</v>
        <stp/>
        <stp>BQL|14871504554329188502</stp>
        <tr r="AF7" s="6"/>
      </tp>
      <tp t="s">
        <v>#N/A Requesting Data...3594820007</v>
        <stp/>
        <stp>BQL|10490378189275677613</stp>
        <tr r="B39" s="6"/>
      </tp>
      <tp t="s">
        <v>#N/A Requesting Data...3494379902</v>
        <stp/>
        <stp>BQL|17871709363448531623</stp>
        <tr r="I31" s="6"/>
      </tp>
      <tp t="s">
        <v>#N/A Requesting Data...3629407846</v>
        <stp/>
        <stp>BQL|12900118793390706209</stp>
        <tr r="N23" s="6"/>
      </tp>
      <tp t="s">
        <v>#N/A Requesting Data...3586224520</v>
        <stp/>
        <stp>BQL|12157507295646070085</stp>
        <tr r="K35" s="6"/>
      </tp>
      <tp t="s">
        <v>#N/A Requesting Data...3514109788</v>
        <stp/>
        <stp>BQL|14371298473678764116</stp>
        <tr r="AD20" s="6"/>
      </tp>
      <tp t="s">
        <v>#N/A Requesting Data...3697513808</v>
        <stp/>
        <stp>BQL|17034483436439312124</stp>
        <tr r="AO35" s="6"/>
      </tp>
      <tp t="s">
        <v>#N/A Requesting Data...4118225804</v>
        <stp/>
        <stp>BQL|14427486576006490902</stp>
        <tr r="AA29" s="6"/>
      </tp>
      <tp t="s">
        <v>#N/A Requesting Data...4253379463</v>
        <stp/>
        <stp>BQL|14981292999337400045</stp>
        <tr r="AS19" s="6"/>
      </tp>
      <tp t="s">
        <v>#N/A Requesting Data...4101729347</v>
        <stp/>
        <stp>BQL|17621309306808057495</stp>
        <tr r="N13" s="6"/>
      </tp>
      <tp t="s">
        <v>#N/A Requesting Data...4021682912</v>
        <stp/>
        <stp>BQL|17871363121719422726</stp>
        <tr r="AO5" s="6"/>
      </tp>
      <tp t="s">
        <v>#N/A Requesting Data...4286054926</v>
        <stp/>
        <stp>BQL|15905812175393508108</stp>
        <tr r="F33" s="6"/>
      </tp>
      <tp t="s">
        <v>#N/A Requesting Data...4131211444</v>
        <stp/>
        <stp>BQL|18434545956129927958</stp>
        <tr r="X26" s="6"/>
      </tp>
      <tp t="s">
        <v>#N/A Requesting Data...4052907673</v>
        <stp/>
        <stp>BQL|15906580793048748606</stp>
        <tr r="K30" s="6"/>
      </tp>
      <tp t="s">
        <v>#N/A Requesting Data...4058194799</v>
        <stp/>
        <stp>BQL|18034541737569643003</stp>
        <tr r="AJ13" s="6"/>
      </tp>
      <tp t="s">
        <v>#N/A Requesting Data...3998190823</v>
        <stp/>
        <stp>BQL|16136345101591935386</stp>
        <tr r="K44" s="6"/>
      </tp>
      <tp t="s">
        <v>#N/A Requesting Data...4208568088</v>
        <stp/>
        <stp>BQL|14556936110543656856</stp>
        <tr r="F8" s="6"/>
      </tp>
      <tp t="s">
        <v>#N/A Requesting Data...3515944734</v>
        <stp/>
        <stp>BQL|17200842116630506917</stp>
        <tr r="Z10" s="6"/>
      </tp>
      <tp t="s">
        <v>#N/A Requesting Data...3519490820</v>
        <stp/>
        <stp>BQL|16168194109072637206</stp>
        <tr r="AJ22" s="6"/>
      </tp>
      <tp t="s">
        <v>#N/A Requesting Data...3587356127</v>
        <stp/>
        <stp>BQL|12456479445844711161</stp>
        <tr r="AA22" s="6"/>
      </tp>
      <tp t="s">
        <v>#N/A Requesting Data...4294643278</v>
        <stp/>
        <stp>BQL|11844960146982702996</stp>
        <tr r="O8" s="6"/>
      </tp>
      <tp t="s">
        <v>#N/A Requesting Data...4104414339</v>
        <stp/>
        <stp>BQL|10203042245187098453</stp>
        <tr r="B9" s="6"/>
      </tp>
      <tp t="s">
        <v>#N/A Requesting Data...4292528351</v>
        <stp/>
        <stp>BQL|15761163226247181600</stp>
        <tr r="AI17" s="6"/>
      </tp>
      <tp t="s">
        <v>#N/A Requesting Data...3584825635</v>
        <stp/>
        <stp>BQL|13840600839824035572</stp>
        <tr r="E31" s="6"/>
      </tp>
      <tp t="s">
        <v>#N/A Requesting Data...3863488326</v>
        <stp/>
        <stp>BQL|17168992888627655602</stp>
        <tr r="AI4" s="6"/>
      </tp>
      <tp t="s">
        <v>#N/A Requesting Data...3798990147</v>
        <stp/>
        <stp>BQL|11106733116427382763</stp>
        <tr r="C1" s="5"/>
      </tp>
      <tp t="s">
        <v>#N/A Requesting Data...3776328934</v>
        <stp/>
        <stp>BQL|14086797179524688771</stp>
        <tr r="O28" s="6"/>
      </tp>
      <tp t="s">
        <v>#N/A Requesting Data...4157563858</v>
        <stp/>
        <stp>BQL|15916784242022378312</stp>
        <tr r="AM4" s="6"/>
      </tp>
      <tp t="s">
        <v>#N/A Requesting Data...3645547528</v>
        <stp/>
        <stp>BQL|16085310590599988293</stp>
        <tr r="W30" s="6"/>
      </tp>
      <tp t="s">
        <v>#N/A Requesting Data...4207872649</v>
        <stp/>
        <stp>BQL|12833122196864909950</stp>
        <tr r="N25" s="6"/>
      </tp>
      <tp t="s">
        <v>#N/A Requesting Data...3716449090</v>
        <stp/>
        <stp>BQL|15206270847971124532</stp>
        <tr r="H39" s="6"/>
      </tp>
      <tp t="s">
        <v>#N/A Requesting Data...3933887686</v>
        <stp/>
        <stp>BQL|15623741002922421776</stp>
        <tr r="Z15" s="6"/>
      </tp>
      <tp t="s">
        <v>#N/A Requesting Data...3688274558</v>
        <stp/>
        <stp>BQL|14238850893217357546</stp>
        <tr r="L32" s="6"/>
      </tp>
      <tp t="s">
        <v>#N/A Requesting Data...3588824043</v>
        <stp/>
        <stp>BQL|17275478406850578455</stp>
        <tr r="AM29" s="6"/>
      </tp>
      <tp t="s">
        <v>#N/A Requesting Data...3831255382</v>
        <stp/>
        <stp>BQL|12204168416566862380</stp>
        <tr r="AM21" s="6"/>
      </tp>
      <tp t="s">
        <v>#N/A Requesting Data...3930742739</v>
        <stp/>
        <stp>BQL|13474492586818027094</stp>
        <tr r="AI33" s="6"/>
      </tp>
      <tp t="s">
        <v>#N/A Requesting Data...3929094524</v>
        <stp/>
        <stp>BQL|10806288611023020736</stp>
        <tr r="O18" s="6"/>
      </tp>
      <tp t="s">
        <v>#N/A Requesting Data...3836225900</v>
        <stp/>
        <stp>BQL|11165529925119685820</stp>
        <tr r="AP44" s="6"/>
      </tp>
      <tp t="s">
        <v>#N/A Requesting Data...4022142873</v>
        <stp/>
        <stp>BQL|14222876296153705163</stp>
        <tr r="AC42" s="6"/>
      </tp>
      <tp t="s">
        <v>#N/A Requesting Data...3859365866</v>
        <stp/>
        <stp>BQL|14746137928512182207</stp>
        <tr r="I4" s="6"/>
      </tp>
      <tp t="s">
        <v>#N/A Requesting Data...4247377879</v>
        <stp/>
        <stp>BQL|11306900959149011379</stp>
        <tr r="B17" s="6"/>
      </tp>
      <tp t="s">
        <v>#N/A Requesting Data...3650065041</v>
        <stp/>
        <stp>BQL|16062451058933969383</stp>
        <tr r="X25" s="6"/>
      </tp>
      <tp t="s">
        <v>#N/A Requesting Data...4200310050</v>
        <stp/>
        <stp>BQL|10211588726341469144</stp>
        <tr r="AC5" s="6"/>
      </tp>
      <tp t="s">
        <v>#N/A Requesting Data...4176939551</v>
        <stp/>
        <stp>BQL|17926518958211988157</stp>
        <tr r="AD7" s="6"/>
      </tp>
      <tp t="s">
        <v>#N/A Requesting Data...3775249299</v>
        <stp/>
        <stp>BQL|17332878452975946830</stp>
        <tr r="T44" s="6"/>
      </tp>
      <tp t="s">
        <v>#N/A Requesting Data...4098166930</v>
        <stp/>
        <stp>BQL|15486627048503188337</stp>
        <tr r="X11" s="6"/>
      </tp>
      <tp t="s">
        <v>#N/A Requesting Data...3706411373</v>
        <stp/>
        <stp>BQL|10896589659872248547</stp>
        <tr r="N26" s="6"/>
      </tp>
      <tp t="s">
        <v>#N/A Requesting Data...3980316619</v>
        <stp/>
        <stp>BQL|14854404792768055658</stp>
        <tr r="AP20" s="6"/>
      </tp>
      <tp t="s">
        <v>#N/A Requesting Data...3709258884</v>
        <stp/>
        <stp>BQL|16771231519183351111</stp>
        <tr r="N42" s="6"/>
      </tp>
      <tp t="s">
        <v>#N/A Requesting Data...3786906513</v>
        <stp/>
        <stp>BQL|15895868042096175820</stp>
        <tr r="C44" s="6"/>
      </tp>
      <tp t="s">
        <v>#N/A Requesting Data...3730601289</v>
        <stp/>
        <stp>BQL|11727501428764286532</stp>
        <tr r="AG16" s="6"/>
      </tp>
      <tp t="s">
        <v>#N/A Requesting Data...3577339605</v>
        <stp/>
        <stp>BQL|14379604419407491302</stp>
        <tr r="D6" s="1"/>
      </tp>
      <tp t="s">
        <v>#N/A Requesting Data...4136661684</v>
        <stp/>
        <stp>BQL|12511042116745000194</stp>
        <tr r="AP24" s="6"/>
      </tp>
      <tp t="s">
        <v>#N/A Requesting Data...4267879403</v>
        <stp/>
        <stp>BQL|12565684817282272061</stp>
        <tr r="W24" s="6"/>
      </tp>
      <tp t="s">
        <v>#N/A Requesting Data...4207956077</v>
        <stp/>
        <stp>BQL|18161699610751501943</stp>
        <tr r="O14" s="6"/>
      </tp>
      <tp t="s">
        <v>#N/A Requesting Data...4258977337</v>
        <stp/>
        <stp>BQL|17311797855662138079</stp>
        <tr r="T14" s="6"/>
      </tp>
      <tp t="s">
        <v>#N/A Requesting Data...4255311751</v>
        <stp/>
        <stp>BQL|14763262557893601794</stp>
        <tr r="Z21" s="6"/>
      </tp>
      <tp t="s">
        <v>#N/A Requesting Data...4258688179</v>
        <stp/>
        <stp>BQL|17903160563867650033</stp>
        <tr r="AP14" s="6"/>
      </tp>
      <tp t="s">
        <v>#N/A Requesting Data...3699402347</v>
        <stp/>
        <stp>BQL|12307331251346170596</stp>
        <tr r="AL36" s="6"/>
      </tp>
      <tp t="s">
        <v>#N/A Requesting Data...4009233189</v>
        <stp/>
        <stp>BQL|11559018418825570204</stp>
        <tr r="I42" s="6"/>
      </tp>
      <tp t="s">
        <v>#N/A Requesting Data...3684432683</v>
        <stp/>
        <stp>BQL|14630092102797058450</stp>
        <tr r="AI11" s="6"/>
      </tp>
      <tp t="s">
        <v>#N/A Requesting Data...3601858734</v>
        <stp/>
        <stp>BQL|12036383562517453760</stp>
        <tr r="AP3" s="6"/>
      </tp>
      <tp t="s">
        <v>#N/A Requesting Data...3590898272</v>
        <stp/>
        <stp>BQL|16842507203943796776</stp>
        <tr r="AI40" s="6"/>
      </tp>
      <tp t="s">
        <v>#N/A Requesting Data...4230586323</v>
        <stp/>
        <stp>BQL|11631672983489802105</stp>
        <tr r="Z43" s="6"/>
      </tp>
      <tp t="s">
        <v>#N/A Requesting Data...4003671526</v>
        <stp/>
        <stp>BQL|12562175544691945154</stp>
        <tr r="U6" s="6"/>
      </tp>
      <tp t="s">
        <v>#N/A Requesting Data...3882992446</v>
        <stp/>
        <stp>BQL|13329023574926156414</stp>
        <tr r="F21" s="6"/>
      </tp>
      <tp t="s">
        <v>#N/A Requesting Data...3807320698</v>
        <stp/>
        <stp>BQL|11425523167934500010</stp>
        <tr r="AM38" s="6"/>
      </tp>
      <tp t="s">
        <v>#N/A Requesting Data...4111970686</v>
        <stp/>
        <stp>BQL|16896890987769520963</stp>
        <tr r="AF27" s="6"/>
      </tp>
      <tp t="s">
        <v>#N/A Requesting Data...3930663061</v>
        <stp/>
        <stp>BQL|17253951756479199441</stp>
        <tr r="I17" s="6"/>
      </tp>
      <tp t="s">
        <v>#N/A Requesting Data...4272266905</v>
        <stp/>
        <stp>BQL|11155778433590780361</stp>
        <tr r="K24" s="6"/>
      </tp>
      <tp t="s">
        <v>#N/A Requesting Data...3860453115</v>
        <stp/>
        <stp>BQL|14202188868297084264</stp>
        <tr r="O40" s="6"/>
      </tp>
      <tp t="s">
        <v>#N/A Requesting Data...4091839923</v>
        <stp/>
        <stp>BQL|15755211786391276843</stp>
        <tr r="O41" s="6"/>
      </tp>
      <tp t="s">
        <v>#N/A Requesting Data...3719060656</v>
        <stp/>
        <stp>BQL|14935320023526808567</stp>
        <tr r="L10" s="6"/>
      </tp>
      <tp t="s">
        <v>#N/A Requesting Data...3700274838</v>
        <stp/>
        <stp>BQL|10369107059151847336</stp>
        <tr r="AM15" s="6"/>
      </tp>
      <tp t="s">
        <v>#N/A Requesting Data...3659935843</v>
        <stp/>
        <stp>BQL|12241525981688505156</stp>
        <tr r="Q16" s="6"/>
      </tp>
      <tp t="s">
        <v>#N/A Requesting Data...3862961852</v>
        <stp/>
        <stp>BQL|13570638694948640253</stp>
        <tr r="C19" s="6"/>
      </tp>
      <tp t="s">
        <v>#N/A Requesting Data...4185471950</v>
        <stp/>
        <stp>BQL|17105514723416185038</stp>
        <tr r="U40" s="6"/>
      </tp>
      <tp t="s">
        <v>#N/A Requesting Data...4159391854</v>
        <stp/>
        <stp>BQL|16318316203101544243</stp>
        <tr r="T2" s="6"/>
      </tp>
      <tp t="s">
        <v>#N/A Requesting Data...3997444877</v>
        <stp/>
        <stp>BQL|12260524610349808981</stp>
        <tr r="AD10" s="6"/>
      </tp>
      <tp t="s">
        <v>#N/A Requesting Data...3742939765</v>
        <stp/>
        <stp>BQL|15564321872482372563</stp>
        <tr r="K38" s="6"/>
      </tp>
      <tp t="s">
        <v>#N/A Requesting Data...3760738054</v>
        <stp/>
        <stp>BQL|12876567638742359057</stp>
        <tr r="O27" s="6"/>
      </tp>
      <tp t="s">
        <v>#N/A Requesting Data...4078893917</v>
        <stp/>
        <stp>BQL|11824016469930534167</stp>
        <tr r="AM39" s="6"/>
      </tp>
      <tp t="s">
        <v>#N/A Requesting Data...4167755667</v>
        <stp/>
        <stp>BQL|12723695933610990197</stp>
        <tr r="E17" s="6"/>
      </tp>
      <tp t="s">
        <v>#N/A Requesting Data...4262899676</v>
        <stp/>
        <stp>BQL|11600086870337723741</stp>
        <tr r="C34" s="6"/>
      </tp>
      <tp t="s">
        <v>#N/A Requesting Data...3662386197</v>
        <stp/>
        <stp>BQL|16956433393744317975</stp>
        <tr r="AL19" s="6"/>
      </tp>
      <tp t="s">
        <v>#N/A Requesting Data...4020352717</v>
        <stp/>
        <stp>BQL|13100698645367477055</stp>
        <tr r="E40" s="6"/>
      </tp>
      <tp t="s">
        <v>#N/A Requesting Data...3972675653</v>
        <stp/>
        <stp>BQL|11224499626631544041</stp>
        <tr r="Q33" s="6"/>
      </tp>
      <tp t="s">
        <v>#N/A Requesting Data...3818634436</v>
        <stp/>
        <stp>BQL|15404798153632389319</stp>
        <tr r="K37" s="6"/>
      </tp>
      <tp t="s">
        <v>#N/A Requesting Data...3949677672</v>
        <stp/>
        <stp>BQL|13680698408400275391</stp>
        <tr r="AR37" s="6"/>
      </tp>
      <tp t="s">
        <v>#N/A Requesting Data...3914640769</v>
        <stp/>
        <stp>BQL|15688182048077109182</stp>
        <tr r="AJ5" s="6"/>
      </tp>
      <tp t="s">
        <v>#N/A Requesting Data...3757170633</v>
        <stp/>
        <stp>BQL|16318903979266681822</stp>
        <tr r="AS41" s="6"/>
      </tp>
      <tp t="s">
        <v>#N/A Requesting Data...3802875131</v>
        <stp/>
        <stp>BQL|15889598147360085283</stp>
        <tr r="K12" s="6"/>
      </tp>
      <tp t="s">
        <v>#N/A Requesting Data...4143726762</v>
        <stp/>
        <stp>BQL|13399256959764520649</stp>
        <tr r="N33" s="6"/>
      </tp>
      <tp t="s">
        <v>#N/A Requesting Data...4283813281</v>
        <stp/>
        <stp>BQL|14682910398605884792</stp>
        <tr r="E15" s="6"/>
      </tp>
      <tp t="s">
        <v>#N/A Requesting Data...4098611738</v>
        <stp/>
        <stp>BQL|11986427400341383217</stp>
        <tr r="AD27" s="6"/>
      </tp>
      <tp t="s">
        <v>#N/A Requesting Data...3912997976</v>
        <stp/>
        <stp>BQL|16740705292676410885</stp>
        <tr r="AP4" s="6"/>
      </tp>
      <tp t="s">
        <v>#N/A Requesting Data...4035551008</v>
        <stp/>
        <stp>BQL|17108620228023630641</stp>
        <tr r="I10" s="6"/>
      </tp>
      <tp t="s">
        <v>#N/A Requesting Data...3669269646</v>
        <stp/>
        <stp>BQL|13852954598166461384</stp>
        <tr r="T7" s="6"/>
      </tp>
      <tp t="s">
        <v>#N/A Requesting Data...3826647091</v>
        <stp/>
        <stp>BQL|16325088016017792633</stp>
        <tr r="Q31" s="6"/>
      </tp>
      <tp t="s">
        <v>#N/A Requesting Data...3807043728</v>
        <stp/>
        <stp>BQL|14988413674457658626</stp>
        <tr r="AS38" s="6"/>
      </tp>
      <tp t="s">
        <v>#N/A Requesting Data...3962451040</v>
        <stp/>
        <stp>BQL|15015743039383664407</stp>
        <tr r="Z14" s="6"/>
      </tp>
      <tp t="s">
        <v>#N/A Requesting Data...3657756851</v>
        <stp/>
        <stp>BQL|12774877862653896906</stp>
        <tr r="W6" s="6"/>
      </tp>
      <tp t="s">
        <v>#N/A Requesting Data...3793287414</v>
        <stp/>
        <stp>BQL|13525062306806815375</stp>
        <tr r="AS36" s="6"/>
      </tp>
      <tp t="s">
        <v>#N/A Requesting Data...3741434405</v>
        <stp/>
        <stp>BQL|11866371104145002110</stp>
        <tr r="K27" s="6"/>
      </tp>
      <tp t="s">
        <v>#N/A Requesting Data...3675899796</v>
        <stp/>
        <stp>BQL|12211991263222070920</stp>
        <tr r="G61" s="1"/>
      </tp>
      <tp t="s">
        <v>#N/A Requesting Data...3917656665</v>
        <stp/>
        <stp>BQL|18290289087533873409</stp>
        <tr r="W36" s="6"/>
      </tp>
      <tp t="s">
        <v>#N/A Requesting Data...4243716431</v>
        <stp/>
        <stp>BQL|14061139160950551639</stp>
        <tr r="AD9" s="6"/>
      </tp>
      <tp t="s">
        <v>#N/A Requesting Data...3918952376</v>
        <stp/>
        <stp>BQL|12861212919915768121</stp>
        <tr r="AF21" s="6"/>
      </tp>
      <tp t="s">
        <v>#N/A Requesting Data...3732968378</v>
        <stp/>
        <stp>BQL|10173636635121085122</stp>
        <tr r="AC27" s="6"/>
      </tp>
      <tp t="s">
        <v>#N/A Requesting Data...3766574567</v>
        <stp/>
        <stp>BQL|17313653554964210552</stp>
        <tr r="AI36" s="6"/>
      </tp>
      <tp t="s">
        <v>#N/A Requesting Data...3803884389</v>
        <stp/>
        <stp>BQL|18163257819059822702</stp>
        <tr r="C21" s="6"/>
      </tp>
      <tp t="s">
        <v>#N/A Requesting Data...3715120262</v>
        <stp/>
        <stp>BQL|10323265740753103002</stp>
        <tr r="I18" s="6"/>
      </tp>
      <tp t="s">
        <v>#N/A Requesting Data...4090377269</v>
        <stp/>
        <stp>BQL|13681124294978475606</stp>
        <tr r="AD19" s="6"/>
      </tp>
      <tp t="s">
        <v>#N/A Requesting Data...3897165146</v>
        <stp/>
        <stp>BQL|12762848531318747429</stp>
        <tr r="K8" s="6"/>
      </tp>
      <tp t="s">
        <v>#N/A Requesting Data...3679687819</v>
        <stp/>
        <stp>BQL|16338739061412250056</stp>
        <tr r="AM7" s="6"/>
      </tp>
      <tp t="s">
        <v>#N/A Requesting Data...4109427226</v>
        <stp/>
        <stp>BQL|13404124641146862595</stp>
        <tr r="E10" s="6"/>
      </tp>
      <tp t="s">
        <v>#N/A Requesting Data...3854924356</v>
        <stp/>
        <stp>BQL|17290027157466076167</stp>
        <tr r="AP42" s="6"/>
      </tp>
      <tp t="s">
        <v>#N/A Requesting Data...3750282327</v>
        <stp/>
        <stp>BQL|11274310482939945697</stp>
        <tr r="R43" s="6"/>
      </tp>
      <tp t="s">
        <v>#N/A Requesting Data...3739329069</v>
        <stp/>
        <stp>BQL|17670601255707161624</stp>
        <tr r="AO20" s="6"/>
      </tp>
      <tp t="s">
        <v>#N/A Requesting Data...3739379873</v>
        <stp/>
        <stp>BQL|12646815393195745335</stp>
        <tr r="R33" s="6"/>
      </tp>
      <tp t="s">
        <v>#N/A Requesting Data...3868500660</v>
        <stp/>
        <stp>BQL|10661625095182057810</stp>
        <tr r="AM42" s="6"/>
      </tp>
      <tp t="s">
        <v>#N/A Requesting Data...3770701671</v>
        <stp/>
        <stp>BQL|10236290638997310331</stp>
        <tr r="AA6" s="6"/>
      </tp>
      <tp t="s">
        <v>#N/A Requesting Data...3895261651</v>
        <stp/>
        <stp>BQL|10131710745204442228</stp>
        <tr r="AC14" s="6"/>
      </tp>
      <tp t="s">
        <v>#N/A Requesting Data...4012643590</v>
        <stp/>
        <stp>BQL|12215179976184288539</stp>
        <tr r="AF26" s="6"/>
      </tp>
      <tp t="s">
        <v>#N/A Requesting Data...3726881415</v>
        <stp/>
        <stp>BQL|15407218632185278476</stp>
        <tr r="K15" s="6"/>
      </tp>
      <tp t="s">
        <v>#N/A Requesting Data...3862253672</v>
        <stp/>
        <stp>BQL|10104006026863497419</stp>
        <tr r="L22" s="6"/>
      </tp>
      <tp t="s">
        <v>#N/A Requesting Data...4277232596</v>
        <stp/>
        <stp>BQL|17367439532842128719</stp>
        <tr r="U19" s="6"/>
      </tp>
      <tp t="s">
        <v>#N/A Requesting Data...3829836910</v>
        <stp/>
        <stp>BQL|12921090252865086702</stp>
        <tr r="X35" s="6"/>
      </tp>
      <tp t="s">
        <v>#N/A Requesting Data...4090199151</v>
        <stp/>
        <stp>BQL|16435234314257644781</stp>
        <tr r="AP9" s="6"/>
      </tp>
      <tp t="s">
        <v>#N/A Requesting Data...4040324650</v>
        <stp/>
        <stp>BQL|14714622802735397299</stp>
        <tr r="W39" s="6"/>
      </tp>
      <tp t="s">
        <v>#N/A Requesting Data...4123254061</v>
        <stp/>
        <stp>BQL|15790732855885494799</stp>
        <tr r="K13" s="6"/>
      </tp>
      <tp t="s">
        <v>#N/A Requesting Data...4123073623</v>
        <stp/>
        <stp>BQL|13498078188266342875</stp>
        <tr r="R26" s="6"/>
      </tp>
      <tp t="s">
        <v>#N/A Requesting Data...4169760026</v>
        <stp/>
        <stp>BQL|16765583130375383020</stp>
        <tr r="AF41" s="6"/>
      </tp>
      <tp t="s">
        <v>#N/A Requesting Data...4145554756</v>
        <stp/>
        <stp>BQL|13583469522695703587</stp>
        <tr r="C22" s="6"/>
      </tp>
      <tp t="s">
        <v>#N/A Requesting Data...3802928196</v>
        <stp/>
        <stp>BQL|18250589744419031573</stp>
        <tr r="AO43" s="6"/>
      </tp>
      <tp t="s">
        <v>#N/A Requesting Data...4042592943</v>
        <stp/>
        <stp>BQL|17538340701975856404</stp>
        <tr r="AM41" s="6"/>
      </tp>
      <tp t="s">
        <v>#N/A Requesting Data...4205288671</v>
        <stp/>
        <stp>BQL|12659559049710140637</stp>
        <tr r="AL25" s="6"/>
      </tp>
      <tp t="s">
        <v>#N/A Requesting Data...3793045059</v>
        <stp/>
        <stp>BQL|17133534833474918001</stp>
        <tr r="AJ41" s="6"/>
      </tp>
      <tp t="s">
        <v>#N/A Requesting Data...3968036932</v>
        <stp/>
        <stp>BQL|15764126768532671503</stp>
        <tr r="AS39" s="6"/>
      </tp>
      <tp t="s">
        <v>#N/A Requesting Data...3776022451</v>
        <stp/>
        <stp>BQL|16702845338290275827</stp>
        <tr r="F22" s="6"/>
      </tp>
      <tp t="s">
        <v>#N/A Requesting Data...3910898048</v>
        <stp/>
        <stp>BQL|17625763753943862316</stp>
        <tr r="I9" s="6"/>
      </tp>
      <tp t="s">
        <v>#N/A Requesting Data...4243129391</v>
        <stp/>
        <stp>BQL|10118722939494593553</stp>
        <tr r="AJ3" s="6"/>
      </tp>
      <tp t="s">
        <v>#N/A Requesting Data...3940660034</v>
        <stp/>
        <stp>BQL|11829075735461499646</stp>
        <tr r="AJ30" s="6"/>
      </tp>
      <tp t="s">
        <v>#N/A Requesting Data...3955853087</v>
        <stp/>
        <stp>BQL|12945471975047315323</stp>
        <tr r="L4" s="6"/>
      </tp>
      <tp t="s">
        <v>#N/A Requesting Data...3733213259</v>
        <stp/>
        <stp>BQL|15529394928999598954</stp>
        <tr r="AI37" s="6"/>
      </tp>
      <tp t="s">
        <v>#N/A Requesting Data...4193145027</v>
        <stp/>
        <stp>BQL|16207359151902371616</stp>
        <tr r="L14" s="6"/>
      </tp>
      <tp t="s">
        <v>#N/A Requesting Data...4258215873</v>
        <stp/>
        <stp>BQL|14155590269301243275</stp>
        <tr r="N24" s="6"/>
      </tp>
      <tp t="s">
        <v>#N/A Requesting Data...4233340276</v>
        <stp/>
        <stp>BQL|17058331634313499049</stp>
        <tr r="AG27" s="6"/>
      </tp>
      <tp t="s">
        <v>#N/A Requesting Data...3803016507</v>
        <stp/>
        <stp>BQL|11657713820252033219</stp>
        <tr r="Q38" s="6"/>
      </tp>
      <tp t="s">
        <v>#N/A Requesting Data...3908409589</v>
        <stp/>
        <stp>BQL|11185455511887311707</stp>
        <tr r="K42" s="6"/>
      </tp>
      <tp t="s">
        <v>#N/A Requesting Data...4122529336</v>
        <stp/>
        <stp>BQL|18206573700038174154</stp>
        <tr r="AM33" s="6"/>
      </tp>
      <tp t="s">
        <v>#N/A Requesting Data...4180930607</v>
        <stp/>
        <stp>BQL|17320245085479233017</stp>
        <tr r="N34" s="6"/>
      </tp>
      <tp t="s">
        <v>#N/A Requesting Data...3837248583</v>
        <stp/>
        <stp>BQL|17237752141720577026</stp>
        <tr r="AA25" s="6"/>
      </tp>
      <tp t="s">
        <v>#N/A Requesting Data...4261742780</v>
        <stp/>
        <stp>BQL|15677679333047193322</stp>
        <tr r="AG10" s="6"/>
      </tp>
      <tp t="s">
        <v>#N/A Requesting Data...3985340894</v>
        <stp/>
        <stp>BQL|14159500536597728116</stp>
        <tr r="AM40" s="6"/>
      </tp>
      <tp t="s">
        <v>#N/A Requesting Data...4089423817</v>
        <stp/>
        <stp>BQL|11669415536970759266</stp>
        <tr r="C11" s="6"/>
      </tp>
      <tp t="s">
        <v>#N/A Requesting Data...3800132822</v>
        <stp/>
        <stp>BQL|10005949953579514125</stp>
        <tr r="AC34" s="6"/>
      </tp>
      <tp t="s">
        <v>#N/A Requesting Data...3837871189</v>
        <stp/>
        <stp>BQL|14093745131763681731</stp>
        <tr r="AG5" s="6"/>
      </tp>
      <tp t="s">
        <v>#N/A Requesting Data...4219981106</v>
        <stp/>
        <stp>BQL|10383248555046320512</stp>
        <tr r="F2" s="6"/>
      </tp>
      <tp t="s">
        <v>#N/A Requesting Data...4288019845</v>
        <stp/>
        <stp>BQL|17526493258341718336</stp>
        <tr r="AR27" s="6"/>
      </tp>
      <tp t="s">
        <v>#N/A Requesting Data...4125678407</v>
        <stp/>
        <stp>BQL|18182511671048341611</stp>
        <tr r="AR22" s="6"/>
      </tp>
      <tp t="s">
        <v>#N/A Requesting Data...3823179334</v>
        <stp/>
        <stp>BQL|10426548696470752837</stp>
        <tr r="C36" s="6"/>
      </tp>
      <tp t="s">
        <v>#N/A Requesting Data...3794679621</v>
        <stp/>
        <stp>BQL|14389427451715436497</stp>
        <tr r="N39" s="6"/>
      </tp>
      <tp t="s">
        <v>#N/A Requesting Data...3952075026</v>
        <stp/>
        <stp>BQL|13364608834894926629</stp>
        <tr r="AF11" s="6"/>
      </tp>
      <tp t="s">
        <v>#N/A Requesting Data...3898322608</v>
        <stp/>
        <stp>BQL|12598257649392587206</stp>
        <tr r="AD38" s="6"/>
      </tp>
      <tp t="s">
        <v>#N/A Requesting Data...3764276623</v>
        <stp/>
        <stp>BQL|11650477425856306583</stp>
        <tr r="T19" s="6"/>
      </tp>
      <tp t="s">
        <v>#N/A Requesting Data...4121079345</v>
        <stp/>
        <stp>BQL|11982944962272236834</stp>
        <tr r="F25" s="6"/>
      </tp>
      <tp t="s">
        <v>#N/A Requesting Data...4033227621</v>
        <stp/>
        <stp>BQL|18370089874629829294</stp>
        <tr r="AL13" s="6"/>
      </tp>
      <tp t="s">
        <v>#N/A Requesting Data...4132747352</v>
        <stp/>
        <stp>BQL|12652478823654519498</stp>
        <tr r="AG15" s="6"/>
      </tp>
      <tp t="s">
        <v>#N/A Requesting Data...3915350076</v>
        <stp/>
        <stp>BQL|18204930117347830306</stp>
        <tr r="AC37" s="6"/>
      </tp>
      <tp t="s">
        <v>#N/A Requesting Data...3912490394</v>
        <stp/>
        <stp>BQL|12627292476516127515</stp>
        <tr r="AL26" s="6"/>
      </tp>
      <tp t="s">
        <v>#N/A Requesting Data...3773759140</v>
        <stp/>
        <stp>BQL|18331166828088042747</stp>
        <tr r="AR3" s="6"/>
      </tp>
      <tp t="s">
        <v>#N/A Requesting Data...3869334931</v>
        <stp/>
        <stp>BQL|12885768242665637031</stp>
        <tr r="L13" s="6"/>
      </tp>
      <tp t="s">
        <v>#N/A Requesting Data...4122978035</v>
        <stp/>
        <stp>BQL|14056478615536988336</stp>
        <tr r="N18" s="6"/>
      </tp>
      <tp t="s">
        <v>#N/A Requesting Data...4039824858</v>
        <stp/>
        <stp>BQL|15603244329477178622</stp>
        <tr r="AI7" s="6"/>
      </tp>
      <tp t="s">
        <v>#N/A Requesting Data...3823041968</v>
        <stp/>
        <stp>BQL|16985243797708010128</stp>
        <tr r="AS26" s="6"/>
      </tp>
      <tp t="s">
        <v>#N/A Requesting Data...4140808980</v>
        <stp/>
        <stp>BQL|14272262846960949600</stp>
        <tr r="AO15" s="6"/>
      </tp>
      <tp t="s">
        <v>#N/A Requesting Data...4271931246</v>
        <stp/>
        <stp>BQL|14434855781938252889</stp>
        <tr r="AL28" s="6"/>
      </tp>
      <tp t="s">
        <v>#N/A Requesting Data...3934945787</v>
        <stp/>
        <stp>BQL|16881015438635722332</stp>
        <tr r="Z33" s="6"/>
      </tp>
      <tp t="s">
        <v>#N/A Requesting Data...4278730721</v>
        <stp/>
        <stp>BQL|13140033573915009241</stp>
        <tr r="H13" s="6"/>
      </tp>
      <tp t="s">
        <v>#N/A Requesting Data...4226914490</v>
        <stp/>
        <stp>BQL|11154833297333683062</stp>
        <tr r="F23" s="6"/>
      </tp>
      <tp t="s">
        <v>#N/A Requesting Data...3902249252</v>
        <stp/>
        <stp>BQL|16991183490395464810</stp>
        <tr r="AO10" s="6"/>
      </tp>
      <tp t="s">
        <v>#N/A Requesting Data...3901072363</v>
        <stp/>
        <stp>BQL|14299230812107274352</stp>
        <tr r="AR24" s="6"/>
      </tp>
      <tp t="s">
        <v>#N/A Requesting Data...4249808582</v>
        <stp/>
        <stp>BQL|10006530483609211762</stp>
        <tr r="O19" s="6"/>
      </tp>
      <tp t="s">
        <v>#N/A Requesting Data...3885202169</v>
        <stp/>
        <stp>BQL|15676959957858258212</stp>
        <tr r="E39" s="6"/>
      </tp>
      <tp t="s">
        <v>#N/A Requesting Data...4074951044</v>
        <stp/>
        <stp>BQL|13485606480898462676</stp>
        <tr r="X22" s="6"/>
      </tp>
      <tp t="s">
        <v>#N/A Requesting Data...4212163423</v>
        <stp/>
        <stp>BQL|10420941069045807970</stp>
        <tr r="AO24" s="6"/>
      </tp>
      <tp t="s">
        <v>#N/A Requesting Data...3869392231</v>
        <stp/>
        <stp>BQL|13701450051544149547</stp>
        <tr r="AD34" s="6"/>
      </tp>
      <tp t="s">
        <v>#N/A Requesting Data...4116880868</v>
        <stp/>
        <stp>BQL|14885106414171912640</stp>
        <tr r="N8" s="6"/>
      </tp>
      <tp t="s">
        <v>#N/A Requesting Data...3834363374</v>
        <stp/>
        <stp>BQL|18315930650891807686</stp>
        <tr r="R29" s="6"/>
      </tp>
      <tp t="s">
        <v>#N/A Requesting Data...4278022932</v>
        <stp/>
        <stp>BQL|14536643990681719965</stp>
        <tr r="AC3" s="6"/>
      </tp>
      <tp t="s">
        <v>#N/A Requesting Data...4236659358</v>
        <stp/>
        <stp>BQL|17603000451953250262</stp>
        <tr r="AA13" s="6"/>
      </tp>
      <tp t="s">
        <v>#N/A Requesting Data...3934628645</v>
        <stp/>
        <stp>BQL|14771357272424039733</stp>
        <tr r="B7" s="6"/>
      </tp>
      <tp t="s">
        <v>#N/A Requesting Data...4253238528</v>
        <stp/>
        <stp>BQL|14767528840532470436</stp>
        <tr r="AP35" s="6"/>
      </tp>
      <tp t="s">
        <v>#N/A Requesting Data...4280798882</v>
        <stp/>
        <stp>BQL|13820396615856340452</stp>
        <tr r="AC19" s="6"/>
      </tp>
      <tp t="s">
        <v>#N/A Requesting Data...4050629992</v>
        <stp/>
        <stp>BQL|10336081723140271189</stp>
        <tr r="O37" s="6"/>
      </tp>
      <tp t="s">
        <v>#N/A Requesting Data...4027328696</v>
        <stp/>
        <stp>BQL|16535784285639344395</stp>
        <tr r="AF35" s="6"/>
      </tp>
      <tp t="s">
        <v>#N/A Requesting Data...4251987847</v>
        <stp/>
        <stp>BQL|10122010820042707357</stp>
        <tr r="AG6" s="6"/>
      </tp>
      <tp t="s">
        <v>#N/A Requesting Data...4008281354</v>
        <stp/>
        <stp>BQL|16778721988049266329</stp>
        <tr r="K2" s="6"/>
      </tp>
      <tp t="s">
        <v>#N/A Requesting Data...3930042229</v>
        <stp/>
        <stp>BQL|17011185440448606938</stp>
        <tr r="AC6" s="6"/>
      </tp>
      <tp t="s">
        <v>#N/A Requesting Data...4104052463</v>
        <stp/>
        <stp>BQL|10959640182415398817</stp>
        <tr r="Q13" s="6"/>
      </tp>
      <tp t="s">
        <v>#N/A Requesting Data...3885602973</v>
        <stp/>
        <stp>BQL|17131364079483086325</stp>
        <tr r="AJ16" s="6"/>
      </tp>
      <tp t="s">
        <v>#N/A Requesting Data...3876621575</v>
        <stp/>
        <stp>BQL|11232624592944989970</stp>
        <tr r="N19" s="6"/>
      </tp>
      <tp t="s">
        <v>#N/A Requesting Data...3971663048</v>
        <stp/>
        <stp>BQL|11872066142695441346</stp>
        <tr r="E25" s="6"/>
      </tp>
      <tp t="s">
        <v>#N/A Requesting Data...3908955722</v>
        <stp/>
        <stp>BQL|11254483089457462987</stp>
        <tr r="H30" s="6"/>
      </tp>
      <tp t="s">
        <v>#N/A Requesting Data...4199885637</v>
        <stp/>
        <stp>BQL|10888966316422299949</stp>
        <tr r="AA14" s="6"/>
      </tp>
      <tp t="s">
        <v>#N/A Requesting Data...3878856038</v>
        <stp/>
        <stp>BQL|11202992256959557768</stp>
        <tr r="U29" s="6"/>
      </tp>
      <tp t="s">
        <v>#N/A Requesting Data...3910318669</v>
        <stp/>
        <stp>BQL|10754163716223619085</stp>
        <tr r="A6" s="1"/>
      </tp>
      <tp t="s">
        <v>#N/A Requesting Data...4254411580</v>
        <stp/>
        <stp>BQL|15783069521935917114</stp>
        <tr r="X13" s="6"/>
      </tp>
      <tp t="s">
        <v>#N/A Requesting Data...4263275234</v>
        <stp/>
        <stp>BQL|11305405375701967075</stp>
        <tr r="AL32" s="6"/>
      </tp>
      <tp t="s">
        <v>#N/A Requesting Data...4114846776</v>
        <stp/>
        <stp>BQL|17537183517255556171</stp>
        <tr r="T8" s="6"/>
      </tp>
      <tp t="s">
        <v>#N/A Requesting Data...4228116879</v>
        <stp/>
        <stp>BQL|14533290775392309024</stp>
        <tr r="AM44" s="6"/>
      </tp>
      <tp t="s">
        <v>#N/A Requesting Data...3849855948</v>
        <stp/>
        <stp>BQL|15756584966136042322</stp>
        <tr r="A8" s="3"/>
      </tp>
      <tp t="s">
        <v>#N/A Requesting Data...3951138008</v>
        <stp/>
        <stp>BQL|10501691657042512256</stp>
        <tr r="AJ7" s="6"/>
      </tp>
      <tp t="s">
        <v>#N/A Requesting Data...4047656472</v>
        <stp/>
        <stp>BQL|17329903798645127105</stp>
        <tr r="L34" s="6"/>
      </tp>
      <tp t="s">
        <v>#N/A Requesting Data...3878784694</v>
        <stp/>
        <stp>BQL|13329726245937470553</stp>
        <tr r="C3" s="6"/>
      </tp>
      <tp t="s">
        <v>#N/A Requesting Data...3904486675</v>
        <stp/>
        <stp>BQL|11364378609217938710</stp>
        <tr r="AR39" s="6"/>
      </tp>
      <tp t="s">
        <v>#N/A Requesting Data...4016490157</v>
        <stp/>
        <stp>BQL|18441134769908937524</stp>
        <tr r="AF25" s="6"/>
      </tp>
      <tp t="s">
        <v>#N/A Requesting Data...4100130143</v>
        <stp/>
        <stp>BQL|14290826767879157130</stp>
        <tr r="X14" s="6"/>
      </tp>
      <tp t="s">
        <v>#N/A Requesting Data...3903988894</v>
        <stp/>
        <stp>BQL|10145332002145757431</stp>
        <tr r="AL6" s="6"/>
      </tp>
      <tp t="s">
        <v>#N/A Requesting Data...3885059890</v>
        <stp/>
        <stp>BQL|18026260178119855623</stp>
        <tr r="W19" s="6"/>
      </tp>
      <tp t="s">
        <v>#N/A Requesting Data...4136571029</v>
        <stp/>
        <stp>BQL|17355588649074791010</stp>
        <tr r="H3" s="6"/>
      </tp>
      <tp t="s">
        <v>#N/A Requesting Data...3887985575</v>
        <stp/>
        <stp>BQL|16913743209251655261</stp>
        <tr r="O22" s="6"/>
      </tp>
      <tp t="s">
        <v>#N/A Requesting Data...4063754451</v>
        <stp/>
        <stp>BQL|17717913181981447540</stp>
        <tr r="AP39" s="6"/>
      </tp>
      <tp t="s">
        <v>#N/A Requesting Data...4243323464</v>
        <stp/>
        <stp>BQL|16484995972108820200</stp>
        <tr r="B21" s="6"/>
      </tp>
      <tp t="s">
        <v>#N/A Requesting Data...4095700543</v>
        <stp/>
        <stp>BQL|14533683005946903670</stp>
        <tr r="AO37" s="6"/>
      </tp>
      <tp t="s">
        <v>#N/A Requesting Data...4065155549</v>
        <stp/>
        <stp>BQL|16794392806192636584</stp>
        <tr r="C6" s="6"/>
      </tp>
      <tp t="s">
        <v>#N/A Requesting Data...4017755060</v>
        <stp/>
        <stp>BQL|16870080766100869280</stp>
        <tr r="T21" s="6"/>
      </tp>
      <tp t="s">
        <v>#N/A Requesting Data...4216042150</v>
        <stp/>
        <stp>BQL|10077519211591758761</stp>
        <tr r="AC29" s="6"/>
      </tp>
      <tp t="s">
        <v>#N/A Requesting Data...4129944793</v>
        <stp/>
        <stp>BQL|13384179642872753603</stp>
        <tr r="AP27" s="6"/>
      </tp>
      <tp t="s">
        <v>#N/A Requesting Data...3976486366</v>
        <stp/>
        <stp>BQL|14571336492669607539</stp>
        <tr r="AI12" s="6"/>
      </tp>
      <tp t="s">
        <v>#N/A Requesting Data...4055905110</v>
        <stp/>
        <stp>BQL|17980066152528532896</stp>
        <tr r="I34" s="6"/>
      </tp>
      <tp t="s">
        <v>#N/A Requesting Data...4125596350</v>
        <stp/>
        <stp>BQL|13440342751204220327</stp>
        <tr r="W10" s="6"/>
      </tp>
      <tp t="s">
        <v>#N/A Requesting Data...4217171743</v>
        <stp/>
        <stp>BQL|16341553075357785143</stp>
        <tr r="R20" s="6"/>
      </tp>
      <tp t="s">
        <v>#N/A Requesting Data...4233307835</v>
        <stp/>
        <stp>BQL|14341128143576533574</stp>
        <tr r="AM3" s="6"/>
      </tp>
      <tp t="s">
        <v>#N/A Requesting Data...4233772118</v>
        <stp/>
        <stp>BQL|17771317515365019208</stp>
        <tr r="AI44" s="6"/>
      </tp>
      <tp t="s">
        <v>#N/A Requesting Data...4083629960</v>
        <stp/>
        <stp>BQL|16120143630630328658</stp>
        <tr r="R4" s="6"/>
      </tp>
      <tp t="s">
        <v>#N/A Requesting Data...4221517600</v>
        <stp/>
        <stp>BQL|12361688828932628668</stp>
        <tr r="N32" s="6"/>
      </tp>
      <tp t="s">
        <v>#N/A Requesting Data...3969543812</v>
        <stp/>
        <stp>BQL|16595300601200508728</stp>
        <tr r="F39" s="6"/>
      </tp>
      <tp t="s">
        <v>#N/A Requesting Data...3985335977</v>
        <stp/>
        <stp>BQL|13183413011530168422</stp>
        <tr r="AF31" s="6"/>
      </tp>
      <tp t="s">
        <v>#N/A Requesting Data...4266491519</v>
        <stp/>
        <stp>BQL|14169599235087957762</stp>
        <tr r="AI24" s="6"/>
      </tp>
      <tp t="s">
        <v>#N/A Requesting Data...4203791010</v>
        <stp/>
        <stp>BQL|12901997668929998638</stp>
        <tr r="Q41" s="6"/>
      </tp>
      <tp t="s">
        <v>#N/A Requesting Data...4271450672</v>
        <stp/>
        <stp>BQL|10223134552981329722</stp>
        <tr r="AA37" s="6"/>
      </tp>
      <tp t="s">
        <v>#N/A Requesting Data...3959290689</v>
        <stp/>
        <stp>BQL|15128587189513079929</stp>
        <tr r="Z34" s="6"/>
      </tp>
      <tp t="s">
        <v>#N/A Requesting Data...4039983627</v>
        <stp/>
        <stp>BQL|17686939650191472830</stp>
        <tr r="AS25" s="6"/>
      </tp>
      <tp t="s">
        <v>#N/A Requesting Data...4204675178</v>
        <stp/>
        <stp>BQL|13281570041606076687</stp>
        <tr r="L21" s="6"/>
      </tp>
      <tp t="s">
        <v>#N/A Requesting Data...4266409943</v>
        <stp/>
        <stp>BQL|12108203673784711190</stp>
        <tr r="H12" s="6"/>
      </tp>
      <tp t="s">
        <v>#N/A Requesting Data...4089031863</v>
        <stp/>
        <stp>BQL|15686193670947135624</stp>
        <tr r="Z8" s="6"/>
      </tp>
      <tp t="s">
        <v>#N/A Requesting Data...4178022180</v>
        <stp/>
        <stp>BQL|15850261913086048223</stp>
        <tr r="AA42" s="6"/>
      </tp>
      <tp t="s">
        <v>#N/A Requesting Data...4277876761</v>
        <stp/>
        <stp>BQL|18224959947932917567</stp>
        <tr r="AF29" s="6"/>
      </tp>
      <tp t="s">
        <v>#N/A Requesting Data...4233546394</v>
        <stp/>
        <stp>BQL|15715662962681525686</stp>
        <tr r="AD3" s="6"/>
      </tp>
      <tp t="s">
        <v>#N/A Requesting Data...4283818368</v>
        <stp/>
        <stp>BQL|15996223082748647567</stp>
        <tr r="AG44" s="6"/>
      </tp>
      <tp t="s">
        <v>#N/A Requesting Data...3943052052</v>
        <stp/>
        <stp>BQL|11230045906596292591</stp>
        <tr r="Z12" s="6"/>
      </tp>
      <tp t="s">
        <v>#N/A Requesting Data...4248662703</v>
        <stp/>
        <stp>BQL|15453491252161165759</stp>
        <tr r="AO12" s="6"/>
      </tp>
      <tp t="s">
        <v>#N/A Requesting Data...3999436483</v>
        <stp/>
        <stp>BQL|17803460389640422983</stp>
        <tr r="F27" s="6"/>
      </tp>
      <tp t="s">
        <v>#N/A Requesting Data...4196507746</v>
        <stp/>
        <stp>BQL|15202608012797899729</stp>
        <tr r="Q9" s="6"/>
      </tp>
      <tp t="s">
        <v>#N/A Requesting Data...3981656325</v>
        <stp/>
        <stp>BQL|16648754710950111284</stp>
        <tr r="L2" s="6"/>
      </tp>
      <tp t="s">
        <v>#N/A Requesting Data...4244823114</v>
        <stp/>
        <stp>BQL|13503975578528822780</stp>
        <tr r="K6" s="6"/>
      </tp>
      <tp t="s">
        <v>#N/A Requesting Data...4036738947</v>
        <stp/>
        <stp>BQL|17601161002442459511</stp>
        <tr r="Q5" s="6"/>
      </tp>
      <tp t="s">
        <v>#N/A Requesting Data...3945398636</v>
        <stp/>
        <stp>BQL|14672679157891272735</stp>
        <tr r="AJ39" s="6"/>
      </tp>
      <tp t="s">
        <v>#N/A Requesting Data...4240161788</v>
        <stp/>
        <stp>BQL|16463465971607062354</stp>
        <tr r="E32" s="6"/>
      </tp>
      <tp t="s">
        <v>#N/A Requesting Data...4113013258</v>
        <stp/>
        <stp>BQL|11329154361065521236</stp>
        <tr r="AM8" s="6"/>
      </tp>
      <tp t="s">
        <v>#N/A Requesting Data...4036394176</v>
        <stp/>
        <stp>BQL|18031942163077445127</stp>
        <tr r="H26" s="6"/>
      </tp>
      <tp t="s">
        <v>#N/A Requesting Data...4165942311</v>
        <stp/>
        <stp>BQL|14449871726349377661</stp>
        <tr r="F32" s="6"/>
      </tp>
      <tp t="s">
        <v>#N/A Requesting Data...4055293079</v>
        <stp/>
        <stp>BQL|12533567178277312687</stp>
        <tr r="AP6" s="6"/>
      </tp>
      <tp t="s">
        <v>#N/A Requesting Data...4219032172</v>
        <stp/>
        <stp>BQL|15405313630513760726</stp>
        <tr r="AA11" s="6"/>
      </tp>
      <tp t="s">
        <v>#N/A Requesting Data...4136023787</v>
        <stp/>
        <stp>BQL|12942653307805062081</stp>
        <tr r="T26" s="6"/>
      </tp>
      <tp t="s">
        <v>#N/A Requesting Data...4092592057</v>
        <stp/>
        <stp>BQL|13112864138330519998</stp>
        <tr r="Q8" s="6"/>
      </tp>
      <tp t="s">
        <v>#N/A Requesting Data...4246113573</v>
        <stp/>
        <stp>BQL|13085289402351126180</stp>
        <tr r="AC12" s="6"/>
      </tp>
      <tp t="s">
        <v>#N/A Requesting Data...4062201672</v>
        <stp/>
        <stp>BQL|14157088074204718684</stp>
        <tr r="AA44" s="6"/>
      </tp>
      <tp t="s">
        <v>#N/A Requesting Data...4109199445</v>
        <stp/>
        <stp>BQL|13592255031331541262</stp>
        <tr r="Z30" s="6"/>
      </tp>
      <tp t="s">
        <v>#N/A Requesting Data...4125504740</v>
        <stp/>
        <stp>BQL|14153967536839557668</stp>
        <tr r="AI10" s="6"/>
      </tp>
      <tp t="s">
        <v>#N/A Requesting Data...4210636949</v>
        <stp/>
        <stp>BQL|16087245594704862853</stp>
        <tr r="AO22" s="6"/>
      </tp>
      <tp t="s">
        <v>#N/A Requesting Data...4193100147</v>
        <stp/>
        <stp>BQL|11908857637532468924</stp>
        <tr r="U13" s="6"/>
      </tp>
      <tp t="s">
        <v>#N/A Requesting Data...4162378847</v>
        <stp/>
        <stp>BQL|15165467773555053283</stp>
        <tr r="R6" s="6"/>
      </tp>
      <tp t="s">
        <v>#N/A Requesting Data...4045000033</v>
        <stp/>
        <stp>BQL|17463019348074704668</stp>
        <tr r="C28" s="6"/>
      </tp>
      <tp t="s">
        <v>#N/A Requesting Data...4079416417</v>
        <stp/>
        <stp>BQL|12731687122181400667</stp>
        <tr r="E20" s="6"/>
      </tp>
      <tp t="s">
        <v>#N/A Requesting Data...4250129197</v>
        <stp/>
        <stp>BQL|17017103566741171083</stp>
        <tr r="H36" s="6"/>
      </tp>
      <tp t="s">
        <v>#N/A Requesting Data...4087140783</v>
        <stp/>
        <stp>BQL|17390900889774123357</stp>
        <tr r="L31" s="6"/>
      </tp>
      <tp t="s">
        <v>#N/A Requesting Data...4073187295</v>
        <stp/>
        <stp>BQL|13143503971769956908</stp>
        <tr r="X29" s="6"/>
      </tp>
      <tp t="s">
        <v>#N/A Requesting Data...4085382976</v>
        <stp/>
        <stp>BQL|16697797260516149073</stp>
        <tr r="E38" s="6"/>
      </tp>
      <tp t="s">
        <v>#N/A Requesting Data...4128243995</v>
        <stp/>
        <stp>BQL|15842518818943017384</stp>
        <tr r="X37" s="6"/>
      </tp>
      <tp t="s">
        <v>#N/A Requesting Data...4261892202</v>
        <stp/>
        <stp>BQL|16380121867952813265</stp>
        <tr r="AS31" s="6"/>
      </tp>
      <tp t="s">
        <v>#N/A Requesting Data...4259634496</v>
        <stp/>
        <stp>BQL|12627322332267420493</stp>
        <tr r="AM43" s="6"/>
      </tp>
      <tp t="s">
        <v>#N/A Requesting Data...4058711889</v>
        <stp/>
        <stp>BQL|13956913642426317922</stp>
        <tr r="AL24" s="6"/>
      </tp>
      <tp t="s">
        <v>#N/A Requesting Data...4146147865</v>
        <stp/>
        <stp>BQL|10475071310124877405</stp>
        <tr r="B31" s="6"/>
      </tp>
      <tp t="s">
        <v>#N/A Requesting Data...4068157021</v>
        <stp/>
        <stp>BQL|12498943277409876457</stp>
        <tr r="AR5" s="6"/>
      </tp>
      <tp t="s">
        <v>#N/A Requesting Data...4085278327</v>
        <stp/>
        <stp>BQL|12964634335126640034</stp>
        <tr r="AA16" s="6"/>
      </tp>
      <tp t="s">
        <v>#N/A Requesting Data...4152308137</v>
        <stp/>
        <stp>BQL|14250274547442949111</stp>
        <tr r="K39" s="6"/>
      </tp>
      <tp t="s">
        <v>#N/A Requesting Data...4129024017</v>
        <stp/>
        <stp>BQL|14624137429586188181</stp>
        <tr r="W25" s="6"/>
      </tp>
      <tp t="s">
        <v>#N/A Requesting Data...4032584799</v>
        <stp/>
        <stp>BQL|11528914073306419968</stp>
        <tr r="AS6" s="6"/>
      </tp>
      <tp t="s">
        <v>#N/A Requesting Data...4102584322</v>
        <stp/>
        <stp>BQL|11903696908651501684</stp>
        <tr r="C31" s="6"/>
      </tp>
      <tp t="s">
        <v>#N/A Requesting Data...4020294933</v>
        <stp/>
        <stp>BQL|14562910685794653120</stp>
        <tr r="C15" s="6"/>
      </tp>
      <tp t="s">
        <v>#N/A Requesting Data...3998282948</v>
        <stp/>
        <stp>BQL|14727550295328794041</stp>
        <tr r="AR6" s="6"/>
      </tp>
      <tp t="s">
        <v>#N/A Requesting Data...4159920705</v>
        <stp/>
        <stp>BQL|10515810733413612859</stp>
        <tr r="T36" s="6"/>
      </tp>
      <tp t="s">
        <v>#N/A Requesting Data...4261264645</v>
        <stp/>
        <stp>BQL|16725591299738510269</stp>
        <tr r="C2" s="6"/>
      </tp>
      <tp t="s">
        <v>#N/A Requesting Data...4129178960</v>
        <stp/>
        <stp>BQL|18261222875725950885</stp>
        <tr r="AP16" s="6"/>
      </tp>
      <tp t="s">
        <v>#N/A Requesting Data...3998772917</v>
        <stp/>
        <stp>BQL|10556445315960455549</stp>
        <tr r="N35" s="6"/>
      </tp>
      <tp t="s">
        <v>#N/A Requesting Data...4046572769</v>
        <stp/>
        <stp>BQL|14516039355881192053</stp>
        <tr r="E28" s="6"/>
      </tp>
      <tp t="s">
        <v>#N/A Requesting Data...4054539408</v>
        <stp/>
        <stp>BQL|15649242851432131058</stp>
        <tr r="K31" s="6"/>
      </tp>
      <tp t="s">
        <v>#N/A Requesting Data...4134012210</v>
        <stp/>
        <stp>BQL|14321478601540017026</stp>
        <tr r="K5" s="6"/>
      </tp>
      <tp t="s">
        <v>#N/A Requesting Data...4152071678</v>
        <stp/>
        <stp>BQL|13092838981677360462</stp>
        <tr r="O3" s="6"/>
      </tp>
      <tp t="s">
        <v>#N/A Requesting Data...4045161016</v>
        <stp/>
        <stp>BQL|18353834241060430421</stp>
        <tr r="H4" s="6"/>
      </tp>
      <tp t="s">
        <v>#N/A Requesting Data...3999004967</v>
        <stp/>
        <stp>BQL|16066490456600015783</stp>
        <tr r="O23" s="6"/>
      </tp>
      <tp t="s">
        <v>#N/A Requesting Data...4209171603</v>
        <stp/>
        <stp>BQL|11456250479375806177</stp>
        <tr r="AR18" s="6"/>
      </tp>
      <tp t="s">
        <v>#N/A Requesting Data...4136901509</v>
        <stp/>
        <stp>BQL|16530300345304080562</stp>
        <tr r="Z40" s="6"/>
      </tp>
      <tp t="s">
        <v>#N/A Requesting Data...4018709130</v>
        <stp/>
        <stp>BQL|12394258045732247671</stp>
        <tr r="W28" s="6"/>
      </tp>
      <tp t="s">
        <v>#N/A Requesting Data...4030544925</v>
        <stp/>
        <stp>BQL|15857241849683736047</stp>
        <tr r="O24" s="6"/>
      </tp>
      <tp t="s">
        <v>#N/A Requesting Data...4199812067</v>
        <stp/>
        <stp>BQL|12300269403325360545</stp>
        <tr r="X6" s="6"/>
      </tp>
      <tp t="s">
        <v>#N/A Requesting Data...4095844880</v>
        <stp/>
        <stp>BQL|11138553536752637558</stp>
        <tr r="AC7" s="6"/>
      </tp>
      <tp t="s">
        <v>#N/A Requesting Data...4257565326</v>
        <stp/>
        <stp>BQL|13407459048437985405</stp>
        <tr r="T35" s="6"/>
      </tp>
      <tp t="s">
        <v>#N/A Requesting Data...4246996085</v>
        <stp/>
        <stp>BQL|17168931293312338520</stp>
        <tr r="AD5" s="6"/>
      </tp>
      <tp t="s">
        <v>#N/A Requesting Data...4261036562</v>
        <stp/>
        <stp>BQL|10052086660755286396</stp>
        <tr r="AI25" s="6"/>
      </tp>
      <tp t="s">
        <v>#N/A Requesting Data...4184859103</v>
        <stp/>
        <stp>BQL|15942678738465272579</stp>
        <tr r="K4" s="6"/>
      </tp>
      <tp t="s">
        <v>#N/A Requesting Data...4290103392</v>
        <stp/>
        <stp>BQL|12775340844513567610</stp>
        <tr r="AF14" s="6"/>
      </tp>
      <tp t="s">
        <v>#N/A Requesting Data...4140848820</v>
        <stp/>
        <stp>BQL|16558761330187722566</stp>
        <tr r="F20" s="6"/>
      </tp>
      <tp t="s">
        <v>#N/A Requesting Data...4205821897</v>
        <stp/>
        <stp>BQL|14427421865521604776</stp>
        <tr r="C16" s="6"/>
      </tp>
      <tp t="s">
        <v>#N/A Requesting Data...4064333908</v>
        <stp/>
        <stp>BQL|11589765315232482501</stp>
        <tr r="F42" s="6"/>
      </tp>
      <tp t="s">
        <v>#N/A Requesting Data...4224567097</v>
        <stp/>
        <stp>BQL|10246045575386633174</stp>
        <tr r="Z23" s="6"/>
      </tp>
      <tp t="s">
        <v>#N/A Requesting Data...4284436710</v>
        <stp/>
        <stp>BQL|10025365369733302619</stp>
        <tr r="R31" s="6"/>
      </tp>
      <tp t="s">
        <v>#N/A Requesting Data...4166405746</v>
        <stp/>
        <stp>BQL|12890800511903786830</stp>
        <tr r="K10" s="6"/>
      </tp>
      <tp t="s">
        <v>#N/A Requesting Data...4152354245</v>
        <stp/>
        <stp>BQL|13636617366143957051</stp>
        <tr r="AJ43" s="6"/>
      </tp>
      <tp t="s">
        <v>#N/A Requesting Data...4121081036</v>
        <stp/>
        <stp>BQL|10483586562747284415</stp>
        <tr r="AM11" s="6"/>
      </tp>
      <tp t="s">
        <v>#N/A Requesting Data...4162436800</v>
        <stp/>
        <stp>BQL|14210525052263700798</stp>
        <tr r="B10" s="6"/>
      </tp>
      <tp t="s">
        <v>#N/A Requesting Data...4068547424</v>
        <stp/>
        <stp>BQL|17702005928371690452</stp>
        <tr r="AD21" s="6"/>
      </tp>
      <tp t="s">
        <v>#N/A Requesting Data...4264587317</v>
        <stp/>
        <stp>BQL|13790643731674819260</stp>
        <tr r="Z37" s="6"/>
      </tp>
      <tp t="s">
        <v>#N/A Requesting Data...4106538881</v>
        <stp/>
        <stp>BQL|11174125118022526325</stp>
        <tr r="AG21" s="6"/>
      </tp>
      <tp t="s">
        <v>#N/A Requesting Data...4275922386</v>
        <stp/>
        <stp>BQL|12049279659455334023</stp>
        <tr r="AR15" s="6"/>
      </tp>
      <tp t="s">
        <v>#N/A Requesting Data...4102100526</v>
        <stp/>
        <stp>BQL|15236616429328211977</stp>
        <tr r="AO44" s="6"/>
      </tp>
      <tp t="s">
        <v>#N/A Requesting Data...4241174788</v>
        <stp/>
        <stp>BQL|10675180175957280160</stp>
        <tr r="L16" s="6"/>
      </tp>
      <tp t="s">
        <v>#N/A Requesting Data...4163802252</v>
        <stp/>
        <stp>BQL|12968479192276192920</stp>
        <tr r="H37" s="6"/>
      </tp>
      <tp t="s">
        <v>#N/A Requesting Data...4284556343</v>
        <stp/>
        <stp>BQL|16847872818349114686</stp>
        <tr r="AP22" s="6"/>
      </tp>
      <tp t="s">
        <v>#N/A Requesting Data...4155866319</v>
        <stp/>
        <stp>BQL|13402131193253274884</stp>
        <tr r="C10" s="6"/>
      </tp>
      <tp t="s">
        <v>#N/A Requesting Data...4073030518</v>
        <stp/>
        <stp>BQL|15098613647614659393</stp>
        <tr r="G80" s="1"/>
      </tp>
      <tp t="s">
        <v>#N/A Requesting Data...4192291418</v>
        <stp/>
        <stp>BQL|13426733424590394690</stp>
        <tr r="U5" s="6"/>
      </tp>
      <tp t="s">
        <v>#N/A Requesting Data...4278305024</v>
        <stp/>
        <stp>BQL|16970956932504176879</stp>
        <tr r="T11" s="6"/>
      </tp>
      <tp t="s">
        <v>#N/A Requesting Data...4094454614</v>
        <stp/>
        <stp>BQL|11383191106529466900</stp>
        <tr r="AI30" s="6"/>
      </tp>
      <tp t="s">
        <v>#N/A Requesting Data...4123104528</v>
        <stp/>
        <stp>BQL|13709038198183407933</stp>
        <tr r="AO3" s="6"/>
      </tp>
      <tp t="s">
        <v>#N/A Requesting Data...4106603298</v>
        <stp/>
        <stp>BQL|12494673948139554958</stp>
        <tr r="AL7" s="6"/>
      </tp>
      <tp t="e">
        <v>#N/A</v>
        <stp/>
        <stp>BDH|15293942351812179162</stp>
        <tr r="G9" s="4"/>
      </tp>
      <tp t="e">
        <v>#N/A</v>
        <stp/>
        <stp>BDH|13093302883964905688</stp>
        <tr r="D41" s="9"/>
      </tp>
      <tp t="e">
        <v>#N/A</v>
        <stp/>
        <stp>BDH|17099756590945859608</stp>
        <tr r="E42" s="4"/>
      </tp>
      <tp t="e">
        <v>#N/A</v>
        <stp/>
        <stp>BDH|17731375067771833921</stp>
        <tr r="D4" s="9"/>
      </tp>
      <tp t="e">
        <v>#N/A</v>
        <stp/>
        <stp>BDH|10071860248803010522</stp>
        <tr r="G36" s="4"/>
      </tp>
      <tp t="e">
        <v>#N/A</v>
        <stp/>
        <stp>BDH|12046412321908832676</stp>
        <tr r="E33" s="4"/>
      </tp>
      <tp t="e">
        <v>#N/A</v>
        <stp/>
        <stp>BDH|12391599485071395435</stp>
        <tr r="F10" s="4"/>
      </tp>
      <tp t="e">
        <v>#N/A</v>
        <stp/>
        <stp>BDH|13464349506853150984</stp>
        <tr r="H40" s="4"/>
        <tr r="E40" s="9"/>
      </tp>
      <tp t="e">
        <v>#N/A</v>
        <stp/>
        <stp>BDH|15299544932969026117</stp>
        <tr r="B4" s="9"/>
      </tp>
      <tp t="e">
        <v>#N/A</v>
        <stp/>
        <stp>BDH|14492806285547595827</stp>
        <tr r="F22" s="4"/>
      </tp>
      <tp t="e">
        <v>#N/A</v>
        <stp/>
        <stp>BDH|13733036724428329287</stp>
        <tr r="F30" s="4"/>
      </tp>
      <tp t="e">
        <v>#N/A</v>
        <stp/>
        <stp>BDH|10346709239736592901</stp>
        <tr r="F14" s="4"/>
      </tp>
      <tp t="e">
        <v>#N/A</v>
        <stp/>
        <stp>BDH|17617181074659843031</stp>
        <tr r="F44" s="4"/>
      </tp>
      <tp t="e">
        <v>#N/A</v>
        <stp/>
        <stp>BDH|10408893654285966017</stp>
        <tr r="B23" s="9"/>
      </tp>
      <tp t="e">
        <v>#N/A</v>
        <stp/>
        <stp>BDH|15406069305028408500</stp>
        <tr r="G17" s="4"/>
      </tp>
      <tp t="e">
        <v>#N/A</v>
        <stp/>
        <stp>BDH|10336467295375460070</stp>
        <tr r="H22" s="4"/>
        <tr r="E22" s="9"/>
      </tp>
      <tp t="e">
        <v>#N/A</v>
        <stp/>
        <stp>BDH|14360783657748633682</stp>
        <tr r="F21" s="4"/>
      </tp>
      <tp t="e">
        <v>#N/A</v>
        <stp/>
        <stp>BDH|11589183987722797284</stp>
        <tr r="C19" s="9"/>
      </tp>
      <tp t="e">
        <v>#N/A</v>
        <stp/>
        <stp>BDH|15907659144616136914</stp>
        <tr r="G6" s="4"/>
      </tp>
      <tp t="e">
        <v>#N/A</v>
        <stp/>
        <stp>BDH|12813922675347607342</stp>
        <tr r="D35" s="9"/>
      </tp>
      <tp t="e">
        <v>#N/A</v>
        <stp/>
        <stp>BDH|17938993053790064235</stp>
        <tr r="C8" s="9"/>
      </tp>
      <tp t="e">
        <v>#N/A</v>
        <stp/>
        <stp>BDH|17467873760854106466</stp>
        <tr r="E16" s="4"/>
      </tp>
      <tp t="e">
        <v>#N/A</v>
        <stp/>
        <stp>BDH|10047037527892325934</stp>
        <tr r="F18" s="4"/>
      </tp>
      <tp t="e">
        <v>#N/A</v>
        <stp/>
        <stp>BDH|14790716623190620842</stp>
        <tr r="E44" s="4"/>
      </tp>
      <tp t="e">
        <v>#N/A</v>
        <stp/>
        <stp>BDH|10099603462968479110</stp>
        <tr r="E18" s="4"/>
      </tp>
      <tp t="e">
        <v>#N/A</v>
        <stp/>
        <stp>BDH|15091056390315661051</stp>
        <tr r="B35" s="9"/>
      </tp>
      <tp t="e">
        <v>#N/A</v>
        <stp/>
        <stp>BDH|14182689737959968110</stp>
        <tr r="B16" s="9"/>
      </tp>
      <tp t="e">
        <v>#N/A</v>
        <stp/>
        <stp>BDH|18030422651782836237</stp>
        <tr r="D30" s="9"/>
      </tp>
      <tp t="e">
        <v>#N/A</v>
        <stp/>
        <stp>BDH|12756760290816246397</stp>
        <tr r="D10" s="9"/>
      </tp>
      <tp t="e">
        <v>#N/A</v>
        <stp/>
        <stp>BDH|11608941643447490296</stp>
        <tr r="F12" s="4"/>
      </tp>
      <tp t="e">
        <v>#N/A</v>
        <stp/>
        <stp>BDH|13874341250604424847</stp>
        <tr r="B32" s="9"/>
      </tp>
      <tp t="e">
        <v>#N/A</v>
        <stp/>
        <stp>BDH|11567701973139824112</stp>
        <tr r="G28" s="4"/>
      </tp>
      <tp t="e">
        <v>#N/A</v>
        <stp/>
        <stp>BDH|13997432034538666290</stp>
        <tr r="E14" s="4"/>
      </tp>
      <tp t="e">
        <v>#N/A</v>
        <stp/>
        <stp>BDH|12772422996952526367</stp>
        <tr r="E24" s="4"/>
      </tp>
      <tp t="e">
        <v>#N/A</v>
        <stp/>
        <stp>BDH|10381359780301430470</stp>
        <tr r="G24" s="4"/>
      </tp>
      <tp t="e">
        <v>#N/A</v>
        <stp/>
        <stp>BDH|10749551677434749856</stp>
        <tr r="F41" s="4"/>
      </tp>
      <tp t="e">
        <v>#N/A</v>
        <stp/>
        <stp>BDH|12392472354835160874</stp>
        <tr r="G13" s="4"/>
      </tp>
      <tp t="e">
        <v>#N/A</v>
        <stp/>
        <stp>BDH|18436229122676410084</stp>
        <tr r="H29" s="4"/>
        <tr r="E29" s="9"/>
      </tp>
      <tp t="e">
        <v>#N/A</v>
        <stp/>
        <stp>BDH|10573780009068261196</stp>
        <tr r="E15" s="4"/>
      </tp>
      <tp t="e">
        <v>#N/A</v>
        <stp/>
        <stp>BDH|16500892572773238420</stp>
        <tr r="C9" s="9"/>
      </tp>
      <tp t="e">
        <v>#N/A</v>
        <stp/>
        <stp>BDH|12129298697834735295</stp>
        <tr r="E36" s="4"/>
      </tp>
      <tp t="e">
        <v>#N/A</v>
        <stp/>
        <stp>BDH|17091777535899008527</stp>
        <tr r="C4" s="9"/>
      </tp>
      <tp t="e">
        <v>#N/A</v>
        <stp/>
        <stp>BDH|16987518379682951983</stp>
        <tr r="H35" s="4"/>
        <tr r="E35" s="9"/>
      </tp>
      <tp t="e">
        <v>#N/A</v>
        <stp/>
        <stp>BDH|10727606104398607152</stp>
        <tr r="E39" s="4"/>
      </tp>
      <tp t="e">
        <v>#N/A</v>
        <stp/>
        <stp>BDH|10904385532348304758</stp>
        <tr r="D3" s="9"/>
      </tp>
      <tp t="e">
        <v>#N/A</v>
        <stp/>
        <stp>BDH|13371804754591789070</stp>
        <tr r="H31" s="4"/>
        <tr r="E31" s="9"/>
      </tp>
      <tp t="e">
        <v>#N/A</v>
        <stp/>
        <stp>BDH|17196318501798967338</stp>
        <tr r="E11" s="4"/>
      </tp>
      <tp t="e">
        <v>#N/A</v>
        <stp/>
        <stp>BDH|18396215186204815918</stp>
        <tr r="C5" s="9"/>
      </tp>
      <tp t="e">
        <v>#N/A</v>
        <stp/>
        <stp>BDH|10833746283187015708</stp>
        <tr r="C21" s="9"/>
      </tp>
      <tp t="e">
        <v>#N/A</v>
        <stp/>
        <stp>BDH|13030432033798664075</stp>
        <tr r="D8" s="9"/>
      </tp>
      <tp t="e">
        <v>#N/A</v>
        <stp/>
        <stp>BDH|17578208451725533928</stp>
        <tr r="G34" s="4"/>
      </tp>
      <tp t="e">
        <v>#N/A</v>
        <stp/>
        <stp>BDH|10251844353371083013</stp>
        <tr r="F6" s="4"/>
      </tp>
      <tp t="e">
        <v>#N/A</v>
        <stp/>
        <stp>BDH|15545878934096182437</stp>
        <tr r="C13" s="9"/>
      </tp>
      <tp t="e">
        <v>#N/A</v>
        <stp/>
        <stp>BDH|17972887711842225053</stp>
        <tr r="B19" s="9"/>
      </tp>
      <tp t="e">
        <v>#N/A</v>
        <stp/>
        <stp>BDH|17952949423729168983</stp>
        <tr r="C18" s="9"/>
      </tp>
      <tp t="e">
        <v>#N/A</v>
        <stp/>
        <stp>BDH|14022827615085407444</stp>
        <tr r="G26" s="4"/>
      </tp>
      <tp t="e">
        <v>#N/A</v>
        <stp/>
        <stp>BDH|11257012370702828841</stp>
        <tr r="E13" s="4"/>
      </tp>
      <tp t="e">
        <v>#N/A</v>
        <stp/>
        <stp>BDH|18296630543882481569</stp>
        <tr r="C14" s="9"/>
      </tp>
      <tp t="e">
        <v>#N/A</v>
        <stp/>
        <stp>BDH|15100188410430932837</stp>
        <tr r="D29" s="9"/>
      </tp>
      <tp t="e">
        <v>#N/A</v>
        <stp/>
        <stp>BDH|14578451980100265504</stp>
        <tr r="G4" s="4"/>
      </tp>
      <tp t="e">
        <v>#N/A</v>
        <stp/>
        <stp>BDH|17123772780403546648</stp>
        <tr r="E29" s="4"/>
      </tp>
      <tp t="e">
        <v>#N/A</v>
        <stp/>
        <stp>BDH|14541808417467328769</stp>
        <tr r="H25" s="4"/>
        <tr r="E25" s="9"/>
      </tp>
      <tp t="e">
        <v>#N/A</v>
        <stp/>
        <stp>BDH|15724185082159176852</stp>
        <tr r="C16" s="9"/>
      </tp>
      <tp t="e">
        <v>#N/A</v>
        <stp/>
        <stp>BDH|18216453905327230681</stp>
        <tr r="C12" s="9"/>
      </tp>
      <tp t="e">
        <v>#N/A</v>
        <stp/>
        <stp>BDH|17391236494282694399</stp>
        <tr r="C29" s="9"/>
      </tp>
      <tp t="e">
        <v>#N/A</v>
        <stp/>
        <stp>BDH|11025318859868279207</stp>
        <tr r="H16" s="4"/>
        <tr r="E16" s="9"/>
      </tp>
      <tp t="e">
        <v>#N/A</v>
        <stp/>
        <stp>BDH|14568602584554821352</stp>
        <tr r="B20" s="9"/>
      </tp>
      <tp t="e">
        <v>#N/A</v>
        <stp/>
        <stp>BDH|12467403480213346088</stp>
        <tr r="G32" s="4"/>
      </tp>
      <tp t="e">
        <v>#N/A</v>
        <stp/>
        <stp>BDH|11715119436855360404</stp>
        <tr r="C31" s="9"/>
      </tp>
      <tp t="e">
        <v>#N/A</v>
        <stp/>
        <stp>BDH|16430224025716015205</stp>
        <tr r="C34" s="9"/>
      </tp>
      <tp t="e">
        <v>#N/A</v>
        <stp/>
        <stp>BDH|18336161460545714861</stp>
        <tr r="B21" s="9"/>
      </tp>
      <tp t="e">
        <v>#N/A</v>
        <stp/>
        <stp>BDH|16646519434723781123</stp>
        <tr r="E40" s="4"/>
      </tp>
      <tp t="e">
        <v>#N/A</v>
        <stp/>
        <stp>BDH|14405300978241255381</stp>
        <tr r="C11" s="9"/>
      </tp>
      <tp t="e">
        <v>#N/A</v>
        <stp/>
        <stp>BDH|14484313073735535627</stp>
        <tr r="C17" s="9"/>
      </tp>
      <tp t="e">
        <v>#N/A</v>
        <stp/>
        <stp>BDH|14107734644450503420</stp>
        <tr r="G10" s="4"/>
      </tp>
      <tp t="e">
        <v>#N/A</v>
        <stp/>
        <stp>BDH|17716230311325885281</stp>
        <tr r="D38" s="9"/>
      </tp>
      <tp t="e">
        <v>#N/A</v>
        <stp/>
        <stp>BDH|10617480841376200541</stp>
        <tr r="H44" s="4"/>
      </tp>
      <tp t="e">
        <v>#N/A</v>
        <stp/>
        <stp>BDH|15524789774130291611</stp>
        <tr r="B14" s="9"/>
      </tp>
      <tp t="e">
        <v>#N/A</v>
        <stp/>
        <stp>BDH|14748278566160847300</stp>
        <tr r="E22" s="4"/>
      </tp>
      <tp t="e">
        <v>#N/A</v>
        <stp/>
        <stp>BDH|17216183051938320865</stp>
        <tr r="E34" s="4"/>
      </tp>
      <tp t="e">
        <v>#N/A</v>
        <stp/>
        <stp>BDH|14044295046616988471</stp>
        <tr r="H8" s="4"/>
        <tr r="E8" s="9"/>
      </tp>
      <tp t="e">
        <v>#N/A</v>
        <stp/>
        <stp>BDH|10639510548687843661</stp>
        <tr r="H19" s="4"/>
        <tr r="E19" s="9"/>
      </tp>
      <tp t="e">
        <v>#N/A</v>
        <stp/>
        <stp>BDH|13280392102223124384</stp>
        <tr r="H26" s="4"/>
        <tr r="E26" s="9"/>
      </tp>
      <tp t="e">
        <v>#N/A</v>
        <stp/>
        <stp>BDH|11059870327822303911</stp>
        <tr r="C3" s="9"/>
      </tp>
      <tp t="e">
        <v>#N/A</v>
        <stp/>
        <stp>BDH|15695567621121096336</stp>
        <tr r="H15" s="4"/>
        <tr r="E15" s="9"/>
      </tp>
      <tp t="e">
        <v>#N/A</v>
        <stp/>
        <stp>BDH|12974056020531127189</stp>
        <tr r="F34" s="4"/>
      </tp>
      <tp t="e">
        <v>#N/A</v>
        <stp/>
        <stp>BDH|14632109306115644038</stp>
        <tr r="E31" s="4"/>
      </tp>
      <tp t="e">
        <v>#N/A</v>
        <stp/>
        <stp>BDH|17043704042477948326</stp>
        <tr r="D9" s="9"/>
      </tp>
      <tp t="e">
        <v>#N/A</v>
        <stp/>
        <stp>BDH|15759399965679763969</stp>
        <tr r="C40" s="9"/>
      </tp>
      <tp t="e">
        <v>#N/A</v>
        <stp/>
        <stp>BDH|16474181447437398452</stp>
        <tr r="G41" s="4"/>
      </tp>
      <tp t="e">
        <v>#N/A</v>
        <stp/>
        <stp>BDH|10596108375163685597</stp>
        <tr r="G40" s="4"/>
      </tp>
      <tp t="e">
        <v>#N/A</v>
        <stp/>
        <stp>BDH|15508742776235798117</stp>
        <tr r="F31" s="4"/>
      </tp>
      <tp t="e">
        <v>#N/A</v>
        <stp/>
        <stp>BDH|15741617902004434637</stp>
        <tr r="E32" s="4"/>
      </tp>
      <tp t="e">
        <v>#N/A</v>
        <stp/>
        <stp>BDH|15797151377600442245</stp>
        <tr r="B11" s="9"/>
      </tp>
      <tp t="e">
        <v>#N/A</v>
        <stp/>
        <stp>BDH|12921359359846493353</stp>
        <tr r="E2" s="4"/>
      </tp>
      <tp t="e">
        <v>#N/A</v>
        <stp/>
        <stp>BDH|17974990278420750880</stp>
        <tr r="E7" s="4"/>
      </tp>
      <tp t="e">
        <v>#N/A</v>
        <stp/>
        <stp>BDH|15916802780616893273</stp>
        <tr r="G30" s="4"/>
      </tp>
      <tp t="e">
        <v>#N/A</v>
        <stp/>
        <stp>BDH|11403345319726979494</stp>
        <tr r="B28" s="9"/>
      </tp>
      <tp t="e">
        <v>#N/A</v>
        <stp/>
        <stp>BDH|10700631765201102081</stp>
        <tr r="D12" s="9"/>
      </tp>
      <tp t="e">
        <v>#N/A</v>
        <stp/>
        <stp>BDH|15526896392355043058</stp>
        <tr r="E27" s="4"/>
      </tp>
      <tp t="e">
        <v>#N/A</v>
        <stp/>
        <stp>BDH|16730046912216241082</stp>
        <tr r="F7" s="4"/>
      </tp>
      <tp t="e">
        <v>#N/A</v>
        <stp/>
        <stp>BDH|11380959629772587974</stp>
        <tr r="G43" s="4"/>
      </tp>
      <tp t="e">
        <v>#N/A</v>
        <stp/>
        <stp>BDH|17413091347553336147</stp>
        <tr r="H33" s="4"/>
        <tr r="E33" s="9"/>
      </tp>
      <tp t="e">
        <v>#N/A</v>
        <stp/>
        <stp>BDH|10111590931343638432</stp>
        <tr r="H23" s="4"/>
        <tr r="E23" s="9"/>
      </tp>
      <tp t="e">
        <v>#N/A</v>
        <stp/>
        <stp>BDH|17081229177425182166</stp>
        <tr r="D6" s="9"/>
      </tp>
      <tp t="e">
        <v>#N/A</v>
        <stp/>
        <stp>BDH|10749514054825065300</stp>
        <tr r="C15" s="9"/>
      </tp>
      <tp t="e">
        <v>#N/A</v>
        <stp/>
        <stp>BDH|18172656271219364649</stp>
        <tr r="D27" s="9"/>
      </tp>
      <tp t="e">
        <v>#N/A</v>
        <stp/>
        <stp>BDH|16958038241585908166</stp>
        <tr r="C37" s="9"/>
      </tp>
      <tp t="e">
        <v>#N/A</v>
        <stp/>
        <stp>BDH|12814512069822670528</stp>
        <tr r="H17" s="4"/>
        <tr r="E17" s="9"/>
      </tp>
      <tp t="e">
        <v>#N/A</v>
        <stp/>
        <stp>BDH|12906762168660997592</stp>
        <tr r="F2" s="4"/>
      </tp>
      <tp t="e">
        <v>#N/A</v>
        <stp/>
        <stp>BDH|12938859211178903539</stp>
        <tr r="D40" s="9"/>
      </tp>
      <tp t="e">
        <v>#N/A</v>
        <stp/>
        <stp>BDH|12960267276239055824</stp>
        <tr r="H5" s="4"/>
        <tr r="E5" s="9"/>
      </tp>
      <tp t="e">
        <v>#N/A</v>
        <stp/>
        <stp>BDH|16097255319651268242</stp>
        <tr r="C2" s="9"/>
      </tp>
      <tp t="e">
        <v>#N/A</v>
        <stp/>
        <stp>BDH|11699350238334123370</stp>
        <tr r="D20" s="9"/>
      </tp>
      <tp t="e">
        <v>#N/A</v>
        <stp/>
        <stp>BDH|11017636888401667825</stp>
        <tr r="F40" s="4"/>
      </tp>
      <tp t="e">
        <v>#N/A</v>
        <stp/>
        <stp>BDH|13541510331582449026</stp>
        <tr r="H4" s="4"/>
        <tr r="E4" s="9"/>
      </tp>
      <tp t="e">
        <v>#N/A</v>
        <stp/>
        <stp>BDH|11138731083330464966</stp>
        <tr r="D2" s="9"/>
      </tp>
      <tp t="e">
        <v>#N/A</v>
        <stp/>
        <stp>BDH|15300120624802225351</stp>
        <tr r="F19" s="4"/>
      </tp>
      <tp t="e">
        <v>#N/A</v>
        <stp/>
        <stp>BDH|10850064114813952573</stp>
        <tr r="G3" s="4"/>
      </tp>
      <tp t="e">
        <v>#N/A</v>
        <stp/>
        <stp>BDH|12140663597169707333</stp>
        <tr r="H20" s="4"/>
        <tr r="E20" s="9"/>
      </tp>
      <tp t="e">
        <v>#N/A</v>
        <stp/>
        <stp>BDH|11868009747310514234</stp>
        <tr r="E6" s="4"/>
      </tp>
      <tp t="e">
        <v>#N/A</v>
        <stp/>
        <stp>BDH|12800945813115166870</stp>
        <tr r="C32" s="9"/>
      </tp>
      <tp t="e">
        <v>#N/A</v>
        <stp/>
        <stp>BDH|12243212605070259792</stp>
        <tr r="E30" s="4"/>
      </tp>
      <tp t="e">
        <v>#N/A</v>
        <stp/>
        <stp>BDH|13245086983898129458</stp>
        <tr r="C7" s="9"/>
      </tp>
      <tp t="e">
        <v>#N/A</v>
        <stp/>
        <stp>BDH|14979530227453820442</stp>
        <tr r="E8" s="4"/>
      </tp>
      <tp t="e">
        <v>#N/A</v>
        <stp/>
        <stp>BDH|12486253015842508719</stp>
        <tr r="B27" s="9"/>
      </tp>
      <tp t="e">
        <v>#N/A</v>
        <stp/>
        <stp>BDH|17645854797143772104</stp>
        <tr r="E10" s="4"/>
      </tp>
      <tp t="e">
        <v>#N/A</v>
        <stp/>
        <stp>BDH|15899056820256601589</stp>
        <tr r="F20" s="4"/>
      </tp>
      <tp t="e">
        <v>#N/A</v>
        <stp/>
        <stp>BDH|18371406884216696645</stp>
        <tr r="D19" s="9"/>
      </tp>
      <tp t="e">
        <v>#N/A</v>
        <stp/>
        <stp>BDH|12521561576023151702</stp>
        <tr r="H34" s="4"/>
        <tr r="E34" s="9"/>
      </tp>
      <tp t="e">
        <v>#N/A</v>
        <stp/>
        <stp>BDH|16716408137284093162</stp>
        <tr r="B12" s="9"/>
      </tp>
      <tp t="e">
        <v>#N/A</v>
        <stp/>
        <stp>BDH|17189677068144462766</stp>
        <tr r="D25" s="9"/>
      </tp>
      <tp t="e">
        <v>#N/A</v>
        <stp/>
        <stp>BDH|17910267601451575046</stp>
        <tr r="G27" s="4"/>
      </tp>
      <tp t="e">
        <v>#N/A</v>
        <stp/>
        <stp>BDH|10232736870314946076</stp>
        <tr r="H11" s="4"/>
        <tr r="E11" s="9"/>
      </tp>
      <tp t="e">
        <v>#N/A</v>
        <stp/>
        <stp>BDH|15235458682335095969</stp>
        <tr r="H21" s="4"/>
        <tr r="E21" s="9"/>
      </tp>
      <tp t="e">
        <v>#N/A</v>
        <stp/>
        <stp>BDH|12073252562201345267</stp>
        <tr r="E17" s="4"/>
      </tp>
      <tp t="e">
        <v>#N/A</v>
        <stp/>
        <stp>BDH|13558536137162719231</stp>
        <tr r="E2" s="9"/>
        <tr r="H2" s="4"/>
      </tp>
      <tp t="e">
        <v>#N/A</v>
        <stp/>
        <stp>BDH|17184132157703251534</stp>
        <tr r="C6" s="9"/>
      </tp>
      <tp t="e">
        <v>#N/A</v>
        <stp/>
        <stp>BDH|17857692959094927564</stp>
        <tr r="H32" s="4"/>
        <tr r="E32" s="9"/>
      </tp>
      <tp t="e">
        <v>#N/A</v>
        <stp/>
        <stp>BDH|18069517891668247949</stp>
        <tr r="C28" s="9"/>
      </tp>
      <tp t="e">
        <v>#N/A</v>
        <stp/>
        <stp>BDH|15212684665301192182</stp>
        <tr r="H36" s="4"/>
        <tr r="E36" s="9"/>
      </tp>
      <tp t="e">
        <v>#N/A</v>
        <stp/>
        <stp>BDH|11480774129380020141</stp>
        <tr r="G20" s="4"/>
      </tp>
    </main>
    <main first="bofaddin.rtdserver">
      <tp t="e">
        <v>#N/A</v>
        <stp/>
        <stp>BDH|9040979468393529</stp>
        <tr r="B26" s="9"/>
      </tp>
      <tp t="s">
        <v>#N/A Requesting Data...2593663171</v>
        <stp/>
        <stp>BQL|1207217197237854</stp>
        <tr r="O7" s="6"/>
      </tp>
      <tp t="s">
        <v>#N/A Requesting Data...1019921802</v>
        <stp/>
        <stp>BQL|3281881932362430</stp>
        <tr r="H40" s="6"/>
      </tp>
      <tp t="s">
        <v>#N/A Requesting Data...3626979828</v>
        <stp/>
        <stp>BQL|3721492237181778913</stp>
        <tr r="W44" s="6"/>
      </tp>
      <tp t="s">
        <v>#N/A Requesting Data...1348257255</v>
        <stp/>
        <stp>BQL|9741246793619875772</stp>
        <tr r="AC32" s="6"/>
      </tp>
      <tp t="s">
        <v>#N/A Requesting Data...2167347160</v>
        <stp/>
        <stp>BQL|2657393464538227368</stp>
        <tr r="AS3" s="6"/>
      </tp>
      <tp t="s">
        <v>#N/A Requesting Data...3802613080</v>
        <stp/>
        <stp>BQL|1176582314030065937</stp>
        <tr r="U25" s="6"/>
      </tp>
      <tp t="s">
        <v>#N/A Requesting Data...52811957</v>
        <stp/>
        <stp>BQL|4975576881130405557</stp>
        <tr r="AF17" s="6"/>
      </tp>
      <tp t="s">
        <v>#N/A Requesting Data...3382265638</v>
        <stp/>
        <stp>BQL|9305058787129962466</stp>
        <tr r="R41" s="6"/>
      </tp>
      <tp t="s">
        <v>#N/A Requesting Data...924371196</v>
        <stp/>
        <stp>BQL|2371641668058504673</stp>
        <tr r="AL12" s="6"/>
      </tp>
      <tp t="s">
        <v>#N/A Requesting Data...556875260</v>
        <stp/>
        <stp>BQL|9316571121593104192</stp>
        <tr r="D56" s="1"/>
      </tp>
      <tp t="s">
        <v>#N/A Requesting Data...3703024511</v>
        <stp/>
        <stp>BQL|4104098047635705958</stp>
        <tr r="AP2" s="6"/>
      </tp>
      <tp t="s">
        <v>#N/A Requesting Data...2585589557</v>
        <stp/>
        <stp>BQL|6924730770919617304</stp>
        <tr r="AJ28" s="6"/>
      </tp>
      <tp t="s">
        <v>#N/A Requesting Data...1863530862</v>
        <stp/>
        <stp>BQL|2897207580381315577</stp>
        <tr r="AL20" s="6"/>
      </tp>
      <tp t="s">
        <v>#N/A Requesting Data...162937229</v>
        <stp/>
        <stp>BQL|2336968784827374890</stp>
        <tr r="B4" s="6"/>
      </tp>
      <tp t="s">
        <v>#N/A Requesting Data...3687175538</v>
        <stp/>
        <stp>BQL|7707300982242621284</stp>
        <tr r="K41" s="6"/>
      </tp>
      <tp t="s">
        <v>#N/A Requesting Data...2991356105</v>
        <stp/>
        <stp>BQL|5356609860521195896</stp>
        <tr r="N44" s="6"/>
      </tp>
      <tp t="s">
        <v>#N/A Requesting Data...3464243223</v>
        <stp/>
        <stp>BQL|3849101187555149354</stp>
        <tr r="AL10" s="6"/>
      </tp>
      <tp t="s">
        <v>#N/A Requesting Data...1803453142</v>
        <stp/>
        <stp>BQL|1206040355260313897</stp>
        <tr r="AF28" s="6"/>
      </tp>
      <tp t="s">
        <v>#N/A Requesting Data...3287786665</v>
        <stp/>
        <stp>BQL|8480786823264144579</stp>
        <tr r="AG43" s="6"/>
      </tp>
      <tp t="s">
        <v>#N/A Requesting Data...1833751368</v>
        <stp/>
        <stp>BQL|1949808584109658428</stp>
        <tr r="AS23" s="6"/>
      </tp>
      <tp t="s">
        <v>#N/A Requesting Data...1240689713</v>
        <stp/>
        <stp>BQL|7485985146053351508</stp>
        <tr r="O36" s="6"/>
      </tp>
      <tp t="s">
        <v>#N/A Requesting Data...2556120475</v>
        <stp/>
        <stp>BQL|4733171769628234725</stp>
        <tr r="T23" s="6"/>
      </tp>
      <tp t="s">
        <v>#N/A Requesting Data...1674628999</v>
        <stp/>
        <stp>BQL|8623323267731918039</stp>
        <tr r="N41" s="6"/>
      </tp>
      <tp t="s">
        <v>#N/A Requesting Data...2912562214</v>
        <stp/>
        <stp>BQL|2953005396392387542</stp>
        <tr r="AM24" s="6"/>
      </tp>
      <tp t="s">
        <v>#N/A Requesting Data...4227985349</v>
        <stp/>
        <stp>BQL|2902957208026727140</stp>
        <tr r="AM36" s="6"/>
      </tp>
      <tp t="s">
        <v>#N/A Requesting Data...2565450608</v>
        <stp/>
        <stp>BQL|6338158286660791308</stp>
        <tr r="H7" s="6"/>
      </tp>
      <tp t="s">
        <v>#N/A Requesting Data...2271607764</v>
        <stp/>
        <stp>BQL|1195057709405367882</stp>
        <tr r="F7" s="6"/>
      </tp>
      <tp t="s">
        <v>#N/A Requesting Data...3632647880</v>
        <stp/>
        <stp>BQL|3393175479509006087</stp>
        <tr r="W13" s="6"/>
      </tp>
      <tp t="s">
        <v>#N/A Requesting Data...1183873764</v>
        <stp/>
        <stp>BQL|8957199996279496579</stp>
        <tr r="U42" s="6"/>
      </tp>
      <tp t="s">
        <v>#N/A Requesting Data...2733611067</v>
        <stp/>
        <stp>BQL|2631904471972240202</stp>
        <tr r="AI34" s="6"/>
      </tp>
      <tp t="s">
        <v>#N/A Requesting Data...1588719244</v>
        <stp/>
        <stp>BQL|8857622713484409796</stp>
        <tr r="K16" s="6"/>
      </tp>
      <tp t="s">
        <v>#N/A Requesting Data...3705787321</v>
        <stp/>
        <stp>BQL|2802536115423539981</stp>
        <tr r="AS7" s="6"/>
      </tp>
      <tp t="s">
        <v>#N/A Requesting Data...1899551490</v>
        <stp/>
        <stp>BQL|8978656136295145485</stp>
        <tr r="AA19" s="6"/>
      </tp>
      <tp t="s">
        <v>#N/A Requesting Data...328307728</v>
        <stp/>
        <stp>BQL|4576913779995893375</stp>
        <tr r="AF32" s="6"/>
      </tp>
      <tp t="s">
        <v>#N/A Requesting Data...4123055270</v>
        <stp/>
        <stp>BQL|9607753475026426334</stp>
        <tr r="AP18" s="6"/>
      </tp>
      <tp t="s">
        <v>#N/A Requesting Data...3143673601</v>
        <stp/>
        <stp>BQL|1698895708843609605</stp>
        <tr r="T29" s="6"/>
      </tp>
      <tp t="s">
        <v>#N/A Requesting Data...624156196</v>
        <stp/>
        <stp>BQL|9677014653405130557</stp>
        <tr r="W3" s="6"/>
      </tp>
      <tp t="s">
        <v>#N/A Requesting Data...2182568315</v>
        <stp/>
        <stp>BQL|4070543193765091176</stp>
        <tr r="Q19" s="6"/>
      </tp>
      <tp t="s">
        <v>#N/A Requesting Data...3635223796</v>
        <stp/>
        <stp>BQL|6412890718570480310</stp>
        <tr r="AG3" s="6"/>
      </tp>
      <tp t="s">
        <v>#N/A Requesting Data...2022023182</v>
        <stp/>
        <stp>BQL|5659952108367336789</stp>
        <tr r="AI31" s="6"/>
      </tp>
      <tp t="e">
        <v>#N/A</v>
        <stp/>
        <stp>BDH|8342095042440471073</stp>
        <tr r="H12" s="4"/>
        <tr r="E12" s="9"/>
      </tp>
      <tp t="e">
        <v>#N/A</v>
        <stp/>
        <stp>BDH|8997048751030667125</stp>
        <tr r="B41" s="9"/>
      </tp>
      <tp t="e">
        <v>#N/A</v>
        <stp/>
        <stp>BDH|5022517819285578840</stp>
        <tr r="E3" s="4"/>
      </tp>
      <tp t="e">
        <v>#N/A</v>
        <stp/>
        <stp>BDH|3862809475082171209</stp>
        <tr r="C23" s="9"/>
      </tp>
      <tp t="e">
        <v>#N/A</v>
        <stp/>
        <stp>BDH|7813821313841541317</stp>
        <tr r="E4" s="4"/>
      </tp>
      <tp t="e">
        <v>#N/A</v>
        <stp/>
        <stp>BDH|3785939130410263554</stp>
        <tr r="E43" s="4"/>
      </tp>
      <tp t="e">
        <v>#N/A</v>
        <stp/>
        <stp>BDH|5447541634606171956</stp>
        <tr r="B5" s="9"/>
      </tp>
      <tp t="e">
        <v>#N/A</v>
        <stp/>
        <stp>BDH|8032454925420644226</stp>
        <tr r="F5" s="4"/>
      </tp>
      <tp t="s">
        <v>#N/A Requesting Data...1884658784</v>
        <stp/>
        <stp>BQL|5300742738675508952</stp>
        <tr r="AA24" s="6"/>
      </tp>
      <tp t="s">
        <v>#N/A Requesting Data...3986488256</v>
        <stp/>
        <stp>BQL|1071495936369724273</stp>
        <tr r="Q20" s="6"/>
      </tp>
      <tp t="s">
        <v>#N/A Requesting Data...1153685499</v>
        <stp/>
        <stp>BQL|5429417959341704845</stp>
        <tr r="C37" s="6"/>
      </tp>
      <tp t="s">
        <v>#N/A Requesting Data...2298342362</v>
        <stp/>
        <stp>BQL|5899562470822493857</stp>
        <tr r="AL16" s="6"/>
      </tp>
      <tp t="s">
        <v>#N/A Requesting Data...1507197319</v>
        <stp/>
        <stp>BQL|4283807698370277877</stp>
        <tr r="N29" s="6"/>
      </tp>
      <tp t="s">
        <v>#N/A Requesting Data...2713520671</v>
        <stp/>
        <stp>BQL|5536053388456092668</stp>
        <tr r="N3" s="6"/>
      </tp>
      <tp t="s">
        <v>#N/A Requesting Data...2778507083</v>
        <stp/>
        <stp>BQL|8250890488925426096</stp>
        <tr r="AA31" s="6"/>
      </tp>
      <tp t="s">
        <v>#N/A Requesting Data...554229265</v>
        <stp/>
        <stp>BQL|7465568689255767212</stp>
        <tr r="AL5" s="6"/>
      </tp>
      <tp t="s">
        <v>#N/A Requesting Data...1410577959</v>
        <stp/>
        <stp>BQL|6754191233898238131</stp>
        <tr r="O43" s="6"/>
      </tp>
      <tp t="s">
        <v>#N/A Requesting Data...3318917932</v>
        <stp/>
        <stp>BQL|6421209092301872124</stp>
        <tr r="AO18" s="6"/>
      </tp>
      <tp t="s">
        <v>#N/A Requesting Data...2236891536</v>
        <stp/>
        <stp>BQL|5518243733031902800</stp>
        <tr r="R2" s="6"/>
      </tp>
      <tp t="s">
        <v>#N/A Requesting Data...3888040729</v>
        <stp/>
        <stp>BQL|1599484981085276551</stp>
        <tr r="T41" s="6"/>
      </tp>
      <tp t="s">
        <v>#N/A Requesting Data...2013088073</v>
        <stp/>
        <stp>BQL|8057899190180187424</stp>
        <tr r="K25" s="6"/>
      </tp>
      <tp t="s">
        <v>#N/A Requesting Data...316370614</v>
        <stp/>
        <stp>BQL|9089029250452389390</stp>
        <tr r="AG19" s="6"/>
      </tp>
      <tp t="s">
        <v>#N/A Requesting Data...308831060</v>
        <stp/>
        <stp>BQL|2614265500329566423</stp>
        <tr r="Q37" s="6"/>
      </tp>
      <tp t="s">
        <v>#N/A Requesting Data...1079113066</v>
        <stp/>
        <stp>BQL|8715132426520516613</stp>
        <tr r="H42" s="6"/>
      </tp>
      <tp t="s">
        <v>#N/A Requesting Data...3777834080</v>
        <stp/>
        <stp>BQL|4473640931684574817</stp>
        <tr r="AD8" s="6"/>
      </tp>
      <tp t="s">
        <v>#N/A Requesting Data...479451348</v>
        <stp/>
        <stp>BQL|7484053589834426685</stp>
        <tr r="H11" s="6"/>
      </tp>
      <tp t="s">
        <v>#N/A Requesting Data...916801746</v>
        <stp/>
        <stp>BQL|1384811453141629037</stp>
        <tr r="E35" s="6"/>
      </tp>
      <tp t="s">
        <v>#N/A Requesting Data...3246685855</v>
        <stp/>
        <stp>BQL|4612847352347400373</stp>
        <tr r="AR26" s="6"/>
      </tp>
      <tp t="s">
        <v>#N/A Requesting Data...4160660273</v>
        <stp/>
        <stp>BQL|4574832247777518273</stp>
        <tr r="AG30" s="6"/>
      </tp>
      <tp t="s">
        <v>#N/A Requesting Data...2213330757</v>
        <stp/>
        <stp>BQL|2033320124766536810</stp>
        <tr r="I27" s="6"/>
      </tp>
      <tp t="s">
        <v>#N/A Requesting Data...4030255485</v>
        <stp/>
        <stp>BQL|7320359794464839485</stp>
        <tr r="O29" s="6"/>
      </tp>
      <tp t="s">
        <v>#N/A Requesting Data...1603758701</v>
        <stp/>
        <stp>BQL|3067322342300480959</stp>
        <tr r="N10" s="6"/>
      </tp>
      <tp t="s">
        <v>#N/A Requesting Data...1900612108</v>
        <stp/>
        <stp>BQL|9625519266976771176</stp>
        <tr r="AM13" s="6"/>
      </tp>
      <tp t="s">
        <v>#N/A Requesting Data...480276492</v>
        <stp/>
        <stp>BQL|5648533107915732840</stp>
        <tr r="B15" s="6"/>
      </tp>
      <tp t="s">
        <v>#N/A Requesting Data...2388706678</v>
        <stp/>
        <stp>BQL|1534521394729593969</stp>
        <tr r="T37" s="6"/>
      </tp>
      <tp t="s">
        <v>#N/A Requesting Data...2951874639</v>
        <stp/>
        <stp>BQL|9813466968250509631</stp>
        <tr r="R19" s="6"/>
      </tp>
      <tp t="s">
        <v>#N/A Requesting Data...2292908967</v>
        <stp/>
        <stp>BQL|8379626523912148337</stp>
        <tr r="H28" s="6"/>
      </tp>
      <tp t="e">
        <v>#N/A</v>
        <stp/>
        <stp>BDH|6037191954428088779</stp>
        <tr r="F8" s="4"/>
      </tp>
      <tp t="e">
        <v>#N/A</v>
        <stp/>
        <stp>BDH|6287861567214245193</stp>
        <tr r="H38" s="4"/>
        <tr r="E38" s="9"/>
      </tp>
      <tp t="e">
        <v>#N/A</v>
        <stp/>
        <stp>BDH|8337483246381199452</stp>
        <tr r="B13" s="9"/>
      </tp>
      <tp t="e">
        <v>#N/A</v>
        <stp/>
        <stp>BDH|3556803338453677647</stp>
        <tr r="H30" s="4"/>
        <tr r="E30" s="9"/>
      </tp>
      <tp t="e">
        <v>#N/A</v>
        <stp/>
        <stp>BDH|9462903682324279160</stp>
        <tr r="B31" s="9"/>
      </tp>
      <tp t="e">
        <v>#N/A</v>
        <stp/>
        <stp>BDH|2297593989844456668</stp>
        <tr r="E35" s="4"/>
      </tp>
      <tp t="e">
        <v>#N/A</v>
        <stp/>
        <stp>BDH|1078679380337386527</stp>
        <tr r="G23" s="4"/>
      </tp>
      <tp t="e">
        <v>#N/A</v>
        <stp/>
        <stp>BDH|7990956100691847229</stp>
        <tr r="G19" s="4"/>
      </tp>
      <tp t="e">
        <v>#N/A</v>
        <stp/>
        <stp>BDH|8659166856815545448</stp>
        <tr r="D36" s="9"/>
      </tp>
      <tp t="s">
        <v>#N/A Requesting Data...2058183694</v>
        <stp/>
        <stp>BQL|4604406384270450696</stp>
        <tr r="AJ42" s="6"/>
      </tp>
      <tp t="s">
        <v>#N/A Requesting Data...1176393989</v>
        <stp/>
        <stp>BQL|8833092864716822638</stp>
        <tr r="AA5" s="6"/>
      </tp>
      <tp t="s">
        <v>#N/A Requesting Data...220763425</v>
        <stp/>
        <stp>BQL|4507635521696991806</stp>
        <tr r="C24" s="6"/>
      </tp>
      <tp t="s">
        <v>#N/A Requesting Data...4083816883</v>
        <stp/>
        <stp>BQL|9657730798111841882</stp>
        <tr r="U2" s="6"/>
      </tp>
      <tp t="s">
        <v>#N/A Requesting Data...2829304732</v>
        <stp/>
        <stp>BQL|5605280062349965692</stp>
        <tr r="W22" s="6"/>
      </tp>
      <tp t="s">
        <v>#N/A Requesting Data...3318979035</v>
        <stp/>
        <stp>BQL|8663776437937230581</stp>
        <tr r="AI18" s="6"/>
      </tp>
      <tp t="s">
        <v>#N/A Requesting Data...1739177121</v>
        <stp/>
        <stp>BQL|6988384934260804815</stp>
        <tr r="AR38" s="6"/>
      </tp>
      <tp t="s">
        <v>#N/A Requesting Data...2649047443</v>
        <stp/>
        <stp>BQL|2271473745388848433</stp>
        <tr r="T27" s="6"/>
      </tp>
      <tp t="s">
        <v>#N/A Requesting Data...373326480</v>
        <stp/>
        <stp>BQL|3979648682497170457</stp>
        <tr r="N36" s="6"/>
      </tp>
      <tp t="s">
        <v>#N/A Requesting Data...3401205343</v>
        <stp/>
        <stp>BQL|2017685191114595768</stp>
        <tr r="AJ44" s="6"/>
      </tp>
      <tp t="s">
        <v>#N/A Requesting Data...3294685699</v>
        <stp/>
        <stp>BQL|1962310474042639903</stp>
        <tr r="AF15" s="6"/>
      </tp>
      <tp t="s">
        <v>#N/A Requesting Data...3300058823</v>
        <stp/>
        <stp>BQL|9900338115193289670</stp>
        <tr r="R7" s="6"/>
      </tp>
      <tp t="s">
        <v>#N/A Requesting Data...549915811</v>
        <stp/>
        <stp>BQL|6861132787803049268</stp>
        <tr r="K11" s="6"/>
      </tp>
      <tp t="s">
        <v>#N/A Requesting Data...1701307032</v>
        <stp/>
        <stp>BQL|1261363742948895070</stp>
        <tr r="I39" s="6"/>
      </tp>
      <tp t="s">
        <v>#N/A Requesting Data...1400614484</v>
        <stp/>
        <stp>BQL|9200844138454271856</stp>
        <tr r="L40" s="6"/>
      </tp>
      <tp t="s">
        <v>#N/A Requesting Data...532945916</v>
        <stp/>
        <stp>BQL|7896945610893240272</stp>
        <tr r="X9" s="6"/>
      </tp>
      <tp t="s">
        <v>#N/A Requesting Data...3905260666</v>
        <stp/>
        <stp>BQL|4629909218264607615</stp>
        <tr r="AC10" s="6"/>
      </tp>
      <tp t="s">
        <v>#N/A Requesting Data...3310574418</v>
        <stp/>
        <stp>BQL|2044405049968970496</stp>
        <tr r="O44" s="6"/>
      </tp>
      <tp t="s">
        <v>#N/A Requesting Data...692121572</v>
        <stp/>
        <stp>BQL|9981724735010729307</stp>
        <tr r="AF19" s="6"/>
      </tp>
      <tp t="s">
        <v>#N/A Requesting Data...2393189694</v>
        <stp/>
        <stp>BQL|1864843450211293362</stp>
        <tr r="AD17" s="6"/>
      </tp>
      <tp t="s">
        <v>#N/A Requesting Data...1781982438</v>
        <stp/>
        <stp>BQL|9911258869240665343</stp>
        <tr r="AP32" s="6"/>
      </tp>
      <tp t="s">
        <v>#N/A Requesting Data...1532931097</v>
        <stp/>
        <stp>BQL|4463666036186261919</stp>
        <tr r="U24" s="6"/>
      </tp>
      <tp t="s">
        <v>#N/A Requesting Data...3928005556</v>
        <stp/>
        <stp>BQL|7398843056994684002</stp>
        <tr r="AD41" s="6"/>
      </tp>
      <tp t="s">
        <v>#N/A Requesting Data...1690422384</v>
        <stp/>
        <stp>BQL|6025016408579923178</stp>
        <tr r="AI29" s="6"/>
      </tp>
      <tp t="s">
        <v>#N/A Requesting Data...2355924068</v>
        <stp/>
        <stp>BQL|3553347284761369719</stp>
        <tr r="U28" s="6"/>
      </tp>
      <tp t="s">
        <v>#N/A Requesting Data...3182261594</v>
        <stp/>
        <stp>BQL|3302221936354564846</stp>
        <tr r="AA39" s="6"/>
      </tp>
      <tp t="s">
        <v>#N/A Requesting Data...1231320934</v>
        <stp/>
        <stp>BQL|9322574742845138312</stp>
        <tr r="X43" s="6"/>
      </tp>
      <tp t="s">
        <v>#N/A Requesting Data...3378903232</v>
        <stp/>
        <stp>BQL|6974583347728764140</stp>
        <tr r="X34" s="6"/>
      </tp>
      <tp t="s">
        <v>#N/A Requesting Data...1007242147</v>
        <stp/>
        <stp>BQL|7246299454438287683</stp>
        <tr r="AM35" s="6"/>
      </tp>
      <tp t="s">
        <v>#N/A Requesting Data...3160243974</v>
        <stp/>
        <stp>BQL|9152276293508520456</stp>
        <tr r="AA20" s="6"/>
      </tp>
      <tp t="s">
        <v>#N/A Requesting Data...1273292857</v>
        <stp/>
        <stp>BQL|5601864089189894256</stp>
        <tr r="AM10" s="6"/>
      </tp>
      <tp t="s">
        <v>#N/A Requesting Data...1167312628</v>
        <stp/>
        <stp>BQL|9095254481138299550</stp>
        <tr r="H9" s="6"/>
      </tp>
      <tp t="s">
        <v>#N/A Requesting Data...2822028648</v>
        <stp/>
        <stp>BQL|6817416980887284387</stp>
        <tr r="I38" s="6"/>
      </tp>
      <tp t="s">
        <v>#N/A Requesting Data...1622750177</v>
        <stp/>
        <stp>BQL|3105069096725217102</stp>
        <tr r="F5" s="6"/>
      </tp>
      <tp t="s">
        <v>#N/A Requesting Data...3076813339</v>
        <stp/>
        <stp>BQL|3854392324848337452</stp>
        <tr r="B41" s="6"/>
      </tp>
      <tp t="s">
        <v>#N/A Requesting Data...1376939136</v>
        <stp/>
        <stp>BQL|9922923187132915477</stp>
        <tr r="F41" s="6"/>
      </tp>
      <tp t="s">
        <v>#N/A Requesting Data...1200666622</v>
        <stp/>
        <stp>BQL|2267765282916535515</stp>
        <tr r="AL39" s="6"/>
      </tp>
      <tp t="s">
        <v>#N/A Requesting Data...614821237</v>
        <stp/>
        <stp>BQL|4553610068482893855</stp>
        <tr r="F38" s="6"/>
      </tp>
      <tp t="s">
        <v>#N/A Requesting Data...2096597375</v>
        <stp/>
        <stp>BQL|7568299498256054441</stp>
        <tr r="E36" s="6"/>
      </tp>
      <tp t="e">
        <v>#N/A</v>
        <stp/>
        <stp>BDH|9987794749971991585</stp>
        <tr r="D13" s="9"/>
      </tp>
      <tp t="e">
        <v>#N/A</v>
        <stp/>
        <stp>BDH|2645035080675983151</stp>
        <tr r="B29" s="9"/>
      </tp>
      <tp t="e">
        <v>#N/A</v>
        <stp/>
        <stp>BDH|2776752800719968252</stp>
        <tr r="G38" s="4"/>
      </tp>
      <tp t="e">
        <v>#N/A</v>
        <stp/>
        <stp>BDH|3366493132738649235</stp>
        <tr r="C20" s="9"/>
      </tp>
      <tp t="e">
        <v>#N/A</v>
        <stp/>
        <stp>BDH|5940425807867136809</stp>
        <tr r="C22" s="9"/>
      </tp>
      <tp t="e">
        <v>#N/A</v>
        <stp/>
        <stp>BDH|5215304121579366320</stp>
        <tr r="B34" s="9"/>
      </tp>
      <tp t="e">
        <v>#N/A</v>
        <stp/>
        <stp>BDH|5032355005348499060</stp>
        <tr r="F33" s="4"/>
      </tp>
      <tp t="e">
        <v>#N/A</v>
        <stp/>
        <stp>BDH|9257069904594872383</stp>
        <tr r="D26" s="9"/>
      </tp>
      <tp t="e">
        <v>#N/A</v>
        <stp/>
        <stp>BDH|1631907863107036749</stp>
        <tr r="D5" s="9"/>
      </tp>
      <tp t="e">
        <v>#N/A</v>
        <stp/>
        <stp>BDH|2081879910465002002</stp>
        <tr r="F3" s="4"/>
      </tp>
      <tp t="s">
        <v>#N/A Requesting Data...1186614053</v>
        <stp/>
        <stp>BQL|9791655745092813609</stp>
        <tr r="T3" s="6"/>
      </tp>
      <tp t="s">
        <v>#N/A Requesting Data...3233284939</v>
        <stp/>
        <stp>BQL|8322368575466942563</stp>
        <tr r="X20" s="6"/>
      </tp>
      <tp t="s">
        <v>#N/A Requesting Data...2230984175</v>
        <stp/>
        <stp>BQL|2727685415663416907</stp>
        <tr r="T9" s="6"/>
      </tp>
      <tp t="s">
        <v>#N/A Requesting Data...382289461</v>
        <stp/>
        <stp>BQL|3107056924828625683</stp>
        <tr r="AJ2" s="6"/>
      </tp>
      <tp t="s">
        <v>#N/A Requesting Data...1528615408</v>
        <stp/>
        <stp>BQL|4350073158089247733</stp>
        <tr r="U35" s="6"/>
      </tp>
      <tp t="s">
        <v>#N/A Requesting Data...1740122173</v>
        <stp/>
        <stp>BQL|8378885593807617136</stp>
        <tr r="AM9" s="6"/>
      </tp>
      <tp t="s">
        <v>#N/A Requesting Data...2676373220</v>
        <stp/>
        <stp>BQL|1452903377707978778</stp>
        <tr r="F19" s="6"/>
      </tp>
      <tp t="s">
        <v>#N/A Requesting Data...3416238354</v>
        <stp/>
        <stp>BQL|6448640268829276070</stp>
        <tr r="AR12" s="6"/>
      </tp>
      <tp t="s">
        <v>#N/A Requesting Data...1994777523</v>
        <stp/>
        <stp>BQL|8664037543541312292</stp>
        <tr r="C41" s="6"/>
      </tp>
      <tp t="s">
        <v>#N/A Requesting Data...1842226555</v>
        <stp/>
        <stp>BQL|7040460438519394610</stp>
        <tr r="AC24" s="6"/>
      </tp>
      <tp t="s">
        <v>#N/A Requesting Data...3962709907</v>
        <stp/>
        <stp>BQL|9725590636104535464</stp>
        <tr r="AM31" s="6"/>
      </tp>
      <tp t="s">
        <v>#N/A Requesting Data...3459260453</v>
        <stp/>
        <stp>BQL|4578873928144705564</stp>
        <tr r="AJ23" s="6"/>
      </tp>
      <tp t="s">
        <v>#N/A Requesting Data...2327715142</v>
        <stp/>
        <stp>BQL|2959739579294001986</stp>
        <tr r="AC44" s="6"/>
      </tp>
      <tp t="s">
        <v>#N/A Requesting Data...4278284291</v>
        <stp/>
        <stp>BQL|3901791528200578976</stp>
        <tr r="AG17" s="6"/>
      </tp>
      <tp t="s">
        <v>#N/A Requesting Data...960107828</v>
        <stp/>
        <stp>BQL|2524265192402968411</stp>
        <tr r="AI27" s="6"/>
      </tp>
      <tp t="s">
        <v>#N/A Requesting Data...1477601786</v>
        <stp/>
        <stp>BQL|7072727679738640041</stp>
        <tr r="T13" s="6"/>
      </tp>
      <tp t="s">
        <v>#N/A Requesting Data...2043830772</v>
        <stp/>
        <stp>BQL|5789124359619144740</stp>
        <tr r="AR11" s="6"/>
      </tp>
      <tp t="s">
        <v>#N/A Requesting Data...3549602471</v>
        <stp/>
        <stp>BQL|8052082427145396054</stp>
        <tr r="AS28" s="6"/>
      </tp>
      <tp t="s">
        <v>#N/A Requesting Data...342181608</v>
        <stp/>
        <stp>BQL|6553987124260749263</stp>
        <tr r="E2" s="6"/>
      </tp>
      <tp t="s">
        <v>#N/A Requesting Data...1622521274</v>
        <stp/>
        <stp>BQL|5865561152068375287</stp>
        <tr r="AL33" s="6"/>
      </tp>
      <tp t="s">
        <v>#N/A Requesting Data...2890602865</v>
        <stp/>
        <stp>BQL|9120063195967389861</stp>
        <tr r="AI2" s="6"/>
      </tp>
      <tp t="s">
        <v>#N/A Requesting Data...2850691519</v>
        <stp/>
        <stp>BQL|1547543769654664998</stp>
        <tr r="R35" s="6"/>
      </tp>
      <tp t="s">
        <v>#N/A Requesting Data...2088893705</v>
        <stp/>
        <stp>BQL|1207665163427315922</stp>
        <tr r="AC15" s="6"/>
      </tp>
      <tp t="s">
        <v>#N/A Requesting Data...1839142094</v>
        <stp/>
        <stp>BQL|6988884132691540300</stp>
        <tr r="X2" s="6"/>
      </tp>
      <tp t="s">
        <v>#N/A Requesting Data...3966588317</v>
        <stp/>
        <stp>BQL|7338641064681095957</stp>
        <tr r="N14" s="6"/>
      </tp>
      <tp t="s">
        <v>#N/A Requesting Data...4277051227</v>
        <stp/>
        <stp>BQL|8505304777851599221</stp>
        <tr r="Q24" s="6"/>
      </tp>
      <tp t="s">
        <v>#N/A Requesting Data...3763408669</v>
        <stp/>
        <stp>BQL|8173851342978464374</stp>
        <tr r="AF34" s="6"/>
      </tp>
      <tp t="s">
        <v>#N/A Requesting Data...2178104999</v>
        <stp/>
        <stp>BQL|4138665628657937826</stp>
        <tr r="N17" s="6"/>
      </tp>
      <tp t="s">
        <v>#N/A Requesting Data...4183488124</v>
        <stp/>
        <stp>BQL|7030068398160941131</stp>
        <tr r="H34" s="6"/>
      </tp>
      <tp t="s">
        <v>#N/A Requesting Data...2821858259</v>
        <stp/>
        <stp>BQL|6859199567057447961</stp>
        <tr r="L6" s="6"/>
      </tp>
      <tp t="s">
        <v>#N/A Requesting Data...4051580990</v>
        <stp/>
        <stp>BQL|1824189350358486208</stp>
        <tr r="AA30" s="6"/>
      </tp>
      <tp t="s">
        <v>#N/A Requesting Data...1043830482</v>
        <stp/>
        <stp>BQL|9742318917995717151</stp>
        <tr r="AF24" s="6"/>
      </tp>
      <tp t="s">
        <v>#N/A Requesting Data...3640045243</v>
        <stp/>
        <stp>BQL|1388738506469077054</stp>
        <tr r="N2" s="6"/>
      </tp>
      <tp t="s">
        <v>#N/A Requesting Data...1256193580</v>
        <stp/>
        <stp>BQL|6774974202545143508</stp>
        <tr r="R40" s="6"/>
      </tp>
      <tp t="s">
        <v>#N/A Requesting Data...1090043843</v>
        <stp/>
        <stp>BQL|6779979100236584674</stp>
        <tr r="O26" s="6"/>
      </tp>
      <tp t="s">
        <v>#N/A Requesting Data...446741222</v>
        <stp/>
        <stp>BQL|8663645776510038666</stp>
        <tr r="N21" s="6"/>
      </tp>
      <tp t="s">
        <v>#N/A Requesting Data...1111371819</v>
        <stp/>
        <stp>BQL|8156688827303444089</stp>
        <tr r="Z28" s="6"/>
      </tp>
      <tp t="s">
        <v>#N/A Requesting Data...4195324228</v>
        <stp/>
        <stp>BQL|7878035353294863928</stp>
        <tr r="W35" s="6"/>
      </tp>
      <tp t="s">
        <v>#N/A Requesting Data...4188126608</v>
        <stp/>
        <stp>BQL|7587317480512040167</stp>
        <tr r="AJ38" s="6"/>
      </tp>
      <tp t="s">
        <v>#N/A Requesting Data...1311471161</v>
        <stp/>
        <stp>BQL|1362807467585333563</stp>
        <tr r="I11" s="6"/>
      </tp>
      <tp t="s">
        <v>#N/A Requesting Data...2050112968</v>
        <stp/>
        <stp>BQL|7730932141185492009</stp>
        <tr r="N20" s="6"/>
      </tp>
      <tp t="s">
        <v>#N/A Requesting Data...1511662232</v>
        <stp/>
        <stp>BQL|4461751574528260376</stp>
        <tr r="AD11" s="6"/>
      </tp>
      <tp t="s">
        <v>#N/A Requesting Data...2768626474</v>
        <stp/>
        <stp>BQL|5066288189365058513</stp>
        <tr r="L20" s="6"/>
      </tp>
      <tp t="e">
        <v>#N/A</v>
        <stp/>
        <stp>BDH|8210390415760452529</stp>
        <tr r="G2" s="4"/>
      </tp>
      <tp t="e">
        <v>#N/A</v>
        <stp/>
        <stp>BDH|8855453513074743602</stp>
        <tr r="F29" s="4"/>
      </tp>
      <tp t="e">
        <v>#N/A</v>
        <stp/>
        <stp>BDH|5837405913836703917</stp>
        <tr r="B7" s="9"/>
      </tp>
      <tp t="e">
        <v>#N/A</v>
        <stp/>
        <stp>BDH|7060067485230554064</stp>
        <tr r="E41" s="4"/>
      </tp>
      <tp t="e">
        <v>#N/A</v>
        <stp/>
        <stp>BDH|1914786889162930373</stp>
        <tr r="F13" s="4"/>
      </tp>
      <tp t="s">
        <v>#N/A Requesting Data...2023844562</v>
        <stp/>
        <stp>BQL|1384501194235118091</stp>
        <tr r="H35" s="6"/>
      </tp>
      <tp t="s">
        <v>#N/A Requesting Data...3278287377</v>
        <stp/>
        <stp>BQL|6405997347203073045</stp>
        <tr r="AG11" s="6"/>
      </tp>
      <tp t="s">
        <v>#N/A Requesting Data...1854094322</v>
        <stp/>
        <stp>BQL|4394894326417282137</stp>
        <tr r="AO28" s="6"/>
      </tp>
      <tp t="s">
        <v>#N/A Requesting Data...612467706</v>
        <stp/>
        <stp>BQL|5961509284198896886</stp>
        <tr r="AM14" s="6"/>
      </tp>
      <tp t="s">
        <v>#N/A Requesting Data...1265485985</v>
        <stp/>
        <stp>BQL|9742641151507888577</stp>
        <tr r="L5" s="6"/>
      </tp>
      <tp t="s">
        <v>#N/A Requesting Data...1784493599</v>
        <stp/>
        <stp>BQL|6424382524059584602</stp>
        <tr r="I44" s="6"/>
      </tp>
      <tp t="s">
        <v>#N/A Requesting Data...721224273</v>
        <stp/>
        <stp>BQL|1495094293418463869</stp>
        <tr r="AO31" s="6"/>
      </tp>
      <tp t="s">
        <v>#N/A Requesting Data...2739978928</v>
        <stp/>
        <stp>BQL|9726982631798266303</stp>
        <tr r="AF39" s="6"/>
      </tp>
      <tp t="s">
        <v>#N/A Requesting Data...3407965214</v>
        <stp/>
        <stp>BQL|1273135390926914746</stp>
        <tr r="H8" s="6"/>
      </tp>
      <tp t="s">
        <v>#N/A Requesting Data...3432614231</v>
        <stp/>
        <stp>BQL|6560251523566936869</stp>
        <tr r="B36" s="6"/>
      </tp>
      <tp t="s">
        <v>#N/A Requesting Data...2963386167</v>
        <stp/>
        <stp>BQL|1112345089536775416</stp>
        <tr r="AF36" s="6"/>
      </tp>
      <tp t="s">
        <v>#N/A Requesting Data...1776549915</v>
        <stp/>
        <stp>BQL|4625150256009844176</stp>
        <tr r="AR28" s="6"/>
      </tp>
      <tp t="s">
        <v>#N/A Requesting Data...1228731295</v>
        <stp/>
        <stp>BQL|3656161579349580459</stp>
        <tr r="I19" s="6"/>
      </tp>
      <tp t="s">
        <v>#N/A Requesting Data...1207195617</v>
        <stp/>
        <stp>BQL|9266702278465135436</stp>
        <tr r="I5" s="6"/>
      </tp>
      <tp t="s">
        <v>#N/A Requesting Data...940215633</v>
        <stp/>
        <stp>BQL|4727861632814313389</stp>
        <tr r="U21" s="6"/>
      </tp>
      <tp t="s">
        <v>#N/A Requesting Data...978586934</v>
        <stp/>
        <stp>BQL|3112768773743561894</stp>
        <tr r="W16" s="6"/>
      </tp>
      <tp t="s">
        <v>#N/A Requesting Data...2096840805</v>
        <stp/>
        <stp>BQL|9501283527650919144</stp>
        <tr r="R15" s="6"/>
      </tp>
      <tp t="s">
        <v>#N/A Requesting Data...3107371020</v>
        <stp/>
        <stp>BQL|6054641697043799232</stp>
        <tr r="AI42" s="6"/>
      </tp>
      <tp t="s">
        <v>#N/A Requesting Data...2402522942</v>
        <stp/>
        <stp>BQL|5003673164244373961</stp>
        <tr r="F11" s="6"/>
      </tp>
      <tp t="s">
        <v>#N/A Requesting Data...2540138372</v>
        <stp/>
        <stp>BQL|1570681615689735793</stp>
        <tr r="AF40" s="6"/>
      </tp>
      <tp t="s">
        <v>#N/A Requesting Data...4077960867</v>
        <stp/>
        <stp>BQL|5825152809238104408</stp>
        <tr r="K26" s="6"/>
      </tp>
      <tp t="s">
        <v>#N/A Requesting Data...1613004484</v>
        <stp/>
        <stp>BQL|7327341530899702645</stp>
        <tr r="Q15" s="6"/>
      </tp>
      <tp t="s">
        <v>#N/A Requesting Data...2448779670</v>
        <stp/>
        <stp>BQL|4129951587375367837</stp>
        <tr r="AS17" s="6"/>
      </tp>
      <tp t="s">
        <v>#N/A Requesting Data...669204881</v>
        <stp/>
        <stp>BQL|5597823809187429292</stp>
        <tr r="AS37" s="6"/>
      </tp>
      <tp t="s">
        <v>#N/A Requesting Data...2757393913</v>
        <stp/>
        <stp>BQL|6603660366898577604</stp>
        <tr r="AC21" s="6"/>
      </tp>
      <tp t="s">
        <v>#N/A Requesting Data...2164012102</v>
        <stp/>
        <stp>BQL|6812339128688644779</stp>
        <tr r="AL22" s="6"/>
      </tp>
      <tp t="s">
        <v>#N/A Requesting Data...1458530966</v>
        <stp/>
        <stp>BQL|3140047065388991588</stp>
        <tr r="AP7" s="6"/>
      </tp>
      <tp t="s">
        <v>#N/A Requesting Data...615304738</v>
        <stp/>
        <stp>BQL|4539418797053530279</stp>
        <tr r="B32" s="6"/>
      </tp>
      <tp t="s">
        <v>#N/A Requesting Data...2698557456</v>
        <stp/>
        <stp>BQL|7806893177388514828</stp>
        <tr r="C35" s="6"/>
      </tp>
      <tp t="s">
        <v>#N/A Requesting Data...2869390846</v>
        <stp/>
        <stp>BQL|9201213373627853387</stp>
        <tr r="X23" s="6"/>
      </tp>
      <tp t="s">
        <v>#N/A Requesting Data...1098845974</v>
        <stp/>
        <stp>BQL|6935596054398542610</stp>
        <tr r="T40" s="6"/>
      </tp>
      <tp t="s">
        <v>#N/A Requesting Data...2668798016</v>
        <stp/>
        <stp>BQL|3564944100573797162</stp>
        <tr r="X8" s="6"/>
      </tp>
      <tp t="s">
        <v>#N/A Requesting Data...745587296</v>
        <stp/>
        <stp>BQL|2056388524323454884</stp>
        <tr r="G96" s="1"/>
      </tp>
      <tp t="e">
        <v>#N/A</v>
        <stp/>
        <stp>BDH|5577605223109845026</stp>
        <tr r="C35" s="9"/>
      </tp>
      <tp t="e">
        <v>#N/A</v>
        <stp/>
        <stp>BDH|3140622362823512871</stp>
        <tr r="D32" s="9"/>
      </tp>
      <tp t="e">
        <v>#N/A</v>
        <stp/>
        <stp>BDH|5093734608433897922</stp>
        <tr r="H13" s="4"/>
        <tr r="E13" s="9"/>
      </tp>
      <tp t="s">
        <v>#N/A Requesting Data...1952313300</v>
        <stp/>
        <stp>BQL|2173206387332899316</stp>
        <tr r="AC43" s="6"/>
      </tp>
      <tp t="s">
        <v>#N/A Requesting Data...3528963726</v>
        <stp/>
        <stp>BQL|7711084384514200278</stp>
        <tr r="Z18" s="6"/>
      </tp>
      <tp t="s">
        <v>#N/A Requesting Data...785540887</v>
        <stp/>
        <stp>BQL|5321652768995398906</stp>
        <tr r="AC31" s="6"/>
      </tp>
      <tp t="s">
        <v>#N/A Requesting Data...1403080857</v>
        <stp/>
        <stp>BQL|5026742729721260831</stp>
        <tr r="AR33" s="6"/>
      </tp>
      <tp t="s">
        <v>#N/A Requesting Data...2290444008</v>
        <stp/>
        <stp>BQL|3404424555299065295</stp>
        <tr r="AF12" s="6"/>
      </tp>
      <tp t="s">
        <v>#N/A Requesting Data...2871894214</v>
        <stp/>
        <stp>BQL|3980830342566212038</stp>
        <tr r="AS4" s="6"/>
      </tp>
      <tp t="s">
        <v>#N/A Requesting Data...4274791117</v>
        <stp/>
        <stp>BQL|3132812509253439147</stp>
        <tr r="H14" s="6"/>
      </tp>
      <tp t="s">
        <v>#N/A Requesting Data...1610930509</v>
        <stp/>
        <stp>BQL|5555059009979107515</stp>
        <tr r="Z36" s="6"/>
      </tp>
      <tp t="s">
        <v>#N/A Requesting Data...4293605805</v>
        <stp/>
        <stp>BQL|5866326252762696877</stp>
        <tr r="N6" s="6"/>
      </tp>
      <tp t="s">
        <v>#N/A Requesting Data...3377338784</v>
        <stp/>
        <stp>BQL|6366050970358932073</stp>
        <tr r="AO25" s="6"/>
      </tp>
      <tp t="s">
        <v>#N/A Requesting Data...549896799</v>
        <stp/>
        <stp>BQL|6328610790491721121</stp>
        <tr r="AC25" s="6"/>
      </tp>
      <tp t="s">
        <v>#N/A Requesting Data...3786134384</v>
        <stp/>
        <stp>BQL|4645238582881975691</stp>
        <tr r="X7" s="6"/>
      </tp>
      <tp t="s">
        <v>#N/A Requesting Data...1591134137</v>
        <stp/>
        <stp>BQL|2287413473639544135</stp>
        <tr r="I8" s="6"/>
      </tp>
      <tp t="s">
        <v>#N/A Requesting Data...1951347114</v>
        <stp/>
        <stp>BQL|2576301980513948391</stp>
        <tr r="E22" s="6"/>
      </tp>
      <tp t="s">
        <v>#N/A Requesting Data...2434963663</v>
        <stp/>
        <stp>BQL|1329430791881356472</stp>
        <tr r="AG35" s="6"/>
      </tp>
      <tp t="s">
        <v>#N/A Requesting Data...1057980802</v>
        <stp/>
        <stp>BQL|8037967374376499921</stp>
        <tr r="AA17" s="6"/>
      </tp>
      <tp t="s">
        <v>#N/A Requesting Data...3121654480</v>
        <stp/>
        <stp>BQL|5004973034151209729</stp>
        <tr r="R18" s="6"/>
      </tp>
      <tp t="s">
        <v>#N/A Requesting Data...911463766</v>
        <stp/>
        <stp>BQL|1338569367849069201</stp>
        <tr r="AF23" s="6"/>
      </tp>
      <tp t="s">
        <v>#N/A Requesting Data...1842971365</v>
        <stp/>
        <stp>BQL|5463335241233759831</stp>
        <tr r="L36" s="6"/>
      </tp>
      <tp t="s">
        <v>#N/A Requesting Data...3638331374</v>
        <stp/>
        <stp>BQL|8950397011942104126</stp>
        <tr r="AD42" s="6"/>
      </tp>
      <tp t="s">
        <v>#N/A Requesting Data...549217106</v>
        <stp/>
        <stp>BQL|8011552004445327109</stp>
        <tr r="AR25" s="6"/>
      </tp>
      <tp t="s">
        <v>#N/A Requesting Data...1796265291</v>
        <stp/>
        <stp>BQL|6133985452272337193</stp>
        <tr r="W4" s="6"/>
      </tp>
      <tp t="s">
        <v>#N/A Requesting Data...3085082549</v>
        <stp/>
        <stp>BQL|1808263641378825664</stp>
        <tr r="AA3" s="6"/>
      </tp>
      <tp t="s">
        <v>#N/A Requesting Data...1666592097</v>
        <stp/>
        <stp>BQL|1629473376152257944</stp>
        <tr r="N5" s="6"/>
      </tp>
      <tp t="s">
        <v>#N/A Requesting Data...3401220514</v>
        <stp/>
        <stp>BQL|8730286044166320196</stp>
        <tr r="AS10" s="6"/>
      </tp>
      <tp t="s">
        <v>#N/A Requesting Data...1978614719</v>
        <stp/>
        <stp>BQL|3373103175465063974</stp>
        <tr r="AI41" s="6"/>
      </tp>
      <tp t="s">
        <v>#N/A Requesting Data...2310200103</v>
        <stp/>
        <stp>BQL|9119323866633570606</stp>
        <tr r="Q4" s="6"/>
      </tp>
      <tp t="s">
        <v>#N/A Requesting Data...3597536458</v>
        <stp/>
        <stp>BQL|4376706282037449554</stp>
        <tr r="AR34" s="6"/>
      </tp>
      <tp t="s">
        <v>#N/A Requesting Data...3632679166</v>
        <stp/>
        <stp>BQL|7681438230350486912</stp>
        <tr r="O16" s="6"/>
      </tp>
      <tp t="e">
        <v>#N/A</v>
        <stp/>
        <stp>BDH|5704841958868522949</stp>
        <tr r="G35" s="4"/>
      </tp>
      <tp t="e">
        <v>#N/A</v>
        <stp/>
        <stp>BDH|8160415929554397326</stp>
        <tr r="B38" s="9"/>
      </tp>
      <tp t="e">
        <v>#N/A</v>
        <stp/>
        <stp>BDH|5649178407729684466</stp>
        <tr r="D15" s="9"/>
      </tp>
      <tp t="s">
        <v>#N/A Requesting Data...3883822735</v>
        <stp/>
        <stp>BQL|2396246028410889884</stp>
        <tr r="H23" s="6"/>
      </tp>
      <tp t="s">
        <v>#N/A Requesting Data...2452485491</v>
        <stp/>
        <stp>BQL|4554629148128226423</stp>
        <tr r="B37" s="6"/>
      </tp>
      <tp t="s">
        <v>#N/A Requesting Data...2875416509</v>
        <stp/>
        <stp>BQL|3088445196220478497</stp>
        <tr r="AC41" s="6"/>
      </tp>
      <tp t="s">
        <v>#N/A Requesting Data...3998658759</v>
        <stp/>
        <stp>BQL|8758286338492069196</stp>
        <tr r="O17" s="6"/>
      </tp>
      <tp t="s">
        <v>#N/A Requesting Data...2483506002</v>
        <stp/>
        <stp>BQL|6265655307102780899</stp>
        <tr r="AP34" s="6"/>
      </tp>
      <tp t="s">
        <v>#N/A Requesting Data...4102356811</v>
        <stp/>
        <stp>BQL|2596885292341684875</stp>
        <tr r="O35" s="6"/>
      </tp>
      <tp t="s">
        <v>#N/A Requesting Data...714939067</v>
        <stp/>
        <stp>BQL|6356713766605026897</stp>
        <tr r="AS29" s="6"/>
      </tp>
      <tp t="s">
        <v>#N/A Requesting Data...1645599591</v>
        <stp/>
        <stp>BQL|3997509861248119244</stp>
        <tr r="C27" s="6"/>
      </tp>
      <tp t="s">
        <v>#N/A Requesting Data...3491747301</v>
        <stp/>
        <stp>BQL|4088176624945928861</stp>
        <tr r="F24" s="6"/>
      </tp>
      <tp t="s">
        <v>#N/A Requesting Data...2299720179</v>
        <stp/>
        <stp>BQL|9834293676593218599</stp>
        <tr r="I14" s="6"/>
      </tp>
      <tp t="s">
        <v>#N/A Requesting Data...4288650115</v>
        <stp/>
        <stp>BQL|7854813476221304371</stp>
        <tr r="B13" s="6"/>
      </tp>
      <tp t="s">
        <v>#N/A Requesting Data...3283636817</v>
        <stp/>
        <stp>BQL|2627697570311490819</stp>
        <tr r="I33" s="6"/>
      </tp>
      <tp t="s">
        <v>#N/A Requesting Data...3146573713</v>
        <stp/>
        <stp>BQL|1553353491066329786</stp>
        <tr r="R32" s="6"/>
      </tp>
      <tp t="s">
        <v>#N/A Requesting Data...3328266156</v>
        <stp/>
        <stp>BQL|1352778197461951439</stp>
        <tr r="E13" s="6"/>
      </tp>
      <tp t="s">
        <v>#N/A Requesting Data...3812443938</v>
        <stp/>
        <stp>BQL|1633309583892430287</stp>
        <tr r="T34" s="6"/>
      </tp>
      <tp t="s">
        <v>#N/A Requesting Data...3543396166</v>
        <stp/>
        <stp>BQL|9924337631287312417</stp>
        <tr r="K32" s="6"/>
      </tp>
      <tp t="s">
        <v>#N/A Requesting Data...887256298</v>
        <stp/>
        <stp>BQL|9892113228352118295</stp>
        <tr r="AO29" s="6"/>
      </tp>
      <tp t="s">
        <v>#N/A Requesting Data...2331904111</v>
        <stp/>
        <stp>BQL|2478293336921494873</stp>
        <tr r="AR29" s="6"/>
      </tp>
      <tp t="s">
        <v>#N/A Requesting Data...669910714</v>
        <stp/>
        <stp>BQL|4795907809886402127</stp>
        <tr r="AF38" s="6"/>
      </tp>
      <tp t="s">
        <v>#N/A Requesting Data...2929271072</v>
        <stp/>
        <stp>BQL|2079720390145333398</stp>
        <tr r="O39" s="6"/>
      </tp>
      <tp t="s">
        <v>#N/A Requesting Data...996684171</v>
        <stp/>
        <stp>BQL|8004360319366941610</stp>
        <tr r="AI38" s="6"/>
      </tp>
      <tp t="s">
        <v>#N/A Requesting Data...1153696582</v>
        <stp/>
        <stp>BQL|3303035949034928962</stp>
        <tr r="O31" s="6"/>
      </tp>
      <tp t="s">
        <v>#N/A Requesting Data...3943746396</v>
        <stp/>
        <stp>BQL|6845313085127307096</stp>
        <tr r="R21" s="6"/>
      </tp>
      <tp t="s">
        <v>#N/A Requesting Data...3285773914</v>
        <stp/>
        <stp>BQL|4024752187412087344</stp>
        <tr r="AC22" s="6"/>
      </tp>
      <tp t="s">
        <v>#N/A Requesting Data...1504929582</v>
        <stp/>
        <stp>BQL|6139927646446668769</stp>
        <tr r="AL4" s="6"/>
      </tp>
      <tp t="s">
        <v>#N/A Requesting Data...2458346643</v>
        <stp/>
        <stp>BQL|6068735593446565462</stp>
        <tr r="R39" s="6"/>
      </tp>
      <tp t="s">
        <v>#N/A Requesting Data...3090152656</v>
        <stp/>
        <stp>BQL|5370016986526507129</stp>
        <tr r="AS14" s="6"/>
      </tp>
      <tp t="s">
        <v>#N/A Requesting Data...685185534</v>
        <stp/>
        <stp>BQL|3272802661836911189</stp>
        <tr r="Z25" s="6"/>
      </tp>
      <tp t="s">
        <v>#N/A Requesting Data...1960386311</v>
        <stp/>
        <stp>BQL|1340071282940419308</stp>
        <tr r="AR16" s="6"/>
      </tp>
      <tp t="s">
        <v>#N/A Requesting Data...3478413060</v>
        <stp/>
        <stp>BQL|8014678355317552650</stp>
        <tr r="E33" s="6"/>
      </tp>
      <tp t="s">
        <v>#N/A Requesting Data...3626395622</v>
        <stp/>
        <stp>BQL|3646224383994761726</stp>
        <tr r="Z6" s="6"/>
      </tp>
      <tp t="s">
        <v>#N/A Requesting Data...2804896815</v>
        <stp/>
        <stp>BQL|4227707896890702021</stp>
        <tr r="E27" s="6"/>
      </tp>
      <tp t="s">
        <v>#N/A Requesting Data...3024531824</v>
        <stp/>
        <stp>BQL|9658499638347001360</stp>
        <tr r="C18" s="6"/>
      </tp>
      <tp t="e">
        <v>#N/A</v>
        <stp/>
        <stp>BDH|9039088860082224726</stp>
        <tr r="B39" s="9"/>
      </tp>
      <tp t="e">
        <v>#N/A</v>
        <stp/>
        <stp>BDH|8412003620211414121</stp>
        <tr r="E21" s="4"/>
      </tp>
      <tp t="e">
        <v>#N/A</v>
        <stp/>
        <stp>BDH|7296865690785650906</stp>
        <tr r="G39" s="4"/>
      </tp>
      <tp t="e">
        <v>#N/A</v>
        <stp/>
        <stp>BDH|2199955957025152116</stp>
        <tr r="F27" s="4"/>
      </tp>
      <tp t="e">
        <v>#N/A</v>
        <stp/>
        <stp>BDH|5052371234237045859</stp>
        <tr r="B40" s="9"/>
      </tp>
      <tp t="s">
        <v>#N/A Requesting Data...1661219030</v>
        <stp/>
        <stp>BQL|80740335297977046</stp>
        <tr r="U36" s="6"/>
      </tp>
      <tp t="s">
        <v>#N/A Requesting Data...1715663521</v>
        <stp/>
        <stp>BQL|9830963185142218164</stp>
        <tr r="AL9" s="6"/>
      </tp>
      <tp t="s">
        <v>#N/A Requesting Data...2547079897</v>
        <stp/>
        <stp>BQL|7153631688585151747</stp>
        <tr r="U30" s="6"/>
      </tp>
      <tp t="s">
        <v>#N/A Requesting Data...1766116081</v>
        <stp/>
        <stp>BQL|8801085868104564120</stp>
        <tr r="AC9" s="6"/>
      </tp>
      <tp t="s">
        <v>#N/A Requesting Data...3571993515</v>
        <stp/>
        <stp>BQL|5988226895164219134</stp>
        <tr r="O33" s="6"/>
      </tp>
      <tp t="s">
        <v>#N/A Requesting Data...761410315</v>
        <stp/>
        <stp>BQL|6714864823506651194</stp>
        <tr r="AA8" s="6"/>
      </tp>
      <tp t="s">
        <v>#N/A Requesting Data...3046104118</v>
        <stp/>
        <stp>BQL|4665099515827470932</stp>
        <tr r="U14" s="6"/>
      </tp>
      <tp t="s">
        <v>#N/A Requesting Data...2968622570</v>
        <stp/>
        <stp>BQL|3520505925436856940</stp>
        <tr r="Q6" s="6"/>
      </tp>
      <tp t="s">
        <v>#N/A Requesting Data...2672564582</v>
        <stp/>
        <stp>BQL|3110398188421928251</stp>
        <tr r="AA33" s="6"/>
      </tp>
      <tp t="s">
        <v>#N/A Requesting Data...3594130359</v>
        <stp/>
        <stp>BQL|3398995834824524600</stp>
        <tr r="Z42" s="6"/>
      </tp>
      <tp t="s">
        <v>#N/A Requesting Data...3773149175</v>
        <stp/>
        <stp>BQL|4358166015738364784</stp>
        <tr r="AR14" s="6"/>
      </tp>
      <tp t="s">
        <v>#N/A Requesting Data...4220506562</v>
        <stp/>
        <stp>BQL|7297335613608009694</stp>
        <tr r="AF5" s="6"/>
      </tp>
      <tp t="s">
        <v>#N/A Requesting Data...2336019002</v>
        <stp/>
        <stp>BQL|4643715837129311288</stp>
        <tr r="AO2" s="6"/>
      </tp>
      <tp t="s">
        <v>#N/A Requesting Data...2666020677</v>
        <stp/>
        <stp>BQL|7269825073006140580</stp>
        <tr r="U38" s="6"/>
      </tp>
      <tp t="s">
        <v>#N/A Requesting Data...1693825503</v>
        <stp/>
        <stp>BQL|6009441790807689780</stp>
        <tr r="K22" s="6"/>
      </tp>
      <tp t="s">
        <v>#N/A Requesting Data...1914928334</v>
        <stp/>
        <stp>BQL|3535190256404795872</stp>
        <tr r="L18" s="6"/>
      </tp>
      <tp t="s">
        <v>#N/A Requesting Data...3113419874</v>
        <stp/>
        <stp>BQL|9810307756972784638</stp>
        <tr r="AF22" s="6"/>
      </tp>
      <tp t="s">
        <v>#N/A Requesting Data...1220157287</v>
        <stp/>
        <stp>BQL|3432494619554543986</stp>
        <tr r="R11" s="6"/>
      </tp>
      <tp t="s">
        <v>#N/A Requesting Data...1525283178</v>
        <stp/>
        <stp>BQL|2934835439190843232</stp>
        <tr r="W31" s="6"/>
      </tp>
      <tp t="s">
        <v>#N/A Requesting Data...1523770850</v>
        <stp/>
        <stp>BQL|8897740680764678825</stp>
        <tr r="AC8" s="6"/>
      </tp>
      <tp t="s">
        <v>#N/A Requesting Data...1001968719</v>
        <stp/>
        <stp>BQL|5586802511072493572</stp>
        <tr r="AP23" s="6"/>
      </tp>
      <tp t="s">
        <v>#N/A Requesting Data...2080397438</v>
        <stp/>
        <stp>BQL|1177454434788711506</stp>
        <tr r="U20" s="6"/>
      </tp>
      <tp t="s">
        <v>#N/A Requesting Data...2577650740</v>
        <stp/>
        <stp>BQL|6093391186173827509</stp>
        <tr r="Q30" s="6"/>
      </tp>
      <tp t="s">
        <v>#N/A Requesting Data...2356433195</v>
        <stp/>
        <stp>BQL|5573952637966609261</stp>
        <tr r="AI20" s="6"/>
      </tp>
      <tp t="s">
        <v>#N/A Requesting Data...1216625992</v>
        <stp/>
        <stp>BQL|7031223734494895997</stp>
        <tr r="AI23" s="6"/>
      </tp>
      <tp t="s">
        <v>#N/A Requesting Data...2216562870</v>
        <stp/>
        <stp>BQL|1542875463182387649</stp>
        <tr r="F34" s="6"/>
      </tp>
      <tp t="s">
        <v>#N/A Requesting Data...1428960390</v>
        <stp/>
        <stp>BQL|4282972112392619578</stp>
        <tr r="AD32" s="6"/>
      </tp>
      <tp t="s">
        <v>#N/A Requesting Data...3613118934</v>
        <stp/>
        <stp>BQL|1528962677123186735</stp>
        <tr r="AC17" s="6"/>
      </tp>
      <tp t="s">
        <v>#N/A Requesting Data...1184268016</v>
        <stp/>
        <stp>BQL|6479377902769468700</stp>
        <tr r="AJ29" s="6"/>
      </tp>
      <tp t="s">
        <v>#N/A Requesting Data...2640041260</v>
        <stp/>
        <stp>BQL|5324922566533218211</stp>
        <tr r="U33" s="6"/>
      </tp>
      <tp t="s">
        <v>#N/A Requesting Data...1011941221</v>
        <stp/>
        <stp>BQL|3001814095578340134</stp>
        <tr r="R38" s="6"/>
      </tp>
      <tp t="s">
        <v>#N/A Requesting Data...2900165806</v>
        <stp/>
        <stp>BQL|9947634067623970102</stp>
        <tr r="D52" s="1"/>
      </tp>
      <tp t="s">
        <v>#N/A Requesting Data...1174881249</v>
        <stp/>
        <stp>BQL|4485060311718520624</stp>
        <tr r="Q28" s="6"/>
      </tp>
      <tp t="s">
        <v>#N/A Requesting Data...2139177635</v>
        <stp/>
        <stp>BQL|1266648764618266246</stp>
        <tr r="AA34" s="6"/>
      </tp>
      <tp t="s">
        <v>#N/A Requesting Data...2100858066</v>
        <stp/>
        <stp>BQL|2578464674032402879</stp>
        <tr r="E9" s="6"/>
      </tp>
      <tp t="s">
        <v>#N/A Requesting Data...659230068</v>
        <stp/>
        <stp>BQL|5018973529826498393</stp>
        <tr r="AG40" s="6"/>
      </tp>
      <tp t="s">
        <v>#N/A Requesting Data...2013204016</v>
        <stp/>
        <stp>BQL|9083855021118240053</stp>
        <tr r="T39" s="6"/>
      </tp>
      <tp t="s">
        <v>#N/A Requesting Data...899816477</v>
        <stp/>
        <stp>BQL|7449871864524045650</stp>
        <tr r="U31" s="6"/>
      </tp>
      <tp t="s">
        <v>#N/A Requesting Data...2259981348</v>
        <stp/>
        <stp>BQL|4293362186845124119</stp>
        <tr r="C17" s="6"/>
      </tp>
      <tp t="s">
        <v>#N/A Requesting Data...2101504933</v>
        <stp/>
        <stp>BQL|9467370901356567765</stp>
        <tr r="C115" s="5"/>
      </tp>
      <tp t="e">
        <v>#N/A</v>
        <stp/>
        <stp>BDH|6651769244729778796</stp>
        <tr r="E19" s="4"/>
      </tp>
      <tp t="e">
        <v>#N/A</v>
        <stp/>
        <stp>BDH|2524767332699601491</stp>
        <tr r="B9" s="9"/>
      </tp>
      <tp t="e">
        <v>#N/A</v>
        <stp/>
        <stp>BDH|1329879485952915844</stp>
        <tr r="D18" s="9"/>
      </tp>
      <tp t="e">
        <v>#N/A</v>
        <stp/>
        <stp>BDH|2885811270482021491</stp>
        <tr r="F9" s="4"/>
      </tp>
      <tp t="e">
        <v>#N/A</v>
        <stp/>
        <stp>BDH|2825385056948423735</stp>
        <tr r="G31" s="4"/>
      </tp>
      <tp t="e">
        <v>#N/A</v>
        <stp/>
        <stp>BDH|5553879969630574085</stp>
        <tr r="F17" s="4"/>
      </tp>
      <tp t="s">
        <v>#N/A Requesting Data...1841254537</v>
        <stp/>
        <stp>BQL|1822353063879228930</stp>
        <tr r="I43" s="6"/>
      </tp>
      <tp t="s">
        <v>#N/A Requesting Data...3223722132</v>
        <stp/>
        <stp>BQL|8942677742857327915</stp>
        <tr r="AF16" s="6"/>
      </tp>
      <tp t="s">
        <v>#N/A Requesting Data...1973374997</v>
        <stp/>
        <stp>BQL|7211823528328762119</stp>
        <tr r="AS13" s="6"/>
      </tp>
      <tp t="s">
        <v>#N/A Requesting Data...2503922331</v>
        <stp/>
        <stp>BQL|9895892754879853938</stp>
        <tr r="AR20" s="6"/>
      </tp>
      <tp t="s">
        <v>#N/A Requesting Data...792670054</v>
        <stp/>
        <stp>BQL|1197090714055259104</stp>
        <tr r="X33" s="6"/>
      </tp>
      <tp t="s">
        <v>#N/A Requesting Data...3321437793</v>
        <stp/>
        <stp>BQL|9404327977079913053</stp>
        <tr r="H38" s="6"/>
      </tp>
      <tp t="s">
        <v>#N/A Requesting Data...2443917711</v>
        <stp/>
        <stp>BQL|8787620908759914396</stp>
        <tr r="B35" s="6"/>
      </tp>
      <tp t="s">
        <v>#N/A Requesting Data...4237506347</v>
        <stp/>
        <stp>BQL|2921651213340664155</stp>
        <tr r="U7" s="6"/>
      </tp>
      <tp t="s">
        <v>#N/A Requesting Data...2330071900</v>
        <stp/>
        <stp>BQL|3363202782569960449</stp>
        <tr r="AG25" s="6"/>
      </tp>
      <tp t="s">
        <v>#N/A Requesting Data...2248390210</v>
        <stp/>
        <stp>BQL|1875203351262701056</stp>
        <tr r="T25" s="6"/>
      </tp>
      <tp t="s">
        <v>#N/A Requesting Data...2960067722</v>
        <stp/>
        <stp>BQL|2440620642933637789</stp>
        <tr r="AA43" s="6"/>
      </tp>
      <tp t="s">
        <v>#N/A Requesting Data...4212312265</v>
        <stp/>
        <stp>BQL|9567407642499495493</stp>
        <tr r="AG28" s="6"/>
      </tp>
      <tp t="s">
        <v>#N/A Requesting Data...2465907857</v>
        <stp/>
        <stp>BQL|4289051718150509103</stp>
        <tr r="W33" s="6"/>
      </tp>
      <tp t="s">
        <v>#N/A Requesting Data...2797348983</v>
        <stp/>
        <stp>BQL|7753147588743737953</stp>
        <tr r="K34" s="6"/>
      </tp>
      <tp t="s">
        <v>#N/A Requesting Data...3624899741</v>
        <stp/>
        <stp>BQL|1507194052667038675</stp>
        <tr r="L15" s="6"/>
      </tp>
      <tp t="s">
        <v>#N/A Requesting Data...1145012258</v>
        <stp/>
        <stp>BQL|3381074783087790892</stp>
        <tr r="Q39" s="6"/>
      </tp>
      <tp t="s">
        <v>#N/A Requesting Data...2031395565</v>
        <stp/>
        <stp>BQL|3834007591499830785</stp>
        <tr r="AO21" s="6"/>
      </tp>
      <tp t="s">
        <v>#N/A Requesting Data...3570929331</v>
        <stp/>
        <stp>BQL|5091158167433256590</stp>
        <tr r="H17" s="6"/>
      </tp>
      <tp t="s">
        <v>#N/A Requesting Data...1311944733</v>
        <stp/>
        <stp>BQL|8349890454473427225</stp>
        <tr r="Z19" s="6"/>
      </tp>
      <tp t="s">
        <v>#N/A Requesting Data...3833553506</v>
        <stp/>
        <stp>BQL|1477844883273242692</stp>
        <tr r="C38" s="6"/>
      </tp>
      <tp t="s">
        <v>#N/A Requesting Data...3687692613</v>
        <stp/>
        <stp>BQL|2849969941042498932</stp>
        <tr r="C33" s="6"/>
      </tp>
      <tp t="s">
        <v>#N/A Requesting Data...757291503</v>
        <stp/>
        <stp>BQL|6029467863394415496</stp>
        <tr r="AG13" s="6"/>
      </tp>
      <tp t="s">
        <v>#N/A Requesting Data...2975284910</v>
        <stp/>
        <stp>BQL|4594534907510114581</stp>
        <tr r="T10" s="6"/>
      </tp>
      <tp t="s">
        <v>#N/A Requesting Data...2087058171</v>
        <stp/>
        <stp>BQL|6556567052601023366</stp>
        <tr r="L17" s="6"/>
      </tp>
      <tp t="s">
        <v>#N/A Requesting Data...1667347000</v>
        <stp/>
        <stp>BQL|4731506546572610301</stp>
        <tr r="AG22" s="6"/>
      </tp>
      <tp t="s">
        <v>#N/A Requesting Data...2317246785</v>
        <stp/>
        <stp>BQL|8412726851876386838</stp>
        <tr r="B2" s="6"/>
      </tp>
      <tp t="s">
        <v>#N/A Requesting Data...2046099273</v>
        <stp/>
        <stp>BQL|2565573274665135114</stp>
        <tr r="AO16" s="6"/>
      </tp>
      <tp t="s">
        <v>#N/A Requesting Data...1571345408</v>
        <stp/>
        <stp>BQL|9239240901276807992</stp>
        <tr r="AG33" s="6"/>
      </tp>
      <tp t="s">
        <v>#N/A Requesting Data...4114585298</v>
        <stp/>
        <stp>BQL|5433980009110623866</stp>
        <tr r="U12" s="6"/>
      </tp>
      <tp t="s">
        <v>#N/A Requesting Data...1221816987</v>
        <stp/>
        <stp>BQL|7764542516211673661</stp>
        <tr r="AG32" s="6"/>
      </tp>
      <tp t="s">
        <v>#N/A Requesting Data...2983045022</v>
        <stp/>
        <stp>BQL|6628883822070154887</stp>
        <tr r="K33" s="6"/>
      </tp>
      <tp t="s">
        <v>#N/A Requesting Data...1050092821</v>
        <stp/>
        <stp>BQL|2345010395678750755</stp>
        <tr r="Z11" s="6"/>
      </tp>
      <tp t="s">
        <v>#N/A Requesting Data...1037611742</v>
        <stp/>
        <stp>BQL|7826148899632766976</stp>
        <tr r="AR41" s="6"/>
      </tp>
      <tp t="s">
        <v>#N/A Requesting Data...4260229705</v>
        <stp/>
        <stp>BQL|2200530324378008913</stp>
        <tr r="AP8" s="6"/>
      </tp>
      <tp t="s">
        <v>#N/A Requesting Data...3351839040</v>
        <stp/>
        <stp>BQL|7026227716372185213</stp>
        <tr r="AJ31" s="6"/>
      </tp>
      <tp t="s">
        <v>#N/A Requesting Data...4084670215</v>
        <stp/>
        <stp>BQL|2913421350453981466</stp>
        <tr r="AI26" s="6"/>
      </tp>
      <tp t="s">
        <v>#N/A Requesting Data...3251827289</v>
        <stp/>
        <stp>BQL|2263642714655615476</stp>
        <tr r="AL37" s="6"/>
      </tp>
      <tp t="s">
        <v>#N/A Requesting Data...3269801814</v>
        <stp/>
        <stp>BQL|4533866076929392640</stp>
        <tr r="Z38" s="6"/>
      </tp>
      <tp t="s">
        <v>#N/A Requesting Data...1391937294</v>
        <stp/>
        <stp>BQL|7222677227170764773</stp>
        <tr r="E16" s="6"/>
      </tp>
      <tp t="s">
        <v>#N/A Requesting Data...2062896854</v>
        <stp/>
        <stp>BQL|2309582095862936859</stp>
        <tr r="K18" s="6"/>
      </tp>
      <tp t="s">
        <v>#N/A Requesting Data...3216219321</v>
        <stp/>
        <stp>BQL|7143457627787790262</stp>
        <tr r="AR42" s="6"/>
      </tp>
      <tp t="s">
        <v>#N/A Requesting Data...3780345874</v>
        <stp/>
        <stp>BQL|5417364426101179145</stp>
        <tr r="G65" s="1"/>
      </tp>
      <tp t="s">
        <v>#N/A Requesting Data...1690300552</v>
        <stp/>
        <stp>BQL|1134804861912684975</stp>
        <tr r="AO41" s="6"/>
      </tp>
      <tp t="s">
        <v>#N/A Requesting Data...2811762669</v>
        <stp/>
        <stp>BQL|1208368301414797237</stp>
        <tr r="H2" s="6"/>
      </tp>
      <tp t="s">
        <v>#N/A Requesting Data...2795160545</v>
        <stp/>
        <stp>BQL|3315139493939288605</stp>
        <tr r="AO11" s="6"/>
      </tp>
      <tp t="s">
        <v>#N/A Requesting Data...2897364238</v>
        <stp/>
        <stp>BQL|3965583606195727719</stp>
        <tr r="C14" s="6"/>
      </tp>
      <tp t="s">
        <v>#N/A Requesting Data...2664499050</v>
        <stp/>
        <stp>BQL|5945081210862462245</stp>
        <tr r="B26" s="6"/>
      </tp>
      <tp t="s">
        <v>#N/A Requesting Data...3331965453</v>
        <stp/>
        <stp>BQL|7636119157664547358</stp>
        <tr r="R14" s="6"/>
      </tp>
      <tp t="s">
        <v>#N/A Requesting Data...753325263</v>
        <stp/>
        <stp>BQL|9224968063851257354</stp>
        <tr r="B6" s="6"/>
      </tp>
      <tp t="e">
        <v>#N/A</v>
        <stp/>
        <stp>BDH|9521578298715993495</stp>
        <tr r="G21" s="4"/>
      </tp>
      <tp t="e">
        <v>#N/A</v>
        <stp/>
        <stp>BDH|7757495775441075114</stp>
        <tr r="G8" s="4"/>
      </tp>
      <tp t="e">
        <v>#N/A</v>
        <stp/>
        <stp>BDH|1816198845455844561</stp>
        <tr r="B8" s="9"/>
      </tp>
      <tp t="e">
        <v>#N/A</v>
        <stp/>
        <stp>BDH|2788232133175975243</stp>
        <tr r="G33" s="4"/>
      </tp>
      <tp t="e">
        <v>#N/A</v>
        <stp/>
        <stp>BDH|8025943745222104399</stp>
        <tr r="F26" s="4"/>
      </tp>
      <tp t="e">
        <v>#N/A</v>
        <stp/>
        <stp>BDH|9596653337050808806</stp>
        <tr r="B17" s="9"/>
      </tp>
      <tp t="e">
        <v>#N/A</v>
        <stp/>
        <stp>BDH|1899525073900360761</stp>
        <tr r="D39" s="9"/>
      </tp>
      <tp t="e">
        <v>#N/A</v>
        <stp/>
        <stp>BDH|4055582352922147299</stp>
        <tr r="C26" s="9"/>
      </tp>
      <tp t="e">
        <v>#N/A</v>
        <stp/>
        <stp>BDH|3464434562047581231</stp>
        <tr r="D14" s="9"/>
      </tp>
      <tp t="e">
        <v>#N/A</v>
        <stp/>
        <stp>BDH|4652383886143873800</stp>
        <tr r="C38" s="9"/>
      </tp>
      <tp t="e">
        <v>#N/A</v>
        <stp/>
        <stp>BDH|1821594822354306617</stp>
        <tr r="F4" s="4"/>
      </tp>
      <tp t="e">
        <v>#N/A</v>
        <stp/>
        <stp>BDH|6556219492160166966</stp>
        <tr r="F11" s="4"/>
      </tp>
      <tp t="e">
        <v>#N/A</v>
        <stp/>
        <stp>BDH|2573380442845814403</stp>
        <tr r="C41" s="9"/>
      </tp>
      <tp t="e">
        <v>#N/A</v>
        <stp/>
        <stp>BDH|7869623406712008789</stp>
        <tr r="G7" s="4"/>
      </tp>
      <tp t="e">
        <v>#N/A</v>
        <stp/>
        <stp>BDH|6706227230673656060</stp>
        <tr r="E23" s="4"/>
      </tp>
      <tp t="s">
        <v>#N/A Requesting Data...3891608523</v>
        <stp/>
        <stp>BQL|92736655686553978</stp>
        <tr r="AD26" s="6"/>
      </tp>
      <tp t="s">
        <v>#N/A Requesting Data...4015483336</v>
        <stp/>
        <stp>BQL|6742176262777876356</stp>
        <tr r="L7" s="6"/>
      </tp>
      <tp t="s">
        <v>#N/A Requesting Data...3000471409</v>
        <stp/>
        <stp>BQL|5819221130381042071</stp>
        <tr r="K21" s="6"/>
      </tp>
      <tp t="s">
        <v>#N/A Requesting Data...1226766149</v>
        <stp/>
        <stp>BQL|8770469589662544301</stp>
        <tr r="I32" s="6"/>
      </tp>
      <tp t="s">
        <v>#N/A Requesting Data...2427673694</v>
        <stp/>
        <stp>BQL|9605809751216942733</stp>
        <tr r="T32" s="6"/>
      </tp>
      <tp t="s">
        <v>#N/A Requesting Data...1843665353</v>
        <stp/>
        <stp>BQL|4505229271253900722</stp>
        <tr r="K17" s="6"/>
      </tp>
      <tp t="s">
        <v>#N/A Requesting Data...4096159590</v>
        <stp/>
        <stp>BQL|3855934115918552671</stp>
        <tr r="Z31" s="6"/>
      </tp>
      <tp t="s">
        <v>#N/A Requesting Data...3689840991</v>
        <stp/>
        <stp>BQL|5272433447690250088</stp>
        <tr r="AC28" s="6"/>
      </tp>
      <tp t="s">
        <v>#N/A Requesting Data...3016686582</v>
        <stp/>
        <stp>BQL|6867002376305439110</stp>
        <tr r="AJ37" s="6"/>
      </tp>
      <tp t="s">
        <v>#N/A Requesting Data...2784238427</v>
        <stp/>
        <stp>BQL|3595053462640030094</stp>
        <tr r="AD14" s="6"/>
      </tp>
      <tp t="s">
        <v>#N/A Requesting Data...4060023362</v>
        <stp/>
        <stp>BQL|8952630680480775371</stp>
        <tr r="R28" s="6"/>
      </tp>
      <tp t="s">
        <v>#N/A Requesting Data...3303906846</v>
        <stp/>
        <stp>BQL|3818475252176503123</stp>
        <tr r="O20" s="6"/>
      </tp>
      <tp t="s">
        <v>#N/A Requesting Data...3437322675</v>
        <stp/>
        <stp>BQL|5590258966441537597</stp>
        <tr r="F29" s="6"/>
      </tp>
      <tp t="s">
        <v>#N/A Requesting Data...3157991029</v>
        <stp/>
        <stp>BQL|9964809568712816035</stp>
        <tr r="Q36" s="6"/>
      </tp>
      <tp t="s">
        <v>#N/A Requesting Data...3220995058</v>
        <stp/>
        <stp>BQL|4733552526817936176</stp>
        <tr r="AD23" s="6"/>
      </tp>
      <tp t="s">
        <v>#N/A Requesting Data...3348236444</v>
        <stp/>
        <stp>BQL|8886257006019843692</stp>
        <tr r="Q40" s="6"/>
      </tp>
      <tp t="s">
        <v>#N/A Requesting Data...3025628348</v>
        <stp/>
        <stp>BQL|1509893325858460640</stp>
        <tr r="W15" s="6"/>
      </tp>
      <tp t="s">
        <v>#N/A Requesting Data...3266856166</v>
        <stp/>
        <stp>BQL|2469486005994994787</stp>
        <tr r="AG4" s="6"/>
      </tp>
      <tp t="s">
        <v>#N/A Requesting Data...1063991246</v>
        <stp/>
        <stp>BQL|7282154736645108588</stp>
        <tr r="AG23" s="6"/>
      </tp>
      <tp t="s">
        <v>#N/A Requesting Data...1516967778</v>
        <stp/>
        <stp>BQL|6301684672720731268</stp>
        <tr r="L9" s="6"/>
      </tp>
      <tp t="s">
        <v>#N/A Requesting Data...1383171045</v>
        <stp/>
        <stp>BQL|7577478727910753452</stp>
        <tr r="B3" s="6"/>
      </tp>
      <tp t="s">
        <v>#N/A Requesting Data...1613445194</v>
        <stp/>
        <stp>BQL|2707238752032869293</stp>
        <tr r="O38" s="6"/>
      </tp>
      <tp t="s">
        <v>#N/A Requesting Data...1108409025</v>
        <stp/>
        <stp>BQL|2322567632106038708</stp>
        <tr r="AG37" s="6"/>
      </tp>
      <tp t="s">
        <v>#N/A Requesting Data...895412208</v>
        <stp/>
        <stp>BQL|5812131127186288597</stp>
        <tr r="AD4" s="6"/>
      </tp>
      <tp t="s">
        <v>#N/A Requesting Data...3305977873</v>
        <stp/>
        <stp>BQL|6737075326573937293</stp>
        <tr r="W7" s="6"/>
      </tp>
      <tp t="s">
        <v>#N/A Requesting Data...3832792846</v>
        <stp/>
        <stp>BQL|6307855534489648128</stp>
        <tr r="AF3" s="6"/>
      </tp>
      <tp t="s">
        <v>#N/A Requesting Data...2253887931</v>
        <stp/>
        <stp>BQL|4690096993009114180</stp>
        <tr r="I21" s="6"/>
      </tp>
      <tp t="s">
        <v>#N/A Requesting Data...4083103929</v>
        <stp/>
        <stp>BQL|6721567671575311476</stp>
        <tr r="T5" s="6"/>
      </tp>
      <tp t="s">
        <v>#N/A Requesting Data...2723238329</v>
        <stp/>
        <stp>BQL|3736306555738248847</stp>
        <tr r="E21" s="6"/>
      </tp>
      <tp t="s">
        <v>#N/A Requesting Data...2788796294</v>
        <stp/>
        <stp>BQL|2741773804295697519</stp>
        <tr r="AA40" s="6"/>
      </tp>
      <tp t="s">
        <v>#N/A Requesting Data...1543786573</v>
        <stp/>
        <stp>BQL|1282256120953737731</stp>
        <tr r="AJ32" s="6"/>
      </tp>
      <tp t="s">
        <v>#N/A Requesting Data...2982881046</v>
        <stp/>
        <stp>BQL|2689624747966307332</stp>
        <tr r="O21" s="6"/>
      </tp>
      <tp t="s">
        <v>#N/A Requesting Data...2899023924</v>
        <stp/>
        <stp>BQL|3197534434695708526</stp>
        <tr r="AJ20" s="6"/>
      </tp>
      <tp t="s">
        <v>#N/A Requesting Data...2008038789</v>
        <stp/>
        <stp>BQL|7093751262171030244</stp>
        <tr r="T16" s="6"/>
      </tp>
      <tp t="s">
        <v>#N/A Requesting Data...1610254690</v>
        <stp/>
        <stp>BQL|4578615987619360639</stp>
        <tr r="AJ40" s="6"/>
      </tp>
      <tp t="s">
        <v>#N/A Requesting Data...1560748573</v>
        <stp/>
        <stp>BQL|4870587452021930096</stp>
        <tr r="E23" s="6"/>
      </tp>
      <tp t="s">
        <v>#N/A Requesting Data...3239599465</v>
        <stp/>
        <stp>BQL|4791412557235229516</stp>
        <tr r="T12" s="6"/>
      </tp>
      <tp t="s">
        <v>#N/A Requesting Data...3787491871</v>
        <stp/>
        <stp>BQL|8519929958520959144</stp>
        <tr r="K19" s="6"/>
      </tp>
      <tp t="s">
        <v>#N/A Requesting Data...1304762363</v>
        <stp/>
        <stp>BQL|1123798101540908327</stp>
        <tr r="K23" s="6"/>
      </tp>
      <tp t="s">
        <v>#N/A Requesting Data...2085016482</v>
        <stp/>
        <stp>BQL|4008614110013395506</stp>
        <tr r="AP36" s="6"/>
      </tp>
      <tp t="s">
        <v>#N/A Requesting Data...1209471929</v>
        <stp/>
        <stp>BQL|4478204632274022476</stp>
        <tr r="F15" s="6"/>
      </tp>
      <tp t="s">
        <v>#N/A Requesting Data...3533602294</v>
        <stp/>
        <stp>BQL|8322356293322489509</stp>
        <tr r="AL43" s="6"/>
      </tp>
      <tp t="s">
        <v>#N/A Requesting Data...1937185675</v>
        <stp/>
        <stp>BQL|6520041266431469420</stp>
        <tr r="F26" s="6"/>
      </tp>
      <tp t="s">
        <v>#N/A Requesting Data...1326720187</v>
        <stp/>
        <stp>BQL|2330890227098941554</stp>
        <tr r="W43" s="6"/>
      </tp>
      <tp t="s">
        <v>#N/A Requesting Data...3406757083</v>
        <stp/>
        <stp>BQL|9504160542200991997</stp>
        <tr r="AG26" s="6"/>
      </tp>
      <tp t="s">
        <v>#N/A Requesting Data...3695784000</v>
        <stp/>
        <stp>BQL|4090662002495136245</stp>
        <tr r="K20" s="6"/>
      </tp>
      <tp t="s">
        <v>#N/A Requesting Data...1563765726</v>
        <stp/>
        <stp>BQL|1491584223707904470</stp>
        <tr r="Z2" s="6"/>
      </tp>
      <tp t="s">
        <v>#N/A Requesting Data...1611357986</v>
        <stp/>
        <stp>BQL|6843767338452537531</stp>
        <tr r="AJ18" s="6"/>
      </tp>
      <tp t="s">
        <v>#N/A Requesting Data...919235147</v>
        <stp/>
        <stp>BQL|4496238377222349639</stp>
        <tr r="X24" s="6"/>
      </tp>
      <tp t="e">
        <v>#N/A</v>
        <stp/>
        <stp>BDH|7434353625660965357</stp>
        <tr r="H18" s="4"/>
        <tr r="E18" s="9"/>
      </tp>
      <tp t="e">
        <v>#N/A</v>
        <stp/>
        <stp>BDH|3975139051135896755</stp>
        <tr r="B6" s="9"/>
      </tp>
      <tp t="e">
        <v>#N/A</v>
        <stp/>
        <stp>BDH|7404190014765644794</stp>
        <tr r="B30" s="9"/>
      </tp>
      <tp t="e">
        <v>#N/A</v>
        <stp/>
        <stp>BDH|8393350242933135939</stp>
        <tr r="H6" s="4"/>
        <tr r="E6" s="9"/>
      </tp>
      <tp t="e">
        <v>#N/A</v>
        <stp/>
        <stp>BDH|4693606137363172764</stp>
        <tr r="G12" s="4"/>
      </tp>
      <tp t="s">
        <v>#N/A Requesting Data...1946810467</v>
        <stp/>
        <stp>BQL|15208401579215708</stp>
        <tr r="E43" s="6"/>
      </tp>
      <tp t="s">
        <v>#N/A Requesting Data...3944112198</v>
        <stp/>
        <stp>BQL|2027677709273977185</stp>
        <tr r="L23" s="6"/>
      </tp>
      <tp t="s">
        <v>#N/A Requesting Data...2938955484</v>
        <stp/>
        <stp>BQL|9005398786792907698</stp>
        <tr r="AF42" s="6"/>
      </tp>
      <tp t="s">
        <v>#N/A Requesting Data...2372017920</v>
        <stp/>
        <stp>BQL|6001646868646086636</stp>
        <tr r="K3" s="6"/>
      </tp>
      <tp t="s">
        <v>#N/A Requesting Data...2203455940</v>
        <stp/>
        <stp>BQL|4825010936378176905</stp>
        <tr r="AF4" s="6"/>
      </tp>
      <tp t="s">
        <v>#N/A Requesting Data...781762734</v>
        <stp/>
        <stp>BQL|2632236478017072601</stp>
        <tr r="I36" s="6"/>
      </tp>
      <tp t="s">
        <v>#N/A Requesting Data...2462948427</v>
        <stp/>
        <stp>BQL|4036290324847850584</stp>
        <tr r="E6" s="6"/>
      </tp>
      <tp t="s">
        <v>#N/A Requesting Data...3396475019</v>
        <stp/>
        <stp>BQL|5588979469985530928</stp>
        <tr r="AG29" s="6"/>
      </tp>
      <tp t="s">
        <v>#N/A Requesting Data...1075377018</v>
        <stp/>
        <stp>BQL|1423746000223913355</stp>
        <tr r="AI43" s="6"/>
      </tp>
      <tp t="s">
        <v>#N/A Requesting Data...2108887914</v>
        <stp/>
        <stp>BQL|6617142051687828378</stp>
        <tr r="H6" s="6"/>
      </tp>
      <tp t="s">
        <v>#N/A Requesting Data...1053309687</v>
        <stp/>
        <stp>BQL|7749826811108908067</stp>
        <tr r="AO6" s="6"/>
      </tp>
      <tp t="s">
        <v>#N/A Requesting Data...954738858</v>
        <stp/>
        <stp>BQL|5405544305292903460</stp>
        <tr r="X42" s="6"/>
      </tp>
      <tp t="s">
        <v>#N/A Requesting Data...2740635947</v>
        <stp/>
        <stp>BQL|2931419875416322141</stp>
        <tr r="U16" s="6"/>
      </tp>
      <tp t="s">
        <v>#N/A Requesting Data...4160365517</v>
        <stp/>
        <stp>BQL|7973418842709302831</stp>
        <tr r="AO38" s="6"/>
      </tp>
      <tp t="s">
        <v>#N/A Requesting Data...2305569997</v>
        <stp/>
        <stp>BQL|9763998555743601072</stp>
        <tr r="AM30" s="6"/>
      </tp>
      <tp t="s">
        <v>#N/A Requesting Data...3458151017</v>
        <stp/>
        <stp>BQL|2396154363963873042</stp>
        <tr r="F17" s="6"/>
      </tp>
      <tp t="s">
        <v>#N/A Requesting Data...1032204182</v>
        <stp/>
        <stp>BQL|6175771704503317482</stp>
        <tr r="AF10" s="6"/>
      </tp>
      <tp t="s">
        <v>#N/A Requesting Data...2486264685</v>
        <stp/>
        <stp>BQL|8908162686273476447</stp>
        <tr r="AM32" s="6"/>
      </tp>
      <tp t="s">
        <v>#N/A Requesting Data...4122451780</v>
        <stp/>
        <stp>BQL|2814813287040796404</stp>
        <tr r="F4" s="6"/>
      </tp>
      <tp t="s">
        <v>#N/A Requesting Data...1276903619</v>
        <stp/>
        <stp>BQL|7759189643737367364</stp>
        <tr r="O5" s="6"/>
      </tp>
      <tp t="s">
        <v>#N/A Requesting Data...3885001597</v>
        <stp/>
        <stp>BQL|5716651359358090821</stp>
        <tr r="I20" s="6"/>
      </tp>
      <tp t="s">
        <v>#N/A Requesting Data...2719477692</v>
        <stp/>
        <stp>BQL|4194640668454298676</stp>
        <tr r="AJ34" s="6"/>
      </tp>
      <tp t="s">
        <v>#N/A Requesting Data...995480452</v>
        <stp/>
        <stp>BQL|7636783918615943278</stp>
        <tr r="X36" s="6"/>
      </tp>
      <tp t="s">
        <v>#N/A Requesting Data...1210742322</v>
        <stp/>
        <stp>BQL|6642279765442417679</stp>
        <tr r="AL31" s="6"/>
      </tp>
      <tp t="s">
        <v>#N/A Requesting Data...4151612455</v>
        <stp/>
        <stp>BQL|5907564179799971886</stp>
        <tr r="B20" s="6"/>
      </tp>
      <tp t="s">
        <v>#N/A Requesting Data...2404284631</v>
        <stp/>
        <stp>BQL|3992621106540865322</stp>
        <tr r="AM2" s="6"/>
      </tp>
      <tp t="s">
        <v>#N/A Requesting Data...1438055541</v>
        <stp/>
        <stp>BQL|7065247120738598964</stp>
        <tr r="F36" s="6"/>
      </tp>
      <tp t="s">
        <v>#N/A Requesting Data...3897695838</v>
        <stp/>
        <stp>BQL|1618269873474132646</stp>
        <tr r="B38" s="6"/>
      </tp>
      <tp t="s">
        <v>#N/A Requesting Data...2738129899</v>
        <stp/>
        <stp>BQL|6623574346504612579</stp>
        <tr r="H43" s="6"/>
      </tp>
      <tp t="s">
        <v>#N/A Requesting Data...4142135403</v>
        <stp/>
        <stp>BQL|5499481165773490283</stp>
        <tr r="AL3" s="6"/>
      </tp>
      <tp t="s">
        <v>#N/A Requesting Data...1065520494</v>
        <stp/>
        <stp>BQL|1353431277325160131</stp>
        <tr r="G90" s="1"/>
      </tp>
      <tp t="s">
        <v>#N/A Requesting Data...2022485790</v>
        <stp/>
        <stp>BQL|4746619018443210697</stp>
        <tr r="E7" s="6"/>
      </tp>
      <tp t="s">
        <v>#N/A Requesting Data...1596825460</v>
        <stp/>
        <stp>BQL|4210830278789459495</stp>
        <tr r="Q26" s="6"/>
      </tp>
      <tp t="s">
        <v>#N/A Requesting Data...2718205033</v>
        <stp/>
        <stp>BQL|8928044578619453056</stp>
        <tr r="AJ21" s="6"/>
      </tp>
      <tp t="s">
        <v>#N/A Requesting Data...2509020795</v>
        <stp/>
        <stp>BQL|6798387438335233569</stp>
        <tr r="Z29" s="6"/>
      </tp>
      <tp t="s">
        <v>#N/A Requesting Data...3159093582</v>
        <stp/>
        <stp>BQL|9972335410064923909</stp>
        <tr r="L38" s="6"/>
      </tp>
      <tp t="s">
        <v>#N/A Requesting Data...3579213270</v>
        <stp/>
        <stp>BQL|9626963061583206311</stp>
        <tr r="X32" s="6"/>
      </tp>
      <tp t="s">
        <v>#N/A Requesting Data...3308641499</v>
        <stp/>
        <stp>BQL|6772839266848062603</stp>
        <tr r="AA18" s="6"/>
      </tp>
      <tp t="s">
        <v>#N/A Requesting Data...1003336282</v>
        <stp/>
        <stp>BQL|4217616847499196979</stp>
        <tr r="AD39" s="6"/>
      </tp>
      <tp t="s">
        <v>#N/A Requesting Data...2592780177</v>
        <stp/>
        <stp>BQL|3254039336346040054</stp>
        <tr r="AJ12" s="6"/>
      </tp>
      <tp t="s">
        <v>#N/A Requesting Data...915907401</v>
        <stp/>
        <stp>BQL|6027186017022595287</stp>
        <tr r="X4" s="6"/>
      </tp>
      <tp t="s">
        <v>#N/A Requesting Data...4013604866</v>
        <stp/>
        <stp>BQL|7490145823271314319</stp>
        <tr r="AS12" s="6"/>
      </tp>
      <tp t="s">
        <v>#N/A Requesting Data...3169526808</v>
        <stp/>
        <stp>BQL|5093567497329390635</stp>
        <tr r="T15" s="6"/>
      </tp>
      <tp t="s">
        <v>#N/A Requesting Data...1284986736</v>
        <stp/>
        <stp>BQL|4566893111018865342</stp>
        <tr r="AA9" s="6"/>
      </tp>
      <tp t="s">
        <v>#N/A Requesting Data...4157074391</v>
        <stp/>
        <stp>BQL|9740989150260667389</stp>
        <tr r="X27" s="6"/>
      </tp>
      <tp t="s">
        <v>#N/A Requesting Data...1441777300</v>
        <stp/>
        <stp>BQL|5429104267733649752</stp>
        <tr r="Z35" s="6"/>
      </tp>
      <tp t="s">
        <v>#N/A Requesting Data...1030644706</v>
        <stp/>
        <stp>BQL|8033523084345305651</stp>
        <tr r="AC11" s="6"/>
      </tp>
      <tp t="s">
        <v>#N/A Requesting Data...3930728632</v>
        <stp/>
        <stp>BQL|6068709204484183359</stp>
        <tr r="AI14" s="6"/>
      </tp>
      <tp t="e">
        <v>#N/A</v>
        <stp/>
        <stp>BDH|3089248682919893668</stp>
        <tr r="F35" s="4"/>
      </tp>
      <tp t="e">
        <v>#N/A</v>
        <stp/>
        <stp>BDH|7738796151013732017</stp>
        <tr r="B10" s="9"/>
      </tp>
      <tp t="e">
        <v>#N/A</v>
        <stp/>
        <stp>BDH|7453795778556314797</stp>
        <tr r="E9" s="4"/>
      </tp>
      <tp t="e">
        <v>#N/A</v>
        <stp/>
        <stp>BDH|3375154895884614972</stp>
        <tr r="D22" s="9"/>
      </tp>
      <tp t="e">
        <v>#N/A</v>
        <stp/>
        <stp>BDH|5319303034397625425</stp>
        <tr r="F39" s="4"/>
      </tp>
      <tp t="e">
        <v>#N/A</v>
        <stp/>
        <stp>BDH|8151768197985589553</stp>
        <tr r="E37" s="4"/>
      </tp>
      <tp t="e">
        <v>#N/A</v>
        <stp/>
        <stp>BDH|7304937500088515044</stp>
        <tr r="H42" s="4"/>
      </tp>
      <tp t="e">
        <v>#N/A</v>
        <stp/>
        <stp>BDH|5610157235441243051</stp>
        <tr r="E26" s="4"/>
      </tp>
      <tp t="e">
        <v>#N/A</v>
        <stp/>
        <stp>BDH|8754192298961450754</stp>
        <tr r="F37" s="4"/>
      </tp>
      <tp t="s">
        <v>#N/A Requesting Data...4149232184</v>
        <stp/>
        <stp>BQL|3043990713975570902</stp>
        <tr r="R12" s="6"/>
      </tp>
      <tp t="s">
        <v>#N/A Requesting Data...1270629285</v>
        <stp/>
        <stp>BQL|2669462307636993713</stp>
        <tr r="I22" s="6"/>
      </tp>
      <tp t="s">
        <v>#N/A Requesting Data...1988385429</v>
        <stp/>
        <stp>BQL|6406296254741222748</stp>
        <tr r="AS22" s="6"/>
      </tp>
      <tp t="s">
        <v>#N/A Requesting Data...1489310899</v>
        <stp/>
        <stp>BQL|3528090727677287167</stp>
        <tr r="E30" s="6"/>
      </tp>
      <tp t="s">
        <v>#N/A Requesting Data...3204809255</v>
        <stp/>
        <stp>BQL|1974573480723067802</stp>
        <tr r="AP25" s="6"/>
      </tp>
      <tp t="s">
        <v>#N/A Requesting Data...3610327866</v>
        <stp/>
        <stp>BQL|2147541990290391980</stp>
        <tr r="N43" s="6"/>
      </tp>
      <tp t="s">
        <v>#N/A Requesting Data...2494171819</v>
        <stp/>
        <stp>BQL|8545879246762921131</stp>
        <tr r="AP13" s="6"/>
      </tp>
      <tp t="s">
        <v>#N/A Requesting Data...2927059329</v>
        <stp/>
        <stp>BQL|4782714814013952651</stp>
        <tr r="C43" s="6"/>
      </tp>
      <tp t="s">
        <v>#N/A Requesting Data...3559458015</v>
        <stp/>
        <stp>BQL|2629607756473899559</stp>
        <tr r="AL17" s="6"/>
      </tp>
      <tp t="s">
        <v>#N/A Requesting Data...3692679634</v>
        <stp/>
        <stp>BQL|6366117152197457297</stp>
        <tr r="O10" s="6"/>
      </tp>
      <tp t="s">
        <v>#N/A Requesting Data...4172761209</v>
        <stp/>
        <stp>BQL|5672682159670985137</stp>
        <tr r="A4" s="3"/>
      </tp>
      <tp t="s">
        <v>#N/A Requesting Data...4150188527</v>
        <stp/>
        <stp>BQL|8343287601684725908</stp>
        <tr r="C40" s="6"/>
      </tp>
      <tp t="s">
        <v>#N/A Requesting Data...3028346708</v>
        <stp/>
        <stp>BQL|6639077267962944536</stp>
        <tr r="AA35" s="6"/>
      </tp>
      <tp t="s">
        <v>#N/A Requesting Data...3616153489</v>
        <stp/>
        <stp>BQL|2465771171214109180</stp>
        <tr r="C30" s="6"/>
      </tp>
      <tp t="s">
        <v>#N/A Requesting Data...2366661331</v>
        <stp/>
        <stp>BQL|8735954721055120194</stp>
        <tr r="T38" s="6"/>
      </tp>
      <tp t="s">
        <v>#N/A Requesting Data...3885217463</v>
        <stp/>
        <stp>BQL|6497744623913948719</stp>
        <tr r="AM18" s="6"/>
      </tp>
      <tp t="s">
        <v>#N/A Requesting Data...2290309759</v>
        <stp/>
        <stp>BQL|2002163672035907675</stp>
        <tr r="X19" s="6"/>
      </tp>
      <tp t="s">
        <v>#N/A Requesting Data...2677987377</v>
        <stp/>
        <stp>BQL|7580383567362019708</stp>
        <tr r="AO30" s="6"/>
      </tp>
      <tp t="s">
        <v>#N/A Requesting Data...2556562808</v>
        <stp/>
        <stp>BQL|3403948511335214997</stp>
        <tr r="B30" s="6"/>
      </tp>
      <tp t="s">
        <v>#N/A Requesting Data...2891562445</v>
        <stp/>
        <stp>BQL|9957994209641274618</stp>
        <tr r="T4" s="6"/>
      </tp>
      <tp t="s">
        <v>#N/A Requesting Data...951631717</v>
        <stp/>
        <stp>BQL|1280034664926509695</stp>
        <tr r="F43" s="6"/>
      </tp>
      <tp t="s">
        <v>#N/A Requesting Data...2790052361</v>
        <stp/>
        <stp>BQL|2782047307753843656</stp>
        <tr r="F9" s="6"/>
      </tp>
      <tp t="s">
        <v>#N/A Requesting Data...2630853152</v>
        <stp/>
        <stp>BQL|5678348508599235806</stp>
        <tr r="AP11" s="6"/>
      </tp>
      <tp t="s">
        <v>#N/A Requesting Data...1113808514</v>
        <stp/>
        <stp>BQL|7339557242469830848</stp>
        <tr r="AD6" s="6"/>
      </tp>
      <tp t="s">
        <v>#N/A Requesting Data...1942339972</v>
        <stp/>
        <stp>BQL|8259328708755264927</stp>
        <tr r="AD2" s="6"/>
      </tp>
      <tp t="s">
        <v>#N/A Requesting Data...3061257941</v>
        <stp/>
        <stp>BQL|7393063976391956626</stp>
        <tr r="AG14" s="6"/>
      </tp>
      <tp t="s">
        <v>#N/A Requesting Data...4219575696</v>
        <stp/>
        <stp>BQL|4507047739771697188</stp>
        <tr r="K40" s="6"/>
      </tp>
      <tp t="s">
        <v>#N/A Requesting Data...3753321958</v>
        <stp/>
        <stp>BQL|7572105738207864502</stp>
        <tr r="AO4" s="6"/>
      </tp>
      <tp t="s">
        <v>#N/A Requesting Data...3383957687</v>
        <stp/>
        <stp>BQL|8052851774392338279</stp>
        <tr r="L37" s="6"/>
      </tp>
      <tp t="s">
        <v>#N/A Requesting Data...2236715390</v>
        <stp/>
        <stp>BQL|7874655539586722369</stp>
        <tr r="AR4" s="6"/>
      </tp>
      <tp t="s">
        <v>#N/A Requesting Data...2163009448</v>
        <stp/>
        <stp>BQL|6737249927025497444</stp>
        <tr r="B24" s="6"/>
      </tp>
      <tp t="s">
        <v>#N/A Requesting Data...2911487563</v>
        <stp/>
        <stp>BQL|7789491461722841039</stp>
        <tr r="R5" s="6"/>
      </tp>
      <tp t="s">
        <v>#N/A Requesting Data...3755518176</v>
        <stp/>
        <stp>BQL|4137046364752209779</stp>
        <tr r="AM19" s="6"/>
      </tp>
      <tp t="s">
        <v>#N/A Requesting Data...2720342448</v>
        <stp/>
        <stp>BQL|3284361103887342075</stp>
        <tr r="AI13" s="6"/>
      </tp>
      <tp t="s">
        <v>#N/A Requesting Data...1738789880</v>
        <stp/>
        <stp>BQL|9604267431427460867</stp>
        <tr r="AL35" s="6"/>
      </tp>
      <tp t="s">
        <v>#N/A Requesting Data...3297168017</v>
        <stp/>
        <stp>BQL|1576796991899818179</stp>
        <tr r="AM20" s="6"/>
      </tp>
      <tp t="s">
        <v>#N/A Requesting Data...3370621942</v>
        <stp/>
        <stp>BQL|1124162544034254702</stp>
        <tr r="N15" s="6"/>
      </tp>
      <tp t="s">
        <v>#N/A Requesting Data...1765305580</v>
        <stp/>
        <stp>BQL|7522241066870486422</stp>
        <tr r="Q32" s="6"/>
      </tp>
      <tp t="s">
        <v>#N/A Requesting Data...3659829803</v>
        <stp/>
        <stp>BQL|1297910187741143649</stp>
        <tr r="AS15" s="6"/>
      </tp>
      <tp t="s">
        <v>#N/A Requesting Data...3952698458</v>
        <stp/>
        <stp>BQL|3160729156646497008</stp>
        <tr r="AR35" s="6"/>
      </tp>
      <tp t="s">
        <v>#N/A Requesting Data...2638979774</v>
        <stp/>
        <stp>BQL|6471359130676925791</stp>
        <tr r="AL38" s="6"/>
      </tp>
      <tp t="s">
        <v>#N/A Requesting Data...4234239204</v>
        <stp/>
        <stp>BQL|7404948599298199887</stp>
        <tr r="W17" s="6"/>
      </tp>
      <tp t="s">
        <v>#N/A Requesting Data...933283922</v>
        <stp/>
        <stp>BQL|3469759532828479876</stp>
        <tr r="T18" s="6"/>
      </tp>
      <tp t="s">
        <v>#N/A Requesting Data...3442530622</v>
        <stp/>
        <stp>BQL|9921338656380931858</stp>
        <tr r="C13" s="6"/>
      </tp>
      <tp t="s">
        <v>#N/A Requesting Data...1041427726</v>
        <stp/>
        <stp>BQL|6820209406370827366</stp>
        <tr r="H19" s="6"/>
      </tp>
      <tp t="s">
        <v>#N/A Requesting Data...4028002845</v>
        <stp/>
        <stp>BQL|7019121462850474746</stp>
        <tr r="AS35" s="6"/>
      </tp>
      <tp t="s">
        <v>#N/A Requesting Data...945144611</v>
        <stp/>
        <stp>BQL|6113287830356855618</stp>
        <tr r="AF9" s="6"/>
      </tp>
      <tp t="s">
        <v>#N/A Requesting Data...3626021323</v>
        <stp/>
        <stp>BQL|5480654744813789327</stp>
        <tr r="K9" s="6"/>
      </tp>
      <tp t="e">
        <v>#N/A</v>
        <stp/>
        <stp>BDH|4293800499623739144</stp>
        <tr r="D21" s="9"/>
      </tp>
      <tp t="e">
        <v>#N/A</v>
        <stp/>
        <stp>BDH|6489497590234184851</stp>
        <tr r="H9" s="4"/>
        <tr r="E9" s="9"/>
      </tp>
      <tp t="e">
        <v>#N/A</v>
        <stp/>
        <stp>BDH|7868703801906256156</stp>
        <tr r="C39" s="9"/>
      </tp>
      <tp t="e">
        <v>#N/A</v>
        <stp/>
        <stp>BDH|7655730497697819966</stp>
        <tr r="G29" s="4"/>
      </tp>
      <tp t="e">
        <v>#N/A</v>
        <stp/>
        <stp>BDH|2871745862637380300</stp>
        <tr r="F43" s="4"/>
      </tp>
      <tp t="e">
        <v>#N/A</v>
        <stp/>
        <stp>BDH|7576738346555701659</stp>
        <tr r="G11" s="4"/>
      </tp>
      <tp t="e">
        <v>#N/A</v>
        <stp/>
        <stp>BDH|4649150603377559577</stp>
        <tr r="H14" s="4"/>
        <tr r="E14" s="9"/>
      </tp>
      <tp t="e">
        <v>#N/A</v>
        <stp/>
        <stp>BDH|7998368168064484111</stp>
        <tr r="B24" s="9"/>
      </tp>
      <tp t="e">
        <v>#N/A</v>
        <stp/>
        <stp>BDH|9630559751409764775</stp>
        <tr r="F36" s="4"/>
      </tp>
      <tp t="e">
        <v>#N/A</v>
        <stp/>
        <stp>BDH|6321439514124395077</stp>
        <tr r="B3" s="9"/>
      </tp>
      <tp t="e">
        <v>#N/A</v>
        <stp/>
        <stp>BDH|1609914085081294645</stp>
        <tr r="D24" s="9"/>
      </tp>
      <tp t="e">
        <v>#N/A</v>
        <stp/>
        <stp>BDH|5774248272186330174</stp>
        <tr r="D34" s="9"/>
      </tp>
      <tp t="s">
        <v>#N/A Requesting Data...2151177146</v>
        <stp/>
        <stp>BQL|5551198920805427373</stp>
        <tr r="C26" s="6"/>
      </tp>
      <tp t="s">
        <v>#N/A Requesting Data...3146605246</v>
        <stp/>
        <stp>BQL|9158468889530289534</stp>
        <tr r="N37" s="6"/>
      </tp>
      <tp t="s">
        <v>#N/A Requesting Data...2600214786</v>
        <stp/>
        <stp>BQL|5494014992718082485</stp>
        <tr r="AJ35" s="6"/>
      </tp>
      <tp t="s">
        <v>#N/A Requesting Data...1676124458</v>
        <stp/>
        <stp>BQL|3717279474817244195</stp>
        <tr r="AJ24" s="6"/>
      </tp>
      <tp t="s">
        <v>#N/A Requesting Data...1360867227</v>
        <stp/>
        <stp>BQL|9900107314721047828</stp>
        <tr r="AP10" s="6"/>
      </tp>
      <tp t="s">
        <v>#N/A Requesting Data...4093872155</v>
        <stp/>
        <stp>BQL|5606478828282208140</stp>
        <tr r="N30" s="6"/>
      </tp>
      <tp t="s">
        <v>#N/A Requesting Data...3198566368</v>
        <stp/>
        <stp>BQL|2381698980644278857</stp>
        <tr r="AF13" s="6"/>
      </tp>
      <tp t="s">
        <v>#N/A Requesting Data...2911044174</v>
        <stp/>
        <stp>BQL|8179963525161804263</stp>
        <tr r="T20" s="6"/>
      </tp>
      <tp t="s">
        <v>#N/A Requesting Data...2049179173</v>
        <stp/>
        <stp>BQL|7066985171479728053</stp>
        <tr r="H21" s="6"/>
      </tp>
      <tp t="s">
        <v>#N/A Requesting Data...3830210468</v>
        <stp/>
        <stp>BQL|8710977359157563365</stp>
        <tr r="AG42" s="6"/>
      </tp>
      <tp t="s">
        <v>#N/A Requesting Data...3991093648</v>
        <stp/>
        <stp>BQL|4462966784866729384</stp>
        <tr r="I2" s="6"/>
      </tp>
      <tp t="s">
        <v>#N/A Requesting Data...3489556781</v>
        <stp/>
        <stp>BQL|5891745437685627446</stp>
        <tr r="AM22" s="6"/>
      </tp>
      <tp t="s">
        <v>#N/A Requesting Data...3643037667</v>
        <stp/>
        <stp>BQL|1585266641064900326</stp>
        <tr r="Z7" s="6"/>
      </tp>
      <tp t="s">
        <v>#N/A Requesting Data...2922414206</v>
        <stp/>
        <stp>BQL|8810113751005932989</stp>
        <tr r="Z13" s="6"/>
      </tp>
      <tp t="s">
        <v>#N/A Requesting Data...3336915458</v>
        <stp/>
        <stp>BQL|6802714216811390142</stp>
        <tr r="AC13" s="6"/>
      </tp>
      <tp t="s">
        <v>#N/A Requesting Data...3075669043</v>
        <stp/>
        <stp>BQL|3684337179561258661</stp>
        <tr r="AJ10" s="6"/>
      </tp>
      <tp t="s">
        <v>#N/A Requesting Data...1158170820</v>
        <stp/>
        <stp>BQL|2071633665853957173</stp>
        <tr r="AC16" s="6"/>
      </tp>
      <tp t="s">
        <v>#N/A Requesting Data...2201273454</v>
        <stp/>
        <stp>BQL|9663424623557235825</stp>
        <tr r="I25" s="6"/>
      </tp>
      <tp t="s">
        <v>#N/A Requesting Data...3490654538</v>
        <stp/>
        <stp>BQL|5478554360613771507</stp>
        <tr r="AS20" s="6"/>
      </tp>
      <tp t="s">
        <v>#N/A Requesting Data...3991414644</v>
        <stp/>
        <stp>BQL|7166851242638649365</stp>
        <tr r="Z39" s="6"/>
      </tp>
      <tp t="s">
        <v>#N/A Requesting Data...1711062847</v>
        <stp/>
        <stp>BQL|8024969505719005850</stp>
        <tr r="U32" s="6"/>
      </tp>
      <tp t="s">
        <v>#N/A Requesting Data...3297451171</v>
        <stp/>
        <stp>BQL|5142380506502208481</stp>
        <tr r="W2" s="6"/>
      </tp>
      <tp t="s">
        <v>#N/A Requesting Data...2008226680</v>
        <stp/>
        <stp>BQL|3063501050410248377</stp>
        <tr r="AJ26" s="6"/>
      </tp>
      <tp t="s">
        <v>#N/A Requesting Data...3838139192</v>
        <stp/>
        <stp>BQL|4582326974195050567</stp>
        <tr r="I13" s="6"/>
      </tp>
      <tp t="s">
        <v>#N/A Requesting Data...2861093139</v>
        <stp/>
        <stp>BQL|1679949775167316810</stp>
        <tr r="AR23" s="6"/>
      </tp>
      <tp t="s">
        <v>#N/A Requesting Data...1212530257</v>
        <stp/>
        <stp>BQL|7598359601983015742</stp>
        <tr r="T22" s="6"/>
      </tp>
      <tp t="s">
        <v>#N/A Requesting Data...1876467812</v>
        <stp/>
        <stp>BQL|5060451040764420151</stp>
        <tr r="X38" s="6"/>
      </tp>
      <tp t="s">
        <v>#N/A Requesting Data...2876965211</v>
        <stp/>
        <stp>BQL|3398821410122457811</stp>
        <tr r="AR21" s="6"/>
      </tp>
      <tp t="s">
        <v>#N/A Requesting Data...1800168967</v>
        <stp/>
        <stp>BQL|7434758366391413773</stp>
        <tr r="O2" s="6"/>
      </tp>
      <tp t="s">
        <v>#N/A Requesting Data...4011964284</v>
        <stp/>
        <stp>BQL|2821176141061416697</stp>
        <tr r="AD35" s="6"/>
      </tp>
      <tp t="s">
        <v>#N/A Requesting Data...3449528618</v>
        <stp/>
        <stp>BQL|3397952711259112257</stp>
        <tr r="R37" s="6"/>
      </tp>
      <tp t="s">
        <v>#N/A Requesting Data...2346008612</v>
        <stp/>
        <stp>BQL|7586837561368720130</stp>
        <tr r="B42" s="6"/>
      </tp>
      <tp t="s">
        <v>#N/A Requesting Data...1175046457</v>
        <stp/>
        <stp>BQL|7771868093483230528</stp>
        <tr r="E12" s="6"/>
      </tp>
      <tp t="s">
        <v>#N/A Requesting Data...1265186970</v>
        <stp/>
        <stp>BQL|2439670091965756874</stp>
        <tr r="L11" s="6"/>
      </tp>
      <tp t="s">
        <v>#N/A Requesting Data...3099332425</v>
        <stp/>
        <stp>BQL|4022211466421170175</stp>
        <tr r="AO40" s="6"/>
      </tp>
      <tp t="s">
        <v>#N/A Requesting Data...3882663892</v>
        <stp/>
        <stp>BQL|7915782480019305137</stp>
        <tr r="U22" s="6"/>
      </tp>
      <tp t="s">
        <v>#N/A Requesting Data...3256852583</v>
        <stp/>
        <stp>BQL|6019685352114866124</stp>
        <tr r="B43" s="6"/>
      </tp>
      <tp t="s">
        <v>#N/A Requesting Data...3746239870</v>
        <stp/>
        <stp>BQL|9549030786371312036</stp>
        <tr r="AC33" s="6"/>
      </tp>
      <tp t="s">
        <v>#N/A Requesting Data...1741933589</v>
        <stp/>
        <stp>BQL|5259413265290742712</stp>
        <tr r="AS33" s="6"/>
      </tp>
      <tp t="s">
        <v>#N/A Requesting Data...1823254439</v>
        <stp/>
        <stp>BQL|7264640299079680190</stp>
        <tr r="X18" s="6"/>
      </tp>
      <tp t="s">
        <v>#N/A Requesting Data...2281488981</v>
        <stp/>
        <stp>BQL|2131719644502472300</stp>
        <tr r="Q43" s="6"/>
      </tp>
      <tp t="s">
        <v>#N/A Requesting Data...1480613563</v>
        <stp/>
        <stp>BQL|8881300876144768895</stp>
        <tr r="B27" s="6"/>
      </tp>
      <tp t="e">
        <v>#N/A</v>
        <stp/>
        <stp>BDH|4908320730962368602</stp>
        <tr r="D23" s="9"/>
      </tp>
      <tp t="e">
        <v>#N/A</v>
        <stp/>
        <stp>BDH|4858726922010402153</stp>
        <tr r="H7" s="4"/>
        <tr r="E7" s="9"/>
      </tp>
      <tp t="e">
        <v>#N/A</v>
        <stp/>
        <stp>BDH|3952733225716055014</stp>
        <tr r="H24" s="4"/>
        <tr r="E24" s="9"/>
      </tp>
      <tp t="e">
        <v>#N/A</v>
        <stp/>
        <stp>BDH|2725465770022772390</stp>
        <tr r="F24" s="4"/>
      </tp>
      <tp t="e">
        <v>#N/A</v>
        <stp/>
        <stp>BDH|5376057823704147389</stp>
        <tr r="B25" s="9"/>
      </tp>
      <tp t="e">
        <v>#N/A</v>
        <stp/>
        <stp>BDH|8419838849976871240</stp>
        <tr r="F28" s="4"/>
      </tp>
      <tp t="e">
        <v>#N/A</v>
        <stp/>
        <stp>BDH|3289080888248541356</stp>
        <tr r="G14" s="4"/>
      </tp>
      <tp t="e">
        <v>#N/A</v>
        <stp/>
        <stp>BDH|7284929682895544376</stp>
        <tr r="B36" s="9"/>
      </tp>
      <tp t="e">
        <v>#N/A</v>
        <stp/>
        <stp>BDH|2191232904522391247</stp>
        <tr r="D37" s="9"/>
      </tp>
      <tp t="e">
        <v>#N/A</v>
        <stp/>
        <stp>BDH|9144867337740142202</stp>
        <tr r="F16" s="4"/>
      </tp>
      <tp t="e">
        <v>#N/A</v>
        <stp/>
        <stp>BDH|6527961874710788811</stp>
        <tr r="G16" s="4"/>
      </tp>
      <tp t="e">
        <v>#N/A</v>
        <stp/>
        <stp>BDH|1062017013799161943</stp>
        <tr r="B15" s="9"/>
      </tp>
      <tp t="e">
        <v>#N/A</v>
        <stp/>
        <stp>BDH|2224657449564282488</stp>
        <tr r="G25" s="4"/>
      </tp>
      <tp t="s">
        <v>#N/A Requesting Data...2756591799</v>
        <stp/>
        <stp>BQL|40486223697566883</stp>
        <tr r="B8" s="6"/>
      </tp>
      <tp t="s">
        <v>#N/A Requesting Data...2754111868</v>
        <stp/>
        <stp>BQL|1141262311814833712</stp>
        <tr r="L42" s="6"/>
      </tp>
      <tp t="s">
        <v>#N/A Requesting Data...3616799243</v>
        <stp/>
        <stp>BQL|7342799636440479275</stp>
        <tr r="O9" s="6"/>
      </tp>
      <tp t="s">
        <v>#N/A Requesting Data...2007779054</v>
        <stp/>
        <stp>BQL|7401894480783368520</stp>
        <tr r="R23" s="6"/>
      </tp>
      <tp t="s">
        <v>#N/A Requesting Data...3265713207</v>
        <stp/>
        <stp>BQL|7120888461401615928</stp>
        <tr r="AJ33" s="6"/>
      </tp>
      <tp t="s">
        <v>#N/A Requesting Data...3345584776</v>
        <stp/>
        <stp>BQL|3390248692398135186</stp>
        <tr r="X12" s="6"/>
      </tp>
      <tp t="s">
        <v>#N/A Requesting Data...1065890126</v>
        <stp/>
        <stp>BQL|4890492801513897246</stp>
        <tr r="AG31" s="6"/>
      </tp>
      <tp t="s">
        <v>#N/A Requesting Data...1109060136</v>
        <stp/>
        <stp>BQL|9379952487451998840</stp>
        <tr r="AP38" s="6"/>
      </tp>
      <tp t="s">
        <v>#N/A Requesting Data...3630492206</v>
        <stp/>
        <stp>BQL|5831895682297840314</stp>
        <tr r="U34" s="6"/>
      </tp>
      <tp t="s">
        <v>#N/A Requesting Data...3206011006</v>
        <stp/>
        <stp>BQL|5692732470901603593</stp>
        <tr r="N22" s="6"/>
      </tp>
      <tp t="s">
        <v>#N/A Requesting Data...2664406513</v>
        <stp/>
        <stp>BQL|7948947537989774574</stp>
        <tr r="AA23" s="6"/>
      </tp>
      <tp t="s">
        <v>#N/A Requesting Data...1785996846</v>
        <stp/>
        <stp>BQL|8245489155971077966</stp>
        <tr r="U4" s="6"/>
      </tp>
      <tp t="s">
        <v>#N/A Requesting Data...2770865542</v>
        <stp/>
        <stp>BQL|6787598370605038077</stp>
        <tr r="I35" s="6"/>
      </tp>
      <tp t="s">
        <v>#N/A Requesting Data...4237552016</v>
        <stp/>
        <stp>BQL|7713795475316577078</stp>
        <tr r="B5" s="6"/>
      </tp>
      <tp t="s">
        <v>#N/A Requesting Data...3426998433</v>
        <stp/>
        <stp>BQL|7452317329700123752</stp>
        <tr r="AR30" s="6"/>
      </tp>
      <tp t="s">
        <v>#N/A Requesting Data...2959939889</v>
        <stp/>
        <stp>BQL|8805950353386128375</stp>
        <tr r="H44" s="6"/>
      </tp>
      <tp t="s">
        <v>#N/A Requesting Data...1909825876</v>
        <stp/>
        <stp>BQL|9811756276578354000</stp>
        <tr r="X16" s="6"/>
      </tp>
      <tp t="s">
        <v>#N/A Requesting Data...1721417128</v>
        <stp/>
        <stp>BQL|1454157038813386120</stp>
        <tr r="AJ19" s="6"/>
      </tp>
      <tp t="s">
        <v>#N/A Requesting Data...1689498043</v>
        <stp/>
        <stp>BQL|7541594035671788163</stp>
        <tr r="F16" s="6"/>
      </tp>
      <tp t="s">
        <v>#N/A Requesting Data...2277686340</v>
        <stp/>
        <stp>BQL|2406358678723919481</stp>
        <tr r="AO27" s="6"/>
      </tp>
      <tp t="s">
        <v>#N/A Requesting Data...1443009264</v>
        <stp/>
        <stp>BQL|3698249920071334364</stp>
        <tr r="T33" s="6"/>
      </tp>
      <tp t="s">
        <v>#N/A Requesting Data...4064246338</v>
        <stp/>
        <stp>BQL|1073733855911877390</stp>
        <tr r="O11" s="6"/>
      </tp>
      <tp t="s">
        <v>#N/A Requesting Data...2575380055</v>
        <stp/>
        <stp>BQL|8999979473227850036</stp>
        <tr r="AI16" s="6"/>
      </tp>
      <tp t="s">
        <v>#N/A Requesting Data...3587453296</v>
        <stp/>
        <stp>BQL|4314721774874717145</stp>
        <tr r="C5" s="6"/>
      </tp>
      <tp t="s">
        <v>#N/A Requesting Data...1550764679</v>
        <stp/>
        <stp>BQL|9523717999324307288</stp>
        <tr r="R42" s="6"/>
      </tp>
      <tp t="s">
        <v>#N/A Requesting Data...2605095175</v>
        <stp/>
        <stp>BQL|3654289363207891102</stp>
        <tr r="W20" s="6"/>
      </tp>
      <tp t="s">
        <v>#N/A Requesting Data...1667329265</v>
        <stp/>
        <stp>BQL|7300484080138973277</stp>
        <tr r="AC18" s="6"/>
      </tp>
      <tp t="s">
        <v>#N/A Requesting Data...3733341007</v>
        <stp/>
        <stp>BQL|8551889997619653198</stp>
        <tr r="AC38" s="6"/>
      </tp>
      <tp t="s">
        <v>#N/A Requesting Data...2856569816</v>
        <stp/>
        <stp>BQL|3949275818380452176</stp>
        <tr r="I37" s="6"/>
      </tp>
      <tp t="s">
        <v>#N/A Requesting Data...2341647582</v>
        <stp/>
        <stp>BQL|8854892731721391369</stp>
        <tr r="AM37" s="6"/>
      </tp>
      <tp t="s">
        <v>#N/A Requesting Data...2464114696</v>
        <stp/>
        <stp>BQL|5259304640027287454</stp>
        <tr r="AR7" s="6"/>
      </tp>
      <tp t="s">
        <v>#N/A Requesting Data...2172944667</v>
        <stp/>
        <stp>BQL|9555108384631227060</stp>
        <tr r="N12" s="6"/>
      </tp>
      <tp t="s">
        <v>#N/A Requesting Data...3975982977</v>
        <stp/>
        <stp>BQL|1615991129193197821</stp>
        <tr r="AS27" s="6"/>
      </tp>
      <tp t="s">
        <v>#N/A Requesting Data...4109267063</v>
        <stp/>
        <stp>BQL|7264754213076674666</stp>
        <tr r="B19" s="6"/>
      </tp>
      <tp t="s">
        <v>#N/A Requesting Data...3680988013</v>
        <stp/>
        <stp>BQL|7941183540837015452</stp>
        <tr r="O6" s="6"/>
      </tp>
      <tp t="s">
        <v>#N/A Requesting Data...1121327919</v>
        <stp/>
        <stp>BQL|2495364449663774782</stp>
        <tr r="AS2" s="6"/>
      </tp>
      <tp t="s">
        <v>#N/A Requesting Data...2593296438</v>
        <stp/>
        <stp>BQL|1993896285653997388</stp>
        <tr r="AJ6" s="6"/>
      </tp>
      <tp t="s">
        <v>#N/A Requesting Data...1694411826</v>
        <stp/>
        <stp>BQL|1885445933486842142</stp>
        <tr r="H16" s="6"/>
      </tp>
      <tp t="s">
        <v>#N/A Requesting Data...1297522634</v>
        <stp/>
        <stp>BQL|1060158013193181353</stp>
        <tr r="AI15" s="6"/>
      </tp>
      <tp t="s">
        <v>#N/A Requesting Data...3827133678</v>
        <stp/>
        <stp>BQL|2650457103697177034</stp>
        <tr r="Z22" s="6"/>
      </tp>
      <tp t="s">
        <v>#N/A Requesting Data...1825126360</v>
        <stp/>
        <stp>BQL|9384830433635128601</stp>
        <tr r="AD31" s="6"/>
      </tp>
      <tp t="s">
        <v>#N/A Requesting Data...4239416234</v>
        <stp/>
        <stp>BQL|4383567245294485052</stp>
        <tr r="AP28" s="6"/>
      </tp>
      <tp t="s">
        <v>#N/A Requesting Data...3820040106</v>
        <stp/>
        <stp>BQL|9067516343661320812</stp>
        <tr r="F12" s="6"/>
      </tp>
      <tp t="s">
        <v>#N/A Requesting Data...3192735000</v>
        <stp/>
        <stp>BQL|8401369922809604160</stp>
        <tr r="AI28" s="6"/>
      </tp>
      <tp t="s">
        <v>#N/A Requesting Data...1441657914</v>
        <stp/>
        <stp>BQL|4713628877513524770</stp>
        <tr r="AI35" s="6"/>
      </tp>
      <tp t="e">
        <v>#N/A</v>
        <stp/>
        <stp>BDH|8172343625419056198</stp>
        <tr r="H43" s="4"/>
      </tp>
      <tp t="e">
        <v>#N/A</v>
        <stp/>
        <stp>BDH|8462844925304803725</stp>
        <tr r="G44" s="4"/>
      </tp>
      <tp t="e">
        <v>#N/A</v>
        <stp/>
        <stp>BDH|9206394546519323619</stp>
        <tr r="H27" s="4"/>
        <tr r="E27" s="9"/>
      </tp>
      <tp t="e">
        <v>#N/A</v>
        <stp/>
        <stp>BDH|1114054259581196433</stp>
        <tr r="G5" s="4"/>
      </tp>
      <tp t="e">
        <v>#N/A</v>
        <stp/>
        <stp>BDH|4965561024704175663</stp>
        <tr r="C10" s="9"/>
      </tp>
      <tp t="e">
        <v>#N/A</v>
        <stp/>
        <stp>BDH|5891646147100116684</stp>
        <tr r="H39" s="4"/>
        <tr r="E39" s="9"/>
      </tp>
      <tp t="e">
        <v>#N/A</v>
        <stp/>
        <stp>BDH|3361923482337040402</stp>
        <tr r="D16" s="9"/>
      </tp>
      <tp t="e">
        <v>#N/A</v>
        <stp/>
        <stp>BDH|6407428414970013215</stp>
        <tr r="E38" s="4"/>
      </tp>
      <tp t="e">
        <v>#N/A</v>
        <stp/>
        <stp>BDH|6536126799547845862</stp>
        <tr r="H37" s="4"/>
        <tr r="E37" s="9"/>
      </tp>
      <tp t="e">
        <v>#N/A</v>
        <stp/>
        <stp>BDH|8808957021176995435</stp>
        <tr r="D31" s="9"/>
      </tp>
      <tp t="e">
        <v>#N/A</v>
        <stp/>
        <stp>BDH|5274448875414012342</stp>
        <tr r="C27" s="9"/>
      </tp>
      <tp t="e">
        <v>#N/A</v>
        <stp/>
        <stp>BDH|3595530386566508922</stp>
        <tr r="B33" s="9"/>
      </tp>
      <tp t="e">
        <v>#N/A</v>
        <stp/>
        <stp>BDH|8549944400833374364</stp>
        <tr r="E5" s="4"/>
      </tp>
      <tp t="s">
        <v>#N/A Requesting Data...2062478773</v>
        <stp/>
        <stp>BQL|4705392546268156960</stp>
        <tr r="K28" s="6"/>
      </tp>
      <tp t="s">
        <v>#N/A Requesting Data...3278885111</v>
        <stp/>
        <stp>BQL|7773881770052371833</stp>
        <tr r="AO33" s="6"/>
      </tp>
      <tp t="s">
        <v>#N/A Requesting Data...3944739928</v>
        <stp/>
        <stp>BQL|6891880155669363091</stp>
        <tr r="AR44" s="6"/>
      </tp>
      <tp t="s">
        <v>#N/A Requesting Data...2429740427</v>
        <stp/>
        <stp>BQL|7525397021537754348</stp>
        <tr r="O4" s="6"/>
      </tp>
      <tp t="s">
        <v>#N/A Requesting Data...3690575657</v>
        <stp/>
        <stp>BQL|1785177951833790487</stp>
        <tr r="Q35" s="6"/>
      </tp>
      <tp t="s">
        <v>#N/A Requesting Data...3271321075</v>
        <stp/>
        <stp>BQL|2024907720349536290</stp>
        <tr r="T43" s="6"/>
      </tp>
      <tp t="s">
        <v>#N/A Requesting Data...2310202701</v>
        <stp/>
        <stp>BQL|9541295214681525914</stp>
        <tr r="K14" s="6"/>
      </tp>
      <tp t="s">
        <v>#N/A Requesting Data...3272079836</v>
        <stp/>
        <stp>BQL|2488482300644380043</stp>
        <tr r="AC20" s="6"/>
      </tp>
      <tp t="s">
        <v>#N/A Requesting Data...1385724925</v>
        <stp/>
        <stp>BQL|7762495852553167742</stp>
        <tr r="N38" s="6"/>
      </tp>
      <tp t="s">
        <v>#N/A Requesting Data...3589664772</v>
        <stp/>
        <stp>BQL|2942740332254349046</stp>
        <tr r="AP31" s="6"/>
      </tp>
      <tp t="s">
        <v>#N/A Requesting Data...1981912687</v>
        <stp/>
        <stp>BQL|1564645021590075786</stp>
        <tr r="N27" s="6"/>
      </tp>
      <tp t="s">
        <v>#N/A Requesting Data...3983747908</v>
        <stp/>
        <stp>BQL|7961531105689506923</stp>
        <tr r="AG12" s="6"/>
      </tp>
      <tp t="s">
        <v>#N/A Requesting Data...1981236586</v>
        <stp/>
        <stp>BQL|6766204021696790263</stp>
        <tr r="AC35" s="6"/>
      </tp>
      <tp t="s">
        <v>#N/A Requesting Data...1684642061</v>
        <stp/>
        <stp>BQL|4185319916690055407</stp>
        <tr r="W34" s="6"/>
      </tp>
      <tp t="s">
        <v>#N/A Requesting Data...1418278418</v>
        <stp/>
        <stp>BQL|4343844725548177455</stp>
        <tr r="Q12" s="6"/>
      </tp>
      <tp t="s">
        <v>#N/A Requesting Data...1591085766</v>
        <stp/>
        <stp>BQL|5506912316127422801</stp>
        <tr r="B33" s="6"/>
      </tp>
      <tp t="s">
        <v>#N/A Requesting Data...1878810889</v>
        <stp/>
        <stp>BQL|2374047094019500002</stp>
        <tr r="AD12" s="6"/>
      </tp>
      <tp t="s">
        <v>#N/A Requesting Data...2864410467</v>
        <stp/>
        <stp>BQL|7163370052091184235</stp>
        <tr r="AG24" s="6"/>
      </tp>
      <tp t="s">
        <v>#N/A Requesting Data...2449136715</v>
        <stp/>
        <stp>BQL|6382936381822610727</stp>
        <tr r="AD29" s="6"/>
      </tp>
      <tp t="s">
        <v>#N/A Requesting Data...4275825023</v>
        <stp/>
        <stp>BQL|7198155244565039559</stp>
        <tr r="AS5" s="6"/>
      </tp>
      <tp t="s">
        <v>#N/A Requesting Data...3134792886</v>
        <stp/>
        <stp>BQL|4848737709210010164</stp>
        <tr r="AO7" s="6"/>
      </tp>
      <tp t="s">
        <v>#N/A Requesting Data...3993259128</v>
        <stp/>
        <stp>BQL|5438504227712315241</stp>
        <tr r="AA7" s="6"/>
      </tp>
      <tp t="s">
        <v>#N/A Requesting Data...1241436951</v>
        <stp/>
        <stp>BQL|7498761333916372769</stp>
        <tr r="AR36" s="6"/>
      </tp>
      <tp t="s">
        <v>#N/A Requesting Data...1405168159</v>
        <stp/>
        <stp>BQL|2296392798748457237</stp>
        <tr r="AI3" s="6"/>
      </tp>
      <tp t="s">
        <v>#N/A Requesting Data...1830175103</v>
        <stp/>
        <stp>BQL|4771670940437632329</stp>
        <tr r="B14" s="6"/>
      </tp>
      <tp t="s">
        <v>#N/A Requesting Data...2706765865</v>
        <stp/>
        <stp>BQL|3229644193027024961</stp>
        <tr r="AA27" s="6"/>
      </tp>
      <tp t="s">
        <v>#N/A Requesting Data...3026283992</v>
        <stp/>
        <stp>BQL|1643109955657860088</stp>
        <tr r="AJ4" s="6"/>
      </tp>
      <tp t="s">
        <v>#N/A Requesting Data...3618683208</v>
        <stp/>
        <stp>BQL|6327645300297301572</stp>
        <tr r="C7" s="6"/>
      </tp>
      <tp t="s">
        <v>#N/A Requesting Data...1896927276</v>
        <stp/>
        <stp>BQL|4564340490105186939</stp>
        <tr r="T24" s="6"/>
      </tp>
      <tp t="s">
        <v>#N/A Requesting Data...3196800123</v>
        <stp/>
        <stp>BQL|5741029584209082621</stp>
        <tr r="I26" s="6"/>
      </tp>
      <tp t="s">
        <v>#N/A Requesting Data...3236802715</v>
        <stp/>
        <stp>BQL|2774629383966145840</stp>
        <tr r="T30" s="6"/>
      </tp>
      <tp t="s">
        <v>#N/A Requesting Data...2848704836</v>
        <stp/>
        <stp>BQL|7524637626392057338</stp>
        <tr r="AP26" s="6"/>
      </tp>
      <tp t="s">
        <v>#N/A Requesting Data...4185662864</v>
        <stp/>
        <stp>BQL|4998748928415647616</stp>
        <tr r="F14" s="6"/>
      </tp>
      <tp t="s">
        <v>#N/A Requesting Data...1209239781</v>
        <stp/>
        <stp>BQL|3690621600350290742</stp>
        <tr r="AL29" s="6"/>
      </tp>
      <tp t="s">
        <v>#N/A Requesting Data...3161744419</v>
        <stp/>
        <stp>BQL|5301061672398577805</stp>
        <tr r="N9" s="6"/>
      </tp>
      <tp t="s">
        <v>#N/A Requesting Data...1303529486</v>
        <stp/>
        <stp>BQL|5583937990033413403</stp>
        <tr r="C9" s="6"/>
      </tp>
      <tp t="s">
        <v>#N/A Requesting Data...2920387108</v>
        <stp/>
        <stp>BQL|7483420501539626808</stp>
        <tr r="AL34" s="6"/>
      </tp>
      <tp t="s">
        <v>#N/A Requesting Data...1410046886</v>
        <stp/>
        <stp>BQL|6824197656413013366</stp>
        <tr r="C20" s="6"/>
      </tp>
      <tp t="s">
        <v>#N/A Requesting Data...2275246374</v>
        <stp/>
        <stp>BQL|3568579323661371731</stp>
        <tr r="AM6" s="6"/>
      </tp>
      <tp t="s">
        <v>#N/A Requesting Data...3772797516</v>
        <stp/>
        <stp>BQL|1618497213996502086</stp>
        <tr r="N7" s="6"/>
      </tp>
      <tp t="s">
        <v>#N/A Requesting Data...3857493445</v>
        <stp/>
        <stp>BQL|6487319563262503334</stp>
        <tr r="T17" s="6"/>
      </tp>
      <tp t="e">
        <v>#N/A</v>
        <stp/>
        <stp>BDH|1776233802561819069</stp>
        <tr r="E25" s="4"/>
      </tp>
      <tp t="e">
        <v>#N/A</v>
        <stp/>
        <stp>BDH|9515647398630383425</stp>
        <tr r="F23" s="4"/>
      </tp>
      <tp t="e">
        <v>#N/A</v>
        <stp/>
        <stp>BDH|2451589886464793943</stp>
        <tr r="G42" s="4"/>
      </tp>
      <tp t="e">
        <v>#N/A</v>
        <stp/>
        <stp>BDH|2542006834445851604</stp>
        <tr r="E20" s="4"/>
      </tp>
      <tp t="e">
        <v>#N/A</v>
        <stp/>
        <stp>BDH|1585990389363665120</stp>
        <tr r="G15" s="4"/>
      </tp>
      <tp t="e">
        <v>#N/A</v>
        <stp/>
        <stp>BDH|7936302076460827134</stp>
        <tr r="C24" s="9"/>
      </tp>
      <tp t="e">
        <v>#N/A</v>
        <stp/>
        <stp>BDH|1521971540028266654</stp>
        <tr r="F42" s="4"/>
      </tp>
      <tp t="s">
        <v>#N/A Requesting Data...3762305158</v>
        <stp/>
        <stp>BQL|4724203858613219326</stp>
        <tr r="Q14" s="6"/>
      </tp>
      <tp t="s">
        <v>#N/A Requesting Data...3888069811</v>
        <stp/>
        <stp>BQL|5438878185096128082</stp>
        <tr r="Q34" s="6"/>
      </tp>
      <tp t="s">
        <v>#N/A Requesting Data...1657184844</v>
        <stp/>
        <stp>BQL|1786979914712851827</stp>
        <tr r="C29" s="6"/>
      </tp>
      <tp t="s">
        <v>#N/A Requesting Data...2493530287</v>
        <stp/>
        <stp>BQL|5167340028575343206</stp>
        <tr r="W14" s="6"/>
      </tp>
      <tp t="s">
        <v>#N/A Requesting Data...1974807449</v>
        <stp/>
        <stp>BQL|2633870646875137887</stp>
        <tr r="B44" s="6"/>
      </tp>
      <tp t="s">
        <v>#N/A Requesting Data...4069945601</v>
        <stp/>
        <stp>BQL|6314627709842438124</stp>
        <tr r="AG39" s="6"/>
      </tp>
      <tp t="s">
        <v>#N/A Requesting Data...2769923970</v>
        <stp/>
        <stp>BQL|9480486178491823823</stp>
        <tr r="AP15" s="6"/>
      </tp>
      <tp t="s">
        <v>#N/A Requesting Data...3897355326</v>
        <stp/>
        <stp>BQL|4469806193970358690</stp>
        <tr r="E4" s="6"/>
      </tp>
      <tp t="s">
        <v>#N/A Requesting Data...2853460913</v>
        <stp/>
        <stp>BQL|5187447053973885435</stp>
        <tr r="AR9" s="6"/>
      </tp>
      <tp t="s">
        <v>#N/A Requesting Data...2014852611</v>
        <stp/>
        <stp>BQL|8533632707325913845</stp>
        <tr r="AM12" s="6"/>
      </tp>
      <tp t="s">
        <v>#N/A Requesting Data...3381287903</v>
        <stp/>
        <stp>BQL|7190391812230432620</stp>
        <tr r="F10" s="6"/>
      </tp>
      <tp t="s">
        <v>#N/A Requesting Data...2553009667</v>
        <stp/>
        <stp>BQL|2823082733387150594</stp>
        <tr r="W9" s="6"/>
      </tp>
      <tp t="s">
        <v>#N/A Requesting Data...2305793389</v>
        <stp/>
        <stp>BQL|4185515775794628185</stp>
        <tr r="Q23" s="6"/>
      </tp>
      <tp t="s">
        <v>#N/A Requesting Data...3389436778</v>
        <stp/>
        <stp>BQL|1569697387879034502</stp>
        <tr r="R13" s="6"/>
      </tp>
      <tp t="s">
        <v>#N/A Requesting Data...1405248893</v>
        <stp/>
        <stp>BQL|5364675966965145385</stp>
        <tr r="AG36" s="6"/>
      </tp>
      <tp t="s">
        <v>#N/A Requesting Data...3256569609</v>
        <stp/>
        <stp>BQL|4052566771423950643</stp>
        <tr r="AD13" s="6"/>
      </tp>
      <tp t="s">
        <v>#N/A Requesting Data...2125882088</v>
        <stp/>
        <stp>BQL|8780570292907198091</stp>
        <tr r="AC40" s="6"/>
      </tp>
      <tp t="s">
        <v>#N/A Requesting Data...1252500233</v>
        <stp/>
        <stp>BQL|3491392453787023173</stp>
        <tr r="AD40" s="6"/>
      </tp>
      <tp t="s">
        <v>#N/A Requesting Data...3607893691</v>
        <stp/>
        <stp>BQL|2830132446965001147</stp>
        <tr r="AF2" s="6"/>
      </tp>
      <tp t="s">
        <v>#N/A Requesting Data...1330075169</v>
        <stp/>
        <stp>BQL|4643185257397253431</stp>
        <tr r="AS18" s="6"/>
      </tp>
      <tp t="s">
        <v>#N/A Requesting Data...3024067242</v>
        <stp/>
        <stp>BQL|4029043967039824832</stp>
        <tr r="X21" s="6"/>
      </tp>
      <tp t="s">
        <v>#N/A Requesting Data...1273948152</v>
        <stp/>
        <stp>BQL|6372189009591806526</stp>
        <tr r="E26" s="6"/>
      </tp>
      <tp t="s">
        <v>#N/A Requesting Data...3940762456</v>
        <stp/>
        <stp>BQL|6845337021584980059</stp>
        <tr r="R44" s="6"/>
      </tp>
      <tp t="s">
        <v>#N/A Requesting Data...2437265671</v>
        <stp/>
        <stp>BQL|7652619601010797277</stp>
        <tr r="AD28" s="6"/>
      </tp>
      <tp t="s">
        <v>#N/A Requesting Data...1768563915</v>
        <stp/>
        <stp>BQL|3018387868806617326</stp>
        <tr r="AO8" s="6"/>
      </tp>
      <tp t="s">
        <v>#N/A Requesting Data...3567173945</v>
        <stp/>
        <stp>BQL|5348611366647456137</stp>
        <tr r="AL40" s="6"/>
      </tp>
      <tp t="s">
        <v>#N/A Requesting Data...2068786819</v>
        <stp/>
        <stp>BQL|7149155426120837791</stp>
        <tr r="C39" s="6"/>
      </tp>
      <tp t="s">
        <v>#N/A Requesting Data...1446657573</v>
        <stp/>
        <stp>BQL|3372258017096665545</stp>
        <tr r="C23" s="6"/>
      </tp>
      <tp t="s">
        <v>#N/A Requesting Data...4261264755</v>
        <stp/>
        <stp>BQL|5187407371827280216</stp>
        <tr r="AM23" s="6"/>
      </tp>
      <tp t="s">
        <v>#N/A Requesting Data...2113834779</v>
        <stp/>
        <stp>BQL|3975950888990128170</stp>
        <tr r="T31" s="6"/>
      </tp>
      <tp t="s">
        <v>#N/A Requesting Data...1475176508</v>
        <stp/>
        <stp>BQL|1335348770367320165</stp>
        <tr r="AS21" s="6"/>
      </tp>
      <tp t="s">
        <v>#N/A Requesting Data...2600296049</v>
        <stp/>
        <stp>BQL|7624842487391685514</stp>
        <tr r="Z44" s="6"/>
      </tp>
      <tp t="s">
        <v>#N/A Requesting Data...3917223860</v>
        <stp/>
        <stp>BQL|3141273674364021133</stp>
        <tr r="AJ15" s="6"/>
      </tp>
      <tp t="s">
        <v>#N/A Requesting Data...1573857910</v>
        <stp/>
        <stp>BQL|7818486515671405005</stp>
        <tr r="AI8" s="6"/>
      </tp>
      <tp t="s">
        <v>#N/A Requesting Data...3390283229</v>
        <stp/>
        <stp>BQL|8587138254819356601</stp>
        <tr r="AC2" s="6"/>
      </tp>
      <tp t="s">
        <v>#N/A Requesting Data...4011024463</v>
        <stp/>
        <stp>BQL|6903964394156340385</stp>
        <tr r="R10" s="6"/>
      </tp>
      <tp t="s">
        <v>#N/A Requesting Data...3321591303</v>
        <stp/>
        <stp>BQL|4792371774940036344</stp>
        <tr r="AA21" s="6"/>
      </tp>
      <tp t="s">
        <v>#N/A Requesting Data...1265934734</v>
        <stp/>
        <stp>BQL|3601438381404182858</stp>
        <tr r="AO17" s="6"/>
      </tp>
      <tp t="e">
        <v>#N/A</v>
        <stp/>
        <stp>BDH|3424794124247915286</stp>
        <tr r="B2" s="9"/>
      </tp>
      <tp t="e">
        <v>#N/A</v>
        <stp/>
        <stp>BDH|3803585929041415657</stp>
        <tr r="H3" s="4"/>
        <tr r="E3" s="9"/>
      </tp>
      <tp t="e">
        <v>#N/A</v>
        <stp/>
        <stp>BDH|6573778901055818767</stp>
        <tr r="D11" s="9"/>
      </tp>
      <tp t="e">
        <v>#N/A</v>
        <stp/>
        <stp>BDH|9925265408491589929</stp>
        <tr r="C30" s="9"/>
      </tp>
      <tp t="e">
        <v>#N/A</v>
        <stp/>
        <stp>BDH|2692058863347741072</stp>
        <tr r="F25" s="4"/>
      </tp>
      <tp t="e">
        <v>#N/A</v>
        <stp/>
        <stp>BDH|1073299738057401451</stp>
        <tr r="G37" s="4"/>
      </tp>
      <tp t="e">
        <v>#N/A</v>
        <stp/>
        <stp>BDH|1080170494269504375</stp>
        <tr r="E12" s="4"/>
      </tp>
      <tp t="e">
        <v>#N/A</v>
        <stp/>
        <stp>BDH|7242303894616683872</stp>
        <tr r="C33" s="9"/>
      </tp>
      <tp t="e">
        <v>#N/A</v>
        <stp/>
        <stp>BDH|6970621835804958436</stp>
        <tr r="H41" s="4"/>
        <tr r="E41" s="9"/>
      </tp>
      <tp t="e">
        <v>#N/A</v>
        <stp/>
        <stp>BDH|8483884017425640791</stp>
        <tr r="F15" s="4"/>
      </tp>
      <tp t="e">
        <v>#N/A</v>
        <stp/>
        <stp>BDH|2426632832910766461</stp>
        <tr r="B37" s="9"/>
      </tp>
      <tp t="e">
        <v>#N/A</v>
        <stp/>
        <stp>BDH|61539762508616501</stp>
        <tr r="D33" s="9"/>
      </tp>
      <tp t="s">
        <v>#N/A Requesting Data...3764964510</v>
        <stp/>
        <stp>BQL|86782694146391279</stp>
        <tr r="AD30" s="6"/>
      </tp>
      <tp t="s">
        <v>#N/A Requesting Data...2413838822</v>
        <stp/>
        <stp>BQL|907881955481557946</stp>
        <tr r="W23" s="6"/>
      </tp>
      <tp t="s">
        <v>#N/A Requesting Data...2063597866</v>
        <stp/>
        <stp>BQL|318654507396638489</stp>
        <tr r="AD36" s="6"/>
      </tp>
      <tp t="e">
        <v>#N/A</v>
        <stp/>
        <stp>BDH|296309485929885668</stp>
        <tr r="C25" s="9"/>
      </tp>
      <tp t="e">
        <v>#N/A</v>
        <stp/>
        <stp>BDH|870769701245656624</stp>
        <tr r="H28" s="4"/>
        <tr r="E28" s="9"/>
      </tp>
      <tp t="s">
        <v>#N/A Requesting Data...1344268510</v>
        <stp/>
        <stp>BQL|566642576280189509</stp>
        <tr r="W32" s="6"/>
      </tp>
      <tp t="s">
        <v>#N/A Requesting Data...1880100445</v>
        <stp/>
        <stp>BQL|931475639676295573</stp>
        <tr r="N11" s="6"/>
      </tp>
      <tp t="s">
        <v>#N/A Requesting Data...1320121400</v>
        <stp/>
        <stp>BQL|552700349045479169</stp>
        <tr r="U39" s="6"/>
      </tp>
      <tp t="s">
        <v>#N/A Requesting Data...1592814922</v>
        <stp/>
        <stp>BQL|710669014240677054</stp>
        <tr r="AM25" s="6"/>
      </tp>
      <tp t="s">
        <v>#N/A Requesting Data...4169448318</v>
        <stp/>
        <stp>BQL|148043636484747041</stp>
        <tr r="AJ25" s="6"/>
      </tp>
      <tp t="s">
        <v>#N/A Requesting Data...1328965321</v>
        <stp/>
        <stp>BQL|937147397156957930</stp>
        <tr r="O30" s="6"/>
      </tp>
      <tp t="s">
        <v>#N/A Requesting Data...2357655586</v>
        <stp/>
        <stp>BQL|189210174160717222</stp>
        <tr r="AI6" s="6"/>
      </tp>
      <tp t="s">
        <v>#N/A Requesting Data...3055377965</v>
        <stp/>
        <stp>BQL|396173273241444001</stp>
        <tr r="L25" s="6"/>
      </tp>
      <tp t="s">
        <v>#N/A Requesting Data...4114579564</v>
        <stp/>
        <stp>BQL|135192834841832588</stp>
        <tr r="AL2" s="6"/>
      </tp>
      <tp t="e">
        <v>#N/A</v>
        <stp/>
        <stp>BDH|774812063020168880</stp>
        <tr r="B22" s="9"/>
      </tp>
      <tp t="s">
        <v>#N/A Requesting Data...2507334767</v>
        <stp/>
        <stp>BQL|335098567691197123</stp>
        <tr r="AO26" s="6"/>
      </tp>
      <tp t="s">
        <v>#N/A Requesting Data...1327034778</v>
        <stp/>
        <stp>BQL|731654400617258789</stp>
        <tr r="U23" s="6"/>
      </tp>
      <tp t="s">
        <v>#N/A Requesting Data...3028806863</v>
        <stp/>
        <stp>BQL|737658596558859156</stp>
        <tr r="AO13" s="6"/>
      </tp>
      <tp t="s">
        <v>#N/A Requesting Data...3686914214</v>
        <stp/>
        <stp>BQL|923674841902872624</stp>
        <tr r="AA41" s="6"/>
      </tp>
      <tp t="s">
        <v>#N/A Requesting Data...1664718075</v>
        <stp/>
        <stp>BQL|118783722972865152</stp>
        <tr r="C32" s="6"/>
      </tp>
      <tp t="s">
        <v>#N/A Requesting Data...2229076463</v>
        <stp/>
        <stp>BQL|640306652500646027</stp>
        <tr r="AC39" s="6"/>
      </tp>
      <tp t="s">
        <v>#N/A Requesting Data...2945608641</v>
        <stp/>
        <stp>BQL|953396463372115605</stp>
        <tr r="AF43" s="6"/>
      </tp>
      <tp t="e">
        <v>#N/A</v>
        <stp/>
        <stp>BDH|608188804480912013</stp>
        <tr r="F38" s="4"/>
      </tp>
      <tp t="s">
        <v>#N/A Requesting Data...2178171903</v>
        <stp/>
        <stp>BQL|484365503293869059</stp>
        <tr r="AP19" s="6"/>
      </tp>
      <tp t="s">
        <v>#N/A Requesting Data...1537323028</v>
        <stp/>
        <stp>BQL|662087338472193138</stp>
        <tr r="U3" s="6"/>
      </tp>
      <tp t="s">
        <v>#N/A Requesting Data...2317023128</v>
        <stp/>
        <stp>BQL|840634746475061788</stp>
        <tr r="AJ8" s="6"/>
      </tp>
      <tp t="s">
        <v>#N/A Requesting Data...1684230278</v>
        <stp/>
        <stp>BQL|825377472691531598</stp>
        <tr r="Q2" s="6"/>
      </tp>
      <tp t="s">
        <v>#N/A Requesting Data...1528799006</v>
        <stp/>
        <stp>BQL|533827744695235936</stp>
        <tr r="R16" s="6"/>
      </tp>
      <tp t="s">
        <v>#N/A Requesting Data...3960533631</v>
        <stp/>
        <stp>BQL|676560071764014621</stp>
        <tr r="AS16" s="6"/>
      </tp>
      <tp t="s">
        <v>#N/A Requesting Data...1412611473</v>
        <stp/>
        <stp>BQL|360610638946353006</stp>
        <tr r="AS11" s="6"/>
      </tp>
      <tp t="s">
        <v>#N/A Requesting Data...3747291264</v>
        <stp/>
        <stp>BQL|865612628273787423</stp>
        <tr r="H32" s="6"/>
      </tp>
      <tp t="e">
        <v>#N/A</v>
        <stp/>
        <stp>BDH|112774507056631213</stp>
        <tr r="G18" s="4"/>
      </tp>
      <tp t="s">
        <v>#N/A Requesting Data...3399019110</v>
        <stp/>
        <stp>BQL|759475905352054486</stp>
        <tr r="AL30" s="6"/>
      </tp>
      <tp t="e">
        <v>#N/A</v>
        <stp/>
        <stp>BDH|783455639424625135</stp>
        <tr r="B18" s="9"/>
      </tp>
      <tp t="s">
        <v>#N/A Requesting Data...1714081741</v>
        <stp/>
        <stp>BQL|447780419453833829</stp>
        <tr r="E34" s="6"/>
      </tp>
      <tp t="s">
        <v>#N/A Requesting Data...3851174437</v>
        <stp/>
        <stp>BQL|833913983785769976</stp>
        <tr r="AP30" s="6"/>
      </tp>
      <tp t="s">
        <v>#N/A Requesting Data...4162633159</v>
        <stp/>
        <stp>BQL|431967112491637428</stp>
        <tr r="I23" s="6"/>
      </tp>
      <tp t="s">
        <v>#N/A Requesting Data...3220617048</v>
        <stp/>
        <stp>BQL|465862545875189447</stp>
        <tr r="Z20" s="6"/>
      </tp>
      <tp t="s">
        <v>#N/A Requesting Data...3294780127</v>
        <stp/>
        <stp>BQL|150009438068286771</stp>
        <tr r="AM28" s="6"/>
      </tp>
      <tp t="s">
        <v>#N/A Requesting Data...3186323987</v>
        <stp/>
        <stp>BQL|911878440256884689</stp>
        <tr r="H15" s="6"/>
      </tp>
      <tp t="s">
        <v>#N/A Requesting Data...1602613786</v>
        <stp/>
        <stp>BQL|991467554165727830</stp>
        <tr r="R27" s="6"/>
      </tp>
      <tp t="s">
        <v>#N/A Requesting Data...2142619374</v>
        <stp/>
        <stp>BQL|848413965316254866</stp>
        <tr r="L19" s="6"/>
      </tp>
      <tp t="s">
        <v>#N/A Requesting Data...2627150331</v>
        <stp/>
        <stp>BQL|714012963948490290</stp>
        <tr r="AG38" s="6"/>
      </tp>
      <tp t="e">
        <v>#N/A</v>
        <stp/>
        <stp>BDH|303704083087478410</stp>
        <tr r="D7" s="9"/>
      </tp>
      <tp t="e">
        <v>#N/A</v>
        <stp/>
        <stp>BDH|488362910327381977</stp>
        <tr r="D28" s="9"/>
      </tp>
      <tp t="s">
        <v>#N/A Requesting Data...3792468555</v>
        <stp/>
        <stp>BQL|422808745931479158</stp>
        <tr r="I29" s="6"/>
      </tp>
      <tp t="s">
        <v>#N/A Requesting Data...2452215177</v>
        <stp/>
        <stp>BQL|938896791198389534</stp>
        <tr r="AS8" s="6"/>
      </tp>
      <tp t="s">
        <v>#N/A Requesting Data...1755085354</v>
        <stp/>
        <stp>BQL|216208077698974227</stp>
        <tr r="AF20" s="6"/>
      </tp>
      <tp t="s">
        <v>#N/A Requesting Data...2504941215</v>
        <stp/>
        <stp>BQL|796791834728235366</stp>
        <tr r="Q29" s="6"/>
      </tp>
      <tp t="s">
        <v>#N/A Requesting Data...2105861781</v>
        <stp/>
        <stp>BQL|178301471769138284</stp>
        <tr r="AA32" s="6"/>
      </tp>
      <tp t="s">
        <v>#N/A Requesting Data...3936633575</v>
        <stp/>
        <stp>BQL|377289305399958406</stp>
        <tr r="AO36" s="6"/>
      </tp>
      <tp t="e">
        <v>#N/A</v>
        <stp/>
        <stp>BDH|525817146595769657</stp>
        <tr r="C36" s="9"/>
      </tp>
      <tp t="s">
        <v>#N/A Requesting Data...2925167124</v>
        <stp/>
        <stp>BQL|722463819263424815</stp>
        <tr r="AL18" s="6"/>
      </tp>
      <tp t="e">
        <v>#N/A</v>
        <stp/>
        <stp>BDH|711576219043074946</stp>
        <tr r="G22" s="4"/>
      </tp>
      <tp t="s">
        <v>#N/A Requesting Data...3080443498</v>
        <stp/>
        <stp>BQL|803605273549129619</stp>
        <tr r="AP5" s="6"/>
      </tp>
      <tp t="s">
        <v>#N/A Requesting Data...1907842345</v>
        <stp/>
        <stp>BQL|568378196514374023</stp>
        <tr r="I3" s="6"/>
      </tp>
      <tp t="e">
        <v>#N/A</v>
        <stp/>
        <stp>BDH|840805369630160061</stp>
        <tr r="E28" s="4"/>
      </tp>
      <tp t="s">
        <v>#N/A Requesting Data...2492781172</v>
        <stp/>
        <stp>BQL|897568179925582920</stp>
        <tr r="O32" s="6"/>
      </tp>
      <tp t="e">
        <v>#N/A</v>
        <stp/>
        <stp>BDH|688361471969814387</stp>
        <tr r="H10" s="4"/>
        <tr r="E10" s="9"/>
      </tp>
      <tp t="s">
        <v>#N/A Requesting Data...1493425793</v>
        <stp/>
        <stp>BQL|226567527507933962</stp>
        <tr r="W42" s="6"/>
      </tp>
      <tp t="e">
        <v>#N/A</v>
        <stp/>
        <stp>BDH|803861444425288053</stp>
        <tr r="D17" s="9"/>
      </tp>
      <tp t="s">
        <v>#N/A Requesting Data...2257023555</v>
        <stp/>
        <stp>BQL|480276509622667947</stp>
        <tr r="AL44" s="6"/>
      </tp>
      <tp t="s">
        <v>#N/A Requesting Data...2804781295</v>
        <stp/>
        <stp>BQL|585920887081787907</stp>
        <tr r="B29" s="6"/>
      </tp>
      <tp t="s">
        <v>#N/A Requesting Data...3835449340</v>
        <stp/>
        <stp>BQL|744691644512265981</stp>
        <tr r="AF30" s="6"/>
      </tp>
      <tp t="e">
        <v>#N/A</v>
        <stp/>
        <stp>BDH|934519282357438230</stp>
        <tr r="F32" s="4"/>
      </tp>
      <tp t="s">
        <v>#N/A Requesting Data...3341606101</v>
        <stp/>
        <stp>BQL|347550679538660200</stp>
        <tr r="Q22" s="6"/>
      </tp>
      <tp t="s">
        <v>#N/A Requesting Data...2855735603</v>
        <stp/>
        <stp>BQL|373146083255779466</stp>
        <tr r="T42" s="6"/>
      </tp>
      <tp t="s">
        <v>#N/A Requesting Data...2995168726</v>
        <stp/>
        <stp>BQL|246188862136900905</stp>
        <tr r="I40" s="6"/>
      </tp>
      <tp t="s">
        <v>#N/A Requesting Data...1856787195</v>
        <stp/>
        <stp>BQL|973782019848958547</stp>
        <tr r="F35" s="6"/>
      </tp>
      <tp t="s">
        <v>#N/A Requesting Data...3670015842</v>
        <stp/>
        <stp>BQL|452979105394551620</stp>
        <tr r="H5" s="6"/>
      </tp>
      <tp t="s">
        <v>#N/A Requesting Data...3364493219</v>
        <stp/>
        <stp>BQL|166890027664725446</stp>
        <tr r="Q21" s="6"/>
      </tp>
      <tp t="s">
        <v>#N/A Requesting Data...1864107121</v>
        <stp/>
        <stp>BQL|431809428401255114</stp>
        <tr r="AD22" s="6"/>
      </tp>
      <tp t="s">
        <v>#N/A Requesting Data...1529930623</v>
        <stp/>
        <stp>BQL|512108449108659752</stp>
        <tr r="X31" s="6"/>
      </tp>
      <tp t="s">
        <v>#N/A Requesting Data...3358857098</v>
        <stp/>
        <stp>BQL|482117151217169972</stp>
        <tr r="AR40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workbookViewId="0">
      <selection activeCell="M5" sqref="M5"/>
    </sheetView>
  </sheetViews>
  <sheetFormatPr baseColWidth="10" defaultColWidth="13.28515625" defaultRowHeight="15" x14ac:dyDescent="0.25"/>
  <cols>
    <col min="1" max="1" width="15.5703125" customWidth="1"/>
    <col min="5" max="5" width="58.85546875" bestFit="1" customWidth="1"/>
  </cols>
  <sheetData>
    <row r="1" spans="1:13" x14ac:dyDescent="0.25">
      <c r="A1" s="2" t="s">
        <v>431</v>
      </c>
      <c r="B1" t="s">
        <v>2139</v>
      </c>
    </row>
    <row r="2" spans="1:13" ht="120" x14ac:dyDescent="0.25">
      <c r="A2" s="1" t="s">
        <v>0</v>
      </c>
    </row>
    <row r="3" spans="1:13" x14ac:dyDescent="0.25">
      <c r="A3" s="1"/>
      <c r="I3" t="s">
        <v>2140</v>
      </c>
      <c r="M3" t="s">
        <v>432</v>
      </c>
    </row>
    <row r="4" spans="1:13" x14ac:dyDescent="0.25">
      <c r="A4" t="str">
        <f ca="1">_xlfn.FORMULATEXT(A6)</f>
        <v>=@BQL("ypf ar equity";"ebitda(fpt=q,ae=e,fpr=range(2010q1,2023q4),fa_filing_status=lr).revision_date,ebitda(fpt=q,ae=a,fpr=range(2014q1,2024q4),fa_filing_status=lr).value";"showheaders=F";"showids=f";"cols=2;rows=1")</v>
      </c>
      <c r="I4" s="2">
        <v>41782</v>
      </c>
      <c r="J4" t="s">
        <v>430</v>
      </c>
      <c r="M4" s="2">
        <v>41785</v>
      </c>
    </row>
    <row r="5" spans="1:13" x14ac:dyDescent="0.25">
      <c r="A5" t="s">
        <v>5</v>
      </c>
      <c r="D5" t="s">
        <v>12</v>
      </c>
      <c r="G5" s="2"/>
      <c r="H5">
        <f t="shared" ref="H5:H10" si="0">I5-I4</f>
        <v>76</v>
      </c>
      <c r="I5" s="2">
        <v>41858</v>
      </c>
      <c r="J5" t="s">
        <v>429</v>
      </c>
      <c r="K5" s="4">
        <v>0.46180555555555558</v>
      </c>
    </row>
    <row r="6" spans="1:13" x14ac:dyDescent="0.25">
      <c r="A6" s="2" t="str">
        <f>_xll.BQL("ypf ar equity","ebitda(fpt=q,ae=e,fpr=range(2010q1,2023q4),fa_filing_status=lr).revision_date,ebitda(fpt=q,ae=a,fpr=range(2014q1,2024q4),fa_filing_status=lr).value","showheaders=F","showids=f","cols=2;rows=1")</f>
        <v>#N/A</v>
      </c>
      <c r="B6" t="e">
        <v>#N/A</v>
      </c>
      <c r="D6" s="2" t="str">
        <f>_xll.BQL("ypf AR equity","ebitda(fpt=q,ae=a,fpr=range(2014q1,2023q4),fa_filing_status=lr).revision_date,ebitda(fpt=q,ae=a,fpr=range(2020q1,2023q4),fa_filing_status=lr).value","showheaders=F","showids=f","cols=2;rows=1")</f>
        <v>#N/A</v>
      </c>
      <c r="E6" s="3" t="e">
        <v>#N/A</v>
      </c>
      <c r="H6">
        <f t="shared" si="0"/>
        <v>90</v>
      </c>
      <c r="I6" s="2">
        <v>41948</v>
      </c>
      <c r="J6" t="s">
        <v>429</v>
      </c>
    </row>
    <row r="7" spans="1:13" x14ac:dyDescent="0.25">
      <c r="A7" s="2"/>
      <c r="D7" s="2"/>
      <c r="E7" s="3"/>
      <c r="H7">
        <f t="shared" si="0"/>
        <v>99</v>
      </c>
      <c r="I7" s="2">
        <v>42047</v>
      </c>
      <c r="J7" t="s">
        <v>429</v>
      </c>
    </row>
    <row r="8" spans="1:13" x14ac:dyDescent="0.25">
      <c r="A8" s="2"/>
      <c r="D8" s="2"/>
      <c r="E8" s="3"/>
      <c r="G8" s="2"/>
      <c r="H8">
        <f t="shared" si="0"/>
        <v>84</v>
      </c>
      <c r="I8" s="2">
        <v>42131</v>
      </c>
      <c r="J8" t="s">
        <v>429</v>
      </c>
    </row>
    <row r="9" spans="1:13" x14ac:dyDescent="0.25">
      <c r="A9" s="2"/>
      <c r="D9" s="2"/>
      <c r="E9" s="3"/>
      <c r="H9">
        <f t="shared" si="0"/>
        <v>97</v>
      </c>
      <c r="I9" s="2">
        <v>42228</v>
      </c>
      <c r="J9" t="s">
        <v>429</v>
      </c>
    </row>
    <row r="10" spans="1:13" x14ac:dyDescent="0.25">
      <c r="A10" s="2"/>
      <c r="D10" s="2"/>
      <c r="E10" s="3"/>
      <c r="H10">
        <f t="shared" si="0"/>
        <v>90</v>
      </c>
      <c r="I10" s="2">
        <v>42318</v>
      </c>
      <c r="J10" t="s">
        <v>429</v>
      </c>
      <c r="K10" s="4">
        <v>0.46180555555555558</v>
      </c>
    </row>
    <row r="11" spans="1:13" x14ac:dyDescent="0.25">
      <c r="A11" s="2"/>
      <c r="D11" s="2"/>
      <c r="E11" s="3"/>
      <c r="H11">
        <f t="shared" ref="H11:H42" si="1">I11-I10</f>
        <v>94</v>
      </c>
      <c r="I11" s="2">
        <v>42412</v>
      </c>
      <c r="J11" t="s">
        <v>429</v>
      </c>
      <c r="K11" s="4">
        <v>0.46666666666666662</v>
      </c>
    </row>
    <row r="12" spans="1:13" x14ac:dyDescent="0.25">
      <c r="A12" s="2"/>
      <c r="D12" s="2"/>
      <c r="E12" s="3"/>
      <c r="H12">
        <f t="shared" si="1"/>
        <v>88</v>
      </c>
      <c r="I12" s="2">
        <v>42500</v>
      </c>
      <c r="J12" t="s">
        <v>429</v>
      </c>
      <c r="K12" s="4">
        <v>0.53055555555555556</v>
      </c>
    </row>
    <row r="13" spans="1:13" x14ac:dyDescent="0.25">
      <c r="A13" s="2"/>
      <c r="D13" s="2"/>
      <c r="E13" s="3"/>
      <c r="G13" s="2"/>
      <c r="H13">
        <f t="shared" si="1"/>
        <v>91</v>
      </c>
      <c r="I13" s="2">
        <v>42591</v>
      </c>
      <c r="J13" t="s">
        <v>430</v>
      </c>
      <c r="K13" s="4">
        <v>0.74513888888888891</v>
      </c>
    </row>
    <row r="14" spans="1:13" x14ac:dyDescent="0.25">
      <c r="A14" s="2"/>
      <c r="D14" s="2"/>
      <c r="E14" s="3"/>
      <c r="H14">
        <f t="shared" si="1"/>
        <v>92</v>
      </c>
      <c r="I14" s="2">
        <v>42683</v>
      </c>
      <c r="J14" t="s">
        <v>429</v>
      </c>
    </row>
    <row r="15" spans="1:13" x14ac:dyDescent="0.25">
      <c r="A15" s="2"/>
      <c r="D15" s="2"/>
      <c r="E15" s="3"/>
      <c r="H15">
        <f t="shared" si="1"/>
        <v>97</v>
      </c>
      <c r="I15" s="2">
        <v>42780</v>
      </c>
      <c r="J15" t="s">
        <v>429</v>
      </c>
    </row>
    <row r="16" spans="1:13" x14ac:dyDescent="0.25">
      <c r="A16" s="2"/>
      <c r="D16" s="2"/>
      <c r="E16" s="3"/>
      <c r="H16">
        <f t="shared" si="1"/>
        <v>84</v>
      </c>
      <c r="I16" s="2">
        <v>42864</v>
      </c>
      <c r="J16" t="s">
        <v>430</v>
      </c>
      <c r="K16" s="4">
        <v>0.73263888888888884</v>
      </c>
    </row>
    <row r="17" spans="1:11" x14ac:dyDescent="0.25">
      <c r="A17" s="2"/>
      <c r="D17" s="2"/>
      <c r="E17" s="3"/>
      <c r="H17">
        <f t="shared" si="1"/>
        <v>91</v>
      </c>
      <c r="I17" s="2">
        <v>42955</v>
      </c>
      <c r="J17" t="s">
        <v>430</v>
      </c>
      <c r="K17" s="4">
        <v>0.73263888888888884</v>
      </c>
    </row>
    <row r="18" spans="1:11" x14ac:dyDescent="0.25">
      <c r="A18" s="2"/>
      <c r="D18" s="2"/>
      <c r="E18" s="3"/>
      <c r="G18" s="2"/>
      <c r="H18">
        <f t="shared" si="1"/>
        <v>93</v>
      </c>
      <c r="I18" s="2">
        <v>43048</v>
      </c>
      <c r="J18" t="s">
        <v>429</v>
      </c>
      <c r="K18" s="4">
        <v>0.46180555555555558</v>
      </c>
    </row>
    <row r="19" spans="1:11" x14ac:dyDescent="0.25">
      <c r="A19" s="2"/>
      <c r="D19" s="2"/>
      <c r="E19" s="3"/>
      <c r="H19">
        <f t="shared" si="1"/>
        <v>91</v>
      </c>
      <c r="I19" s="2">
        <v>43139</v>
      </c>
      <c r="J19" t="s">
        <v>429</v>
      </c>
      <c r="K19" s="4">
        <v>0.46180555555555558</v>
      </c>
    </row>
    <row r="20" spans="1:11" x14ac:dyDescent="0.25">
      <c r="A20" s="2"/>
      <c r="D20" s="2"/>
      <c r="E20" s="3"/>
      <c r="H20">
        <f t="shared" si="1"/>
        <v>105</v>
      </c>
      <c r="I20" s="2">
        <v>43244</v>
      </c>
      <c r="J20" t="s">
        <v>430</v>
      </c>
      <c r="K20" s="4">
        <v>0.73263888888888884</v>
      </c>
    </row>
    <row r="21" spans="1:11" x14ac:dyDescent="0.25">
      <c r="A21" s="2"/>
      <c r="D21" s="2"/>
      <c r="E21" s="3"/>
      <c r="H21">
        <f t="shared" si="1"/>
        <v>84</v>
      </c>
      <c r="I21" s="2">
        <v>43328</v>
      </c>
      <c r="J21" t="s">
        <v>430</v>
      </c>
      <c r="K21" s="4">
        <v>0.73263888888888884</v>
      </c>
    </row>
    <row r="22" spans="1:11" x14ac:dyDescent="0.25">
      <c r="A22" s="2"/>
      <c r="D22" s="2"/>
      <c r="G22" s="2"/>
      <c r="H22">
        <f t="shared" si="1"/>
        <v>133</v>
      </c>
      <c r="I22" s="2">
        <v>43461</v>
      </c>
      <c r="J22" t="s">
        <v>430</v>
      </c>
    </row>
    <row r="23" spans="1:11" x14ac:dyDescent="0.25">
      <c r="A23" s="2"/>
      <c r="D23" s="2"/>
      <c r="H23">
        <f t="shared" si="1"/>
        <v>70</v>
      </c>
      <c r="I23" s="2">
        <v>43531</v>
      </c>
      <c r="J23" t="s">
        <v>429</v>
      </c>
      <c r="K23" s="4">
        <v>0.4861111111111111</v>
      </c>
    </row>
    <row r="24" spans="1:11" x14ac:dyDescent="0.25">
      <c r="A24" s="2"/>
      <c r="D24" s="2"/>
      <c r="H24">
        <f t="shared" si="1"/>
        <v>63</v>
      </c>
      <c r="I24" s="2">
        <v>43594</v>
      </c>
      <c r="J24" t="s">
        <v>430</v>
      </c>
      <c r="K24" s="4">
        <v>0.74305555555555547</v>
      </c>
    </row>
    <row r="25" spans="1:11" x14ac:dyDescent="0.25">
      <c r="A25" s="2"/>
      <c r="D25" s="2"/>
      <c r="G25" s="2"/>
      <c r="H25">
        <f t="shared" si="1"/>
        <v>95</v>
      </c>
      <c r="I25" s="2">
        <v>43689</v>
      </c>
      <c r="J25" t="s">
        <v>430</v>
      </c>
      <c r="K25" s="4">
        <v>0.74305555555555547</v>
      </c>
    </row>
    <row r="26" spans="1:11" x14ac:dyDescent="0.25">
      <c r="A26" s="2"/>
      <c r="D26" s="2"/>
      <c r="H26">
        <f t="shared" si="1"/>
        <v>91</v>
      </c>
      <c r="I26" s="2">
        <v>43780</v>
      </c>
      <c r="J26" t="s">
        <v>429</v>
      </c>
      <c r="K26" s="4">
        <v>0.46111111111111108</v>
      </c>
    </row>
    <row r="27" spans="1:11" x14ac:dyDescent="0.25">
      <c r="A27" s="2"/>
      <c r="D27" s="2"/>
      <c r="H27">
        <f t="shared" si="1"/>
        <v>101</v>
      </c>
      <c r="I27" s="2">
        <v>43881</v>
      </c>
      <c r="J27" t="s">
        <v>429</v>
      </c>
      <c r="K27" s="4">
        <v>0.4861111111111111</v>
      </c>
    </row>
    <row r="28" spans="1:11" x14ac:dyDescent="0.25">
      <c r="A28" s="2"/>
      <c r="D28" s="2"/>
      <c r="G28" s="2"/>
      <c r="H28">
        <f t="shared" si="1"/>
        <v>109</v>
      </c>
      <c r="I28" s="2">
        <v>43990</v>
      </c>
      <c r="J28" t="s">
        <v>430</v>
      </c>
      <c r="K28" s="4">
        <v>0.74305555555555547</v>
      </c>
    </row>
    <row r="29" spans="1:11" x14ac:dyDescent="0.25">
      <c r="A29" s="2"/>
      <c r="D29" s="2"/>
      <c r="H29">
        <f t="shared" si="1"/>
        <v>79</v>
      </c>
      <c r="I29" s="2">
        <v>44069</v>
      </c>
      <c r="J29" t="s">
        <v>429</v>
      </c>
    </row>
    <row r="30" spans="1:11" x14ac:dyDescent="0.25">
      <c r="A30" s="2"/>
      <c r="D30" s="2"/>
      <c r="H30">
        <f t="shared" si="1"/>
        <v>90</v>
      </c>
      <c r="I30" s="2">
        <v>44159</v>
      </c>
      <c r="J30" t="s">
        <v>429</v>
      </c>
    </row>
    <row r="31" spans="1:11" x14ac:dyDescent="0.25">
      <c r="A31" s="2"/>
      <c r="D31" s="2"/>
      <c r="G31" s="2"/>
      <c r="H31">
        <f t="shared" si="1"/>
        <v>105</v>
      </c>
      <c r="I31" s="2">
        <v>44264</v>
      </c>
      <c r="J31" t="s">
        <v>429</v>
      </c>
    </row>
    <row r="32" spans="1:11" x14ac:dyDescent="0.25">
      <c r="A32" s="2"/>
      <c r="D32" s="2"/>
      <c r="H32">
        <f t="shared" si="1"/>
        <v>78</v>
      </c>
      <c r="I32" s="2">
        <v>44342</v>
      </c>
      <c r="J32" t="s">
        <v>430</v>
      </c>
      <c r="K32" s="4">
        <v>0.73611111111111116</v>
      </c>
    </row>
    <row r="33" spans="1:11" x14ac:dyDescent="0.25">
      <c r="A33" s="2"/>
      <c r="D33" s="2"/>
      <c r="H33">
        <f t="shared" si="1"/>
        <v>92</v>
      </c>
      <c r="I33" s="2">
        <v>44434</v>
      </c>
      <c r="J33" t="s">
        <v>430</v>
      </c>
      <c r="K33" s="4">
        <v>0.75347222222222221</v>
      </c>
    </row>
    <row r="34" spans="1:11" x14ac:dyDescent="0.25">
      <c r="A34" s="2"/>
      <c r="D34" s="2"/>
      <c r="H34">
        <f t="shared" si="1"/>
        <v>88</v>
      </c>
      <c r="I34" s="2">
        <v>44522</v>
      </c>
      <c r="J34" t="s">
        <v>429</v>
      </c>
      <c r="K34" s="4">
        <v>0.46527777777777773</v>
      </c>
    </row>
    <row r="35" spans="1:11" x14ac:dyDescent="0.25">
      <c r="A35" s="2"/>
      <c r="D35" s="2"/>
      <c r="H35">
        <f t="shared" si="1"/>
        <v>85</v>
      </c>
      <c r="I35" s="2">
        <v>44607</v>
      </c>
      <c r="J35" t="s">
        <v>429</v>
      </c>
      <c r="K35" s="4">
        <v>0.4861111111111111</v>
      </c>
    </row>
    <row r="36" spans="1:11" x14ac:dyDescent="0.25">
      <c r="A36" s="2"/>
      <c r="D36" s="2"/>
      <c r="H36">
        <f t="shared" si="1"/>
        <v>91</v>
      </c>
      <c r="I36" s="2">
        <v>44698</v>
      </c>
      <c r="J36" t="s">
        <v>430</v>
      </c>
      <c r="K36" s="4">
        <v>0.75347222222222221</v>
      </c>
    </row>
    <row r="37" spans="1:11" x14ac:dyDescent="0.25">
      <c r="A37" s="2"/>
      <c r="D37" s="2"/>
      <c r="H37">
        <f t="shared" si="1"/>
        <v>98</v>
      </c>
      <c r="I37" s="2">
        <v>44796</v>
      </c>
      <c r="J37" t="s">
        <v>430</v>
      </c>
      <c r="K37" s="4">
        <v>0.75347222222222221</v>
      </c>
    </row>
    <row r="38" spans="1:11" x14ac:dyDescent="0.25">
      <c r="A38" s="2"/>
      <c r="D38" s="2"/>
      <c r="H38">
        <f t="shared" si="1"/>
        <v>91</v>
      </c>
      <c r="I38" s="2">
        <v>44887</v>
      </c>
      <c r="J38" t="s">
        <v>429</v>
      </c>
    </row>
    <row r="39" spans="1:11" x14ac:dyDescent="0.25">
      <c r="A39" s="2"/>
      <c r="D39" s="2"/>
      <c r="H39">
        <f t="shared" si="1"/>
        <v>105</v>
      </c>
      <c r="I39" s="2">
        <v>44992</v>
      </c>
      <c r="J39" t="s">
        <v>429</v>
      </c>
      <c r="K39" s="4">
        <v>0.47916666666666669</v>
      </c>
    </row>
    <row r="40" spans="1:11" x14ac:dyDescent="0.25">
      <c r="A40" s="2"/>
      <c r="D40" s="2"/>
      <c r="G40" s="2"/>
      <c r="H40">
        <f t="shared" si="1"/>
        <v>77</v>
      </c>
      <c r="I40" s="2">
        <v>45069</v>
      </c>
      <c r="J40" t="s">
        <v>430</v>
      </c>
      <c r="K40" s="4">
        <v>0.75347222222222221</v>
      </c>
    </row>
    <row r="41" spans="1:11" x14ac:dyDescent="0.25">
      <c r="A41" s="2"/>
      <c r="D41" s="2"/>
      <c r="H41">
        <f t="shared" si="1"/>
        <v>112</v>
      </c>
      <c r="I41" s="2">
        <v>45181</v>
      </c>
      <c r="J41" t="s">
        <v>429</v>
      </c>
      <c r="K41" s="4">
        <v>0.47916666666666669</v>
      </c>
    </row>
    <row r="42" spans="1:11" x14ac:dyDescent="0.25">
      <c r="A42" s="2"/>
      <c r="D42" s="2"/>
      <c r="H42">
        <f t="shared" si="1"/>
        <v>70</v>
      </c>
      <c r="I42" s="2">
        <v>45251</v>
      </c>
      <c r="J42" t="s">
        <v>429</v>
      </c>
      <c r="K42" s="4">
        <v>0.47916666666666669</v>
      </c>
    </row>
    <row r="43" spans="1:11" x14ac:dyDescent="0.25">
      <c r="A43" s="2"/>
      <c r="D43" s="2"/>
      <c r="H43">
        <f>I43-I42</f>
        <v>104</v>
      </c>
      <c r="I43" s="2">
        <v>45355</v>
      </c>
      <c r="J43" t="s">
        <v>429</v>
      </c>
      <c r="K43" s="4">
        <v>0.47916666666666669</v>
      </c>
    </row>
    <row r="44" spans="1:11" x14ac:dyDescent="0.25">
      <c r="A44" s="2"/>
      <c r="D44" s="2"/>
      <c r="H44">
        <f>I44-I43</f>
        <v>80</v>
      </c>
      <c r="I44" s="2">
        <v>45435</v>
      </c>
      <c r="J44" t="s">
        <v>430</v>
      </c>
      <c r="K44" s="4">
        <v>0.73611111111111116</v>
      </c>
    </row>
    <row r="45" spans="1:11" x14ac:dyDescent="0.25">
      <c r="A45" s="2"/>
      <c r="C45" t="s">
        <v>6</v>
      </c>
      <c r="D45" s="2"/>
    </row>
    <row r="46" spans="1:11" x14ac:dyDescent="0.25">
      <c r="A46" s="2"/>
      <c r="C46" s="2">
        <v>41705</v>
      </c>
      <c r="D46" s="2"/>
    </row>
    <row r="47" spans="1:11" x14ac:dyDescent="0.25">
      <c r="A47" s="2"/>
      <c r="D47" s="2"/>
    </row>
    <row r="48" spans="1:11" x14ac:dyDescent="0.25">
      <c r="A48" s="2"/>
      <c r="D48" t="str">
        <f>_xll.BQL($C$42,"RETURN_COM_EQY(ae=e,FA_PERIOD_REFERENCE=" &amp;TEXT(C50,"yyyy-mm-dd") &amp; "),RETURN_COM_EQY(ae=a,FA_PERIOD_REFERENCE=" &amp;TEXT(C50,"yyyy-mm-dd") &amp; "),IS_EPS(ae=e,FA_PERIOD_REFERENCE=" &amp;TEXT(C50,"yyyy-mm-dd") &amp; "),EBITDA(ae=e,FA_PERIOD_REFERENCE=" &amp;TEXT(C50,"yyyy-mm-dd") &amp; ")","currency=usd")</f>
        <v>#N/A Mandatory parameter [SECURITY] cannot be empty</v>
      </c>
    </row>
    <row r="49" spans="1:7" x14ac:dyDescent="0.25">
      <c r="A49" s="2"/>
      <c r="C49" t="s">
        <v>6</v>
      </c>
    </row>
    <row r="50" spans="1:7" x14ac:dyDescent="0.25">
      <c r="A50" s="2"/>
      <c r="C50" s="2">
        <f>C46-1</f>
        <v>41704</v>
      </c>
      <c r="D50" s="2"/>
    </row>
    <row r="51" spans="1:7" x14ac:dyDescent="0.25">
      <c r="A51" s="2"/>
    </row>
    <row r="52" spans="1:7" x14ac:dyDescent="0.25">
      <c r="A52" s="2"/>
      <c r="D52" t="str">
        <f>_xll.BQL($C$42,"RETURN_COM_EQY(ae=e,FA_PERIOD_REFERENCE=" &amp;TEXT(C54,"yyyy-mm-dd") &amp; "),RETURN_COM_EQY(ae=a,FA_PERIOD_REFERENCE=" &amp;TEXT(C54,"yyyy-mm-dd") &amp; "),IS_EPS(ae=e,FA_PERIOD_REFERENCE=" &amp;TEXT(C54,"yyyy-mm-dd") &amp; "),EBITDA(ae=e,FA_PERIOD_REFERENCE=" &amp;TEXT(C54,"yyyy-mm-dd") &amp; ")","currency=usd")</f>
        <v>#N/A Mandatory parameter [SECURITY] cannot be empty</v>
      </c>
    </row>
    <row r="53" spans="1:7" x14ac:dyDescent="0.25">
      <c r="A53" s="2"/>
      <c r="C53" t="s">
        <v>6</v>
      </c>
    </row>
    <row r="54" spans="1:7" x14ac:dyDescent="0.25">
      <c r="A54" s="2"/>
      <c r="C54" s="2">
        <f>C46+1</f>
        <v>41706</v>
      </c>
      <c r="D54" s="2"/>
    </row>
    <row r="55" spans="1:7" x14ac:dyDescent="0.25">
      <c r="A55" s="2"/>
    </row>
    <row r="56" spans="1:7" x14ac:dyDescent="0.25">
      <c r="A56" s="2"/>
      <c r="D56" t="str">
        <f>_xll.BQL($C$42,"RETURN_COM_EQY(ae=e,FA_PERIOD_REFERENCE=" &amp;TEXT(C58,"yyyy-mm-dd") &amp; "),RETURN_COM_EQY(ae=a,FA_PERIOD_REFERENCE=" &amp;TEXT(C58,"yyyy-mm-dd") &amp; "),IS_EPS(ae=e,FA_PERIOD_REFERENCE=" &amp;TEXT(C58,"yyyy-mm-dd") &amp; "),EBITDA(ae=e,FA_PERIOD_REFERENCE=" &amp;TEXT(C58,"yyyy-mm-dd") &amp; ")","currency=usd")</f>
        <v>#N/A Mandatory parameter [SECURITY] cannot be empty</v>
      </c>
    </row>
    <row r="57" spans="1:7" x14ac:dyDescent="0.25">
      <c r="A57" s="2"/>
      <c r="C57" t="s">
        <v>6</v>
      </c>
    </row>
    <row r="58" spans="1:7" x14ac:dyDescent="0.25">
      <c r="A58" s="2"/>
      <c r="C58" s="2">
        <f>C46+2</f>
        <v>41707</v>
      </c>
    </row>
    <row r="59" spans="1:7" x14ac:dyDescent="0.25">
      <c r="A59" s="2"/>
      <c r="B59" s="4"/>
    </row>
    <row r="60" spans="1:7" x14ac:dyDescent="0.25">
      <c r="A60" s="2"/>
      <c r="C60" t="s">
        <v>54</v>
      </c>
      <c r="D60" t="s">
        <v>14</v>
      </c>
    </row>
    <row r="61" spans="1:7" x14ac:dyDescent="0.25">
      <c r="A61" s="2"/>
      <c r="B61" s="4"/>
      <c r="D61" t="s">
        <v>17</v>
      </c>
      <c r="G61" t="str">
        <f>_xll.BQL($C$42,"
BS_CUR_LIAB(ae=e,FA_PERIOD_REFERENCE=" &amp;TEXT($G$70,"yyyy-mm-dd") &amp; "),
BS_CUR_LIAB(ae=a,FA_PERIOD_REFERENCE=" &amp;TEXT($G$70,"yyyy-mm-dd") &amp; "),
BS_TOT_LIAB2(ae=e,FA_PERIOD_REFERENCE=" &amp;TEXT($G$70,"yyyy-mm-dd") &amp; "),
BS_TOT_LIAB2(ae=a,FA_PERIOD_REFERENCE=" &amp;TEXT($G$70,"yyyy-mm-dd") &amp; "),
FNCL_LVRG(ae=e,FA_PERIOD_REFERENCE=" &amp;TEXT($G$70,"yyyy-mm-dd") &amp; "),
FNCL_LVRG(ae=a,FA_PERIOD_REFERENCE=" &amp;TEXT($G$70,"yyyy-mm-dd") &amp; "),
BS_CUR_ASSET_REPORT(ae=e,FA_PERIOD_REFERENCE=" &amp;TEXT($G$70,"yyyy-mm-dd") &amp; "),
BS_CUR_ASSET_REPORT(ae=a,FA_PERIOD_REFERENCE=" &amp;TEXT($G$70,"yyyy-mm-dd") &amp; "),
BS_TOT_ASSET(ae=e,FA_PERIOD_REFERENCE=" &amp;TEXT($G$70,"yyyy-mm-dd") &amp; "),
BS_TOT_ASSET(ae=a,FA_PERIOD_REFERENCE=" &amp;TEXT($G$70,"yyyy-mm-dd") &amp; ")
","currency=usd")</f>
        <v>#N/A Mandatory parameter [SECURITY] cannot be empty</v>
      </c>
    </row>
    <row r="62" spans="1:7" x14ac:dyDescent="0.25">
      <c r="A62" s="2">
        <v>43776</v>
      </c>
      <c r="B62" t="s">
        <v>9</v>
      </c>
      <c r="D62" t="s">
        <v>13</v>
      </c>
    </row>
    <row r="63" spans="1:7" x14ac:dyDescent="0.25">
      <c r="A63" s="2">
        <v>43685</v>
      </c>
      <c r="B63" t="s">
        <v>10</v>
      </c>
      <c r="D63" t="s">
        <v>15</v>
      </c>
      <c r="G63" s="2"/>
    </row>
    <row r="64" spans="1:7" x14ac:dyDescent="0.25">
      <c r="A64" s="2">
        <v>43594</v>
      </c>
      <c r="B64" t="s">
        <v>9</v>
      </c>
      <c r="D64" t="s">
        <v>16</v>
      </c>
      <c r="G64" s="2"/>
    </row>
    <row r="65" spans="1:8" x14ac:dyDescent="0.25">
      <c r="A65" s="2">
        <v>43531</v>
      </c>
      <c r="B65" t="s">
        <v>9</v>
      </c>
      <c r="G65" s="2" t="str">
        <f>_xll.BQL($C$42,"
IS_COMP_NET_INCOME_ADJUST(ae=e,FA_PERIOD_REFERENCE=" &amp;TEXT($G$70,"yyyy-mm-dd") &amp; "),
IS_COMP_NET_INCOME_ADJUST(ae=a,FA_PERIOD_REFERENCE=" &amp;TEXT($G$70,"yyyy-mm-dd") &amp; "),
SALES_REV_TURN(ae=e,FA_PERIOD_REFERENCE=" &amp;TEXT($G$70,"yyyy-mm-dd") &amp; "),
SALES_REV_TURN(ae=a,FA_PERIOD_REFERENCE=" &amp;TEXT($G$70,"yyyy-mm-dd") &amp; "),
IS_COMP_SALES(ae=e,FA_PERIOD_REFERENCE=" &amp;TEXT($G$70,"yyyy-mm-dd") &amp; "),
IS_COMP_SALES(ae=a,FA_PERIOD_REFERENCE=" &amp;TEXT($G$70,"yyyy-mm-dd") &amp; "),
IS_COGS_TO_FE_AND_PP_AND_G(ae=e,FA_PERIOD_REFERENCE=" &amp;TEXT($G$70,"yyyy-mm-dd") &amp; "),
IS_COGS_TO_FE_AND_PP_AND_G(ae=a,FA_PERIOD_REFERENCE=" &amp;TEXT($G$70,"yyyy-mm-dd") &amp; "),
IS_NET_INTEREST_EXPENSE(ae=e,FA_PERIOD_REFERENCE=" &amp;TEXT($G$70,"yyyy-mm-dd") &amp; "),
IS_NET_INTEREST_EXPENSE(ae=a,FA_PERIOD_REFERENCE=" &amp;TEXT($G$70,"yyyy-mm-dd") &amp; "),
IS_COMPARABLE_EBITDA(ae=e,FA_PERIOD_REFERENCE=" &amp;TEXT($G$70,"yyyy-mm-dd") &amp; "),
IS_COMPARABLE_EBITDA(ae=a,FA_PERIOD_REFERENCE=" &amp;TEXT($G$70,"yyyy-mm-dd") &amp; "),
IS_COMPARABLE_EBIT(ae=e,FA_PERIOD_REFERENCE=" &amp;TEXT($G$70,"yyyy-mm-dd") &amp; "),
IS_COMPARABLE_EBIT(ae=a,FA_PERIOD_REFERENCE=" &amp;TEXT($G$70,"yyyy-mm-dd") &amp; "),
IS_EBIT(ae=e,FA_PERIOD_REFERENCE=" &amp;TEXT($G$70,"yyyy-mm-dd") &amp; "),
IS_EBIT(ae=a,FA_PERIOD_REFERENCE=" &amp;TEXT($G$70,"yyyy-mm-dd") &amp; "),
IS_EBITDA(ae=e,FA_PERIOD_REFERENCE=" &amp;TEXT($G$70,"yyyy-mm-dd") &amp; "),
IS_EBITDA(ae=a,FA_PERIOD_REFERENCE=" &amp;TEXT($G$70,"yyyy-mm-dd") &amp; "),
IS_OPERATING_EXPN(ae=e,FA_PERIOD_REFERENCE=" &amp;TEXT($G$70,"yyyy-mm-dd") &amp; "),
IS_OPERATING_EXPN(ae=a,FA_PERIOD_REFERENCE=" &amp;TEXT($G$70,"yyyy-mm-dd") &amp; "),
IS_OPER_INC(ae=e,FA_PERIOD_REFERENCE=" &amp;TEXT($G$70,"yyyy-mm-dd") &amp; "),
IS_OPER_INC(ae=a,FA_PERIOD_REFERENCE=" &amp;TEXT($G$70,"yyyy-mm-dd") &amp; "),
IS_COMP_GROSS_MARGIN_PERCENTAGE(ae=e,FA_PERIOD_REFERENCE=" &amp;TEXT($G$70,"yyyy-mm-dd") &amp; "),
IS_COMP_GROSS_MARGIN_PERCENTAGE(ae=a,FA_PERIOD_REFERENCE=" &amp;TEXT($G$70,"yyyy-mm-dd") &amp; "),
IS_COST_OF_MATL(ae=e,FA_PERIOD_REFERENCE=" &amp;TEXT($G$70,"yyyy-mm-dd") &amp; "),
IS_COST_OF_MATL(ae=a,FA_PERIOD_REFERENCE=" &amp;TEXT($G$70,"yyyy-mm-dd") &amp; "),
IS_COG_AND_SS_GAAP(ae=e,FA_PERIOD_REFERENCE=" &amp;TEXT($G$70,"yyyy-mm-dd") &amp; "),
IS_COG_AND_SS_GAAP(ae=a,FA_PERIOD_REFERENCE=" &amp;TEXT($G$70,"yyyy-mm-dd") &amp; "),
IS_COMP_EPS_ADJUSTED(ae=e,FA_PERIOD_REFERENCE=" &amp;TEXT($G$70,"yyyy-mm-dd") &amp; "),
IS_COMP_EPS_ADJUSTED(ae=a,FA_PERIOD_REFERENCE=" &amp;TEXT($G$70,"yyyy-mm-dd") &amp; "),
NORMALIZED_INCOME(ae=e,FA_PERIOD_REFERENCE=" &amp;TEXT($G$70,"yyyy-mm-dd") &amp; "),
NORMALIZED_INCOME(ae=a,FA_PERIOD_REFERENCE=" &amp;TEXT($G$70,"yyyy-mm-dd") &amp; ")
","currency=usd")</f>
        <v>#N/A Mandatory parameter [SECURITY] cannot be empty</v>
      </c>
    </row>
    <row r="66" spans="1:8" x14ac:dyDescent="0.25">
      <c r="A66" s="2">
        <v>43413</v>
      </c>
      <c r="B66" t="s">
        <v>9</v>
      </c>
      <c r="C66" t="s">
        <v>20</v>
      </c>
      <c r="D66" t="s">
        <v>18</v>
      </c>
      <c r="G66" s="2"/>
    </row>
    <row r="67" spans="1:8" x14ac:dyDescent="0.25">
      <c r="A67" s="2">
        <v>43319</v>
      </c>
      <c r="B67" t="s">
        <v>9</v>
      </c>
      <c r="D67" t="s">
        <v>19</v>
      </c>
      <c r="G67" s="2"/>
    </row>
    <row r="68" spans="1:8" x14ac:dyDescent="0.25">
      <c r="A68" s="2">
        <v>43228</v>
      </c>
      <c r="B68" t="s">
        <v>9</v>
      </c>
      <c r="D68" t="s">
        <v>21</v>
      </c>
      <c r="G68" s="2"/>
    </row>
    <row r="69" spans="1:8" x14ac:dyDescent="0.25">
      <c r="A69" s="2">
        <v>43161</v>
      </c>
      <c r="B69" t="s">
        <v>9</v>
      </c>
      <c r="D69" t="s">
        <v>22</v>
      </c>
    </row>
    <row r="70" spans="1:8" x14ac:dyDescent="0.25">
      <c r="A70" s="2">
        <v>43047</v>
      </c>
      <c r="B70" t="s">
        <v>9</v>
      </c>
      <c r="D70" t="s">
        <v>23</v>
      </c>
      <c r="G70" s="2">
        <v>45418</v>
      </c>
      <c r="H70">
        <f>SUMIF(AM67:AM67,"&lt;&gt;#N/A",AM67:AM67)+SUMIF(H63:Q63,"&lt;&gt;#N/A",H63:Q63)</f>
        <v>0</v>
      </c>
    </row>
    <row r="71" spans="1:8" x14ac:dyDescent="0.25">
      <c r="A71" s="2">
        <v>42955</v>
      </c>
      <c r="B71" t="s">
        <v>9</v>
      </c>
      <c r="D71" t="s">
        <v>24</v>
      </c>
    </row>
    <row r="72" spans="1:8" x14ac:dyDescent="0.25">
      <c r="A72" s="2">
        <v>42865</v>
      </c>
      <c r="B72" t="s">
        <v>10</v>
      </c>
      <c r="D72" t="s">
        <v>25</v>
      </c>
    </row>
    <row r="73" spans="1:8" x14ac:dyDescent="0.25">
      <c r="A73" s="2">
        <v>42804</v>
      </c>
      <c r="B73" t="s">
        <v>10</v>
      </c>
      <c r="D73" t="s">
        <v>26</v>
      </c>
    </row>
    <row r="74" spans="1:8" x14ac:dyDescent="0.25">
      <c r="A74" s="2">
        <v>42682</v>
      </c>
      <c r="B74" t="s">
        <v>9</v>
      </c>
      <c r="D74" t="s">
        <v>27</v>
      </c>
    </row>
    <row r="75" spans="1:8" x14ac:dyDescent="0.25">
      <c r="A75" s="2">
        <v>42586</v>
      </c>
      <c r="B75" t="s">
        <v>9</v>
      </c>
      <c r="D75" t="s">
        <v>28</v>
      </c>
    </row>
    <row r="76" spans="1:8" x14ac:dyDescent="0.25">
      <c r="A76" s="2">
        <v>42500</v>
      </c>
      <c r="B76" t="s">
        <v>9</v>
      </c>
      <c r="D76" t="s">
        <v>29</v>
      </c>
    </row>
    <row r="77" spans="1:8" x14ac:dyDescent="0.25">
      <c r="A77" s="2">
        <v>42432</v>
      </c>
      <c r="B77" t="s">
        <v>9</v>
      </c>
      <c r="D77" t="s">
        <v>56</v>
      </c>
    </row>
    <row r="78" spans="1:8" x14ac:dyDescent="0.25">
      <c r="A78" s="2">
        <v>42313</v>
      </c>
      <c r="B78" t="s">
        <v>9</v>
      </c>
      <c r="D78" t="s">
        <v>57</v>
      </c>
    </row>
    <row r="79" spans="1:8" x14ac:dyDescent="0.25">
      <c r="A79" s="2">
        <v>42221</v>
      </c>
      <c r="B79" t="s">
        <v>9</v>
      </c>
    </row>
    <row r="80" spans="1:8" x14ac:dyDescent="0.25">
      <c r="A80" s="2">
        <v>42131</v>
      </c>
      <c r="B80" t="s">
        <v>9</v>
      </c>
      <c r="C80" t="s">
        <v>58</v>
      </c>
      <c r="D80" t="s">
        <v>30</v>
      </c>
      <c r="G80" t="str">
        <f>_xll.BQL($C$42,"
CF_FREE_CASH_FLOW(ae=e,FA_PERIOD_REFERENCE=" &amp;TEXT($C$46,"yyyy-mm-dd") &amp; "),
CF_FREE_CASH_FLOW(ae=a,FA_PERIOD_REFERENCE=" &amp;TEXT($C$46,"yyyy-mm-dd") &amp; "),
CF_CASH_FROM_OPER(ae=e,FA_PERIOD_REFERENCE=" &amp;TEXT($C$46,"yyyy-mm-dd") &amp; "),
CF_CASH_FROM_OPER(ae=a,FA_PERIOD_REFERENCE=" &amp;TEXT($C$46,"yyyy-mm-dd") &amp; "),
CF_NET_CHNG_CASH(ae=e,FA_PERIOD_REFERENCE=" &amp;TEXT($C$46,"yyyy-mm-dd") &amp; "),
CF_NET_CHNG_CASH(ae=a,FA_PERIOD_REFERENCE=" &amp;TEXT($C$46,"yyyy-mm-dd") &amp; "),
CF_CAP_EXPEND_PRPTY_ADD(ae=e,FA_PERIOD_REFERENCE=" &amp;TEXT($C$46,"yyyy-mm-dd") &amp; "),
CF_CAP_EXPEND_PRPTY_ADD(ae=a,FA_PERIOD_REFERENCE=" &amp;TEXT($C$46,"yyyy-mm-dd") &amp; "),
CF_NET_INC(ae=e,FA_PERIOD_REFERENCE=" &amp;TEXT($C$46,"yyyy-mm-dd") &amp; "),
CF_NET_INC(ae=a,FA_PERIOD_REFERENCE=" &amp;TEXT($C$46,"yyyy-mm-dd") &amp; "),
CF_CHANGE_IN_INVENTORIES(ae=e,FA_PERIOD_REFERENCE=" &amp;TEXT($C$46,"yyyy-mm-dd") &amp; "),
CF_CHANGE_IN_INVENTORIES(ae=a,FA_PERIOD_REFERENCE=" &amp;TEXT($C$46,"yyyy-mm-dd") &amp; "),
CFO_TO_SALES(ae=e,FA_PERIOD_REFERENCE=" &amp;TEXT($C$46,"yyyy-mm-dd") &amp; "),
CFO_TO_SALES(ae=a,FA_PERIOD_REFERENCE=" &amp;TEXT($C$46,"yyyy-mm-dd") &amp; "),
CF_FREE_CASH_FLOW_EX_DVD(ae=e,FA_PERIOD_REFERENCE=" &amp;TEXT($C$46,"yyyy-mm-dd") &amp; "),
CF_FREE_CASH_FLOW_EX_DVD(ae=a,FA_PERIOD_REFERENCE=" &amp;TEXT($C$46,"yyyy-mm-dd") &amp; ")
","currency=usd")</f>
        <v>#N/A Mandatory parameter [SECURITY] cannot be empty</v>
      </c>
    </row>
    <row r="81" spans="1:23" x14ac:dyDescent="0.25">
      <c r="A81" s="2">
        <v>42061</v>
      </c>
      <c r="B81" t="s">
        <v>9</v>
      </c>
      <c r="D81" t="s">
        <v>31</v>
      </c>
    </row>
    <row r="82" spans="1:23" x14ac:dyDescent="0.25">
      <c r="A82" s="2">
        <v>41948</v>
      </c>
      <c r="B82" t="s">
        <v>9</v>
      </c>
      <c r="D82" t="s">
        <v>32</v>
      </c>
    </row>
    <row r="83" spans="1:23" x14ac:dyDescent="0.25">
      <c r="A83" s="2">
        <v>41858</v>
      </c>
      <c r="B83" t="s">
        <v>9</v>
      </c>
      <c r="D83" t="s">
        <v>33</v>
      </c>
      <c r="H83" t="str">
        <f>IF(H82=I82,"SI","")</f>
        <v>SI</v>
      </c>
      <c r="I83" t="str">
        <f>IF(I82=J82,"SI","")</f>
        <v>SI</v>
      </c>
      <c r="J83" t="str">
        <f t="shared" ref="J83:W83" si="2">IF(J82=K82,"SI","")</f>
        <v>SI</v>
      </c>
      <c r="K83" t="str">
        <f t="shared" si="2"/>
        <v>SI</v>
      </c>
      <c r="L83" t="str">
        <f t="shared" si="2"/>
        <v>SI</v>
      </c>
      <c r="M83" t="str">
        <f t="shared" si="2"/>
        <v>SI</v>
      </c>
      <c r="N83" t="str">
        <f t="shared" si="2"/>
        <v>SI</v>
      </c>
      <c r="O83" t="str">
        <f t="shared" si="2"/>
        <v>SI</v>
      </c>
      <c r="P83" t="str">
        <f t="shared" si="2"/>
        <v>SI</v>
      </c>
      <c r="Q83" t="str">
        <f t="shared" si="2"/>
        <v>SI</v>
      </c>
      <c r="R83" t="str">
        <f t="shared" si="2"/>
        <v>SI</v>
      </c>
      <c r="S83" t="str">
        <f t="shared" si="2"/>
        <v>SI</v>
      </c>
      <c r="T83" t="str">
        <f t="shared" si="2"/>
        <v>SI</v>
      </c>
      <c r="U83" t="str">
        <f t="shared" si="2"/>
        <v>SI</v>
      </c>
      <c r="V83" t="str">
        <f t="shared" si="2"/>
        <v>SI</v>
      </c>
      <c r="W83" t="str">
        <f t="shared" si="2"/>
        <v>SI</v>
      </c>
    </row>
    <row r="84" spans="1:23" x14ac:dyDescent="0.25">
      <c r="A84" s="2">
        <v>41767</v>
      </c>
      <c r="B84" t="s">
        <v>9</v>
      </c>
      <c r="D84" t="s">
        <v>34</v>
      </c>
    </row>
    <row r="85" spans="1:23" x14ac:dyDescent="0.25">
      <c r="A85" s="2">
        <v>41705</v>
      </c>
      <c r="B85" t="s">
        <v>9</v>
      </c>
      <c r="D85" t="s">
        <v>35</v>
      </c>
    </row>
    <row r="86" spans="1:23" x14ac:dyDescent="0.25">
      <c r="D86" t="s">
        <v>36</v>
      </c>
    </row>
    <row r="87" spans="1:23" x14ac:dyDescent="0.25">
      <c r="D87" t="s">
        <v>37</v>
      </c>
    </row>
    <row r="89" spans="1:23" x14ac:dyDescent="0.25">
      <c r="C89" t="s">
        <v>38</v>
      </c>
      <c r="D89" t="s">
        <v>39</v>
      </c>
    </row>
    <row r="90" spans="1:23" x14ac:dyDescent="0.25">
      <c r="D90" t="s">
        <v>40</v>
      </c>
      <c r="G90" t="str">
        <f>_xll.BQL($C$42,"
RETURN_COM_EQY(ae=e,FA_PERIOD_REFERENCE=" &amp;TEXT($C$46,"yyyy-mm-dd") &amp; "),
RETURN_COM_EQY(ae=a,FA_PERIOD_REFERENCE=" &amp;TEXT($C$46,"yyyy-mm-dd") &amp; "),
EV_TO_BOOK_VALUE(ae=e,FA_PERIOD_REFERENCE=" &amp;TEXT($C$46,"yyyy-mm-dd") &amp; "),
EV_TO_BOOK_VALUE(ae=a,FA_PERIOD_REFERENCE=" &amp;TEXT($C$46,"yyyy-mm-dd") &amp; "),
EV_TO_EBITDA(ae=e,FA_PERIOD_REFERENCE=" &amp;TEXT($C$46,"yyyy-mm-dd") &amp; "),
EV_TO_EBITDA(ae=a,FA_PERIOD_REFERENCE=" &amp;TEXT($C$46,"yyyy-mm-dd") &amp; "),
EV_TO_MARKET_CAP(ae=e,FA_PERIOD_REFERENCE=" &amp;TEXT($C$46,"yyyy-mm-dd") &amp; "),
EV_TO_MARKET_CAP(ae=a,FA_PERIOD_REFERENCE=" &amp;TEXT($C$46,"yyyy-mm-dd") &amp; "),
EV_TO_INVESTED_CAPITAL(ae=e,FA_PERIOD_REFERENCE=" &amp;TEXT($C$46,"yyyy-mm-dd") &amp; "),
EV_TO_INVESTED_CAPITAL(ae=a,FA_PERIOD_REFERENCE=" &amp;TEXT($C$46,"yyyy-mm-dd") &amp; "),
PX_TO_EBITDA(ae=e,FA_PERIOD_REFERENCE=" &amp;TEXT($C$46,"yyyy-mm-dd") &amp; "),
PX_TO_EBITDA(ae=a,FA_PERIOD_REFERENCE=" &amp;TEXT($C$46,"yyyy-mm-dd") &amp; "),
CFO_TO_SALES(ae=e,FA_PERIOD_REFERENCE=" &amp;TEXT($C$46,"yyyy-mm-dd") &amp; "),
CFO_TO_SALES(ae=a,FA_PERIOD_REFERENCE=" &amp;TEXT($C$46,"yyyy-mm-dd") &amp; "),
CFO_TO_TOT_DEBT(ae=e,FA_PERIOD_REFERENCE=" &amp;TEXT($C$46,"yyyy-mm-dd") &amp; "),
CFO_TO_TOT_DEBT(ae=a,FA_PERIOD_REFERENCE=" &amp;TEXT($C$46,"yyyy-mm-dd") &amp; "),
FCF_TO_INTEREST_EXPENSE(ae=e,FA_PERIOD_REFERENCE=" &amp;TEXT($C$46,"yyyy-mm-dd") &amp; "),
FCF_TO_INTEREST_EXPENSE(ae=a,FA_PERIOD_REFERENCE=" &amp;TEXT($C$46,"yyyy-mm-dd") &amp; "),
FCF_TO_TOTAL_DEBT(ae=e,FA_PERIOD_REFERENCE=" &amp;TEXT($C$46,"yyyy-mm-dd") &amp; "),
FCF_TO_TOTAL_DEBT(ae=a,FA_PERIOD_REFERENCE=" &amp;TEXT($C$46,"yyyy-mm-dd") &amp; "),
ROA_TO_ROE(ae=e,FA_PERIOD_REFERENCE=" &amp;TEXT($C$46,"yyyy-mm-dd") &amp; "),
ROA_TO_ROE(ae=a,FA_PERIOD_REFERENCE=" &amp;TEXT($C$46,"yyyy-mm-dd") &amp; "),
EBIT_TO_CASH_INTEREST_PAID(ae=e,FA_PERIOD_REFERENCE=" &amp;TEXT($C$46,"yyyy-mm-dd") &amp; "),
EBIT_TO_CASH_INTEREST_PAID(ae=a,FA_PERIOD_REFERENCE=" &amp;TEXT($C$46,"yyyy-mm-dd") &amp; "),
EBIT_TO_NET_SALES(ae=e,FA_PERIOD_REFERENCE=" &amp;TEXT($C$46,"yyyy-mm-dd") &amp; "),
EBIT_TO_NET_SALES(ae=a,FA_PERIOD_REFERENCE=" &amp;TEXT($C$46,"yyyy-mm-dd") &amp; "),
ASSET_TO_EQY(ae=e,FA_PERIOD_REFERENCE=" &amp;TEXT($C$46,"yyyy-mm-dd") &amp; "),
ASSET_TO_EQY(ae=a,FA_PERIOD_REFERENCE=" &amp;TEXT($C$46,"yyyy-mm-dd") &amp; "),
SALES_TO_TOT_ASSET(ae=e,FA_PERIOD_REFERENCE=" &amp;TEXT($C$46,"yyyy-mm-dd") &amp; "),
SALES_TO_TOT_ASSET(ae=a,FA_PERIOD_REFERENCE=" &amp;TEXT($C$46,"yyyy-mm-dd") &amp; "),
INVENT_TO_SALES(ae=e,FA_PERIOD_REFERENCE=" &amp;TEXT($C$46,"yyyy-mm-dd") &amp; "),
INVENT_TO_SALES(ae=a,FA_PERIOD_REFERENCE=" &amp;TEXT($C$46,"yyyy-mm-dd") &amp; "),
EBITDA_TO_REVENUE(ae=e,FA_PERIOD_REFERENCE=" &amp;TEXT($C$46,"yyyy-mm-dd") &amp; "),
EBITDA_TO_REVENUE(ae=a,FA_PERIOD_REFERENCE=" &amp;TEXT($C$46,"yyyy-mm-dd") &amp; ")
","currency=usd")</f>
        <v>#N/A Mandatory parameter [SECURITY] cannot be empty</v>
      </c>
    </row>
    <row r="91" spans="1:23" x14ac:dyDescent="0.25">
      <c r="D91" t="s">
        <v>41</v>
      </c>
    </row>
    <row r="92" spans="1:23" x14ac:dyDescent="0.25">
      <c r="D92" t="s">
        <v>42</v>
      </c>
    </row>
    <row r="93" spans="1:23" x14ac:dyDescent="0.25">
      <c r="D93" t="s">
        <v>43</v>
      </c>
    </row>
    <row r="94" spans="1:23" x14ac:dyDescent="0.25">
      <c r="D94" t="s">
        <v>36</v>
      </c>
      <c r="G94" s="5" t="s">
        <v>59</v>
      </c>
    </row>
    <row r="95" spans="1:23" x14ac:dyDescent="0.25">
      <c r="D95" t="s">
        <v>44</v>
      </c>
    </row>
    <row r="96" spans="1:23" x14ac:dyDescent="0.25">
      <c r="D96" t="s">
        <v>45</v>
      </c>
      <c r="G96" t="str">
        <f>_xll.BQL($C$42,"
RETURN_COM_EQY(ae=e,FA_PERIOD_REFERENCE=" &amp;TEXT($C$46,"yyyy-mm-dd") &amp; "),
RETURN_COM_EQY(ae=a,FA_PERIOD_REFERENCE=" &amp;TEXT($C$46,"yyyy-mm-dd") &amp; "),
EV_TO_BOOK_VALUE(ae=e,FA_PERIOD_REFERENCE=" &amp;TEXT($C$46,"yyyy-mm-dd") &amp; "),
EV_TO_BOOK_VALUE(ae=a,FA_PERIOD_REFERENCE=" &amp;TEXT($C$46,"yyyy-mm-dd") &amp; "),
EV_TO_EBITDA(ae=e,FA_PERIOD_REFERENCE=" &amp;TEXT($C$46,"yyyy-mm-dd") &amp; "),
EV_TO_EBITDA(ae=a,FA_PERIOD_REFERENCE=" &amp;TEXT($C$46,"yyyy-mm-dd") &amp; "),
EV_TO_MARKET_CAP(ae=e,FA_PERIOD_REFERENCE=" &amp;TEXT($C$46,"yyyy-mm-dd") &amp; "),
EV_TO_MARKET_CAP(ae=a,FA_PERIOD_REFERENCE=" &amp;TEXT($C$46,"yyyy-mm-dd") &amp; "),
EV_TO_INVESTED_CAPITAL(ae=e,FA_PERIOD_REFERENCE=" &amp;TEXT($C$46,"yyyy-mm-dd") &amp; "),
EV_TO_INVESTED_CAPITAL(ae=a,FA_PERIOD_REFERENCE=" &amp;TEXT($C$46,"yyyy-mm-dd") &amp; "),
PX_TO_EBITDA(ae=e,FA_PERIOD_REFERENCE=" &amp;TEXT($C$46,"yyyy-mm-dd") &amp; "),
PX_TO_EBITDA(ae=a,FA_PERIOD_REFERENCE=" &amp;TEXT($C$46,"yyyy-mm-dd") &amp; "),
CFO_TO_SALES(ae=e,FA_PERIOD_REFERENCE=" &amp;TEXT($C$46,"yyyy-mm-dd") &amp; "),
CFO_TO_SALES(ae=a,FA_PERIOD_REFERENCE=" &amp;TEXT($C$46,"yyyy-mm-dd") &amp; "),
CFO_TO_TOT_DEBT(ae=e,FA_PERIOD_REFERENCE=" &amp;TEXT($C$46,"yyyy-mm-dd") &amp; "),
CFO_TO_TOT_DEBT(ae=a,FA_PERIOD_REFERENCE=" &amp;TEXT($C$46,"yyyy-mm-dd") &amp; "),
FCF_TO_INTEREST_EXPENSE(ae=e,FA_PERIOD_REFERENCE=" &amp;TEXT($C$46,"yyyy-mm-dd") &amp; "),
FCF_TO_INTEREST_EXPENSE(ae=a,FA_PERIOD_REFERENCE=" &amp;TEXT($C$46,"yyyy-mm-dd") &amp; "),
FCF_TO_TOTAL_DEBT(ae=e,FA_PERIOD_REFERENCE=" &amp;TEXT($C$46,"yyyy-mm-dd") &amp; "),
FCF_TO_TOTAL_DEBT(ae=a,FA_PERIOD_REFERENCE=" &amp;TEXT($C$46,"yyyy-mm-dd") &amp; "),
ROA_TO_ROE(ae=e,FA_PERIOD_REFERENCE=" &amp;TEXT($C$46,"yyyy-mm-dd") &amp; "),
ROA_TO_ROE(ae=a,FA_PERIOD_REFERENCE=" &amp;TEXT($C$46,"yyyy-mm-dd") &amp; "),
EBIT_TO_CASH_INTEREST_PAID(ae=e,FA_PERIOD_REFERENCE=" &amp;TEXT($C$46,"yyyy-mm-dd") &amp; "),
EBIT_TO_CASH_INTEREST_PAID(ae=a,FA_PERIOD_REFERENCE=" &amp;TEXT($C$46,"yyyy-mm-dd") &amp; "),
EBIT_TO_NET_SALES(ae=e,FA_PERIOD_REFERENCE=" &amp;TEXT($C$46,"yyyy-mm-dd") &amp; "),
EBIT_TO_NET_SALES(ae=a,FA_PERIOD_REFERENCE=" &amp;TEXT($C$46,"yyyy-mm-dd") &amp; "),
ASSET_TO_EQY(ae=e,FA_PERIOD_REFERENCE=" &amp;TEXT($C$46,"yyyy-mm-dd") &amp; "),
ASSET_TO_EQY(ae=a,FA_PERIOD_REFERENCE=" &amp;TEXT($C$46,"yyyy-mm-dd") &amp; "),
SALES_TO_TOT_ASSET(ae=e,FA_PERIOD_REFERENCE=" &amp;TEXT($C$46,"yyyy-mm-dd") &amp; "),
SALES_TO_TOT_ASSET(ae=a,FA_PERIOD_REFERENCE=" &amp;TEXT($C$46,"yyyy-mm-dd") &amp; "),
INVENT_TO_SALES(ae=e,FA_PERIOD_REFERENCE=" &amp;TEXT($C$46,"yyyy-mm-dd") &amp; "),
INVENT_TO_SALES(ae=a,FA_PERIOD_REFERENCE=" &amp;TEXT($C$46,"yyyy-mm-dd") &amp; "),
EBITDA_TO_REVENUE(ae=e,FA_PERIOD_REFERENCE=" &amp;TEXT($C$46,"yyyy-mm-dd") &amp; "),
EBITDA_TO_REVENUE(ae=a,FA_PERIOD_REFERENCE=" &amp;TEXT($C$46,"yyyy-mm-dd") &amp; "),
CF_FREE_CASH_FLOW(ae=e,FA_PERIOD_REFERENCE=" &amp;TEXT($C$46,"yyyy-mm-dd") &amp; "),
CF_FREE_CASH_FLOW(ae=a,FA_PERIOD_REFERENCE=" &amp;TEXT($C$46,"yyyy-mm-dd") &amp; "),
CF_CASH_FROM_OPER(ae=e,FA_PERIOD_REFERENCE=" &amp;TEXT($C$46,"yyyy-mm-dd") &amp; "),
CF_CASH_FROM_OPER(ae=a,FA_PERIOD_REFERENCE=" &amp;TEXT($C$46,"yyyy-mm-dd") &amp; "),
CF_NET_CHNG_CASH(ae=e,FA_PERIOD_REFERENCE=" &amp;TEXT($C$46,"yyyy-mm-dd") &amp; "),
CF_NET_CHNG_CASH(ae=a,FA_PERIOD_REFERENCE=" &amp;TEXT($C$46,"yyyy-mm-dd") &amp; "),
CF_CAP_EXPEND_PRPTY_ADD(ae=e,FA_PERIOD_REFERENCE=" &amp;TEXT($C$46,"yyyy-mm-dd") &amp; "),
CF_CAP_EXPEND_PRPTY_ADD(ae=a,FA_PERIOD_REFERENCE=" &amp;TEXT($C$46,"yyyy-mm-dd") &amp; "),
CF_NET_INC(ae=e,FA_PERIOD_REFERENCE=" &amp;TEXT($C$46,"yyyy-mm-dd") &amp; "),
CF_NET_INC(ae=a,FA_PERIOD_REFERENCE=" &amp;TEXT($C$46,"yyyy-mm-dd") &amp; "),
CF_CHANGE_IN_INVENTORIES(ae=e,FA_PERIOD_REFERENCE=" &amp;TEXT($C$46,"yyyy-mm-dd") &amp; "),
CF_CHANGE_IN_INVENTORIES(ae=a,FA_PERIOD_REFERENCE=" &amp;TEXT($C$46,"yyyy-mm-dd") &amp; "),
CFO_TO_SALES(ae=e,FA_PERIOD_REFERENCE=" &amp;TEXT($C$46,"yyyy-mm-dd") &amp; "),
CFO_TO_SALES(ae=a,FA_PERIOD_REFERENCE=" &amp;TEXT($C$46,"yyyy-mm-dd") &amp; "),
CF_FREE_CASH_FLOW_EX_DVD(ae=e,FA_PERIOD_REFERENCE=" &amp;TEXT($C$46,"yyyy-mm-dd") &amp; "),
CF_FREE_CASH_FLOW_EX_DVD(ae=a,FA_PERIOD_REFERENCE=" &amp;TEXT($C$46,"yyyy-mm-dd") &amp; "),
BS_CUR_LIAB(ae=e,FA_PERIOD_REFERENCE=" &amp;TEXT($C$46,"yyyy-mm-dd") &amp; "),
BS_CUR_LIAB(ae=a,FA_PERIOD_REFERENCE=" &amp;TEXT($C$46,"yyyy-mm-dd") &amp; "),
BS_TOT_LIAB2(ae=e,FA_PERIOD_REFERENCE=" &amp;TEXT($C$46,"yyyy-mm-dd") &amp; "),
BS_TOT_LIAB2(ae=a,FA_PERIOD_REFERENCE=" &amp;TEXT($C$46,"yyyy-mm-dd") &amp; "),
FNCL_LVRG(ae=e,FA_PERIOD_REFERENCE=" &amp;TEXT($C$46,"yyyy-mm-dd") &amp; "),
FNCL_LVRG(ae=a,FA_PERIOD_REFERENCE=" &amp;TEXT($C$46,"yyyy-mm-dd") &amp; "),
BS_CUR_ASSET_REPORT(ae=e,FA_PERIOD_REFERENCE=" &amp;TEXT($C$46,"yyyy-mm-dd") &amp; "),
BS_CUR_ASSET_REPORT(ae=a,FA_PERIOD_REFERENCE=" &amp;TEXT($C$46,"yyyy-mm-dd") &amp; "),
BS_TOT_ASSET(ae=e,FA_PERIOD_REFERENCE=" &amp;TEXT($C$46,"yyyy-mm-dd") &amp; "),
BS_TOT_ASSET(ae=a,FA_PERIOD_REFERENCE=" &amp;TEXT($C$46,"yyyy-mm-dd") &amp; "),
IS_COMP_NET_INCOME_ADJUST(ae=e,FA_PERIOD_REFERENCE=" &amp;TEXT($C$46,"yyyy-mm-dd") &amp; "),
IS_COMP_NET_INCOME_ADJUST(ae=a,FA_PERIOD_REFERENCE=" &amp;TEXT($C$46,"yyyy-mm-dd") &amp; "),
SALES_REV_TURN(ae=e,FA_PERIOD_REFERENCE=" &amp;TEXT($C$46,"yyyy-mm-dd") &amp; "),
SALES_REV_TURN(ae=a,FA_PERIOD_REFERENCE=" &amp;TEXT($C$46,"yyyy-mm-dd") &amp; "),
IS_COMP_SALES(ae=e,FA_PERIOD_REFERENCE=" &amp;TEXT($C$46,"yyyy-mm-dd") &amp; "),
IS_COMP_SALES(ae=a,FA_PERIOD_REFERENCE=" &amp;TEXT($C$46,"yyyy-mm-dd") &amp; "),
IS_COGS_TO_FE_AND_PP_AND_G(ae=e,FA_PERIOD_REFERENCE=" &amp;TEXT($C$46,"yyyy-mm-dd") &amp; "),
IS_COGS_TO_FE_AND_PP_AND_G(ae=a,FA_PERIOD_REFERENCE=" &amp;TEXT($C$46,"yyyy-mm-dd") &amp; "),
IS_NET_INTEREST_EXPENSE(ae=e,FA_PERIOD_REFERENCE=" &amp;TEXT($C$46,"yyyy-mm-dd") &amp; "),
IS_NET_INTEREST_EXPENSE(ae=a,FA_PERIOD_REFERENCE=" &amp;TEXT($C$46,"yyyy-mm-dd") &amp; "),
IS_COMPARABLE_EBITDA(ae=e,FA_PERIOD_REFERENCE=" &amp;TEXT($C$46,"yyyy-mm-dd") &amp; "),
IS_COMPARABLE_EBITDA(ae=a,FA_PERIOD_REFERENCE=" &amp;TEXT($C$46,"yyyy-mm-dd") &amp; "),
IS_COMPARABLE_EBIT(ae=e,FA_PERIOD_REFERENCE=" &amp;TEXT($C$46,"yyyy-mm-dd") &amp; "),
IS_COMPARABLE_EBIT(ae=a,FA_PERIOD_REFERENCE=" &amp;TEXT($C$46,"yyyy-mm-dd") &amp; "),
IS_EBIT(ae=e,FA_PERIOD_REFERENCE=" &amp;TEXT($C$46,"yyyy-mm-dd") &amp; "),
IS_EBIT(ae=a,FA_PERIOD_REFERENCE=" &amp;TEXT($C$46,"yyyy-mm-dd") &amp; "),
IS_EBITDA(ae=e,FA_PERIOD_REFERENCE=" &amp;TEXT($C$46,"yyyy-mm-dd") &amp; "),
IS_EBITDA(ae=a,FA_PERIOD_REFERENCE=" &amp;TEXT($C$46,"yyyy-mm-dd") &amp; "),
IS_OPERATING_EXPN(ae=e,FA_PERIOD_REFERENCE=" &amp;TEXT($C$46,"yyyy-mm-dd") &amp; "),
IS_OPERATING_EXPN(ae=a,FA_PERIOD_REFERENCE=" &amp;TEXT($C$46,"yyyy-mm-dd") &amp; "),
IS_OPER_INC(ae=e,FA_PERIOD_REFERENCE=" &amp;TEXT($C$46,"yyyy-mm-dd") &amp; "),
IS_OPER_INC(ae=a,FA_PERIOD_REFERENCE=" &amp;TEXT($C$46,"yyyy-mm-dd") &amp; "),
IS_COMP_GROSS_MARGIN_PERCENTAGE(ae=e,FA_PERIOD_REFERENCE=" &amp;TEXT($C$46,"yyyy-mm-dd") &amp; "),
IS_COMP_GROSS_MARGIN_PERCENTAGE(ae=a,FA_PERIOD_REFERENCE=" &amp;TEXT($C$46,"yyyy-mm-dd") &amp; "),
IS_COST_OF_MATL(ae=e,FA_PERIOD_REFERENCE=" &amp;TEXT($C$46,"yyyy-mm-dd") &amp; "),
IS_COST_OF_MATL(ae=a,FA_PERIOD_REFERENCE=" &amp;TEXT($C$46,"yyyy-mm-dd") &amp; "),
IS_COG_AND_SS_GAAP(ae=e,FA_PERIOD_REFERENCE=" &amp;TEXT($C$46,"yyyy-mm-dd") &amp; "),
IS_COG_AND_SS_GAAP(ae=a,FA_PERIOD_REFERENCE=" &amp;TEXT($C$46,"yyyy-mm-dd") &amp; "),
IS_COMP_EPS_ADJUSTED(ae=e,FA_PERIOD_REFERENCE=" &amp;TEXT($C$46,"yyyy-mm-dd") &amp; "),
IS_COMP_EPS_ADJUSTED(ae=a,FA_PERIOD_REFERENCE=" &amp;TEXT($C$46,"yyyy-mm-dd") &amp; "),
NORMALIZED_INCOME(ae=e,FA_PERIOD_REFERENCE=" &amp;TEXT($C$46,"yyyy-mm-dd") &amp; "),
NORMALIZED_INCOME(ae=a,FA_PERIOD_REFERENCE=" &amp;TEXT($C$46,"yyyy-mm-dd") &amp; ")
","currency=usd")</f>
        <v>#N/A Mandatory parameter [SECURITY] cannot be empty</v>
      </c>
    </row>
    <row r="97" spans="4:4" x14ac:dyDescent="0.25">
      <c r="D97" t="s">
        <v>46</v>
      </c>
    </row>
    <row r="98" spans="4:4" x14ac:dyDescent="0.25">
      <c r="D98" t="s">
        <v>47</v>
      </c>
    </row>
    <row r="99" spans="4:4" x14ac:dyDescent="0.25">
      <c r="D99" t="s">
        <v>48</v>
      </c>
    </row>
    <row r="100" spans="4:4" x14ac:dyDescent="0.25">
      <c r="D100" t="s">
        <v>49</v>
      </c>
    </row>
    <row r="101" spans="4:4" x14ac:dyDescent="0.25">
      <c r="D101" t="s">
        <v>50</v>
      </c>
    </row>
    <row r="102" spans="4:4" x14ac:dyDescent="0.25">
      <c r="D102" t="s">
        <v>51</v>
      </c>
    </row>
    <row r="103" spans="4:4" x14ac:dyDescent="0.25">
      <c r="D103" t="s">
        <v>52</v>
      </c>
    </row>
    <row r="104" spans="4:4" x14ac:dyDescent="0.25">
      <c r="D104" t="s">
        <v>53</v>
      </c>
    </row>
    <row r="105" spans="4:4" x14ac:dyDescent="0.25">
      <c r="D10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69"/>
  <sheetViews>
    <sheetView zoomScale="98" zoomScaleNormal="98" workbookViewId="0">
      <selection activeCell="K9" sqref="K9"/>
    </sheetView>
  </sheetViews>
  <sheetFormatPr baseColWidth="10" defaultColWidth="9" defaultRowHeight="15" x14ac:dyDescent="0.25"/>
  <cols>
    <col min="1" max="1" width="13.140625" customWidth="1"/>
    <col min="12" max="12" width="12.28515625" customWidth="1"/>
  </cols>
  <sheetData>
    <row r="3" spans="1:13" x14ac:dyDescent="0.25">
      <c r="A3" t="s">
        <v>1</v>
      </c>
      <c r="L3" t="s">
        <v>4</v>
      </c>
    </row>
    <row r="4" spans="1:13" x14ac:dyDescent="0.25">
      <c r="A4" cm="1">
        <f t="array" ref="A4">_xll.BQL("IBM US Equity","sales_rev_turn(ae=e,fpt=a,fpr=2024,dates=2023-08-14)")</f>
        <v>64463470588.235291</v>
      </c>
      <c r="L4" t="str">
        <f>_xll.BQL("IBM US Equity","sales_rev_turn(ae=e,fpt=ltm,fpo=1)","dates=range(-5y,0d,frq=cq)","fill=prev","cols=2;rows=24")</f>
        <v/>
      </c>
      <c r="M4" t="s">
        <v>2147</v>
      </c>
    </row>
    <row r="5" spans="1:13" x14ac:dyDescent="0.25">
      <c r="L5" t="s">
        <v>3</v>
      </c>
      <c r="M5" t="s">
        <v>2300</v>
      </c>
    </row>
    <row r="6" spans="1:13" x14ac:dyDescent="0.25">
      <c r="L6" s="2">
        <v>43755</v>
      </c>
      <c r="M6">
        <v>79319598290.598282</v>
      </c>
    </row>
    <row r="7" spans="1:13" x14ac:dyDescent="0.25">
      <c r="A7" t="s">
        <v>2</v>
      </c>
      <c r="L7" s="2">
        <v>43830</v>
      </c>
      <c r="M7">
        <v>78929081070.889893</v>
      </c>
    </row>
    <row r="8" spans="1:13" x14ac:dyDescent="0.25">
      <c r="A8" t="str">
        <f>_xll.BQL("IBM US Equity","sales_rev_turn(ae=e,fpt=q,fpr=range(2010q1,2024q4))","cols=2;rows=62")</f>
        <v/>
      </c>
      <c r="B8" t="s">
        <v>2147</v>
      </c>
      <c r="L8" s="2">
        <v>43921</v>
      </c>
      <c r="M8">
        <v>76928285714.285721</v>
      </c>
    </row>
    <row r="9" spans="1:13" x14ac:dyDescent="0.25">
      <c r="A9" t="s">
        <v>3</v>
      </c>
      <c r="B9" t="s">
        <v>2148</v>
      </c>
      <c r="L9" s="2">
        <v>44012</v>
      </c>
      <c r="M9">
        <v>73285725274.725266</v>
      </c>
    </row>
    <row r="10" spans="1:13" x14ac:dyDescent="0.25">
      <c r="A10" s="2">
        <v>40268</v>
      </c>
      <c r="B10">
        <v>22735421052.63158</v>
      </c>
      <c r="L10" s="2">
        <v>44104</v>
      </c>
      <c r="M10">
        <v>74318870879.12088</v>
      </c>
    </row>
    <row r="11" spans="1:13" x14ac:dyDescent="0.25">
      <c r="A11" s="2">
        <v>40359</v>
      </c>
      <c r="B11">
        <v>24165400000</v>
      </c>
      <c r="L11" s="2">
        <v>44196</v>
      </c>
      <c r="M11">
        <v>74424472222.222229</v>
      </c>
    </row>
    <row r="12" spans="1:13" x14ac:dyDescent="0.25">
      <c r="A12" s="2">
        <v>40451</v>
      </c>
      <c r="B12">
        <v>24147866666.666668</v>
      </c>
      <c r="L12" s="2">
        <v>44286</v>
      </c>
      <c r="M12">
        <v>74202000000</v>
      </c>
    </row>
    <row r="13" spans="1:13" x14ac:dyDescent="0.25">
      <c r="A13" s="2">
        <v>40543</v>
      </c>
      <c r="B13">
        <v>28275777777.777779</v>
      </c>
      <c r="L13" s="2">
        <v>44377</v>
      </c>
      <c r="M13">
        <v>74579305555.555542</v>
      </c>
    </row>
    <row r="14" spans="1:13" x14ac:dyDescent="0.25">
      <c r="A14" s="2">
        <v>40633</v>
      </c>
      <c r="B14">
        <v>24010052631.578949</v>
      </c>
      <c r="L14" s="2">
        <v>44469</v>
      </c>
      <c r="M14">
        <v>75792753968.253967</v>
      </c>
    </row>
    <row r="15" spans="1:13" x14ac:dyDescent="0.25">
      <c r="A15" s="2">
        <v>40724</v>
      </c>
      <c r="B15">
        <v>25351368421.052631</v>
      </c>
      <c r="L15" s="2">
        <v>44561</v>
      </c>
      <c r="M15">
        <v>64172750000</v>
      </c>
    </row>
    <row r="16" spans="1:13" x14ac:dyDescent="0.25">
      <c r="A16" s="2">
        <v>40816</v>
      </c>
      <c r="B16">
        <v>26342176470.588234</v>
      </c>
      <c r="L16" s="2">
        <v>44651</v>
      </c>
      <c r="M16">
        <v>60661500000</v>
      </c>
    </row>
    <row r="17" spans="1:13" x14ac:dyDescent="0.25">
      <c r="A17" s="2">
        <v>40908</v>
      </c>
      <c r="B17">
        <v>29720428571.42857</v>
      </c>
      <c r="L17" s="2">
        <v>44742</v>
      </c>
      <c r="M17">
        <v>61487035714.285713</v>
      </c>
    </row>
    <row r="18" spans="1:13" x14ac:dyDescent="0.25">
      <c r="A18" s="2">
        <v>40999</v>
      </c>
      <c r="B18">
        <v>24785117647.058823</v>
      </c>
      <c r="L18" s="2">
        <v>44834</v>
      </c>
      <c r="M18">
        <v>60470103174.603172</v>
      </c>
    </row>
    <row r="19" spans="1:13" x14ac:dyDescent="0.25">
      <c r="A19" s="2">
        <v>41090</v>
      </c>
      <c r="B19">
        <v>26289052631.578949</v>
      </c>
      <c r="L19" s="2">
        <v>44926</v>
      </c>
      <c r="M19">
        <v>59874500000</v>
      </c>
    </row>
    <row r="20" spans="1:13" x14ac:dyDescent="0.25">
      <c r="A20" s="2">
        <v>41182</v>
      </c>
      <c r="B20">
        <v>25345947368.421051</v>
      </c>
      <c r="L20" s="2">
        <v>45016</v>
      </c>
      <c r="M20">
        <v>62620928571.428574</v>
      </c>
    </row>
    <row r="21" spans="1:13" x14ac:dyDescent="0.25">
      <c r="A21" s="2">
        <v>41274</v>
      </c>
      <c r="B21">
        <v>29113950000</v>
      </c>
      <c r="L21" s="2">
        <v>45107</v>
      </c>
      <c r="M21">
        <v>62397445454.545456</v>
      </c>
    </row>
    <row r="22" spans="1:13" x14ac:dyDescent="0.25">
      <c r="A22" s="2">
        <v>41364</v>
      </c>
      <c r="B22">
        <v>24602789473.684212</v>
      </c>
      <c r="L22" s="2">
        <v>45199</v>
      </c>
      <c r="M22">
        <v>63560747405.372406</v>
      </c>
    </row>
    <row r="23" spans="1:13" x14ac:dyDescent="0.25">
      <c r="A23" s="2">
        <v>41455</v>
      </c>
      <c r="B23">
        <v>25323263157.894737</v>
      </c>
      <c r="L23" s="2">
        <v>45291</v>
      </c>
      <c r="M23">
        <v>62895134920.634918</v>
      </c>
    </row>
    <row r="24" spans="1:13" x14ac:dyDescent="0.25">
      <c r="A24" s="2">
        <v>41547</v>
      </c>
      <c r="B24">
        <v>24738125000</v>
      </c>
      <c r="L24" s="2">
        <v>45382</v>
      </c>
      <c r="M24">
        <v>63815526315.789474</v>
      </c>
    </row>
    <row r="25" spans="1:13" x14ac:dyDescent="0.25">
      <c r="A25" s="2">
        <v>41639</v>
      </c>
      <c r="B25">
        <v>28271277777.777779</v>
      </c>
      <c r="L25" s="2">
        <v>45473</v>
      </c>
      <c r="M25">
        <v>63350538461.53846</v>
      </c>
    </row>
    <row r="26" spans="1:13" x14ac:dyDescent="0.25">
      <c r="A26" s="2">
        <v>41729</v>
      </c>
      <c r="B26">
        <v>22941444444.444443</v>
      </c>
      <c r="L26" s="2">
        <v>45565</v>
      </c>
      <c r="M26">
        <v>63927848484.848488</v>
      </c>
    </row>
    <row r="27" spans="1:13" x14ac:dyDescent="0.25">
      <c r="A27" s="2">
        <v>41820</v>
      </c>
      <c r="B27">
        <v>24131437500</v>
      </c>
      <c r="L27" s="2">
        <v>45582</v>
      </c>
      <c r="M27">
        <v>63978265151.515152</v>
      </c>
    </row>
    <row r="28" spans="1:13" x14ac:dyDescent="0.25">
      <c r="A28" s="2">
        <v>41912</v>
      </c>
      <c r="B28">
        <v>23368333333.333332</v>
      </c>
    </row>
    <row r="29" spans="1:13" x14ac:dyDescent="0.25">
      <c r="A29" s="2">
        <v>42004</v>
      </c>
      <c r="B29">
        <v>24799777777.777779</v>
      </c>
    </row>
    <row r="30" spans="1:13" x14ac:dyDescent="0.25">
      <c r="A30" s="2">
        <v>42094</v>
      </c>
      <c r="B30">
        <v>19638411764.705883</v>
      </c>
    </row>
    <row r="31" spans="1:13" x14ac:dyDescent="0.25">
      <c r="A31" s="2">
        <v>42185</v>
      </c>
      <c r="B31">
        <v>20945764705.882355</v>
      </c>
    </row>
    <row r="32" spans="1:13" x14ac:dyDescent="0.25">
      <c r="A32" s="2">
        <v>42277</v>
      </c>
      <c r="B32">
        <v>19628000000</v>
      </c>
    </row>
    <row r="33" spans="1:2" x14ac:dyDescent="0.25">
      <c r="A33" s="2">
        <v>42369</v>
      </c>
      <c r="B33">
        <v>22078062500</v>
      </c>
    </row>
    <row r="34" spans="1:2" x14ac:dyDescent="0.25">
      <c r="A34" s="2">
        <v>42460</v>
      </c>
      <c r="B34">
        <v>18277222222.222221</v>
      </c>
    </row>
    <row r="35" spans="1:2" x14ac:dyDescent="0.25">
      <c r="A35" s="2">
        <v>42551</v>
      </c>
      <c r="B35">
        <v>20083176470.588234</v>
      </c>
    </row>
    <row r="36" spans="1:2" x14ac:dyDescent="0.25">
      <c r="A36" s="2">
        <v>42643</v>
      </c>
      <c r="B36">
        <v>19004117647.058823</v>
      </c>
    </row>
    <row r="37" spans="1:2" x14ac:dyDescent="0.25">
      <c r="A37" s="2">
        <v>42735</v>
      </c>
      <c r="B37">
        <v>21639352941.176472</v>
      </c>
    </row>
    <row r="38" spans="1:2" x14ac:dyDescent="0.25">
      <c r="A38" s="2">
        <v>42825</v>
      </c>
      <c r="B38">
        <v>18376888888.888889</v>
      </c>
    </row>
    <row r="39" spans="1:2" x14ac:dyDescent="0.25">
      <c r="A39" s="2">
        <v>42916</v>
      </c>
      <c r="B39">
        <v>19465222222.222221</v>
      </c>
    </row>
    <row r="40" spans="1:2" x14ac:dyDescent="0.25">
      <c r="A40" s="2">
        <v>43008</v>
      </c>
      <c r="B40">
        <v>18636947368.421051</v>
      </c>
    </row>
    <row r="41" spans="1:2" x14ac:dyDescent="0.25">
      <c r="A41" s="2">
        <v>43100</v>
      </c>
      <c r="B41">
        <v>22042176470.588234</v>
      </c>
    </row>
    <row r="42" spans="1:2" x14ac:dyDescent="0.25">
      <c r="A42" s="2">
        <v>43190</v>
      </c>
      <c r="B42">
        <v>18821058823.529411</v>
      </c>
    </row>
    <row r="43" spans="1:2" x14ac:dyDescent="0.25">
      <c r="A43" s="2">
        <v>43281</v>
      </c>
      <c r="B43">
        <v>19897764705.882355</v>
      </c>
    </row>
    <row r="44" spans="1:2" x14ac:dyDescent="0.25">
      <c r="A44" s="2">
        <v>43373</v>
      </c>
      <c r="B44">
        <v>19106277777.777779</v>
      </c>
    </row>
    <row r="45" spans="1:2" x14ac:dyDescent="0.25">
      <c r="A45" s="2">
        <v>43465</v>
      </c>
      <c r="B45">
        <v>21738421052.63158</v>
      </c>
    </row>
    <row r="46" spans="1:2" x14ac:dyDescent="0.25">
      <c r="A46" s="2">
        <v>43555</v>
      </c>
      <c r="B46">
        <v>18488052631.578949</v>
      </c>
    </row>
    <row r="47" spans="1:2" x14ac:dyDescent="0.25">
      <c r="A47" s="2">
        <v>43646</v>
      </c>
      <c r="B47">
        <v>19185375000</v>
      </c>
    </row>
    <row r="48" spans="1:2" x14ac:dyDescent="0.25">
      <c r="A48" s="2">
        <v>43738</v>
      </c>
      <c r="B48">
        <v>18311000000</v>
      </c>
    </row>
    <row r="49" spans="1:2" x14ac:dyDescent="0.25">
      <c r="A49" s="2">
        <v>43830</v>
      </c>
      <c r="B49">
        <v>21702375000</v>
      </c>
    </row>
    <row r="50" spans="1:2" x14ac:dyDescent="0.25">
      <c r="A50" s="2">
        <v>43921</v>
      </c>
      <c r="B50">
        <v>17810909090.909092</v>
      </c>
    </row>
    <row r="51" spans="1:2" x14ac:dyDescent="0.25">
      <c r="A51" s="2">
        <v>44012</v>
      </c>
      <c r="B51">
        <v>17618500000</v>
      </c>
    </row>
    <row r="52" spans="1:2" x14ac:dyDescent="0.25">
      <c r="A52" s="2">
        <v>44104</v>
      </c>
      <c r="B52">
        <v>17489666666.666668</v>
      </c>
    </row>
    <row r="53" spans="1:2" x14ac:dyDescent="0.25">
      <c r="A53" s="2">
        <v>44196</v>
      </c>
      <c r="B53">
        <v>20748750000</v>
      </c>
    </row>
    <row r="54" spans="1:2" x14ac:dyDescent="0.25">
      <c r="A54" s="2">
        <v>44286</v>
      </c>
      <c r="B54">
        <v>17322833333.333332</v>
      </c>
    </row>
    <row r="55" spans="1:2" x14ac:dyDescent="0.25">
      <c r="A55" s="2">
        <v>44377</v>
      </c>
      <c r="B55">
        <v>18260000000</v>
      </c>
    </row>
    <row r="56" spans="1:2" x14ac:dyDescent="0.25">
      <c r="A56" s="2">
        <v>44469</v>
      </c>
      <c r="B56">
        <v>17834416666.666668</v>
      </c>
    </row>
    <row r="57" spans="1:2" x14ac:dyDescent="0.25">
      <c r="A57" s="2">
        <v>44561</v>
      </c>
      <c r="B57">
        <v>15998000000</v>
      </c>
    </row>
    <row r="58" spans="1:2" x14ac:dyDescent="0.25">
      <c r="A58" s="2">
        <v>44651</v>
      </c>
      <c r="B58">
        <v>13808909090.90909</v>
      </c>
    </row>
    <row r="59" spans="1:2" x14ac:dyDescent="0.25">
      <c r="A59" s="2">
        <v>44742</v>
      </c>
      <c r="B59">
        <v>15159600000</v>
      </c>
    </row>
    <row r="60" spans="1:2" x14ac:dyDescent="0.25">
      <c r="A60" s="2">
        <v>44834</v>
      </c>
      <c r="B60">
        <v>13526142857.142857</v>
      </c>
    </row>
    <row r="61" spans="1:2" x14ac:dyDescent="0.25">
      <c r="A61" s="2">
        <v>44926</v>
      </c>
      <c r="B61">
        <v>16378777777.777779</v>
      </c>
    </row>
    <row r="62" spans="1:2" x14ac:dyDescent="0.25">
      <c r="A62" s="2">
        <v>45016</v>
      </c>
      <c r="B62">
        <v>14329750000</v>
      </c>
    </row>
    <row r="63" spans="1:2" x14ac:dyDescent="0.25">
      <c r="A63" s="2">
        <v>45107</v>
      </c>
      <c r="B63">
        <v>15541769230.76923</v>
      </c>
    </row>
    <row r="64" spans="1:2" x14ac:dyDescent="0.25">
      <c r="A64" s="2">
        <v>45199</v>
      </c>
      <c r="B64">
        <v>14683769230.76923</v>
      </c>
    </row>
    <row r="65" spans="1:2" x14ac:dyDescent="0.25">
      <c r="A65" s="2">
        <v>45291</v>
      </c>
      <c r="B65">
        <v>17290066666.666668</v>
      </c>
    </row>
    <row r="66" spans="1:2" x14ac:dyDescent="0.25">
      <c r="A66" s="2">
        <v>45382</v>
      </c>
      <c r="B66">
        <v>14555461538.461538</v>
      </c>
    </row>
    <row r="67" spans="1:2" x14ac:dyDescent="0.25">
      <c r="A67" s="2">
        <v>45473</v>
      </c>
      <c r="B67">
        <v>15606000000</v>
      </c>
    </row>
    <row r="68" spans="1:2" x14ac:dyDescent="0.25">
      <c r="A68" s="2">
        <v>45565</v>
      </c>
      <c r="B68">
        <v>15025833333.333334</v>
      </c>
    </row>
    <row r="69" spans="1:2" x14ac:dyDescent="0.25">
      <c r="A69" s="2">
        <v>45657</v>
      </c>
      <c r="B69">
        <v>17848250000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4"/>
  <sheetViews>
    <sheetView zoomScale="70" zoomScaleNormal="70" workbookViewId="0">
      <selection sqref="A1:XFD1048576"/>
    </sheetView>
  </sheetViews>
  <sheetFormatPr baseColWidth="10" defaultRowHeight="15" x14ac:dyDescent="0.25"/>
  <cols>
    <col min="1" max="1" width="11.140625" style="2" bestFit="1" customWidth="1"/>
    <col min="2" max="2" width="12.42578125" bestFit="1" customWidth="1"/>
    <col min="3" max="3" width="17.28515625" style="2" bestFit="1" customWidth="1"/>
    <col min="4" max="4" width="18.28515625" style="2" bestFit="1" customWidth="1"/>
    <col min="5" max="5" width="30.7109375" bestFit="1" customWidth="1"/>
    <col min="6" max="6" width="16" bestFit="1" customWidth="1"/>
    <col min="7" max="7" width="15.85546875" bestFit="1" customWidth="1"/>
    <col min="8" max="8" width="16.85546875" bestFit="1" customWidth="1"/>
    <col min="9" max="9" width="25.28515625" style="9" bestFit="1" customWidth="1"/>
    <col min="10" max="10" width="35.7109375" style="9" bestFit="1" customWidth="1"/>
    <col min="11" max="11" width="17.42578125" style="9" bestFit="1" customWidth="1"/>
    <col min="12" max="12" width="25.42578125" style="9" bestFit="1" customWidth="1"/>
    <col min="13" max="13" width="15.7109375" style="9" bestFit="1" customWidth="1"/>
    <col min="14" max="14" width="18.5703125" style="9" bestFit="1" customWidth="1"/>
    <col min="15" max="15" width="27.140625" style="9" bestFit="1" customWidth="1"/>
    <col min="16" max="16" width="22.42578125" style="9" bestFit="1" customWidth="1"/>
    <col min="17" max="17" width="16.7109375" style="9" bestFit="1" customWidth="1"/>
    <col min="18" max="18" width="25.42578125" bestFit="1" customWidth="1"/>
    <col min="19" max="19" width="25" bestFit="1" customWidth="1"/>
    <col min="20" max="20" width="26.85546875" bestFit="1" customWidth="1"/>
    <col min="21" max="21" width="20.7109375" bestFit="1" customWidth="1"/>
    <col min="22" max="22" width="29.5703125" bestFit="1" customWidth="1"/>
    <col min="23" max="23" width="26.7109375" bestFit="1" customWidth="1"/>
    <col min="25" max="25" width="17.28515625" customWidth="1"/>
    <col min="29" max="29" width="15.5703125" customWidth="1"/>
    <col min="37" max="37" width="19.5703125" customWidth="1"/>
    <col min="38" max="38" width="14.140625" customWidth="1"/>
    <col min="39" max="39" width="11.42578125" customWidth="1"/>
    <col min="41" max="41" width="27.140625" bestFit="1" customWidth="1"/>
  </cols>
  <sheetData>
    <row r="1" spans="1:24" x14ac:dyDescent="0.25">
      <c r="A1" s="2" t="s">
        <v>7</v>
      </c>
      <c r="B1" t="s">
        <v>8</v>
      </c>
      <c r="C1" s="2" t="s">
        <v>2143</v>
      </c>
      <c r="D1" s="2" t="s">
        <v>2142</v>
      </c>
      <c r="E1" t="s">
        <v>11</v>
      </c>
      <c r="F1" t="s">
        <v>2146</v>
      </c>
      <c r="G1" t="s">
        <v>2144</v>
      </c>
      <c r="H1" t="s">
        <v>2145</v>
      </c>
      <c r="I1" s="9" t="str">
        <f>'YPF VALORES'!D1</f>
        <v>EARN_FOR_COMMON</v>
      </c>
      <c r="J1" s="9" t="str">
        <f>'YPF VALORES'!G1</f>
        <v>EARN_FOR_COM_TO_TOT_REV</v>
      </c>
      <c r="K1" s="9" t="str">
        <f>'YPF VALORES'!J1</f>
        <v>ROA_TO_ROE</v>
      </c>
      <c r="L1" s="9" t="str">
        <f>'YPF VALORES'!M1</f>
        <v>EBITDA_TO_REVENUE</v>
      </c>
      <c r="M1" s="9" t="str">
        <f>'YPF VALORES'!P1</f>
        <v>CF_NET_INC</v>
      </c>
      <c r="N1" s="9" t="str">
        <f>'YPF VALORES'!S1</f>
        <v>BS_TOT_LIAB2</v>
      </c>
      <c r="O1" s="9" t="str">
        <f>'YPF VALORES'!V1</f>
        <v>IS_COMP_NET_INCOME</v>
      </c>
      <c r="P1" s="9" t="str">
        <f>'YPF VALORES'!Y1</f>
        <v>SALES_REV_TURN</v>
      </c>
      <c r="Q1" s="9" t="str">
        <f>'YPF VALORES'!AB1</f>
        <v>IS_OPER_INC</v>
      </c>
      <c r="R1" s="9" t="str">
        <f>'YPF VALORES'!AE1</f>
        <v>EV_TO_MARKET_CAP</v>
      </c>
      <c r="S1" s="9" t="str">
        <f>'YPF VALORES'!AH1</f>
        <v>EBIT_TO_NET_SALES</v>
      </c>
      <c r="T1" s="9" t="str">
        <f>'YPF VALORES'!AK1</f>
        <v>CF_FREE_CASH_FLOW</v>
      </c>
      <c r="U1" s="9" t="str">
        <f>'YPF VALORES'!AN1</f>
        <v>IS_COMP_SALES</v>
      </c>
      <c r="V1" s="9" t="str">
        <f>'YPF VALORES'!AQ1</f>
        <v>IS_COMPARABLE_EBITDA</v>
      </c>
      <c r="W1" s="9" t="str">
        <f>'YPF VALORES'!AT1</f>
        <v>IS_COMPARABLE_EBIT</v>
      </c>
      <c r="X1" s="9"/>
    </row>
    <row r="2" spans="1:24" x14ac:dyDescent="0.25">
      <c r="A2" s="2">
        <v>45513</v>
      </c>
      <c r="B2" t="s">
        <v>429</v>
      </c>
      <c r="C2" s="2">
        <f>IF(B2="Premarket",WORKDAY(A2,-1),A2)</f>
        <v>45512</v>
      </c>
      <c r="D2" s="2">
        <f>IF(B2="after market",WORKDAY(A2,1),A2)</f>
        <v>45513</v>
      </c>
      <c r="E2">
        <f>_xll.BDH("GT10 Govt","PX_LAST",VALUE(TEXT(A2,"dd/mm/yyyy")))</f>
        <v>3.9409999999999998</v>
      </c>
      <c r="F2">
        <f>_xll.BDH("SPY US EQUITY","PX_LAST",C2)</f>
        <v>530.65</v>
      </c>
      <c r="G2">
        <f>_xll.BDH(Sheet1!$B$1,"PX_LAST",C2)</f>
        <v>19.78</v>
      </c>
      <c r="H2">
        <f>_xll.BDH(Sheet1!$B$1,"PX_LAST",WORKDAY(C2,1,Sheet1!$M$4:$M$4))</f>
        <v>20.58</v>
      </c>
      <c r="I2" s="9">
        <f>'YPF VALORES'!D2</f>
        <v>-2.6146319346465541</v>
      </c>
      <c r="J2" s="9">
        <f>'YPF VALORES'!G2</f>
        <v>-1.9736453725073781</v>
      </c>
      <c r="K2" s="9">
        <f>'YPF VALORES'!J2</f>
        <v>0.98032278013683549</v>
      </c>
      <c r="L2" s="9">
        <f>'YPF VALORES'!M2</f>
        <v>-0.35314930239796649</v>
      </c>
      <c r="M2" s="9">
        <f>'YPF VALORES'!P2</f>
        <v>-2.6146319346465541</v>
      </c>
      <c r="N2" s="9" t="e">
        <f>'YPF VALORES'!S2</f>
        <v>#VALUE!</v>
      </c>
      <c r="O2" s="9">
        <f>'YPF VALORES'!V2</f>
        <v>-0.31623157602905771</v>
      </c>
      <c r="P2" s="9">
        <f>'YPF VALORES'!Y2</f>
        <v>0.65833678281495667</v>
      </c>
      <c r="Q2" s="9">
        <f>'YPF VALORES'!AB2</f>
        <v>-1.8453624106606705</v>
      </c>
      <c r="R2" s="9" t="e">
        <f>'YPF VALORES'!AE2</f>
        <v>#VALUE!</v>
      </c>
      <c r="S2" s="9">
        <f>'YPF VALORES'!AH2</f>
        <v>-1.5097652174280936</v>
      </c>
      <c r="T2" s="9">
        <f>'YPF VALORES'!AK2</f>
        <v>0.50292764576747473</v>
      </c>
      <c r="U2" s="9">
        <f>'YPF VALORES'!AN2</f>
        <v>0.65833678281495667</v>
      </c>
      <c r="V2" s="9">
        <f>'YPF VALORES'!AQ2</f>
        <v>-0.37620129251205292</v>
      </c>
      <c r="W2" s="9">
        <f>'YPF VALORES'!AT2</f>
        <v>-2.6508411782044465</v>
      </c>
    </row>
    <row r="3" spans="1:24" x14ac:dyDescent="0.25">
      <c r="A3" s="2">
        <v>45422</v>
      </c>
      <c r="B3" t="s">
        <v>429</v>
      </c>
      <c r="C3" s="2">
        <f t="shared" ref="C3:C41" si="0">IF(B3="Premarket",WORKDAY(A3,-1),A3)</f>
        <v>45421</v>
      </c>
      <c r="D3" s="2">
        <f t="shared" ref="D3:D44" si="1">IF(B3="after market",WORKDAY(A3,1),A3)</f>
        <v>45422</v>
      </c>
      <c r="E3">
        <f>_xll.BDH("GT10 Govt","PX_LAST",VALUE(TEXT(A3,"dd/mm/yyyy")))</f>
        <v>4.4969999999999999</v>
      </c>
      <c r="F3">
        <f>_xll.BDH("SPY US EQUITY","PX_LAST",C3)</f>
        <v>520.16999999999996</v>
      </c>
      <c r="G3">
        <f>_xll.BDH(Sheet1!$B$1,"PX_LAST",C3)</f>
        <v>24.38</v>
      </c>
      <c r="H3">
        <f>_xll.BDH(Sheet1!$B$1,"PX_LAST",WORKDAY(C3,1))</f>
        <v>22.78</v>
      </c>
      <c r="I3" s="9">
        <f>'YPF VALORES'!D3</f>
        <v>-2.6227544699014822</v>
      </c>
      <c r="J3" s="9" t="e">
        <f>'YPF VALORES'!G3</f>
        <v>#VALUE!</v>
      </c>
      <c r="K3" s="9">
        <f>'YPF VALORES'!J3</f>
        <v>-2.6860908744486141</v>
      </c>
      <c r="L3" s="9">
        <f>'YPF VALORES'!M3</f>
        <v>-0.80713067470202704</v>
      </c>
      <c r="M3" s="9">
        <f>'YPF VALORES'!P3</f>
        <v>-2.6227544699014822</v>
      </c>
      <c r="N3" s="9" t="e">
        <f>'YPF VALORES'!S3</f>
        <v>#VALUE!</v>
      </c>
      <c r="O3" s="9">
        <f>'YPF VALORES'!V3</f>
        <v>-0.86177100219370495</v>
      </c>
      <c r="P3" s="9">
        <f>'YPF VALORES'!Y3</f>
        <v>1.1163575579175986</v>
      </c>
      <c r="Q3" s="9">
        <f>'YPF VALORES'!AB3</f>
        <v>-4.070259621949341</v>
      </c>
      <c r="R3" s="9">
        <f>'YPF VALORES'!AE3</f>
        <v>1.6639356708694653E-2</v>
      </c>
      <c r="S3" s="9">
        <f>'YPF VALORES'!AH3</f>
        <v>-2.4507282148345202</v>
      </c>
      <c r="T3" s="9">
        <f>'YPF VALORES'!AK3</f>
        <v>0.48172497700521699</v>
      </c>
      <c r="U3" s="9">
        <f>'YPF VALORES'!AN3</f>
        <v>1.1163575579175986</v>
      </c>
      <c r="V3" s="9">
        <f>'YPF VALORES'!AQ3</f>
        <v>-0.71909604069956656</v>
      </c>
      <c r="W3" s="9">
        <f>'YPF VALORES'!AT3</f>
        <v>-3.8146862957109433</v>
      </c>
    </row>
    <row r="4" spans="1:24" x14ac:dyDescent="0.25">
      <c r="A4" s="2">
        <v>45357</v>
      </c>
      <c r="B4" t="s">
        <v>9</v>
      </c>
      <c r="C4" s="2">
        <f t="shared" si="0"/>
        <v>45357</v>
      </c>
      <c r="D4" s="2">
        <f t="shared" si="1"/>
        <v>45358</v>
      </c>
      <c r="E4">
        <f>_xll.BDH("GT10 Govt","PX_LAST",VALUE(TEXT(A4,"dd/mm/yyyy")))</f>
        <v>4.1040000000000001</v>
      </c>
      <c r="F4">
        <f>_xll.BDH("SPY US EQUITY","PX_LAST",C4)</f>
        <v>509.75</v>
      </c>
      <c r="G4">
        <f>_xll.BDH(Sheet1!$B$1,"PX_LAST",C4)</f>
        <v>18.670000000000002</v>
      </c>
      <c r="H4">
        <f>_xll.BDH(Sheet1!$B$1,"PX_LAST",WORKDAY(C4,1))</f>
        <v>18.32</v>
      </c>
      <c r="I4" s="9">
        <f>'YPF VALORES'!D4</f>
        <v>-6.0873009168564085</v>
      </c>
      <c r="J4" s="9">
        <f>'YPF VALORES'!G4</f>
        <v>-5.2177470821122656</v>
      </c>
      <c r="K4" s="9">
        <f>'YPF VALORES'!J4</f>
        <v>1.0529015355145916</v>
      </c>
      <c r="L4" s="9">
        <f>'YPF VALORES'!M4</f>
        <v>-1.3784796589376713</v>
      </c>
      <c r="M4" s="9">
        <f>'YPF VALORES'!P4</f>
        <v>-6.0873009168564085</v>
      </c>
      <c r="N4" s="9" t="e">
        <f>'YPF VALORES'!S4</f>
        <v>#VALUE!</v>
      </c>
      <c r="O4" s="9">
        <f>'YPF VALORES'!V4</f>
        <v>-2.6924865285604036</v>
      </c>
      <c r="P4" s="9">
        <f>'YPF VALORES'!Y4</f>
        <v>0.20616547597933899</v>
      </c>
      <c r="Q4" s="9">
        <f>'YPF VALORES'!AB4</f>
        <v>-16.580499639900538</v>
      </c>
      <c r="R4" s="9">
        <f>'YPF VALORES'!AE4</f>
        <v>0.19430834212591619</v>
      </c>
      <c r="S4" s="9">
        <f>'YPF VALORES'!AH4</f>
        <v>-13.917381528641448</v>
      </c>
      <c r="T4" s="9">
        <f>'YPF VALORES'!AK4</f>
        <v>-0.97222156459112419</v>
      </c>
      <c r="U4" s="9">
        <f>'YPF VALORES'!AN4</f>
        <v>0.20616547597933899</v>
      </c>
      <c r="V4" s="9">
        <f>'YPF VALORES'!AQ4</f>
        <v>-1.4515150097934779</v>
      </c>
      <c r="W4" s="9">
        <f>'YPF VALORES'!AT4</f>
        <v>-16.580499639900538</v>
      </c>
    </row>
    <row r="5" spans="1:24" x14ac:dyDescent="0.25">
      <c r="A5" s="2">
        <v>45238</v>
      </c>
      <c r="B5" t="s">
        <v>9</v>
      </c>
      <c r="C5" s="2">
        <f t="shared" si="0"/>
        <v>45238</v>
      </c>
      <c r="D5" s="2">
        <f t="shared" si="1"/>
        <v>45239</v>
      </c>
      <c r="E5">
        <f>_xll.BDH("GT10 Govt","PX_LAST",VALUE(TEXT(A5,"dd/mm/yyyy")))</f>
        <v>4.4939999999999998</v>
      </c>
      <c r="F5">
        <f>_xll.BDH("SPY US EQUITY","PX_LAST",C5)</f>
        <v>437.25</v>
      </c>
      <c r="G5">
        <f>_xll.BDH(Sheet1!$B$1,"PX_LAST",C5)</f>
        <v>10.029999999999999</v>
      </c>
      <c r="H5">
        <f>_xll.BDH(Sheet1!$B$1,"PX_LAST",WORKDAY(C5,1))</f>
        <v>9.9600000000000009</v>
      </c>
      <c r="I5" s="9">
        <f>'YPF VALORES'!D5</f>
        <v>-0.31565795291862908</v>
      </c>
      <c r="J5" s="9">
        <f>'YPF VALORES'!G5</f>
        <v>-0.81274024926862309</v>
      </c>
      <c r="K5" s="9">
        <f>'YPF VALORES'!J5</f>
        <v>-0.54430195442368456</v>
      </c>
      <c r="L5" s="9">
        <f>'YPF VALORES'!M5</f>
        <v>-0.52469591482001854</v>
      </c>
      <c r="M5" s="9">
        <f>'YPF VALORES'!P5</f>
        <v>-0.31565795291862908</v>
      </c>
      <c r="N5" s="9" t="e">
        <f>'YPF VALORES'!S5</f>
        <v>#VALUE!</v>
      </c>
      <c r="O5" s="9">
        <f>'YPF VALORES'!V5</f>
        <v>-6.1075488899491548E-2</v>
      </c>
      <c r="P5" s="9">
        <f>'YPF VALORES'!Y5</f>
        <v>0.51220974275545816</v>
      </c>
      <c r="Q5" s="9">
        <f>'YPF VALORES'!AB5</f>
        <v>-1.1814701454422147</v>
      </c>
      <c r="R5" s="9">
        <f>'YPF VALORES'!AE5</f>
        <v>7.8511373189686706E-2</v>
      </c>
      <c r="S5" s="9">
        <f>'YPF VALORES'!AH5</f>
        <v>-1.1200032907548596</v>
      </c>
      <c r="T5" s="9">
        <f>'YPF VALORES'!AK5</f>
        <v>-0.20628162817664686</v>
      </c>
      <c r="U5" s="9">
        <f>'YPF VALORES'!AN5</f>
        <v>0.51220974275545816</v>
      </c>
      <c r="V5" s="9">
        <f>'YPF VALORES'!AQ5</f>
        <v>0.51138876267043787</v>
      </c>
      <c r="W5" s="9">
        <f>'YPF VALORES'!AT5</f>
        <v>-0.77358587531559808</v>
      </c>
    </row>
    <row r="6" spans="1:24" x14ac:dyDescent="0.25">
      <c r="A6" s="2">
        <v>45148</v>
      </c>
      <c r="B6" t="s">
        <v>9</v>
      </c>
      <c r="C6" s="2">
        <f t="shared" si="0"/>
        <v>45148</v>
      </c>
      <c r="D6" s="2">
        <f t="shared" si="1"/>
        <v>45149</v>
      </c>
      <c r="E6">
        <f>_xll.BDH("GT10 Govt","PX_LAST",VALUE(TEXT(A6,"dd/mm/yyyy")))</f>
        <v>4.1079999999999997</v>
      </c>
      <c r="F6">
        <f>_xll.BDH("SPY US EQUITY","PX_LAST",C6)</f>
        <v>445.91</v>
      </c>
      <c r="G6">
        <f>_xll.BDH(Sheet1!$B$1,"PX_LAST",C6)</f>
        <v>14.39</v>
      </c>
      <c r="H6">
        <f>_xll.BDH(Sheet1!$B$1,"PX_LAST",WORKDAY(C6,1))</f>
        <v>14.51</v>
      </c>
      <c r="I6" s="9">
        <f>'YPF VALORES'!D6</f>
        <v>1.1447872802304957</v>
      </c>
      <c r="J6" s="9">
        <f>'YPF VALORES'!G6</f>
        <v>-0.51785771349858267</v>
      </c>
      <c r="K6" s="9">
        <f>'YPF VALORES'!J6</f>
        <v>0.76174814456173445</v>
      </c>
      <c r="L6" s="9">
        <f>'YPF VALORES'!M6</f>
        <v>1.1746761747953194E-2</v>
      </c>
      <c r="M6" s="9">
        <f>'YPF VALORES'!P6</f>
        <v>1.1447872802304957</v>
      </c>
      <c r="N6" s="9" t="e">
        <f>'YPF VALORES'!S6</f>
        <v>#VALUE!</v>
      </c>
      <c r="O6" s="9">
        <f>'YPF VALORES'!V6</f>
        <v>1.0467237217608303</v>
      </c>
      <c r="P6" s="9">
        <f>'YPF VALORES'!Y6</f>
        <v>0.52518387107704645</v>
      </c>
      <c r="Q6" s="9">
        <f>'YPF VALORES'!AB6</f>
        <v>7.760530993810244E-2</v>
      </c>
      <c r="R6" s="9">
        <f>'YPF VALORES'!AE6</f>
        <v>-0.10434771881310423</v>
      </c>
      <c r="S6" s="9">
        <f>'YPF VALORES'!AH6</f>
        <v>-0.29345875577800085</v>
      </c>
      <c r="T6" s="9">
        <f>'YPF VALORES'!AK6</f>
        <v>-3.0978469782279605</v>
      </c>
      <c r="U6" s="9">
        <f>'YPF VALORES'!AN6</f>
        <v>0.52518387107704645</v>
      </c>
      <c r="V6" s="9">
        <f>'YPF VALORES'!AQ6</f>
        <v>0.38769028144922224</v>
      </c>
      <c r="W6" s="9">
        <f>'YPF VALORES'!AT6</f>
        <v>0.44072215348155575</v>
      </c>
    </row>
    <row r="7" spans="1:24" x14ac:dyDescent="0.25">
      <c r="A7" s="2">
        <v>45057</v>
      </c>
      <c r="B7" t="s">
        <v>9</v>
      </c>
      <c r="C7" s="2">
        <f t="shared" si="0"/>
        <v>45057</v>
      </c>
      <c r="D7" s="2">
        <f t="shared" si="1"/>
        <v>45058</v>
      </c>
      <c r="E7">
        <f>_xll.BDH("GT10 Govt","PX_LAST",VALUE(TEXT(A7,"dd/mm/yyyy")))</f>
        <v>3.387</v>
      </c>
      <c r="F7">
        <f>_xll.BDH("SPY US EQUITY","PX_LAST",C7)</f>
        <v>412.13</v>
      </c>
      <c r="G7">
        <f>_xll.BDH(Sheet1!$B$1,"PX_LAST",C7)</f>
        <v>11.75</v>
      </c>
      <c r="H7">
        <f>_xll.BDH(Sheet1!$B$1,"PX_LAST",WORKDAY(C7,1))</f>
        <v>11.36</v>
      </c>
      <c r="I7" s="9">
        <f>'YPF VALORES'!D7</f>
        <v>2.4501964054638066</v>
      </c>
      <c r="J7" s="9">
        <f>'YPF VALORES'!G7</f>
        <v>-0.37938928073746769</v>
      </c>
      <c r="K7" s="9">
        <f>'YPF VALORES'!J7</f>
        <v>-0.49599729735901854</v>
      </c>
      <c r="L7" s="9">
        <f>'YPF VALORES'!M7</f>
        <v>8.8961042046058925E-2</v>
      </c>
      <c r="M7" s="9">
        <f>'YPF VALORES'!P7</f>
        <v>2.4501964054638066</v>
      </c>
      <c r="N7" s="9" t="e">
        <f>'YPF VALORES'!S7</f>
        <v>#VALUE!</v>
      </c>
      <c r="O7" s="9">
        <f>'YPF VALORES'!V7</f>
        <v>1.3528438508339216</v>
      </c>
      <c r="P7" s="9">
        <f>'YPF VALORES'!Y7</f>
        <v>0.51618821078972643</v>
      </c>
      <c r="Q7" s="9">
        <f>'YPF VALORES'!AB7</f>
        <v>0.67511658712661093</v>
      </c>
      <c r="R7" s="9">
        <f>'YPF VALORES'!AE7</f>
        <v>-7.4460594483656273E-3</v>
      </c>
      <c r="S7" s="9">
        <f>'YPF VALORES'!AH7</f>
        <v>0.10482100784447135</v>
      </c>
      <c r="T7" s="9">
        <f>'YPF VALORES'!AK7</f>
        <v>3.380497387382392</v>
      </c>
      <c r="U7" s="9">
        <f>'YPF VALORES'!AN7</f>
        <v>0.51618821078972643</v>
      </c>
      <c r="V7" s="9">
        <f>'YPF VALORES'!AQ7</f>
        <v>0.3681399581767324</v>
      </c>
      <c r="W7" s="9">
        <f>'YPF VALORES'!AT7</f>
        <v>0.67511658712661093</v>
      </c>
    </row>
    <row r="8" spans="1:24" x14ac:dyDescent="0.25">
      <c r="A8" s="2">
        <v>44994</v>
      </c>
      <c r="B8" t="s">
        <v>9</v>
      </c>
      <c r="C8" s="2">
        <f t="shared" si="0"/>
        <v>44994</v>
      </c>
      <c r="D8" s="2">
        <f t="shared" si="1"/>
        <v>44995</v>
      </c>
      <c r="E8">
        <f>_xll.BDH("GT10 Govt","PX_LAST",VALUE(TEXT(A8,"dd/mm/yyyy")))</f>
        <v>3.9060000000000001</v>
      </c>
      <c r="F8">
        <f>_xll.BDH("SPY US EQUITY","PX_LAST",C8)</f>
        <v>391.56</v>
      </c>
      <c r="G8">
        <f>_xll.BDH(Sheet1!$B$1,"PX_LAST",C8)</f>
        <v>11.56</v>
      </c>
      <c r="H8">
        <f>_xll.BDH(Sheet1!$B$1,"PX_LAST",WORKDAY(C8,1))</f>
        <v>10.65</v>
      </c>
      <c r="I8" s="9">
        <f>'YPF VALORES'!D8</f>
        <v>0.18128207063747559</v>
      </c>
      <c r="J8" s="9">
        <f>'YPF VALORES'!G8</f>
        <v>5.9234108020054244E-2</v>
      </c>
      <c r="K8" s="9">
        <f>'YPF VALORES'!J8</f>
        <v>9.1076065070556211E-2</v>
      </c>
      <c r="L8" s="9">
        <f>'YPF VALORES'!M8</f>
        <v>-4.8365760335976282E-2</v>
      </c>
      <c r="M8" s="9">
        <f>'YPF VALORES'!P8</f>
        <v>0.18128207063747559</v>
      </c>
      <c r="N8" s="9" t="e">
        <f>'YPF VALORES'!S8</f>
        <v>#VALUE!</v>
      </c>
      <c r="O8" s="9">
        <f>'YPF VALORES'!V8</f>
        <v>0.18494085903890611</v>
      </c>
      <c r="P8" s="9">
        <f>'YPF VALORES'!Y8</f>
        <v>0.11522284044039988</v>
      </c>
      <c r="Q8" s="9">
        <f>'YPF VALORES'!AB8</f>
        <v>-2.2740138525753073E-3</v>
      </c>
      <c r="R8" s="9">
        <f>'YPF VALORES'!AE8</f>
        <v>0.15056140766531412</v>
      </c>
      <c r="S8" s="9">
        <f>'YPF VALORES'!AH8</f>
        <v>-0.10535728827664148</v>
      </c>
      <c r="T8" s="9">
        <f>'YPF VALORES'!AK8</f>
        <v>-0.44264501986857363</v>
      </c>
      <c r="U8" s="9">
        <f>'YPF VALORES'!AN8</f>
        <v>0.11522284044039988</v>
      </c>
      <c r="V8" s="9">
        <f>'YPF VALORES'!AQ8</f>
        <v>0.55492064216020265</v>
      </c>
      <c r="W8" s="9">
        <f>'YPF VALORES'!AT8</f>
        <v>-2.2740138525753073E-3</v>
      </c>
    </row>
    <row r="9" spans="1:24" x14ac:dyDescent="0.25">
      <c r="A9" s="2">
        <v>44874</v>
      </c>
      <c r="B9" t="s">
        <v>9</v>
      </c>
      <c r="C9" s="2">
        <f t="shared" si="0"/>
        <v>44874</v>
      </c>
      <c r="D9" s="2">
        <f t="shared" si="1"/>
        <v>44875</v>
      </c>
      <c r="E9">
        <f>_xll.BDH("GT10 Govt","PX_LAST",VALUE(TEXT(A9,"dd/mm/yyyy")))</f>
        <v>4.0949999999999998</v>
      </c>
      <c r="F9">
        <f>_xll.BDH("SPY US EQUITY","PX_LAST",C9)</f>
        <v>374.13</v>
      </c>
      <c r="G9">
        <f>_xll.BDH(Sheet1!$B$1,"PX_LAST",C9)</f>
        <v>7.12</v>
      </c>
      <c r="H9">
        <f>_xll.BDH(Sheet1!$B$1,"PX_LAST",WORKDAY(C9,1))</f>
        <v>7.19</v>
      </c>
      <c r="I9" s="9">
        <f>'YPF VALORES'!D9</f>
        <v>0.45481058149553388</v>
      </c>
      <c r="J9" s="9">
        <f>'YPF VALORES'!G9</f>
        <v>-0.20492875799267674</v>
      </c>
      <c r="K9" s="9">
        <f>'YPF VALORES'!J9</f>
        <v>2.2177915107915336E-2</v>
      </c>
      <c r="L9" s="9">
        <f>'YPF VALORES'!M9</f>
        <v>-0.12524768984919299</v>
      </c>
      <c r="M9" s="9">
        <f>'YPF VALORES'!P9</f>
        <v>0.45481058149553388</v>
      </c>
      <c r="N9" s="9" t="e">
        <f>'YPF VALORES'!S9</f>
        <v>#VALUE!</v>
      </c>
      <c r="O9" s="9">
        <f>'YPF VALORES'!V9</f>
        <v>1.5049061168679962</v>
      </c>
      <c r="P9" s="9">
        <f>'YPF VALORES'!Y9</f>
        <v>0.48125569363376197</v>
      </c>
      <c r="Q9" s="9">
        <f>'YPF VALORES'!AB9</f>
        <v>0.58606524514754099</v>
      </c>
      <c r="R9" s="9">
        <f>'YPF VALORES'!AE9</f>
        <v>-0.6538929991723037</v>
      </c>
      <c r="S9" s="9">
        <f>'YPF VALORES'!AH9</f>
        <v>7.0757231154780609E-2</v>
      </c>
      <c r="T9" s="9">
        <f>'YPF VALORES'!AK9</f>
        <v>-0.11497201300414084</v>
      </c>
      <c r="U9" s="9">
        <f>'YPF VALORES'!AN9</f>
        <v>0.43393912972376825</v>
      </c>
      <c r="V9" s="9">
        <f>'YPF VALORES'!AQ9</f>
        <v>0.12919833609087261</v>
      </c>
      <c r="W9" s="9">
        <f>'YPF VALORES'!AT9</f>
        <v>0.48764045592611427</v>
      </c>
    </row>
    <row r="10" spans="1:24" x14ac:dyDescent="0.25">
      <c r="A10" s="2">
        <v>44783</v>
      </c>
      <c r="B10" t="s">
        <v>9</v>
      </c>
      <c r="C10" s="2">
        <f t="shared" si="0"/>
        <v>44783</v>
      </c>
      <c r="D10" s="2">
        <f t="shared" si="1"/>
        <v>44784</v>
      </c>
      <c r="E10">
        <f>_xll.BDH("GT10 Govt","PX_LAST",VALUE(TEXT(A10,"dd/mm/yyyy")))</f>
        <v>2.7850000000000001</v>
      </c>
      <c r="F10">
        <f>_xll.BDH("SPY US EQUITY","PX_LAST",C10)</f>
        <v>419.99</v>
      </c>
      <c r="G10">
        <f>_xll.BDH(Sheet1!$B$1,"PX_LAST",C10)</f>
        <v>3.91</v>
      </c>
      <c r="H10">
        <f>_xll.BDH(Sheet1!$B$1,"PX_LAST",WORKDAY(C10,1))</f>
        <v>4.09</v>
      </c>
      <c r="I10" s="9">
        <f>'YPF VALORES'!D10</f>
        <v>1.7912793470888797</v>
      </c>
      <c r="J10" s="9" t="e">
        <f>'YPF VALORES'!G10</f>
        <v>#VALUE!</v>
      </c>
      <c r="K10" s="9">
        <f>'YPF VALORES'!J10</f>
        <v>-0.34430853117470483</v>
      </c>
      <c r="L10" s="9">
        <f>'YPF VALORES'!M10</f>
        <v>-9.7164132304894402E-2</v>
      </c>
      <c r="M10" s="9">
        <f>'YPF VALORES'!P10</f>
        <v>1.7912793470888797</v>
      </c>
      <c r="N10" s="9" t="e">
        <f>'YPF VALORES'!S10</f>
        <v>#VALUE!</v>
      </c>
      <c r="O10" s="9">
        <f>'YPF VALORES'!V10</f>
        <v>2.095624272842139</v>
      </c>
      <c r="P10" s="9">
        <f>'YPF VALORES'!Y10</f>
        <v>0.31529905108943379</v>
      </c>
      <c r="Q10" s="9">
        <f>'YPF VALORES'!AB10</f>
        <v>0.58571641596440749</v>
      </c>
      <c r="R10" s="9">
        <f>'YPF VALORES'!AE10</f>
        <v>-0.90506372904275012</v>
      </c>
      <c r="S10" s="9">
        <f>'YPF VALORES'!AH10</f>
        <v>0.20559382647694679</v>
      </c>
      <c r="T10" s="9">
        <f>'YPF VALORES'!AK10</f>
        <v>-1.0580667826349588E-2</v>
      </c>
      <c r="U10" s="9">
        <f>'YPF VALORES'!AN10</f>
        <v>0.28146755288688574</v>
      </c>
      <c r="V10" s="9">
        <f>'YPF VALORES'!AQ10</f>
        <v>0.45225476167860634</v>
      </c>
      <c r="W10" s="9">
        <f>'YPF VALORES'!AT10</f>
        <v>0.45484470464315785</v>
      </c>
    </row>
    <row r="11" spans="1:24" x14ac:dyDescent="0.25">
      <c r="A11" s="2">
        <v>44692</v>
      </c>
      <c r="B11" t="s">
        <v>9</v>
      </c>
      <c r="C11" s="2">
        <f t="shared" si="0"/>
        <v>44692</v>
      </c>
      <c r="D11" s="2">
        <f t="shared" si="1"/>
        <v>44693</v>
      </c>
      <c r="E11">
        <f>_xll.BDH("GT10 Govt","PX_LAST",VALUE(TEXT(A11,"dd/mm/yyyy")))</f>
        <v>2.927</v>
      </c>
      <c r="F11">
        <f>_xll.BDH("SPY US EQUITY","PX_LAST",C11)</f>
        <v>392.75</v>
      </c>
      <c r="G11">
        <f>_xll.BDH(Sheet1!$B$1,"PX_LAST",C11)</f>
        <v>4.0599999999999996</v>
      </c>
      <c r="H11">
        <f>_xll.BDH(Sheet1!$B$1,"PX_LAST",WORKDAY(C11,1))</f>
        <v>4.04</v>
      </c>
      <c r="I11" s="9">
        <f>'YPF VALORES'!D11</f>
        <v>-0.51432068793948993</v>
      </c>
      <c r="J11" s="9" t="e">
        <f>'YPF VALORES'!G11</f>
        <v>#VALUE!</v>
      </c>
      <c r="K11" s="9">
        <f>'YPF VALORES'!J11</f>
        <v>-22.899526054478969</v>
      </c>
      <c r="L11" s="9">
        <f>'YPF VALORES'!M11</f>
        <v>9.1819504625948234E-2</v>
      </c>
      <c r="M11" s="9">
        <f>'YPF VALORES'!P11</f>
        <v>-0.51432068793948993</v>
      </c>
      <c r="N11" s="9" t="e">
        <f>'YPF VALORES'!S11</f>
        <v>#VALUE!</v>
      </c>
      <c r="O11" s="9">
        <f>'YPF VALORES'!V11</f>
        <v>-0.40530213806617976</v>
      </c>
      <c r="P11" s="9">
        <f>'YPF VALORES'!Y11</f>
        <v>0.15332507801985185</v>
      </c>
      <c r="Q11" s="9">
        <f>'YPF VALORES'!AB11</f>
        <v>-3.2181176038819759E-2</v>
      </c>
      <c r="R11" s="9">
        <f>'YPF VALORES'!AE11</f>
        <v>4.6633778978881768E-3</v>
      </c>
      <c r="S11" s="9">
        <f>'YPF VALORES'!AH11</f>
        <v>-0.1608447241753973</v>
      </c>
      <c r="T11" s="9">
        <f>'YPF VALORES'!AK11</f>
        <v>0.308472219333501</v>
      </c>
      <c r="U11" s="9">
        <f>'YPF VALORES'!AN11</f>
        <v>0.14243551068983717</v>
      </c>
      <c r="V11" s="9">
        <f>'YPF VALORES'!AQ11</f>
        <v>0.32315344772909782</v>
      </c>
      <c r="W11" s="9">
        <f>'YPF VALORES'!AT11</f>
        <v>-0.17404496943610437</v>
      </c>
    </row>
    <row r="12" spans="1:24" x14ac:dyDescent="0.25">
      <c r="A12" s="2">
        <v>44623</v>
      </c>
      <c r="B12" t="s">
        <v>9</v>
      </c>
      <c r="C12" s="2">
        <f t="shared" si="0"/>
        <v>44623</v>
      </c>
      <c r="D12" s="2">
        <f t="shared" si="1"/>
        <v>44624</v>
      </c>
      <c r="E12">
        <f>_xll.BDH("GT10 Govt","PX_LAST",VALUE(TEXT(A12,"dd/mm/yyyy")))</f>
        <v>1.8420000000000001</v>
      </c>
      <c r="F12">
        <f>_xll.BDH("SPY US EQUITY","PX_LAST",C12)</f>
        <v>435.71</v>
      </c>
      <c r="G12">
        <f>_xll.BDH(Sheet1!$B$1,"PX_LAST",C12)</f>
        <v>4.55</v>
      </c>
      <c r="H12">
        <f>_xll.BDH(Sheet1!$B$1,"PX_LAST",WORKDAY(C12,1))</f>
        <v>4.34</v>
      </c>
      <c r="I12" s="9">
        <f>'YPF VALORES'!D12</f>
        <v>-1.0292899733611109</v>
      </c>
      <c r="J12" s="9">
        <f>'YPF VALORES'!G12</f>
        <v>-1.0266680701794797</v>
      </c>
      <c r="K12" s="9">
        <f>'YPF VALORES'!J12</f>
        <v>-0.88066244944904704</v>
      </c>
      <c r="L12" s="9">
        <f>'YPF VALORES'!M12</f>
        <v>-9.9596290248178176E-2</v>
      </c>
      <c r="M12" s="9">
        <f>'YPF VALORES'!P12</f>
        <v>-1.0292899733611109</v>
      </c>
      <c r="N12" s="9" t="e">
        <f>'YPF VALORES'!S12</f>
        <v>#VALUE!</v>
      </c>
      <c r="O12" s="9">
        <f>'YPF VALORES'!V12</f>
        <v>-1.0379633292159174</v>
      </c>
      <c r="P12" s="9">
        <f>'YPF VALORES'!Y12</f>
        <v>9.831619475970621E-2</v>
      </c>
      <c r="Q12" s="9">
        <f>'YPF VALORES'!AB12</f>
        <v>-0.40955235476831509</v>
      </c>
      <c r="R12" s="9">
        <f>'YPF VALORES'!AE12</f>
        <v>-0.75602029723657649</v>
      </c>
      <c r="S12" s="9">
        <f>'YPF VALORES'!AH12</f>
        <v>-0.4624065018354151</v>
      </c>
      <c r="T12" s="9">
        <f>'YPF VALORES'!AK12</f>
        <v>1.2674601921506046E-2</v>
      </c>
      <c r="U12" s="9">
        <f>'YPF VALORES'!AN12</f>
        <v>6.1331182695977926E-2</v>
      </c>
      <c r="V12" s="9">
        <f>'YPF VALORES'!AQ12</f>
        <v>-5.1763822062904974E-2</v>
      </c>
      <c r="W12" s="9">
        <f>'YPF VALORES'!AT12</f>
        <v>-0.40955235476831509</v>
      </c>
    </row>
    <row r="13" spans="1:24" x14ac:dyDescent="0.25">
      <c r="A13" s="2">
        <v>44509</v>
      </c>
      <c r="B13" t="s">
        <v>9</v>
      </c>
      <c r="C13" s="2">
        <f t="shared" si="0"/>
        <v>44509</v>
      </c>
      <c r="D13" s="2">
        <f t="shared" si="1"/>
        <v>44510</v>
      </c>
      <c r="E13">
        <f>_xll.BDH("GT10 Govt","PX_LAST",VALUE(TEXT(A13,"dd/mm/yyyy")))</f>
        <v>1.4379999999999999</v>
      </c>
      <c r="F13">
        <f>_xll.BDH("SPY US EQUITY","PX_LAST",C13)</f>
        <v>467.38</v>
      </c>
      <c r="G13">
        <f>_xll.BDH(Sheet1!$B$1,"PX_LAST",C13)</f>
        <v>4.5599999999999996</v>
      </c>
      <c r="H13">
        <f>_xll.BDH(Sheet1!$B$1,"PX_LAST",WORKDAY(C13,1))</f>
        <v>4.4000000000000004</v>
      </c>
      <c r="I13" s="9">
        <f>'YPF VALORES'!D13</f>
        <v>-1.2983413490490125</v>
      </c>
      <c r="J13" s="9">
        <f>'YPF VALORES'!G13</f>
        <v>-1.2715362800118293</v>
      </c>
      <c r="K13" s="9">
        <f>'YPF VALORES'!J13</f>
        <v>-0.71086148717140119</v>
      </c>
      <c r="L13" s="9">
        <f>'YPF VALORES'!M13</f>
        <v>0.28391583758427297</v>
      </c>
      <c r="M13" s="9">
        <f>'YPF VALORES'!P13</f>
        <v>-1.2983413490490125</v>
      </c>
      <c r="N13" s="9" t="e">
        <f>'YPF VALORES'!S13</f>
        <v>#VALUE!</v>
      </c>
      <c r="O13" s="9">
        <f>'YPF VALORES'!V13</f>
        <v>1.0482639770182014</v>
      </c>
      <c r="P13" s="9">
        <f>'YPF VALORES'!Y13</f>
        <v>0.12069067167280778</v>
      </c>
      <c r="Q13" s="9">
        <f>'YPF VALORES'!AB13</f>
        <v>-5.2625299890860742</v>
      </c>
      <c r="R13" s="9">
        <f>'YPF VALORES'!AE13</f>
        <v>-1.6808525203714897E-2</v>
      </c>
      <c r="S13" s="9">
        <f>'YPF VALORES'!AH13</f>
        <v>-4.8034848480746</v>
      </c>
      <c r="T13" s="9">
        <f>'YPF VALORES'!AK13</f>
        <v>0.20173443092314169</v>
      </c>
      <c r="U13" s="9">
        <f>'YPF VALORES'!AN13</f>
        <v>0.12069067167280778</v>
      </c>
      <c r="V13" s="9">
        <f>'YPF VALORES'!AQ13</f>
        <v>0.84343693323239277</v>
      </c>
      <c r="W13" s="9">
        <f>'YPF VALORES'!AT13</f>
        <v>-5.2625299890860742</v>
      </c>
    </row>
    <row r="14" spans="1:24" x14ac:dyDescent="0.25">
      <c r="A14" s="2">
        <v>44418</v>
      </c>
      <c r="B14" t="s">
        <v>9</v>
      </c>
      <c r="C14" s="2">
        <f t="shared" si="0"/>
        <v>44418</v>
      </c>
      <c r="D14" s="2">
        <f t="shared" si="1"/>
        <v>44419</v>
      </c>
      <c r="E14">
        <f>_xll.BDH("GT10 Govt","PX_LAST",VALUE(TEXT(A14,"dd/mm/yyyy")))</f>
        <v>1.351</v>
      </c>
      <c r="F14">
        <f>_xll.BDH("SPY US EQUITY","PX_LAST",C14)</f>
        <v>442.68</v>
      </c>
      <c r="G14">
        <f>_xll.BDH(Sheet1!$B$1,"PX_LAST",C14)</f>
        <v>4.74</v>
      </c>
      <c r="H14">
        <f>_xll.BDH(Sheet1!$B$1,"PX_LAST",WORKDAY(C14,1))</f>
        <v>5.0999999999999996</v>
      </c>
      <c r="I14" s="9">
        <f>'YPF VALORES'!D14</f>
        <v>-0.50999532415499849</v>
      </c>
      <c r="J14" s="9">
        <f>'YPF VALORES'!G14</f>
        <v>-0.55493760029900807</v>
      </c>
      <c r="K14" s="9">
        <f>'YPF VALORES'!J14</f>
        <v>-2.6089769365354281</v>
      </c>
      <c r="L14" s="9">
        <f>'YPF VALORES'!M14</f>
        <v>2.908587569053056E-2</v>
      </c>
      <c r="M14" s="9">
        <f>'YPF VALORES'!P14</f>
        <v>-0.50999532415499849</v>
      </c>
      <c r="N14" s="9" t="e">
        <f>'YPF VALORES'!S14</f>
        <v>#VALUE!</v>
      </c>
      <c r="O14" s="9">
        <f>'YPF VALORES'!V14</f>
        <v>1.36021027674684</v>
      </c>
      <c r="P14" s="9">
        <f>'YPF VALORES'!Y14</f>
        <v>0.12235796616496475</v>
      </c>
      <c r="Q14" s="9">
        <f>'YPF VALORES'!AB14</f>
        <v>-1.7647584321716794</v>
      </c>
      <c r="R14" s="9">
        <f>'YPF VALORES'!AE14</f>
        <v>-0.1058847959429271</v>
      </c>
      <c r="S14" s="9">
        <f>'YPF VALORES'!AH14</f>
        <v>-1.6813854895019062</v>
      </c>
      <c r="T14" s="9">
        <f>'YPF VALORES'!AK14</f>
        <v>0.39032301914546919</v>
      </c>
      <c r="U14" s="9">
        <f>'YPF VALORES'!AN14</f>
        <v>0.12235796616496475</v>
      </c>
      <c r="V14" s="9">
        <f>'YPF VALORES'!AQ14</f>
        <v>0.67271581779754563</v>
      </c>
      <c r="W14" s="9">
        <f>'YPF VALORES'!AT14</f>
        <v>-1.7647584321716794</v>
      </c>
    </row>
    <row r="15" spans="1:24" x14ac:dyDescent="0.25">
      <c r="A15" s="2">
        <v>44327</v>
      </c>
      <c r="B15" t="s">
        <v>429</v>
      </c>
      <c r="C15" s="2">
        <f t="shared" si="0"/>
        <v>44326</v>
      </c>
      <c r="D15" s="2">
        <f t="shared" si="1"/>
        <v>44327</v>
      </c>
      <c r="E15">
        <f>_xll.BDH("GT10 Govt","PX_LAST",VALUE(TEXT(A15,"dd/mm/yyyy")))</f>
        <v>1.623</v>
      </c>
      <c r="F15">
        <f>_xll.BDH("SPY US EQUITY","PX_LAST",C15)</f>
        <v>417.94</v>
      </c>
      <c r="G15">
        <f>_xll.BDH(Sheet1!$B$1,"PX_LAST",C15)</f>
        <v>4.07</v>
      </c>
      <c r="H15">
        <f>_xll.BDH(Sheet1!$B$1,"PX_LAST",WORKDAY(C15,1))</f>
        <v>3.9</v>
      </c>
      <c r="I15" s="9">
        <f>'YPF VALORES'!D15</f>
        <v>-0.2186658136936408</v>
      </c>
      <c r="J15" s="9">
        <f>'YPF VALORES'!G15</f>
        <v>-0.32130978520306219</v>
      </c>
      <c r="K15" s="9">
        <f>'YPF VALORES'!J15</f>
        <v>6.3839255647690774E-2</v>
      </c>
      <c r="L15" s="9">
        <f>'YPF VALORES'!M15</f>
        <v>-0.1616708447769839</v>
      </c>
      <c r="M15" s="9">
        <f>'YPF VALORES'!P15</f>
        <v>-0.2186658136936408</v>
      </c>
      <c r="N15" s="9" t="e">
        <f>'YPF VALORES'!S15</f>
        <v>#VALUE!</v>
      </c>
      <c r="O15" s="9">
        <f>'YPF VALORES'!V15</f>
        <v>0.72775324204164749</v>
      </c>
      <c r="P15" s="9">
        <f>'YPF VALORES'!Y15</f>
        <v>0.16209906425664733</v>
      </c>
      <c r="Q15" s="9">
        <f>'YPF VALORES'!AB15</f>
        <v>-0.40656913283288831</v>
      </c>
      <c r="R15" s="9">
        <f>'YPF VALORES'!AE15</f>
        <v>-1.9684292900529976E-2</v>
      </c>
      <c r="S15" s="9">
        <f>'YPF VALORES'!AH15</f>
        <v>-0.48452822138917584</v>
      </c>
      <c r="T15" s="9">
        <f>'YPF VALORES'!AK15</f>
        <v>0.13279448240439251</v>
      </c>
      <c r="U15" s="9">
        <f>'YPF VALORES'!AN15</f>
        <v>0.16209906425664733</v>
      </c>
      <c r="V15" s="9">
        <f>'YPF VALORES'!AQ15</f>
        <v>0.66387152194997268</v>
      </c>
      <c r="W15" s="9">
        <f>'YPF VALORES'!AT15</f>
        <v>-0.40656913283288831</v>
      </c>
    </row>
    <row r="16" spans="1:24" x14ac:dyDescent="0.25">
      <c r="A16" s="2">
        <v>44260</v>
      </c>
      <c r="B16" t="s">
        <v>429</v>
      </c>
      <c r="C16" s="2">
        <f t="shared" si="0"/>
        <v>44259</v>
      </c>
      <c r="D16" s="2">
        <f t="shared" si="1"/>
        <v>44260</v>
      </c>
      <c r="E16">
        <f>_xll.BDH("GT10 Govt","PX_LAST",VALUE(TEXT(A16,"dd/mm/yyyy")))</f>
        <v>1.5680000000000001</v>
      </c>
      <c r="F16">
        <f>_xll.BDH("SPY US EQUITY","PX_LAST",C16)</f>
        <v>376.7</v>
      </c>
      <c r="G16">
        <f>_xll.BDH(Sheet1!$B$1,"PX_LAST",C16)</f>
        <v>4.1900000000000004</v>
      </c>
      <c r="H16">
        <f>_xll.BDH(Sheet1!$B$1,"PX_LAST",WORKDAY(C16,1))</f>
        <v>4.25</v>
      </c>
      <c r="I16" s="9">
        <f>'YPF VALORES'!D16</f>
        <v>-0.51124085913196438</v>
      </c>
      <c r="J16" s="9">
        <f>'YPF VALORES'!G16</f>
        <v>-0.54446693388583589</v>
      </c>
      <c r="K16" s="9">
        <f>'YPF VALORES'!J16</f>
        <v>0.90656040723553821</v>
      </c>
      <c r="L16" s="9">
        <f>'YPF VALORES'!M16</f>
        <v>-8.0491155470439502E-2</v>
      </c>
      <c r="M16" s="9">
        <f>'YPF VALORES'!P16</f>
        <v>-0.51124085913196438</v>
      </c>
      <c r="N16" s="9" t="e">
        <f>'YPF VALORES'!S16</f>
        <v>#VALUE!</v>
      </c>
      <c r="O16" s="9">
        <f>'YPF VALORES'!V16</f>
        <v>-0.25838221412573736</v>
      </c>
      <c r="P16" s="9">
        <f>'YPF VALORES'!Y16</f>
        <v>7.2938886823957327E-2</v>
      </c>
      <c r="Q16" s="9">
        <f>'YPF VALORES'!AB16</f>
        <v>-0.33197090875529922</v>
      </c>
      <c r="R16" s="9">
        <f>'YPF VALORES'!AE16</f>
        <v>-3.6097245991782989E-3</v>
      </c>
      <c r="S16" s="9">
        <f>'YPF VALORES'!AH16</f>
        <v>-0.3773838384941407</v>
      </c>
      <c r="T16" s="9">
        <f>'YPF VALORES'!AK16</f>
        <v>-0.44770818653327882</v>
      </c>
      <c r="U16" s="9">
        <f>'YPF VALORES'!AN16</f>
        <v>7.2938886823957327E-2</v>
      </c>
      <c r="V16" s="9">
        <f>'YPF VALORES'!AQ16</f>
        <v>0.18874570215810937</v>
      </c>
      <c r="W16" s="9">
        <f>'YPF VALORES'!AT16</f>
        <v>-0.33197090875529922</v>
      </c>
    </row>
    <row r="17" spans="1:23" x14ac:dyDescent="0.25">
      <c r="A17" s="2">
        <v>44145</v>
      </c>
      <c r="B17" t="s">
        <v>9</v>
      </c>
      <c r="C17" s="2">
        <f t="shared" si="0"/>
        <v>44145</v>
      </c>
      <c r="D17" s="2">
        <f t="shared" si="1"/>
        <v>44146</v>
      </c>
      <c r="E17">
        <f>_xll.BDH("GT10 Govt","PX_LAST",VALUE(TEXT(A17,"dd/mm/yyyy")))</f>
        <v>0.96099999999999997</v>
      </c>
      <c r="F17">
        <f>_xll.BDH("SPY US EQUITY","PX_LAST",C17)</f>
        <v>354.04</v>
      </c>
      <c r="G17">
        <f>_xll.BDH(Sheet1!$B$1,"PX_LAST",C17)</f>
        <v>4.75</v>
      </c>
      <c r="H17">
        <f>_xll.BDH(Sheet1!$B$1,"PX_LAST",WORKDAY(C17,1))</f>
        <v>4.58</v>
      </c>
      <c r="I17" s="9">
        <f>'YPF VALORES'!D17</f>
        <v>1.7129379093527795</v>
      </c>
      <c r="J17" s="9">
        <f>'YPF VALORES'!G17</f>
        <v>1.4122157532760387</v>
      </c>
      <c r="K17" s="9">
        <f>'YPF VALORES'!J17</f>
        <v>-7.3426217201886228</v>
      </c>
      <c r="L17" s="9">
        <f>'YPF VALORES'!M17</f>
        <v>-0.37314451881366184</v>
      </c>
      <c r="M17" s="9">
        <f>'YPF VALORES'!P17</f>
        <v>1.7129379093527795</v>
      </c>
      <c r="N17" s="9">
        <f>'YPF VALORES'!S17</f>
        <v>-7.9513706458123057E-4</v>
      </c>
      <c r="O17" s="9">
        <f>'YPF VALORES'!V17</f>
        <v>1.722844193555837</v>
      </c>
      <c r="P17" s="9">
        <f>'YPF VALORES'!Y17</f>
        <v>0.19607374731097371</v>
      </c>
      <c r="Q17" s="9">
        <f>'YPF VALORES'!AB17</f>
        <v>1.5275301435586703</v>
      </c>
      <c r="R17" s="9">
        <f>'YPF VALORES'!AE17</f>
        <v>0.32497498616086262</v>
      </c>
      <c r="S17" s="9">
        <f>'YPF VALORES'!AH17</f>
        <v>1.2473599591620612</v>
      </c>
      <c r="T17" s="9">
        <f>'YPF VALORES'!AK17</f>
        <v>-0.51197997142822194</v>
      </c>
      <c r="U17" s="9">
        <f>'YPF VALORES'!AN17</f>
        <v>0.19607374731097371</v>
      </c>
      <c r="V17" s="9">
        <f>'YPF VALORES'!AQ17</f>
        <v>2.1806729447372053E-2</v>
      </c>
      <c r="W17" s="9">
        <f>'YPF VALORES'!AT17</f>
        <v>1.5275301435586703</v>
      </c>
    </row>
    <row r="18" spans="1:23" x14ac:dyDescent="0.25">
      <c r="A18" s="2">
        <v>44054</v>
      </c>
      <c r="B18" s="4" t="s">
        <v>429</v>
      </c>
      <c r="C18" s="2">
        <f t="shared" si="0"/>
        <v>44053</v>
      </c>
      <c r="D18" s="2">
        <f t="shared" si="1"/>
        <v>44054</v>
      </c>
      <c r="E18">
        <f>_xll.BDH("GT10 Govt","PX_LAST",VALUE(TEXT(A18,"dd/mm/yyyy")))</f>
        <v>0.64200000000000002</v>
      </c>
      <c r="F18">
        <f>_xll.BDH("SPY US EQUITY","PX_LAST",C18)</f>
        <v>335.57</v>
      </c>
      <c r="G18">
        <f>_xll.BDH(Sheet1!$B$1,"PX_LAST",C18)</f>
        <v>6.24</v>
      </c>
      <c r="H18">
        <f>_xll.BDH(Sheet1!$B$1,"PX_LAST",WORKDAY(C18,1))</f>
        <v>5.9</v>
      </c>
      <c r="I18" s="9">
        <f>'YPF VALORES'!D18</f>
        <v>4.3570054573013719</v>
      </c>
      <c r="J18" s="9">
        <f>'YPF VALORES'!G18</f>
        <v>3.6191709290584999</v>
      </c>
      <c r="K18" s="9">
        <f>'YPF VALORES'!J18</f>
        <v>-1.5126450210555502</v>
      </c>
      <c r="L18" s="9">
        <f>'YPF VALORES'!M18</f>
        <v>-0.5639939087126673</v>
      </c>
      <c r="M18" s="9">
        <f>'YPF VALORES'!P18</f>
        <v>4.3570054573013719</v>
      </c>
      <c r="N18" s="9" t="e">
        <f>'YPF VALORES'!S18</f>
        <v>#VALUE!</v>
      </c>
      <c r="O18" s="9">
        <f>'YPF VALORES'!V18</f>
        <v>2.7052664804352977</v>
      </c>
      <c r="P18" s="9">
        <f>'YPF VALORES'!Y18</f>
        <v>0.21052433886293032</v>
      </c>
      <c r="Q18" s="9">
        <f>'YPF VALORES'!AB18</f>
        <v>14.319237746077849</v>
      </c>
      <c r="R18" s="9">
        <f>'YPF VALORES'!AE18</f>
        <v>0.19031097923252993</v>
      </c>
      <c r="S18" s="9">
        <f>'YPF VALORES'!AH18</f>
        <v>12.209278619564003</v>
      </c>
      <c r="T18" s="9">
        <f>'YPF VALORES'!AK18</f>
        <v>-0.62244955641496302</v>
      </c>
      <c r="U18" s="9">
        <f>'YPF VALORES'!AN18</f>
        <v>0.21052433886293032</v>
      </c>
      <c r="V18" s="9">
        <f>'YPF VALORES'!AQ18</f>
        <v>8.8428338000937412E-2</v>
      </c>
      <c r="W18" s="9">
        <f>'YPF VALORES'!AT18</f>
        <v>14.319237746077849</v>
      </c>
    </row>
    <row r="19" spans="1:23" x14ac:dyDescent="0.25">
      <c r="A19" s="2">
        <v>43962</v>
      </c>
      <c r="B19" t="s">
        <v>9</v>
      </c>
      <c r="C19" s="2">
        <f t="shared" si="0"/>
        <v>43962</v>
      </c>
      <c r="D19" s="2">
        <f t="shared" si="1"/>
        <v>43963</v>
      </c>
      <c r="E19">
        <f>_xll.BDH("GT10 Govt","PX_LAST",VALUE(TEXT(A19,"dd/mm/yyyy")))</f>
        <v>0.71099999999999997</v>
      </c>
      <c r="F19">
        <f>_xll.BDH("SPY US EQUITY","PX_LAST",C19)</f>
        <v>292.5</v>
      </c>
      <c r="G19">
        <f>_xll.BDH(Sheet1!$B$1,"PX_LAST",C19)</f>
        <v>4.1100000000000003</v>
      </c>
      <c r="H19">
        <f>_xll.BDH(Sheet1!$B$1,"PX_LAST",WORKDAY(C19,1))</f>
        <v>4.2699999999999996</v>
      </c>
      <c r="I19" s="9">
        <f>'YPF VALORES'!D19</f>
        <v>-5.0323496820311551</v>
      </c>
      <c r="J19" s="9">
        <f>'YPF VALORES'!G19</f>
        <v>-4.3331596088592246</v>
      </c>
      <c r="K19" s="9">
        <f>'YPF VALORES'!J19</f>
        <v>-2.1042852906816067</v>
      </c>
      <c r="L19" s="9">
        <f>'YPF VALORES'!M19</f>
        <v>-0.11544992709755841</v>
      </c>
      <c r="M19" s="9">
        <f>'YPF VALORES'!P19</f>
        <v>-5.0323496820311551</v>
      </c>
      <c r="N19" s="9" t="e">
        <f>'YPF VALORES'!S19</f>
        <v>#VALUE!</v>
      </c>
      <c r="O19" s="9">
        <f>'YPF VALORES'!V19</f>
        <v>2.268705822552648</v>
      </c>
      <c r="P19" s="9">
        <f>'YPF VALORES'!Y19</f>
        <v>0.225898193893185</v>
      </c>
      <c r="Q19" s="9">
        <f>'YPF VALORES'!AB19</f>
        <v>-1.7736192496956049</v>
      </c>
      <c r="R19" s="9">
        <f>'YPF VALORES'!AE19</f>
        <v>4.3891497076407049E-2</v>
      </c>
      <c r="S19" s="9">
        <f>'YPF VALORES'!AH19</f>
        <v>-1.6394773864012928</v>
      </c>
      <c r="T19" s="9">
        <f>'YPF VALORES'!AK19</f>
        <v>-0.84944014208867369</v>
      </c>
      <c r="U19" s="9">
        <f>'YPF VALORES'!AN19</f>
        <v>0.225898193893185</v>
      </c>
      <c r="V19" s="9">
        <f>'YPF VALORES'!AQ19</f>
        <v>0.27302671811352019</v>
      </c>
      <c r="W19" s="9">
        <f>'YPF VALORES'!AT19</f>
        <v>-1.7736192496956049</v>
      </c>
    </row>
    <row r="20" spans="1:23" x14ac:dyDescent="0.25">
      <c r="A20" s="2">
        <v>43896</v>
      </c>
      <c r="B20" s="4" t="s">
        <v>429</v>
      </c>
      <c r="C20" s="2">
        <f t="shared" si="0"/>
        <v>43895</v>
      </c>
      <c r="D20" s="2">
        <f t="shared" si="1"/>
        <v>43896</v>
      </c>
      <c r="E20">
        <f>_xll.BDH("GT10 Govt","PX_LAST",VALUE(TEXT(A20,"dd/mm/yyyy")))</f>
        <v>0.76400000000000001</v>
      </c>
      <c r="F20">
        <f>_xll.BDH("SPY US EQUITY","PX_LAST",C20)</f>
        <v>302.45999999999998</v>
      </c>
      <c r="G20">
        <f>_xll.BDH(Sheet1!$B$1,"PX_LAST",C20)</f>
        <v>7.75</v>
      </c>
      <c r="H20">
        <f>_xll.BDH(Sheet1!$B$1,"PX_LAST",WORKDAY(C20,1))</f>
        <v>7.3</v>
      </c>
      <c r="I20" s="9">
        <f>'YPF VALORES'!D20</f>
        <v>1.7770114895722871</v>
      </c>
      <c r="J20" s="9">
        <f>'YPF VALORES'!G20</f>
        <v>1.6308214078200387</v>
      </c>
      <c r="K20" s="9">
        <f>'YPF VALORES'!J20</f>
        <v>-1.9613299998757494</v>
      </c>
      <c r="L20" s="9">
        <f>'YPF VALORES'!M20</f>
        <v>-0.18311967669443119</v>
      </c>
      <c r="M20" s="9">
        <f>'YPF VALORES'!P20</f>
        <v>1.7770114895722871</v>
      </c>
      <c r="N20" s="9" t="e">
        <f>'YPF VALORES'!S20</f>
        <v>#VALUE!</v>
      </c>
      <c r="O20" s="9">
        <f>'YPF VALORES'!V20</f>
        <v>-4.461009623040546E-2</v>
      </c>
      <c r="P20" s="9">
        <f>'YPF VALORES'!Y20</f>
        <v>6.2165528635255596E-2</v>
      </c>
      <c r="Q20" s="9">
        <f>'YPF VALORES'!AB20</f>
        <v>-2.3362948756295774</v>
      </c>
      <c r="R20" s="9">
        <f>'YPF VALORES'!AE20</f>
        <v>1.4059191762802299</v>
      </c>
      <c r="S20" s="9">
        <f>'YPF VALORES'!AH20</f>
        <v>-2.2580853356694242</v>
      </c>
      <c r="T20" s="9">
        <f>'YPF VALORES'!AK20</f>
        <v>-0.68945840256676905</v>
      </c>
      <c r="U20" s="9">
        <f>'YPF VALORES'!AN20</f>
        <v>6.2165528635255596E-2</v>
      </c>
      <c r="V20" s="9">
        <f>'YPF VALORES'!AQ20</f>
        <v>6.9781764532570678E-2</v>
      </c>
      <c r="W20" s="9">
        <f>'YPF VALORES'!AT20</f>
        <v>-2.3362948756295774</v>
      </c>
    </row>
    <row r="21" spans="1:23" x14ac:dyDescent="0.25">
      <c r="A21" s="2">
        <v>43776</v>
      </c>
      <c r="B21" t="s">
        <v>9</v>
      </c>
      <c r="C21" s="2">
        <f t="shared" si="0"/>
        <v>43776</v>
      </c>
      <c r="D21" s="2">
        <f t="shared" si="1"/>
        <v>43777</v>
      </c>
      <c r="E21">
        <f>_xll.BDH("GT10 Govt","PX_LAST",VALUE(TEXT(A21,"dd/mm/yyyy")))</f>
        <v>1.9179999999999999</v>
      </c>
      <c r="F21">
        <f>_xll.BDH("SPY US EQUITY","PX_LAST",C21)</f>
        <v>308.18</v>
      </c>
      <c r="G21">
        <f>_xll.BDH(Sheet1!$B$1,"PX_LAST",C21)</f>
        <v>9.5</v>
      </c>
      <c r="H21">
        <f>_xll.BDH(Sheet1!$B$1,"PX_LAST",WORKDAY(C21,1))</f>
        <v>9.42</v>
      </c>
      <c r="I21" s="9">
        <f>'YPF VALORES'!D21</f>
        <v>-1.4169389231535376</v>
      </c>
      <c r="J21" s="9">
        <f>'YPF VALORES'!G21</f>
        <v>-1.3130313467372585</v>
      </c>
      <c r="K21" s="9">
        <f>'YPF VALORES'!J21</f>
        <v>0.46590868825442899</v>
      </c>
      <c r="L21" s="9">
        <f>'YPF VALORES'!M21</f>
        <v>-0.21569036304177347</v>
      </c>
      <c r="M21" s="9">
        <f>'YPF VALORES'!P21</f>
        <v>-1.4169389231535376</v>
      </c>
      <c r="N21" s="9" t="e">
        <f>'YPF VALORES'!S21</f>
        <v>#VALUE!</v>
      </c>
      <c r="O21" s="9">
        <f>'YPF VALORES'!V21</f>
        <v>0.24882401320515024</v>
      </c>
      <c r="P21" s="9">
        <f>'YPF VALORES'!Y21</f>
        <v>0.3557244841143623</v>
      </c>
      <c r="Q21" s="9">
        <f>'YPF VALORES'!AB21</f>
        <v>-1.0194794354716625</v>
      </c>
      <c r="R21" s="9">
        <f>'YPF VALORES'!AE21</f>
        <v>0.12654400551777623</v>
      </c>
      <c r="S21" s="9">
        <f>'YPF VALORES'!AH21</f>
        <v>-1.014368284780508</v>
      </c>
      <c r="T21" s="9">
        <f>'YPF VALORES'!AK21</f>
        <v>-0.81947721026973841</v>
      </c>
      <c r="U21" s="9">
        <f>'YPF VALORES'!AN21</f>
        <v>0.3557244841143623</v>
      </c>
      <c r="V21" s="9">
        <f>'YPF VALORES'!AQ21</f>
        <v>0.37613275787868083</v>
      </c>
      <c r="W21" s="9">
        <f>'YPF VALORES'!AT21</f>
        <v>-1.0194794354716625</v>
      </c>
    </row>
    <row r="22" spans="1:23" x14ac:dyDescent="0.25">
      <c r="A22" s="2">
        <v>43685</v>
      </c>
      <c r="B22" t="s">
        <v>429</v>
      </c>
      <c r="C22" s="2">
        <f t="shared" si="0"/>
        <v>43684</v>
      </c>
      <c r="D22" s="2">
        <f t="shared" si="1"/>
        <v>43685</v>
      </c>
      <c r="E22">
        <f>_xll.BDH("GT10 Govt","PX_LAST",VALUE(TEXT(A22,"dd/mm/yyyy")))</f>
        <v>1.718</v>
      </c>
      <c r="F22">
        <f>_xll.BDH("SPY US EQUITY","PX_LAST",C22)</f>
        <v>287.97000000000003</v>
      </c>
      <c r="G22">
        <f>_xll.BDH(Sheet1!$B$1,"PX_LAST",C22)</f>
        <v>15.85</v>
      </c>
      <c r="H22">
        <f>_xll.BDH(Sheet1!$B$1,"PX_LAST",WORKDAY(C22,1))</f>
        <v>15.63</v>
      </c>
      <c r="I22" s="9">
        <f>'YPF VALORES'!D22</f>
        <v>0.1935808954893159</v>
      </c>
      <c r="J22" s="9">
        <f>'YPF VALORES'!G22</f>
        <v>5.9266052687064086E-2</v>
      </c>
      <c r="K22" s="9">
        <f>'YPF VALORES'!J22</f>
        <v>1.5517559660669029</v>
      </c>
      <c r="L22" s="9">
        <f>'YPF VALORES'!M22</f>
        <v>-1.7861161502785716E-4</v>
      </c>
      <c r="M22" s="9">
        <f>'YPF VALORES'!P22</f>
        <v>0.1935808954893159</v>
      </c>
      <c r="N22" s="9" t="e">
        <f>'YPF VALORES'!S22</f>
        <v>#VALUE!</v>
      </c>
      <c r="O22" s="9">
        <f>'YPF VALORES'!V22</f>
        <v>0.14628025896458707</v>
      </c>
      <c r="P22" s="9">
        <f>'YPF VALORES'!Y22</f>
        <v>0.1267999125069017</v>
      </c>
      <c r="Q22" s="9">
        <f>'YPF VALORES'!AB22</f>
        <v>-4.2200903674410983E-2</v>
      </c>
      <c r="R22" s="9" t="e">
        <f>'YPF VALORES'!AE22</f>
        <v>#VALUE!</v>
      </c>
      <c r="S22" s="9">
        <f>'YPF VALORES'!AH22</f>
        <v>-0.14998298660258269</v>
      </c>
      <c r="T22" s="9">
        <f>'YPF VALORES'!AK22</f>
        <v>-1.0759931138906951</v>
      </c>
      <c r="U22" s="9">
        <f>'YPF VALORES'!AN22</f>
        <v>0.1267999125069017</v>
      </c>
      <c r="V22" s="9">
        <f>'YPF VALORES'!AQ22</f>
        <v>0.13810312584365092</v>
      </c>
      <c r="W22" s="9">
        <f>'YPF VALORES'!AT22</f>
        <v>-4.2200903674410983E-2</v>
      </c>
    </row>
    <row r="23" spans="1:23" x14ac:dyDescent="0.25">
      <c r="A23" s="2">
        <v>43594</v>
      </c>
      <c r="B23" t="s">
        <v>9</v>
      </c>
      <c r="C23" s="2">
        <f t="shared" si="0"/>
        <v>43594</v>
      </c>
      <c r="D23" s="2">
        <f t="shared" si="1"/>
        <v>43595</v>
      </c>
      <c r="E23">
        <f>_xll.BDH("GT10 Govt","PX_LAST",VALUE(TEXT(A23,"dd/mm/yyyy")))</f>
        <v>2.444</v>
      </c>
      <c r="F23">
        <f>_xll.BDH("SPY US EQUITY","PX_LAST",C23)</f>
        <v>286.66000000000003</v>
      </c>
      <c r="G23">
        <f>_xll.BDH(Sheet1!$B$1,"PX_LAST",C23)</f>
        <v>15</v>
      </c>
      <c r="H23">
        <f>_xll.BDH(Sheet1!$B$1,"PX_LAST",WORKDAY(C23,1))</f>
        <v>14.63</v>
      </c>
      <c r="I23" s="9">
        <f>'YPF VALORES'!D23</f>
        <v>1.9091933870018849</v>
      </c>
      <c r="J23" s="9">
        <f>'YPF VALORES'!G23</f>
        <v>1.223116525686077</v>
      </c>
      <c r="K23" s="9">
        <f>'YPF VALORES'!J23</f>
        <v>0.63573113969076211</v>
      </c>
      <c r="L23" s="9">
        <f>'YPF VALORES'!M23</f>
        <v>3.098717897365888E-2</v>
      </c>
      <c r="M23" s="9">
        <f>'YPF VALORES'!P23</f>
        <v>1.9091933870018849</v>
      </c>
      <c r="N23" s="9" t="e">
        <f>'YPF VALORES'!S23</f>
        <v>#VALUE!</v>
      </c>
      <c r="O23" s="9">
        <f>'YPF VALORES'!V23</f>
        <v>1.1270997714617703</v>
      </c>
      <c r="P23" s="9">
        <f>'YPF VALORES'!Y23</f>
        <v>0.29123945708788668</v>
      </c>
      <c r="Q23" s="9">
        <f>'YPF VALORES'!AB23</f>
        <v>0.13198844631908591</v>
      </c>
      <c r="R23" s="9">
        <f>'YPF VALORES'!AE23</f>
        <v>1.3664367028503266E-2</v>
      </c>
      <c r="S23" s="9">
        <f>'YPF VALORES'!AH23</f>
        <v>-6.9025022577336781E-2</v>
      </c>
      <c r="T23" s="9">
        <f>'YPF VALORES'!AK23</f>
        <v>1.7177715771613968</v>
      </c>
      <c r="U23" s="9">
        <f>'YPF VALORES'!AN23</f>
        <v>0.29123945708788668</v>
      </c>
      <c r="V23" s="9">
        <f>'YPF VALORES'!AQ23</f>
        <v>0.34327422345041381</v>
      </c>
      <c r="W23" s="9">
        <f>'YPF VALORES'!AT23</f>
        <v>0.13198844631908591</v>
      </c>
    </row>
    <row r="24" spans="1:23" x14ac:dyDescent="0.25">
      <c r="A24" s="2">
        <v>43531</v>
      </c>
      <c r="B24" t="s">
        <v>9</v>
      </c>
      <c r="C24" s="2">
        <f t="shared" si="0"/>
        <v>43531</v>
      </c>
      <c r="D24" s="2">
        <f t="shared" si="1"/>
        <v>43532</v>
      </c>
      <c r="E24">
        <f>_xll.BDH("GT10 Govt","PX_LAST",VALUE(TEXT(A24,"dd/mm/yyyy")))</f>
        <v>2.64</v>
      </c>
      <c r="F24">
        <f>_xll.BDH("SPY US EQUITY","PX_LAST",C24)</f>
        <v>275.01</v>
      </c>
      <c r="G24">
        <f>_xll.BDH(Sheet1!$B$1,"PX_LAST",C24)</f>
        <v>12.74</v>
      </c>
      <c r="H24">
        <f>_xll.BDH(Sheet1!$B$1,"PX_LAST",WORKDAY(C24,1))</f>
        <v>12.84</v>
      </c>
      <c r="I24" s="9">
        <f>'YPF VALORES'!D24</f>
        <v>9.4077412133546368E-2</v>
      </c>
      <c r="J24" s="9" t="e">
        <f>'YPF VALORES'!G24</f>
        <v>#VALUE!</v>
      </c>
      <c r="K24" s="9">
        <f>'YPF VALORES'!J24</f>
        <v>0.25809838435365773</v>
      </c>
      <c r="L24" s="9">
        <f>'YPF VALORES'!M24</f>
        <v>2.893674809983926E-3</v>
      </c>
      <c r="M24" s="9">
        <f>'YPF VALORES'!P24</f>
        <v>9.4077412133546368E-2</v>
      </c>
      <c r="N24" s="9" t="e">
        <f>'YPF VALORES'!S24</f>
        <v>#VALUE!</v>
      </c>
      <c r="O24" s="9">
        <f>'YPF VALORES'!V24</f>
        <v>1.4680638462276629</v>
      </c>
      <c r="P24" s="9">
        <f>'YPF VALORES'!Y24</f>
        <v>0.23232288023008629</v>
      </c>
      <c r="Q24" s="9">
        <f>'YPF VALORES'!AB24</f>
        <v>0.59058839968455912</v>
      </c>
      <c r="R24" s="9" t="e">
        <f>'YPF VALORES'!AE24</f>
        <v>#VALUE!</v>
      </c>
      <c r="S24" s="9">
        <f>'YPF VALORES'!AH24</f>
        <v>0.29072374229356268</v>
      </c>
      <c r="T24" s="9">
        <f>'YPF VALORES'!AK24</f>
        <v>-3.2125208680479855</v>
      </c>
      <c r="U24" s="9">
        <f>'YPF VALORES'!AN24</f>
        <v>0.23232288023008629</v>
      </c>
      <c r="V24" s="9">
        <f>'YPF VALORES'!AQ24</f>
        <v>0.1286499452576142</v>
      </c>
      <c r="W24" s="9">
        <f>'YPF VALORES'!AT24</f>
        <v>0.59058839968455912</v>
      </c>
    </row>
    <row r="25" spans="1:23" x14ac:dyDescent="0.25">
      <c r="A25" s="2">
        <v>43413</v>
      </c>
      <c r="B25" t="s">
        <v>9</v>
      </c>
      <c r="C25" s="2">
        <f t="shared" si="0"/>
        <v>43413</v>
      </c>
      <c r="D25" s="2">
        <f t="shared" si="1"/>
        <v>43416</v>
      </c>
      <c r="E25">
        <f>_xll.BDH("GT10 Govt","PX_LAST",VALUE(TEXT(A25,"dd/mm/yyyy")))</f>
        <v>3.1829999999999998</v>
      </c>
      <c r="F25">
        <f>_xll.BDH("SPY US EQUITY","PX_LAST",C25)</f>
        <v>277.76</v>
      </c>
      <c r="G25">
        <f>_xll.BDH(Sheet1!$B$1,"PX_LAST",C25)</f>
        <v>15.44</v>
      </c>
      <c r="H25">
        <f>_xll.BDH(Sheet1!$B$1,"PX_LAST",WORKDAY(C25,1))</f>
        <v>15.54</v>
      </c>
      <c r="I25" s="9">
        <f>'YPF VALORES'!D25</f>
        <v>3.4860949950808759</v>
      </c>
      <c r="J25" s="9" t="e">
        <f>'YPF VALORES'!G25</f>
        <v>#VALUE!</v>
      </c>
      <c r="K25" s="9">
        <f>'YPF VALORES'!J25</f>
        <v>0.25847906474782523</v>
      </c>
      <c r="L25" s="9">
        <f>'YPF VALORES'!M25</f>
        <v>0.24460018883685497</v>
      </c>
      <c r="M25" s="9">
        <f>'YPF VALORES'!P25</f>
        <v>3.4860949950808759</v>
      </c>
      <c r="N25" s="9" t="e">
        <f>'YPF VALORES'!S25</f>
        <v>#VALUE!</v>
      </c>
      <c r="O25" s="9">
        <f>'YPF VALORES'!V25</f>
        <v>3.1256665684603373</v>
      </c>
      <c r="P25" s="9">
        <f>'YPF VALORES'!Y25</f>
        <v>0.56291134942599275</v>
      </c>
      <c r="Q25" s="9">
        <f>'YPF VALORES'!AB25</f>
        <v>1.0680220122501316</v>
      </c>
      <c r="R25" s="9" t="e">
        <f>'YPF VALORES'!AE25</f>
        <v>#VALUE!</v>
      </c>
      <c r="S25" s="9">
        <f>'YPF VALORES'!AH25</f>
        <v>0.34271615799883604</v>
      </c>
      <c r="T25" s="9">
        <f>'YPF VALORES'!AK25</f>
        <v>-13.726406401661317</v>
      </c>
      <c r="U25" s="9">
        <f>'YPF VALORES'!AN25</f>
        <v>0.56291134942599275</v>
      </c>
      <c r="V25" s="9">
        <f>'YPF VALORES'!AQ25</f>
        <v>0.68438673742488398</v>
      </c>
      <c r="W25" s="9">
        <f>'YPF VALORES'!AT25</f>
        <v>0.39535757993071097</v>
      </c>
    </row>
    <row r="26" spans="1:23" x14ac:dyDescent="0.25">
      <c r="A26" s="2">
        <v>43319</v>
      </c>
      <c r="B26" t="s">
        <v>9</v>
      </c>
      <c r="C26" s="2">
        <f t="shared" si="0"/>
        <v>43319</v>
      </c>
      <c r="D26" s="2">
        <f t="shared" si="1"/>
        <v>43320</v>
      </c>
      <c r="E26">
        <f>_xll.BDH("GT10 Govt","PX_LAST",VALUE(TEXT(A26,"dd/mm/yyyy")))</f>
        <v>2.9740000000000002</v>
      </c>
      <c r="F26">
        <f>_xll.BDH("SPY US EQUITY","PX_LAST",C26)</f>
        <v>285.58</v>
      </c>
      <c r="G26">
        <f>_xll.BDH(Sheet1!$B$1,"PX_LAST",C26)</f>
        <v>16.010000000000002</v>
      </c>
      <c r="H26">
        <f>_xll.BDH(Sheet1!$B$1,"PX_LAST",WORKDAY(C26,1))</f>
        <v>15.53</v>
      </c>
      <c r="I26" s="9">
        <f>'YPF VALORES'!D26</f>
        <v>3.1859161772147733</v>
      </c>
      <c r="J26" s="9">
        <f>'YPF VALORES'!G26</f>
        <v>2.0290711892461424</v>
      </c>
      <c r="K26" s="9">
        <f>'YPF VALORES'!J26</f>
        <v>0.19770670249460642</v>
      </c>
      <c r="L26" s="9">
        <f>'YPF VALORES'!M26</f>
        <v>0.25314009004309757</v>
      </c>
      <c r="M26" s="9">
        <f>'YPF VALORES'!P26</f>
        <v>3.1859161772147733</v>
      </c>
      <c r="N26" s="9" t="e">
        <f>'YPF VALORES'!S26</f>
        <v>#VALUE!</v>
      </c>
      <c r="O26" s="9">
        <f>'YPF VALORES'!V26</f>
        <v>1.9770740939260252</v>
      </c>
      <c r="P26" s="9">
        <f>'YPF VALORES'!Y26</f>
        <v>0.35925976753415556</v>
      </c>
      <c r="Q26" s="9">
        <f>'YPF VALORES'!AB26</f>
        <v>0.51527344215000448</v>
      </c>
      <c r="R26" s="9">
        <f>'YPF VALORES'!AE26</f>
        <v>0.20731419729237111</v>
      </c>
      <c r="S26" s="9">
        <f>'YPF VALORES'!AH26</f>
        <v>0.11173256714525537</v>
      </c>
      <c r="T26" s="9">
        <f>'YPF VALORES'!AK26</f>
        <v>-1.5065054168494685</v>
      </c>
      <c r="U26" s="9">
        <f>'YPF VALORES'!AN26</f>
        <v>0.35925976753415556</v>
      </c>
      <c r="V26" s="9">
        <f>'YPF VALORES'!AQ26</f>
        <v>0.42384255555562778</v>
      </c>
      <c r="W26" s="9">
        <f>'YPF VALORES'!AT26</f>
        <v>-0.15221353523479664</v>
      </c>
    </row>
    <row r="27" spans="1:23" x14ac:dyDescent="0.25">
      <c r="A27" s="2">
        <v>43228</v>
      </c>
      <c r="B27" t="s">
        <v>9</v>
      </c>
      <c r="C27" s="2">
        <f t="shared" si="0"/>
        <v>43228</v>
      </c>
      <c r="D27" s="2">
        <f t="shared" si="1"/>
        <v>43229</v>
      </c>
      <c r="E27">
        <f>_xll.BDH("GT10 Govt","PX_LAST",VALUE(TEXT(A27,"dd/mm/yyyy")))</f>
        <v>2.9769999999999999</v>
      </c>
      <c r="F27">
        <f>_xll.BDH("SPY US EQUITY","PX_LAST",C27)</f>
        <v>266.92</v>
      </c>
      <c r="G27">
        <f>_xll.BDH(Sheet1!$B$1,"PX_LAST",C27)</f>
        <v>19.309999999999999</v>
      </c>
      <c r="H27">
        <f>_xll.BDH(Sheet1!$B$1,"PX_LAST",WORKDAY(C27,1))</f>
        <v>20.079999999999998</v>
      </c>
      <c r="I27" s="9">
        <f>'YPF VALORES'!D27</f>
        <v>5.9315926833260448</v>
      </c>
      <c r="J27" s="9">
        <f>'YPF VALORES'!G27</f>
        <v>4.8559868719666701</v>
      </c>
      <c r="K27" s="9">
        <f>'YPF VALORES'!J27</f>
        <v>0.1716937463273831</v>
      </c>
      <c r="L27" s="9">
        <f>'YPF VALORES'!M27</f>
        <v>0.24729066525688914</v>
      </c>
      <c r="M27" s="9">
        <f>'YPF VALORES'!P27</f>
        <v>5.9315926833260448</v>
      </c>
      <c r="N27" s="9" t="e">
        <f>'YPF VALORES'!S27</f>
        <v>#VALUE!</v>
      </c>
      <c r="O27" s="9">
        <f>'YPF VALORES'!V27</f>
        <v>2.856585713531107</v>
      </c>
      <c r="P27" s="9">
        <f>'YPF VALORES'!Y27</f>
        <v>0.28210011472287122</v>
      </c>
      <c r="Q27" s="9">
        <f>'YPF VALORES'!AB27</f>
        <v>0.68578039232014532</v>
      </c>
      <c r="R27" s="9">
        <f>'YPF VALORES'!AE27</f>
        <v>2.404036124933806E-2</v>
      </c>
      <c r="S27" s="9">
        <f>'YPF VALORES'!AH27</f>
        <v>0.42419041300457283</v>
      </c>
      <c r="T27" s="9">
        <f>'YPF VALORES'!AK27</f>
        <v>-2.6629970960083078</v>
      </c>
      <c r="U27" s="9">
        <f>'YPF VALORES'!AN27</f>
        <v>0.28210011472287122</v>
      </c>
      <c r="V27" s="9">
        <f>'YPF VALORES'!AQ27</f>
        <v>0.21302688272804571</v>
      </c>
      <c r="W27" s="9">
        <f>'YPF VALORES'!AT27</f>
        <v>-1.2644324099668536E-2</v>
      </c>
    </row>
    <row r="28" spans="1:23" x14ac:dyDescent="0.25">
      <c r="A28" s="2">
        <v>43161</v>
      </c>
      <c r="B28" t="s">
        <v>9</v>
      </c>
      <c r="C28" s="2">
        <f t="shared" si="0"/>
        <v>43161</v>
      </c>
      <c r="D28" s="2">
        <f t="shared" si="1"/>
        <v>43164</v>
      </c>
      <c r="E28">
        <f>_xll.BDH("GT10 Govt","PX_LAST",VALUE(TEXT(A28,"dd/mm/yyyy")))</f>
        <v>2.8650000000000002</v>
      </c>
      <c r="F28">
        <f>_xll.BDH("SPY US EQUITY","PX_LAST",C28)</f>
        <v>269.08</v>
      </c>
      <c r="G28">
        <f>_xll.BDH(Sheet1!$B$1,"PX_LAST",C28)</f>
        <v>22.52</v>
      </c>
      <c r="H28">
        <f>_xll.BDH(Sheet1!$B$1,"PX_LAST",WORKDAY(C28,1))</f>
        <v>22.37</v>
      </c>
      <c r="I28" s="9">
        <f>'YPF VALORES'!D28</f>
        <v>8.8034262598112552</v>
      </c>
      <c r="J28" s="9">
        <f>'YPF VALORES'!G28</f>
        <v>7.9750434430812831</v>
      </c>
      <c r="K28" s="9">
        <f>'YPF VALORES'!J28</f>
        <v>0.14132807613975684</v>
      </c>
      <c r="L28" s="9">
        <f>'YPF VALORES'!M28</f>
        <v>4.5825010858693505E-2</v>
      </c>
      <c r="M28" s="9">
        <f>'YPF VALORES'!P28</f>
        <v>8.8034262598112552</v>
      </c>
      <c r="N28" s="9" t="e">
        <f>'YPF VALORES'!S28</f>
        <v>#VALUE!</v>
      </c>
      <c r="O28" s="9">
        <f>'YPF VALORES'!V28</f>
        <v>4.6708823713996699</v>
      </c>
      <c r="P28" s="9">
        <f>'YPF VALORES'!Y28</f>
        <v>8.789404498560649E-2</v>
      </c>
      <c r="Q28" s="9">
        <f>'YPF VALORES'!AB28</f>
        <v>0.18544221144021944</v>
      </c>
      <c r="R28" s="9">
        <f>'YPF VALORES'!AE28</f>
        <v>-2.9998566807108662E-2</v>
      </c>
      <c r="S28" s="9">
        <f>'YPF VALORES'!AH28</f>
        <v>0.10065151955933982</v>
      </c>
      <c r="T28" s="9">
        <f>'YPF VALORES'!AK28</f>
        <v>-1.2886191661313653</v>
      </c>
      <c r="U28" s="9">
        <f>'YPF VALORES'!AN28</f>
        <v>8.789404498560649E-2</v>
      </c>
      <c r="V28" s="9">
        <f>'YPF VALORES'!AQ28</f>
        <v>7.9068580051791404E-2</v>
      </c>
      <c r="W28" s="9">
        <f>'YPF VALORES'!AT28</f>
        <v>-2.7882306886442834</v>
      </c>
    </row>
    <row r="29" spans="1:23" x14ac:dyDescent="0.25">
      <c r="A29" s="2">
        <v>43047</v>
      </c>
      <c r="B29" t="s">
        <v>9</v>
      </c>
      <c r="C29" s="2">
        <f t="shared" si="0"/>
        <v>43047</v>
      </c>
      <c r="D29" s="2">
        <f t="shared" si="1"/>
        <v>43048</v>
      </c>
      <c r="E29">
        <f>_xll.BDH("GT10 Govt","PX_LAST",VALUE(TEXT(A29,"dd/mm/yyyy")))</f>
        <v>2.335</v>
      </c>
      <c r="F29">
        <f>_xll.BDH("SPY US EQUITY","PX_LAST",C29)</f>
        <v>259.11</v>
      </c>
      <c r="G29">
        <f>_xll.BDH(Sheet1!$B$1,"PX_LAST",C29)</f>
        <v>24.81</v>
      </c>
      <c r="H29">
        <f>_xll.BDH(Sheet1!$B$1,"PX_LAST",WORKDAY(C29,1))</f>
        <v>24.11</v>
      </c>
      <c r="I29" s="9">
        <f>'YPF VALORES'!D29</f>
        <v>-5.9670765018654874</v>
      </c>
      <c r="J29" s="9">
        <f>'YPF VALORES'!G29</f>
        <v>-5.4972309656164198</v>
      </c>
      <c r="K29" s="9">
        <f>'YPF VALORES'!J29</f>
        <v>-0.32279221480221176</v>
      </c>
      <c r="L29" s="9">
        <f>'YPF VALORES'!M29</f>
        <v>-1.5472418450675485E-2</v>
      </c>
      <c r="M29" s="9">
        <f>'YPF VALORES'!P29</f>
        <v>-5.9670765018654874</v>
      </c>
      <c r="N29" s="9" t="e">
        <f>'YPF VALORES'!S29</f>
        <v>#VALUE!</v>
      </c>
      <c r="O29" s="9">
        <f>'YPF VALORES'!V29</f>
        <v>-3.1226722541332466</v>
      </c>
      <c r="P29" s="9">
        <f>'YPF VALORES'!Y29</f>
        <v>0.12395367297900162</v>
      </c>
      <c r="Q29" s="9">
        <f>'YPF VALORES'!AB29</f>
        <v>2.763644703003254E-2</v>
      </c>
      <c r="R29" s="9">
        <f>'YPF VALORES'!AE29</f>
        <v>-7.8275642189468364E-2</v>
      </c>
      <c r="S29" s="9">
        <f>'YPF VALORES'!AH29</f>
        <v>-6.9569705792975389E-2</v>
      </c>
      <c r="T29" s="9">
        <f>'YPF VALORES'!AK29</f>
        <v>-1.7937656303901677</v>
      </c>
      <c r="U29" s="9">
        <f>'YPF VALORES'!AN29</f>
        <v>0.12395367297900162</v>
      </c>
      <c r="V29" s="9">
        <f>'YPF VALORES'!AQ29</f>
        <v>0.12324198734544134</v>
      </c>
      <c r="W29" s="9">
        <f>'YPF VALORES'!AT29</f>
        <v>-6.1069604176539616E-2</v>
      </c>
    </row>
    <row r="30" spans="1:23" x14ac:dyDescent="0.25">
      <c r="A30" s="2">
        <v>42955</v>
      </c>
      <c r="B30" t="s">
        <v>9</v>
      </c>
      <c r="C30" s="2">
        <f t="shared" si="0"/>
        <v>42955</v>
      </c>
      <c r="D30" s="2">
        <f t="shared" si="1"/>
        <v>42956</v>
      </c>
      <c r="E30">
        <f>_xll.BDH("GT10 Govt","PX_LAST",VALUE(TEXT(A30,"dd/mm/yyyy")))</f>
        <v>2.2629999999999999</v>
      </c>
      <c r="F30">
        <f>_xll.BDH("SPY US EQUITY","PX_LAST",C30)</f>
        <v>247.26</v>
      </c>
      <c r="G30">
        <f>_xll.BDH(Sheet1!$B$1,"PX_LAST",C30)</f>
        <v>18.850000000000001</v>
      </c>
      <c r="H30">
        <f>_xll.BDH(Sheet1!$B$1,"PX_LAST",WORKDAY(C30,1))</f>
        <v>18.8</v>
      </c>
      <c r="I30" s="9">
        <f>'YPF VALORES'!D30</f>
        <v>-23.362446156088311</v>
      </c>
      <c r="J30" s="9">
        <f>'YPF VALORES'!G30</f>
        <v>-20.551130588757555</v>
      </c>
      <c r="K30" s="9">
        <f>'YPF VALORES'!J30</f>
        <v>-0.25823521304447816</v>
      </c>
      <c r="L30" s="9">
        <f>'YPF VALORES'!M30</f>
        <v>-0.62416668762000238</v>
      </c>
      <c r="M30" s="9">
        <f>'YPF VALORES'!P30</f>
        <v>-23.362446156088311</v>
      </c>
      <c r="N30" s="9" t="e">
        <f>'YPF VALORES'!S30</f>
        <v>#VALUE!</v>
      </c>
      <c r="O30" s="9">
        <f>'YPF VALORES'!V30</f>
        <v>-5.6380406611262766</v>
      </c>
      <c r="P30" s="9">
        <f>'YPF VALORES'!Y30</f>
        <v>0.17421301854001281</v>
      </c>
      <c r="Q30" s="9">
        <f>'YPF VALORES'!AB30</f>
        <v>-2.6368554988730297</v>
      </c>
      <c r="R30" s="9">
        <f>'YPF VALORES'!AE30</f>
        <v>6.6381425903538904E-2</v>
      </c>
      <c r="S30" s="9">
        <f>'YPF VALORES'!AH30</f>
        <v>-2.4310766984084866</v>
      </c>
      <c r="T30" s="9">
        <f>'YPF VALORES'!AK30</f>
        <v>-1.4661473461467665</v>
      </c>
      <c r="U30" s="9">
        <f>'YPF VALORES'!AN30</f>
        <v>0.17421301854001281</v>
      </c>
      <c r="V30" s="9">
        <f>'YPF VALORES'!AQ30</f>
        <v>0.11749935168956216</v>
      </c>
      <c r="W30" s="9">
        <f>'YPF VALORES'!AT30</f>
        <v>-0.10175746939671804</v>
      </c>
    </row>
    <row r="31" spans="1:23" x14ac:dyDescent="0.25">
      <c r="A31" s="2">
        <v>42865</v>
      </c>
      <c r="B31" t="s">
        <v>429</v>
      </c>
      <c r="C31" s="2">
        <f t="shared" si="0"/>
        <v>42864</v>
      </c>
      <c r="D31" s="2">
        <f t="shared" si="1"/>
        <v>42865</v>
      </c>
      <c r="E31">
        <f>_xll.BDH("GT10 Govt","PX_LAST",VALUE(TEXT(A31,"dd/mm/yyyy")))</f>
        <v>2.415</v>
      </c>
      <c r="F31">
        <f>_xll.BDH("SPY US EQUITY","PX_LAST",C31)</f>
        <v>239.44</v>
      </c>
      <c r="G31">
        <f>_xll.BDH(Sheet1!$B$1,"PX_LAST",C31)</f>
        <v>23.69</v>
      </c>
      <c r="H31">
        <f>_xll.BDH(Sheet1!$B$1,"PX_LAST",WORKDAY(C31,1))</f>
        <v>24.3</v>
      </c>
      <c r="I31" s="9">
        <f>'YPF VALORES'!D31</f>
        <v>-16.476266610335411</v>
      </c>
      <c r="J31" s="9">
        <f>'YPF VALORES'!G31</f>
        <v>-16.147534250740339</v>
      </c>
      <c r="K31" s="9">
        <f>'YPF VALORES'!J31</f>
        <v>-0.25934436888542467</v>
      </c>
      <c r="L31" s="9">
        <f>'YPF VALORES'!M31</f>
        <v>-0.60944070583617482</v>
      </c>
      <c r="M31" s="9">
        <f>'YPF VALORES'!P31</f>
        <v>-16.476266610335411</v>
      </c>
      <c r="N31" s="9" t="e">
        <f>'YPF VALORES'!S31</f>
        <v>#VALUE!</v>
      </c>
      <c r="O31" s="9">
        <f>'YPF VALORES'!V31</f>
        <v>-3.3226883986677467</v>
      </c>
      <c r="P31" s="9">
        <f>'YPF VALORES'!Y31</f>
        <v>2.9573393937518899E-2</v>
      </c>
      <c r="Q31" s="9">
        <f>'YPF VALORES'!AB31</f>
        <v>-2.3332371149936613</v>
      </c>
      <c r="R31" s="9">
        <f>'YPF VALORES'!AE31</f>
        <v>-6.5770342406187288E-3</v>
      </c>
      <c r="S31" s="9">
        <f>'YPF VALORES'!AH31</f>
        <v>-2.2849648703076442</v>
      </c>
      <c r="T31" s="9">
        <f>'YPF VALORES'!AK31</f>
        <v>-2.1233734802233633</v>
      </c>
      <c r="U31" s="9">
        <f>'YPF VALORES'!AN31</f>
        <v>2.9573393937518899E-2</v>
      </c>
      <c r="V31" s="9">
        <f>'YPF VALORES'!AQ31</f>
        <v>-8.9096908271558695E-3</v>
      </c>
      <c r="W31" s="9">
        <f>'YPF VALORES'!AT31</f>
        <v>-8.9280355954781676E-2</v>
      </c>
    </row>
    <row r="32" spans="1:23" x14ac:dyDescent="0.25">
      <c r="A32" s="2">
        <v>42804</v>
      </c>
      <c r="B32" t="s">
        <v>429</v>
      </c>
      <c r="C32" s="2">
        <f t="shared" si="0"/>
        <v>42803</v>
      </c>
      <c r="D32" s="2">
        <f t="shared" si="1"/>
        <v>42804</v>
      </c>
      <c r="E32">
        <f>_xll.BDH("GT10 Govt","PX_LAST",VALUE(TEXT(A32,"dd/mm/yyyy")))</f>
        <v>2.5750000000000002</v>
      </c>
      <c r="F32">
        <f>_xll.BDH("SPY US EQUITY","PX_LAST",C32)</f>
        <v>236.86</v>
      </c>
      <c r="G32">
        <f>_xll.BDH(Sheet1!$B$1,"PX_LAST",C32)</f>
        <v>21.02</v>
      </c>
      <c r="H32">
        <f>_xll.BDH(Sheet1!$B$1,"PX_LAST",WORKDAY(C32,1))</f>
        <v>20.61</v>
      </c>
      <c r="I32" s="9">
        <f>'YPF VALORES'!D32</f>
        <v>-2.7145565635363078E-2</v>
      </c>
      <c r="J32" s="9">
        <f>'YPF VALORES'!G32</f>
        <v>-3.6580644367266824E-2</v>
      </c>
      <c r="K32" s="9">
        <f>'YPF VALORES'!J32</f>
        <v>-0.26426067469188252</v>
      </c>
      <c r="L32" s="9">
        <f>'YPF VALORES'!M32</f>
        <v>-0.6083108372754481</v>
      </c>
      <c r="M32" s="9">
        <f>'YPF VALORES'!P32</f>
        <v>-2.7145565635363078E-2</v>
      </c>
      <c r="N32" s="9" t="e">
        <f>'YPF VALORES'!S32</f>
        <v>#VALUE!</v>
      </c>
      <c r="O32" s="9">
        <f>'YPF VALORES'!V32</f>
        <v>0.13317030777622851</v>
      </c>
      <c r="P32" s="9">
        <f>'YPF VALORES'!Y32</f>
        <v>6.6327823781584527E-3</v>
      </c>
      <c r="Q32" s="9">
        <f>'YPF VALORES'!AB32</f>
        <v>-6.2596115980305385</v>
      </c>
      <c r="R32" s="9">
        <f>'YPF VALORES'!AE32</f>
        <v>-2.7186156483711699E-3</v>
      </c>
      <c r="S32" s="9">
        <f>'YPF VALORES'!AH32</f>
        <v>-6.2249556045698968</v>
      </c>
      <c r="T32" s="9">
        <f>'YPF VALORES'!AK32</f>
        <v>-2.7312088270793247</v>
      </c>
      <c r="U32" s="9">
        <f>'YPF VALORES'!AN32</f>
        <v>6.6327823781584527E-3</v>
      </c>
      <c r="V32" s="9">
        <f>'YPF VALORES'!AQ32</f>
        <v>8.155401325981293E-2</v>
      </c>
      <c r="W32" s="9">
        <f>'YPF VALORES'!AT32</f>
        <v>1.3204679231268117</v>
      </c>
    </row>
    <row r="33" spans="1:23" x14ac:dyDescent="0.25">
      <c r="A33" s="2">
        <v>42682</v>
      </c>
      <c r="B33" t="s">
        <v>9</v>
      </c>
      <c r="C33" s="2">
        <f t="shared" si="0"/>
        <v>42682</v>
      </c>
      <c r="D33" s="2">
        <f t="shared" si="1"/>
        <v>42683</v>
      </c>
      <c r="E33">
        <f>_xll.BDH("GT10 Govt","PX_LAST",VALUE(TEXT(A33,"dd/mm/yyyy")))</f>
        <v>1.8560000000000001</v>
      </c>
      <c r="F33">
        <f>_xll.BDH("SPY US EQUITY","PX_LAST",C33)</f>
        <v>214.11</v>
      </c>
      <c r="G33">
        <f>_xll.BDH(Sheet1!$B$1,"PX_LAST",C33)</f>
        <v>16.63</v>
      </c>
      <c r="H33">
        <f>_xll.BDH(Sheet1!$B$1,"PX_LAST",WORKDAY(C33,1))</f>
        <v>15.97</v>
      </c>
      <c r="I33" s="9">
        <f>'YPF VALORES'!D33</f>
        <v>-7.9908536219053516</v>
      </c>
      <c r="J33" s="9" t="e">
        <f>'YPF VALORES'!G33</f>
        <v>#VALUE!</v>
      </c>
      <c r="K33" s="9">
        <f>'YPF VALORES'!J33</f>
        <v>-0.16172371789515649</v>
      </c>
      <c r="L33" s="9">
        <f>'YPF VALORES'!M33</f>
        <v>-0.71311017700986057</v>
      </c>
      <c r="M33" s="9">
        <f>'YPF VALORES'!P33</f>
        <v>-7.9908536219053516</v>
      </c>
      <c r="N33" s="9" t="e">
        <f>'YPF VALORES'!S33</f>
        <v>#VALUE!</v>
      </c>
      <c r="O33" s="9">
        <f>'YPF VALORES'!V33</f>
        <v>-3.1708145454461221</v>
      </c>
      <c r="P33" s="9">
        <f>'YPF VALORES'!Y33</f>
        <v>0.13098263970765189</v>
      </c>
      <c r="Q33" s="9">
        <f>'YPF VALORES'!AB33</f>
        <v>-2.5510149890603797</v>
      </c>
      <c r="R33" s="9">
        <f>'YPF VALORES'!AE33</f>
        <v>7.0028076374867965E-2</v>
      </c>
      <c r="S33" s="9">
        <f>'YPF VALORES'!AH33</f>
        <v>-2.3548891984057461</v>
      </c>
      <c r="T33" s="9">
        <f>'YPF VALORES'!AK33</f>
        <v>-4.7375767626442951</v>
      </c>
      <c r="U33" s="9">
        <f>'YPF VALORES'!AN33</f>
        <v>0.13098263970765189</v>
      </c>
      <c r="V33" s="9">
        <f>'YPF VALORES'!AQ33</f>
        <v>0.13885895330802489</v>
      </c>
      <c r="W33" s="9">
        <f>'YPF VALORES'!AT33</f>
        <v>-0.39356543971049351</v>
      </c>
    </row>
    <row r="34" spans="1:23" x14ac:dyDescent="0.25">
      <c r="A34" s="2">
        <v>42586</v>
      </c>
      <c r="B34" t="s">
        <v>9</v>
      </c>
      <c r="C34" s="2">
        <f t="shared" si="0"/>
        <v>42586</v>
      </c>
      <c r="D34" s="2">
        <f t="shared" si="1"/>
        <v>42587</v>
      </c>
      <c r="E34">
        <f>_xll.BDH("GT10 Govt","PX_LAST",VALUE(TEXT(A34,"dd/mm/yyyy")))</f>
        <v>1.502</v>
      </c>
      <c r="F34">
        <f>_xll.BDH("SPY US EQUITY","PX_LAST",C34)</f>
        <v>216.40969999999999</v>
      </c>
      <c r="G34">
        <f>_xll.BDH(Sheet1!$B$1,"PX_LAST",C34)</f>
        <v>19.2</v>
      </c>
      <c r="H34">
        <f>_xll.BDH(Sheet1!$B$1,"PX_LAST",WORKDAY(C34,1))</f>
        <v>18.32</v>
      </c>
      <c r="I34" s="9">
        <f>'YPF VALORES'!D34</f>
        <v>-0.88660138841906122</v>
      </c>
      <c r="J34" s="9" t="e">
        <f>'YPF VALORES'!G34</f>
        <v>#VALUE!</v>
      </c>
      <c r="K34" s="9">
        <f>'YPF VALORES'!J34</f>
        <v>-7.3521086371357236E-2</v>
      </c>
      <c r="L34" s="9">
        <f>'YPF VALORES'!M34</f>
        <v>-2.4096649422972405E-2</v>
      </c>
      <c r="M34" s="9">
        <f>'YPF VALORES'!P34</f>
        <v>-0.88660138841906122</v>
      </c>
      <c r="N34" s="9" t="e">
        <f>'YPF VALORES'!S34</f>
        <v>#VALUE!</v>
      </c>
      <c r="O34" s="9">
        <f>'YPF VALORES'!V34</f>
        <v>-0.91467970932610299</v>
      </c>
      <c r="P34" s="9">
        <f>'YPF VALORES'!Y34</f>
        <v>0.27085690961874964</v>
      </c>
      <c r="Q34" s="9">
        <f>'YPF VALORES'!AB34</f>
        <v>-4.692535412146126E-2</v>
      </c>
      <c r="R34" s="9">
        <f>'YPF VALORES'!AE34</f>
        <v>6.125345726442788E-2</v>
      </c>
      <c r="S34" s="9">
        <f>'YPF VALORES'!AH34</f>
        <v>-0.25005353579542178</v>
      </c>
      <c r="T34" s="9">
        <f>'YPF VALORES'!AK34</f>
        <v>-19.085028848575892</v>
      </c>
      <c r="U34" s="9">
        <f>'YPF VALORES'!AN34</f>
        <v>0.27085690961874964</v>
      </c>
      <c r="V34" s="9">
        <f>'YPF VALORES'!AQ34</f>
        <v>0.34580155451799843</v>
      </c>
      <c r="W34" s="9">
        <f>'YPF VALORES'!AT34</f>
        <v>-0.24884949178975035</v>
      </c>
    </row>
    <row r="35" spans="1:23" x14ac:dyDescent="0.25">
      <c r="A35" s="2">
        <v>42500</v>
      </c>
      <c r="B35" t="s">
        <v>9</v>
      </c>
      <c r="C35" s="2">
        <f t="shared" si="0"/>
        <v>42500</v>
      </c>
      <c r="D35" s="2">
        <f t="shared" si="1"/>
        <v>42501</v>
      </c>
      <c r="E35">
        <f>_xll.BDH("GT10 Govt","PX_LAST",VALUE(TEXT(A35,"dd/mm/yyyy")))</f>
        <v>1.762</v>
      </c>
      <c r="F35">
        <f>_xll.BDH("SPY US EQUITY","PX_LAST",C35)</f>
        <v>208.45</v>
      </c>
      <c r="G35">
        <f>_xll.BDH(Sheet1!$B$1,"PX_LAST",C35)</f>
        <v>20.149999999999999</v>
      </c>
      <c r="H35">
        <f>_xll.BDH(Sheet1!$B$1,"PX_LAST",WORKDAY(C35,1))</f>
        <v>20.7</v>
      </c>
      <c r="I35" s="9">
        <f>'YPF VALORES'!D35</f>
        <v>-0.33272288758302526</v>
      </c>
      <c r="J35" s="9">
        <f>'YPF VALORES'!G35</f>
        <v>-0.52115410757855973</v>
      </c>
      <c r="K35" s="9">
        <f>'YPF VALORES'!J35</f>
        <v>-6.7449907039791701E-2</v>
      </c>
      <c r="L35" s="9">
        <f>'YPF VALORES'!M35</f>
        <v>-0.20218823971568156</v>
      </c>
      <c r="M35" s="9">
        <f>'YPF VALORES'!P35</f>
        <v>-1.4887177182453861</v>
      </c>
      <c r="N35" s="9" t="e">
        <f>'YPF VALORES'!S35</f>
        <v>#VALUE!</v>
      </c>
      <c r="O35" s="9">
        <f>'YPF VALORES'!V35</f>
        <v>-0.14535880359460129</v>
      </c>
      <c r="P35" s="9">
        <f>'YPF VALORES'!Y35</f>
        <v>-3.8884726327490182E-2</v>
      </c>
      <c r="Q35" s="9">
        <f>'YPF VALORES'!AB35</f>
        <v>-0.5882331039582761</v>
      </c>
      <c r="R35" s="9">
        <f>'YPF VALORES'!AE35</f>
        <v>-1.9360335282676333E-2</v>
      </c>
      <c r="S35" s="9">
        <f>'YPF VALORES'!AH35</f>
        <v>-0.61057710339836269</v>
      </c>
      <c r="T35" s="9">
        <f>'YPF VALORES'!AK35</f>
        <v>5.256564349140783</v>
      </c>
      <c r="U35" s="9">
        <f>'YPF VALORES'!AN35</f>
        <v>0.36955833231588175</v>
      </c>
      <c r="V35" s="9">
        <f>'YPF VALORES'!AQ35</f>
        <v>0.4435366671457206</v>
      </c>
      <c r="W35" s="9">
        <f>'YPF VALORES'!AT35</f>
        <v>-2.4381287656608297E-2</v>
      </c>
    </row>
    <row r="36" spans="1:23" x14ac:dyDescent="0.25">
      <c r="A36" s="2">
        <v>42432</v>
      </c>
      <c r="B36" t="s">
        <v>9</v>
      </c>
      <c r="C36" s="2">
        <f t="shared" si="0"/>
        <v>42432</v>
      </c>
      <c r="D36" s="2">
        <f t="shared" si="1"/>
        <v>42433</v>
      </c>
      <c r="E36">
        <f>_xll.BDH("GT10 Govt","PX_LAST",VALUE(TEXT(A36,"dd/mm/yyyy")))</f>
        <v>1.835</v>
      </c>
      <c r="F36">
        <f>_xll.BDH("SPY US EQUITY","PX_LAST",C36)</f>
        <v>199.77500000000001</v>
      </c>
      <c r="G36">
        <f>_xll.BDH(Sheet1!$B$1,"PX_LAST",C36)</f>
        <v>18.78</v>
      </c>
      <c r="H36">
        <f>_xll.BDH(Sheet1!$B$1,"PX_LAST",WORKDAY(C36,1))</f>
        <v>18.809999999999999</v>
      </c>
      <c r="I36" s="9">
        <f>'YPF VALORES'!D36</f>
        <v>-8.3615244877828898E-2</v>
      </c>
      <c r="J36" s="9">
        <f>'YPF VALORES'!G36</f>
        <v>-0.37228002450933162</v>
      </c>
      <c r="K36" s="9">
        <f>'YPF VALORES'!J36</f>
        <v>-5.9640677433188349E-2</v>
      </c>
      <c r="L36" s="9">
        <f>'YPF VALORES'!M36</f>
        <v>-5.1796004525144879E-2</v>
      </c>
      <c r="M36" s="9">
        <f>'YPF VALORES'!P36</f>
        <v>-8.3615244877828898E-2</v>
      </c>
      <c r="N36" s="9" t="e">
        <f>'YPF VALORES'!S36</f>
        <v>#VALUE!</v>
      </c>
      <c r="O36" s="9">
        <f>'YPF VALORES'!V36</f>
        <v>-4.9909756076167655E-2</v>
      </c>
      <c r="P36" s="9">
        <f>'YPF VALORES'!Y36</f>
        <v>0.48984371968444806</v>
      </c>
      <c r="Q36" s="9">
        <f>'YPF VALORES'!AB36</f>
        <v>0.40201407556664059</v>
      </c>
      <c r="R36" s="9">
        <f>'YPF VALORES'!AE36</f>
        <v>2.4143039321707249E-2</v>
      </c>
      <c r="S36" s="9">
        <f>'YPF VALORES'!AH36</f>
        <v>-5.8952253150693079E-2</v>
      </c>
      <c r="T36" s="9">
        <f>'YPF VALORES'!AK36</f>
        <v>2.9213452150104851</v>
      </c>
      <c r="U36" s="9">
        <f>'YPF VALORES'!AN36</f>
        <v>0.48984371968444806</v>
      </c>
      <c r="V36" s="9">
        <f>'YPF VALORES'!AQ36</f>
        <v>0.54099478864548689</v>
      </c>
      <c r="W36" s="9">
        <f>'YPF VALORES'!AT36</f>
        <v>0.40201407556664059</v>
      </c>
    </row>
    <row r="37" spans="1:23" x14ac:dyDescent="0.25">
      <c r="A37" s="2">
        <v>42313</v>
      </c>
      <c r="B37" t="s">
        <v>9</v>
      </c>
      <c r="C37" s="2">
        <f t="shared" si="0"/>
        <v>42313</v>
      </c>
      <c r="D37" s="2">
        <f t="shared" si="1"/>
        <v>42314</v>
      </c>
      <c r="E37">
        <f>_xll.BDH("GT10 Govt","PX_LAST",VALUE(TEXT(A37,"dd/mm/yyyy")))</f>
        <v>2.2330000000000001</v>
      </c>
      <c r="F37">
        <f>_xll.BDH("SPY US EQUITY","PX_LAST",C37)</f>
        <v>210.15</v>
      </c>
      <c r="G37">
        <f>_xll.BDH(Sheet1!$B$1,"PX_LAST",C37)</f>
        <v>21.42</v>
      </c>
      <c r="H37">
        <f>_xll.BDH(Sheet1!$B$1,"PX_LAST",WORKDAY(C37,1))</f>
        <v>21.08</v>
      </c>
      <c r="I37" s="9">
        <f>'YPF VALORES'!D37</f>
        <v>-0.36697151700559261</v>
      </c>
      <c r="J37" s="9">
        <f>'YPF VALORES'!G37</f>
        <v>-0.38928516001821811</v>
      </c>
      <c r="K37" s="9">
        <f>'YPF VALORES'!J37</f>
        <v>-7.9972609250191451E-2</v>
      </c>
      <c r="L37" s="9">
        <f>'YPF VALORES'!M37</f>
        <v>-4.8101539383351377E-2</v>
      </c>
      <c r="M37" s="9">
        <f>'YPF VALORES'!P37</f>
        <v>-0.5490608831321524</v>
      </c>
      <c r="N37" s="9" t="e">
        <f>'YPF VALORES'!S37</f>
        <v>#VALUE!</v>
      </c>
      <c r="O37" s="9">
        <f>'YPF VALORES'!V37</f>
        <v>1.5930663669387668E-2</v>
      </c>
      <c r="P37" s="9">
        <f>'YPF VALORES'!Y37</f>
        <v>2.3047350885519124E-2</v>
      </c>
      <c r="Q37" s="9">
        <f>'YPF VALORES'!AB37</f>
        <v>0.36358715595777324</v>
      </c>
      <c r="R37" s="9">
        <f>'YPF VALORES'!AE37</f>
        <v>-5.8322658143363126E-2</v>
      </c>
      <c r="S37" s="9">
        <f>'YPF VALORES'!AH37</f>
        <v>-0.194168583404008</v>
      </c>
      <c r="T37" s="9">
        <f>'YPF VALORES'!AK37</f>
        <v>2.7425610681569932</v>
      </c>
      <c r="U37" s="9">
        <f>'YPF VALORES'!AN37</f>
        <v>6.876318160358208E-2</v>
      </c>
      <c r="V37" s="9">
        <f>'YPF VALORES'!AQ37</f>
        <v>5.4618810710995946E-2</v>
      </c>
      <c r="W37" s="9">
        <f>'YPF VALORES'!AT37</f>
        <v>0.36358715595777324</v>
      </c>
    </row>
    <row r="38" spans="1:23" x14ac:dyDescent="0.25">
      <c r="A38" s="2">
        <v>42221</v>
      </c>
      <c r="B38" t="s">
        <v>9</v>
      </c>
      <c r="C38" s="2">
        <f t="shared" si="0"/>
        <v>42221</v>
      </c>
      <c r="D38" s="2">
        <f t="shared" si="1"/>
        <v>42222</v>
      </c>
      <c r="E38">
        <f>_xll.BDH("GT10 Govt","PX_LAST",VALUE(TEXT(A38,"dd/mm/yyyy")))</f>
        <v>2.2709999999999999</v>
      </c>
      <c r="F38">
        <f>_xll.BDH("SPY US EQUITY","PX_LAST",C38)</f>
        <v>210.07</v>
      </c>
      <c r="G38">
        <f>_xll.BDH(Sheet1!$B$1,"PX_LAST",C38)</f>
        <v>23.02</v>
      </c>
      <c r="H38">
        <f>_xll.BDH(Sheet1!$B$1,"PX_LAST",WORKDAY(C38,1))</f>
        <v>23.5</v>
      </c>
      <c r="I38" s="9">
        <f>'YPF VALORES'!D38</f>
        <v>0.91334793392917923</v>
      </c>
      <c r="J38" s="9" t="e">
        <f>'YPF VALORES'!G38</f>
        <v>#VALUE!</v>
      </c>
      <c r="K38" s="9">
        <f>'YPF VALORES'!J38</f>
        <v>-7.4434000725062344E-2</v>
      </c>
      <c r="L38" s="9">
        <f>'YPF VALORES'!M38</f>
        <v>-2.1063169320614805E-2</v>
      </c>
      <c r="M38" s="9">
        <f>'YPF VALORES'!P38</f>
        <v>0.91334793392917923</v>
      </c>
      <c r="N38" s="9" t="e">
        <f>'YPF VALORES'!S38</f>
        <v>#VALUE!</v>
      </c>
      <c r="O38" s="9">
        <f>'YPF VALORES'!V38</f>
        <v>0.16403687889717711</v>
      </c>
      <c r="P38" s="9">
        <f>'YPF VALORES'!Y38</f>
        <v>8.8349328377512526E-2</v>
      </c>
      <c r="Q38" s="9">
        <f>'YPF VALORES'!AB38</f>
        <v>0.52740816871432017</v>
      </c>
      <c r="R38" s="9">
        <f>'YPF VALORES'!AE38</f>
        <v>-8.9576044855368631E-2</v>
      </c>
      <c r="S38" s="9">
        <f>'YPF VALORES'!AH38</f>
        <v>-0.1842395880936758</v>
      </c>
      <c r="T38" s="9">
        <f>'YPF VALORES'!AK38</f>
        <v>2.2557174471873633</v>
      </c>
      <c r="U38" s="9">
        <f>'YPF VALORES'!AN38</f>
        <v>8.5271813732010315E-2</v>
      </c>
      <c r="V38" s="9">
        <f>'YPF VALORES'!AQ38</f>
        <v>8.7639930356923523E-2</v>
      </c>
      <c r="W38" s="9">
        <f>'YPF VALORES'!AT38</f>
        <v>0.3306934942546722</v>
      </c>
    </row>
    <row r="39" spans="1:23" x14ac:dyDescent="0.25">
      <c r="A39" s="2">
        <v>42131</v>
      </c>
      <c r="B39" t="s">
        <v>9</v>
      </c>
      <c r="C39" s="2">
        <f t="shared" si="0"/>
        <v>42131</v>
      </c>
      <c r="D39" s="2">
        <f t="shared" si="1"/>
        <v>42132</v>
      </c>
      <c r="E39">
        <f>_xll.BDH("GT10 Govt","PX_LAST",VALUE(TEXT(A39,"dd/mm/yyyy")))</f>
        <v>2.181</v>
      </c>
      <c r="F39">
        <f>_xll.BDH("SPY US EQUITY","PX_LAST",C39)</f>
        <v>208.87</v>
      </c>
      <c r="G39">
        <f>_xll.BDH(Sheet1!$B$1,"PX_LAST",C39)</f>
        <v>30.28</v>
      </c>
      <c r="H39">
        <f>_xll.BDH(Sheet1!$B$1,"PX_LAST",WORKDAY(C39,1))</f>
        <v>30.15</v>
      </c>
      <c r="I39" s="9">
        <f>'YPF VALORES'!D39</f>
        <v>0.78707184595226121</v>
      </c>
      <c r="J39" s="9">
        <f>'YPF VALORES'!G39</f>
        <v>-6.4415077364926798E-2</v>
      </c>
      <c r="K39" s="9">
        <f>'YPF VALORES'!J39</f>
        <v>-3.6872103478079232E-2</v>
      </c>
      <c r="L39" s="9">
        <f>'YPF VALORES'!M39</f>
        <v>-4.9172665348946598E-3</v>
      </c>
      <c r="M39" s="9">
        <f>'YPF VALORES'!P39</f>
        <v>0.78707184595226121</v>
      </c>
      <c r="N39" s="9" t="e">
        <f>'YPF VALORES'!S39</f>
        <v>#VALUE!</v>
      </c>
      <c r="O39" s="9">
        <f>'YPF VALORES'!V39</f>
        <v>-1.5653883028763249E-2</v>
      </c>
      <c r="P39" s="9">
        <f>'YPF VALORES'!Y39</f>
        <v>9.9761367286828495E-2</v>
      </c>
      <c r="Q39" s="9">
        <f>'YPF VALORES'!AB39</f>
        <v>0.1938632023412723</v>
      </c>
      <c r="R39" s="9">
        <f>'YPF VALORES'!AE39</f>
        <v>3.4599521537417299E-3</v>
      </c>
      <c r="S39" s="9">
        <f>'YPF VALORES'!AH39</f>
        <v>0.10491623227141789</v>
      </c>
      <c r="T39" s="9">
        <f>'YPF VALORES'!AK39</f>
        <v>-0.27063516811943056</v>
      </c>
      <c r="U39" s="9">
        <f>'YPF VALORES'!AN39</f>
        <v>9.9761367286828495E-2</v>
      </c>
      <c r="V39" s="9">
        <f>'YPF VALORES'!AQ39</f>
        <v>0.1122492284866714</v>
      </c>
      <c r="W39" s="9">
        <f>'YPF VALORES'!AT39</f>
        <v>0.22866690088130648</v>
      </c>
    </row>
    <row r="40" spans="1:23" x14ac:dyDescent="0.25">
      <c r="A40" s="2">
        <v>42061</v>
      </c>
      <c r="B40" t="s">
        <v>9</v>
      </c>
      <c r="C40" s="2">
        <f t="shared" si="0"/>
        <v>42061</v>
      </c>
      <c r="D40" s="2">
        <f t="shared" si="1"/>
        <v>42062</v>
      </c>
      <c r="E40">
        <f>_xll.BDH("GT10 Govt","PX_LAST",VALUE(TEXT(A40,"dd/mm/yyyy")))</f>
        <v>2.0299999999999998</v>
      </c>
      <c r="F40">
        <f>_xll.BDH("SPY US EQUITY","PX_LAST",C40)</f>
        <v>211.38</v>
      </c>
      <c r="G40">
        <f>_xll.BDH(Sheet1!$B$1,"PX_LAST",C40)</f>
        <v>25.24</v>
      </c>
      <c r="H40">
        <f>_xll.BDH(Sheet1!$B$1,"PX_LAST",WORKDAY(C40,1))</f>
        <v>25.69</v>
      </c>
      <c r="I40" s="9">
        <f>'YPF VALORES'!D40</f>
        <v>0.12929715201391723</v>
      </c>
      <c r="J40" s="9">
        <f>'YPF VALORES'!G40</f>
        <v>8.5053620038048061E-2</v>
      </c>
      <c r="K40" s="9">
        <f>'YPF VALORES'!J40</f>
        <v>-5.027420051814413E-2</v>
      </c>
      <c r="L40" s="9">
        <f>'YPF VALORES'!M40</f>
        <v>-6.1987844706331896E-2</v>
      </c>
      <c r="M40" s="9">
        <f>'YPF VALORES'!P40</f>
        <v>0.12929715201391723</v>
      </c>
      <c r="N40" s="9" t="e">
        <f>'YPF VALORES'!S40</f>
        <v>#VALUE!</v>
      </c>
      <c r="O40" s="9">
        <f>'YPF VALORES'!V40</f>
        <v>-1.2239427383052504E-2</v>
      </c>
      <c r="P40" s="9">
        <f>'YPF VALORES'!Y40</f>
        <v>4.0775433728627908E-2</v>
      </c>
      <c r="Q40" s="9">
        <f>'YPF VALORES'!AB40</f>
        <v>-0.19895687401018824</v>
      </c>
      <c r="R40" s="9">
        <f>'YPF VALORES'!AE40</f>
        <v>1.8420039888661366E-2</v>
      </c>
      <c r="S40" s="9">
        <f>'YPF VALORES'!AH40</f>
        <v>-0.23034009063796179</v>
      </c>
      <c r="T40" s="9">
        <f>'YPF VALORES'!AK40</f>
        <v>0.62826956531026412</v>
      </c>
      <c r="U40" s="9">
        <f>'YPF VALORES'!AN40</f>
        <v>4.0775433728627908E-2</v>
      </c>
      <c r="V40" s="9">
        <f>'YPF VALORES'!AQ40</f>
        <v>-2.3739992231507467E-2</v>
      </c>
      <c r="W40" s="9">
        <f>'YPF VALORES'!AT40</f>
        <v>-0.19895687401018824</v>
      </c>
    </row>
    <row r="41" spans="1:23" x14ac:dyDescent="0.25">
      <c r="A41" s="2">
        <v>41948</v>
      </c>
      <c r="B41" t="s">
        <v>9</v>
      </c>
      <c r="C41" s="2">
        <f t="shared" si="0"/>
        <v>41948</v>
      </c>
      <c r="D41" s="2">
        <f t="shared" si="1"/>
        <v>41949</v>
      </c>
      <c r="E41">
        <f>_xll.BDH("GT10 Govt","PX_LAST",VALUE(TEXT(A41,"dd/mm/yyyy")))</f>
        <v>2.343</v>
      </c>
      <c r="F41">
        <f>_xll.BDH("SPY US EQUITY","PX_LAST",C41)</f>
        <v>202.34</v>
      </c>
      <c r="G41">
        <f>_xll.BDH(Sheet1!$B$1,"PX_LAST",C41)</f>
        <v>33.58</v>
      </c>
      <c r="H41">
        <f>_xll.BDH(Sheet1!$B$1,"PX_LAST",WORKDAY(C41,1))</f>
        <v>33.94</v>
      </c>
      <c r="I41" s="9">
        <f>'YPF VALORES'!D41</f>
        <v>0.31545476822959095</v>
      </c>
      <c r="J41" s="9">
        <f>'YPF VALORES'!G41</f>
        <v>4.7537484393276097E-2</v>
      </c>
      <c r="K41" s="9">
        <f>'YPF VALORES'!J41</f>
        <v>-6.1869107651978283E-2</v>
      </c>
      <c r="L41" s="9">
        <f>'YPF VALORES'!M41</f>
        <v>8.4560633973037147E-2</v>
      </c>
      <c r="M41" s="9">
        <f>'YPF VALORES'!P41</f>
        <v>0.31545476822959095</v>
      </c>
      <c r="N41" s="9" t="e">
        <f>'YPF VALORES'!S41</f>
        <v>#VALUE!</v>
      </c>
      <c r="O41" s="9">
        <f>'YPF VALORES'!V41</f>
        <v>0.1785965827749274</v>
      </c>
      <c r="P41" s="9">
        <f>'YPF VALORES'!Y41</f>
        <v>0.22586011072323164</v>
      </c>
      <c r="Q41" s="9">
        <f>'YPF VALORES'!AB41</f>
        <v>0.63973751474650942</v>
      </c>
      <c r="R41" s="9">
        <f>'YPF VALORES'!AE41</f>
        <v>-3.2092098470571928E-3</v>
      </c>
      <c r="S41" s="9">
        <f>'YPF VALORES'!AH41</f>
        <v>0.33762205034887627</v>
      </c>
      <c r="T41" s="9">
        <f>'YPF VALORES'!AK41</f>
        <v>-0.21400226576758474</v>
      </c>
      <c r="U41" s="9">
        <f>'YPF VALORES'!AN41</f>
        <v>0.22586011072323164</v>
      </c>
      <c r="V41" s="9">
        <f>'YPF VALORES'!AQ41</f>
        <v>0.4386738172954685</v>
      </c>
      <c r="W41" s="9">
        <f>'YPF VALORES'!AT41</f>
        <v>0.63973751474650942</v>
      </c>
    </row>
    <row r="42" spans="1:23" x14ac:dyDescent="0.25">
      <c r="A42" s="2">
        <v>41858</v>
      </c>
      <c r="B42" t="s">
        <v>9</v>
      </c>
      <c r="C42" s="2">
        <f>IF(B42="Premarket",WORKDAY(A42,-1),A42)</f>
        <v>41858</v>
      </c>
      <c r="D42" s="2">
        <f t="shared" si="1"/>
        <v>41859</v>
      </c>
      <c r="E42">
        <f>_xll.BDH("GT10 Govt","PX_LAST",VALUE(TEXT(A42,"dd/mm/yyyy")))</f>
        <v>2.4119999999999999</v>
      </c>
      <c r="F42">
        <f>_xll.BDH("SPY US EQUITY","PX_LAST",C42)</f>
        <v>191.03</v>
      </c>
      <c r="G42">
        <f>_xll.BDH(Sheet1!$B$1,"PX_LAST",C42)</f>
        <v>33.43</v>
      </c>
      <c r="H42">
        <f>_xll.BDH(Sheet1!$B$1,"PX_LAST",WORKDAY(C42,1))</f>
        <v>33.76</v>
      </c>
      <c r="I42" s="9">
        <f>'YPF VALORES'!D42</f>
        <v>0.18671666570920364</v>
      </c>
      <c r="J42" s="9">
        <f>'YPF VALORES'!G42</f>
        <v>-0.14989819501457491</v>
      </c>
      <c r="K42" s="9">
        <f>'YPF VALORES'!J42</f>
        <v>-5.1475793758298249E-2</v>
      </c>
      <c r="L42" s="9">
        <f>'YPF VALORES'!M42</f>
        <v>7.4211891011220832E-2</v>
      </c>
      <c r="M42" s="9">
        <f>'YPF VALORES'!P42</f>
        <v>0.18671666570920364</v>
      </c>
      <c r="N42" s="9" t="e">
        <f>'YPF VALORES'!S42</f>
        <v>#VALUE!</v>
      </c>
      <c r="O42" s="9">
        <f>'YPF VALORES'!V42</f>
        <v>0.19836806324560818</v>
      </c>
      <c r="P42" s="9">
        <f>'YPF VALORES'!Y42</f>
        <v>0.3071563019379242</v>
      </c>
      <c r="Q42" s="9">
        <f>'YPF VALORES'!AB42</f>
        <v>0.6610929022861094</v>
      </c>
      <c r="R42" s="9">
        <f>'YPF VALORES'!AE42</f>
        <v>-1.5018909904838118E-3</v>
      </c>
      <c r="S42" s="9">
        <f>'YPF VALORES'!AH42</f>
        <v>0.29564476411128693</v>
      </c>
      <c r="T42" s="9">
        <f>'YPF VALORES'!AK42</f>
        <v>-0.24368084744069529</v>
      </c>
      <c r="U42" s="9">
        <f>'YPF VALORES'!AN42</f>
        <v>0.3071563019379242</v>
      </c>
      <c r="V42" s="9">
        <f>'YPF VALORES'!AQ42</f>
        <v>0.5436909868478319</v>
      </c>
      <c r="W42" s="9">
        <f>'YPF VALORES'!AT42</f>
        <v>0.6610929022861094</v>
      </c>
    </row>
    <row r="43" spans="1:23" x14ac:dyDescent="0.25">
      <c r="A43" s="2">
        <v>41767</v>
      </c>
      <c r="B43" t="s">
        <v>9</v>
      </c>
      <c r="C43" s="2">
        <f>IF(B43="Premarket",WORKDAY(A43,-1),A43)</f>
        <v>41767</v>
      </c>
      <c r="D43" s="2">
        <f t="shared" si="1"/>
        <v>41768</v>
      </c>
      <c r="E43">
        <f>_xll.BDH("GT10 Govt","PX_LAST",VALUE(TEXT(A43,"dd/mm/yyyy")))</f>
        <v>2.617</v>
      </c>
      <c r="F43">
        <f>_xll.BDH("SPY US EQUITY","PX_LAST",C43)</f>
        <v>187.67500000000001</v>
      </c>
      <c r="G43">
        <f>_xll.BDH(Sheet1!$B$1,"PX_LAST",C43)</f>
        <v>31.76</v>
      </c>
      <c r="H43">
        <f>_xll.BDH(Sheet1!$B$1,"PX_LAST",WORKDAY(C43,1))</f>
        <v>30.7</v>
      </c>
      <c r="I43" s="9">
        <f>'YPF VALORES'!D43</f>
        <v>0.14885937593811271</v>
      </c>
      <c r="J43" s="9">
        <f>'YPF VALORES'!G43</f>
        <v>-0.25870627373832478</v>
      </c>
      <c r="K43" s="9">
        <f>'YPF VALORES'!J43</f>
        <v>4.7947994694861329E-3</v>
      </c>
      <c r="L43" s="9">
        <f>'YPF VALORES'!M43</f>
        <v>-1.6273033872036047E-2</v>
      </c>
      <c r="M43" s="9">
        <f>'YPF VALORES'!P43</f>
        <v>0.14885937593811271</v>
      </c>
      <c r="N43" s="9" t="e">
        <f>'YPF VALORES'!S43</f>
        <v>#VALUE!</v>
      </c>
      <c r="O43" s="9">
        <f>'YPF VALORES'!V43</f>
        <v>0.71570769095299358</v>
      </c>
      <c r="P43" s="9">
        <f>'YPF VALORES'!Y43</f>
        <v>0.42333924257320743</v>
      </c>
      <c r="Q43" s="9">
        <f>'YPF VALORES'!AB43</f>
        <v>0.51346964843661258</v>
      </c>
      <c r="R43" s="9">
        <f>'YPF VALORES'!AE43</f>
        <v>2.5773721414355855E-2</v>
      </c>
      <c r="S43" s="9">
        <f>'YPF VALORES'!AH43</f>
        <v>6.3323207263267678E-2</v>
      </c>
      <c r="T43" s="9">
        <f>'YPF VALORES'!AK43</f>
        <v>0.14760391465773925</v>
      </c>
      <c r="U43" s="9">
        <f>'YPF VALORES'!AN43</f>
        <v>0.42333924257320743</v>
      </c>
      <c r="V43" s="9">
        <f>'YPF VALORES'!AQ43</f>
        <v>0.57389724514053886</v>
      </c>
      <c r="W43" s="9">
        <f>'YPF VALORES'!AT43</f>
        <v>0.51346964843661258</v>
      </c>
    </row>
    <row r="44" spans="1:23" x14ac:dyDescent="0.25">
      <c r="A44" s="2">
        <v>41705</v>
      </c>
      <c r="B44" t="s">
        <v>9</v>
      </c>
      <c r="C44" s="2">
        <f>IF(B44="Premarket",WORKDAY(A44,-1),A44)</f>
        <v>41705</v>
      </c>
      <c r="D44" s="2">
        <f t="shared" si="1"/>
        <v>41708</v>
      </c>
      <c r="E44">
        <f>_xll.BDH("GT10 Govt","PX_LAST",VALUE(TEXT(A44,"dd/mm/yyyy")))</f>
        <v>2.7890000000000001</v>
      </c>
      <c r="F44">
        <f>_xll.BDH("SPY US EQUITY","PX_LAST",C44)</f>
        <v>188.26</v>
      </c>
      <c r="G44">
        <f>_xll.BDH(Sheet1!$B$1,"PX_LAST",C44)</f>
        <v>28.36</v>
      </c>
      <c r="H44">
        <f>_xll.BDH(Sheet1!$B$1,"PX_LAST",WORKDAY(C44,1))</f>
        <v>28.39</v>
      </c>
      <c r="I44" s="9">
        <f>'YPF VALORES'!D44</f>
        <v>-0.13956444105857513</v>
      </c>
      <c r="J44" s="9">
        <f>'YPF VALORES'!G44</f>
        <v>-0.27653746584159566</v>
      </c>
      <c r="K44" s="9">
        <f>'YPF VALORES'!J44</f>
        <v>-1.3996451136797039E-2</v>
      </c>
      <c r="L44" s="9">
        <f>'YPF VALORES'!M44</f>
        <v>1.0688558488222144E-2</v>
      </c>
      <c r="M44" s="9">
        <f>'YPF VALORES'!P44</f>
        <v>-0.13956444105857513</v>
      </c>
      <c r="N44" s="9" t="e">
        <f>'YPF VALORES'!S44</f>
        <v>#VALUE!</v>
      </c>
      <c r="O44" s="9">
        <f>'YPF VALORES'!V44</f>
        <v>0.47150724398098576</v>
      </c>
      <c r="P44" s="9">
        <f>'YPF VALORES'!Y44</f>
        <v>0.19870199222758789</v>
      </c>
      <c r="Q44" s="9">
        <f>'YPF VALORES'!AB44</f>
        <v>0.10986577709640843</v>
      </c>
      <c r="R44" s="9">
        <f>'YPF VALORES'!AE44</f>
        <v>-2.9190902041858591E-2</v>
      </c>
      <c r="S44" s="9">
        <f>'YPF VALORES'!AH44</f>
        <v>-6.6814127647514376E-2</v>
      </c>
      <c r="T44" s="9">
        <f>'YPF VALORES'!AK44</f>
        <v>-0.27048771601266719</v>
      </c>
      <c r="U44" s="9">
        <f>'YPF VALORES'!AN44</f>
        <v>0.19870199222758789</v>
      </c>
      <c r="V44" s="9">
        <f>'YPF VALORES'!AQ44</f>
        <v>0.57620740662875747</v>
      </c>
      <c r="W44" s="9">
        <f>'YPF VALORES'!AT44</f>
        <v>0.78622752889145109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F718-790C-43C6-8394-335C1FFD7D81}">
  <dimension ref="A1:N44"/>
  <sheetViews>
    <sheetView tabSelected="1" workbookViewId="0">
      <selection activeCell="C3" sqref="C3"/>
    </sheetView>
  </sheetViews>
  <sheetFormatPr baseColWidth="10" defaultRowHeight="15" x14ac:dyDescent="0.25"/>
  <cols>
    <col min="1" max="1" width="10.42578125" style="2" bestFit="1" customWidth="1"/>
    <col min="2" max="2" width="25.7109375" bestFit="1" customWidth="1"/>
    <col min="3" max="4" width="12.7109375" bestFit="1" customWidth="1"/>
    <col min="5" max="5" width="13.7109375" bestFit="1" customWidth="1"/>
    <col min="6" max="6" width="19.42578125" bestFit="1" customWidth="1"/>
    <col min="7" max="7" width="12.7109375" bestFit="1" customWidth="1"/>
    <col min="8" max="8" width="21.28515625" bestFit="1" customWidth="1"/>
    <col min="9" max="9" width="15.85546875" bestFit="1" customWidth="1"/>
    <col min="10" max="10" width="12.7109375" bestFit="1" customWidth="1"/>
    <col min="11" max="11" width="19.5703125" bestFit="1" customWidth="1"/>
    <col min="12" max="12" width="14.5703125" bestFit="1" customWidth="1"/>
    <col min="13" max="13" width="22.42578125" bestFit="1" customWidth="1"/>
    <col min="14" max="14" width="19.85546875" bestFit="1" customWidth="1"/>
  </cols>
  <sheetData>
    <row r="1" spans="1:14" x14ac:dyDescent="0.25">
      <c r="A1" s="2" t="s">
        <v>7</v>
      </c>
      <c r="B1" t="s">
        <v>11</v>
      </c>
      <c r="C1" t="s">
        <v>2146</v>
      </c>
      <c r="D1" t="s">
        <v>2144</v>
      </c>
      <c r="E1" t="s">
        <v>2145</v>
      </c>
      <c r="F1" s="10" t="s">
        <v>53</v>
      </c>
      <c r="G1" s="10" t="s">
        <v>34</v>
      </c>
      <c r="H1" s="10" t="s">
        <v>2136</v>
      </c>
      <c r="I1" s="10" t="s">
        <v>18</v>
      </c>
      <c r="J1" s="10" t="s">
        <v>414</v>
      </c>
      <c r="K1" s="10" t="s">
        <v>30</v>
      </c>
      <c r="L1" s="10" t="s">
        <v>23</v>
      </c>
      <c r="M1" s="10" t="s">
        <v>22</v>
      </c>
      <c r="N1" s="10" t="s">
        <v>24</v>
      </c>
    </row>
    <row r="2" spans="1:14" x14ac:dyDescent="0.25">
      <c r="A2" s="2">
        <v>45513</v>
      </c>
      <c r="B2">
        <v>3.9409999999999998</v>
      </c>
      <c r="C2">
        <v>530.65</v>
      </c>
      <c r="D2">
        <v>19.78</v>
      </c>
      <c r="E2">
        <v>20.58</v>
      </c>
      <c r="F2">
        <v>-0.35314930239796649</v>
      </c>
      <c r="G2">
        <v>-2.6146319346465541</v>
      </c>
      <c r="H2">
        <v>-0.31623157602905771</v>
      </c>
      <c r="I2">
        <v>0.65833678281495667</v>
      </c>
      <c r="J2">
        <v>-1.8453624106606705</v>
      </c>
      <c r="K2">
        <v>0.50292764576747473</v>
      </c>
      <c r="L2">
        <v>0.65833678281495667</v>
      </c>
      <c r="M2">
        <v>-0.37620129251205292</v>
      </c>
      <c r="N2">
        <v>-2.6508411782044465</v>
      </c>
    </row>
    <row r="3" spans="1:14" x14ac:dyDescent="0.25">
      <c r="A3" s="2">
        <v>45422</v>
      </c>
      <c r="B3">
        <v>4.4969999999999999</v>
      </c>
      <c r="C3">
        <v>520.16999999999996</v>
      </c>
      <c r="D3">
        <v>24.38</v>
      </c>
      <c r="E3">
        <v>22.78</v>
      </c>
      <c r="F3">
        <v>-0.80713067470202704</v>
      </c>
      <c r="G3">
        <v>-2.6227544699014822</v>
      </c>
      <c r="H3">
        <v>-0.86177100219370495</v>
      </c>
      <c r="I3">
        <v>1.1163575579175986</v>
      </c>
      <c r="J3">
        <v>-4.070259621949341</v>
      </c>
      <c r="K3">
        <v>0.48172497700521699</v>
      </c>
      <c r="L3">
        <v>1.1163575579175986</v>
      </c>
      <c r="M3">
        <v>-0.71909604069956656</v>
      </c>
      <c r="N3">
        <v>-3.8146862957109433</v>
      </c>
    </row>
    <row r="4" spans="1:14" x14ac:dyDescent="0.25">
      <c r="A4" s="2">
        <v>45357</v>
      </c>
      <c r="B4">
        <v>4.1040000000000001</v>
      </c>
      <c r="C4">
        <v>509.75</v>
      </c>
      <c r="D4">
        <v>18.670000000000002</v>
      </c>
      <c r="E4">
        <v>18.32</v>
      </c>
      <c r="F4">
        <v>-1.3784796589376713</v>
      </c>
      <c r="G4">
        <v>-6.0873009168564085</v>
      </c>
      <c r="H4">
        <v>-2.6924865285604036</v>
      </c>
      <c r="I4">
        <v>0.20616547597933899</v>
      </c>
      <c r="J4">
        <v>-16.580499639900538</v>
      </c>
      <c r="K4">
        <v>-0.97222156459112419</v>
      </c>
      <c r="L4">
        <v>0.20616547597933899</v>
      </c>
      <c r="M4">
        <v>-1.4515150097934779</v>
      </c>
      <c r="N4">
        <v>-16.580499639900538</v>
      </c>
    </row>
    <row r="5" spans="1:14" x14ac:dyDescent="0.25">
      <c r="A5" s="2">
        <v>45238</v>
      </c>
      <c r="B5">
        <v>4.4939999999999998</v>
      </c>
      <c r="C5">
        <v>437.25</v>
      </c>
      <c r="D5">
        <v>10.029999999999999</v>
      </c>
      <c r="E5">
        <v>9.9600000000000009</v>
      </c>
      <c r="F5">
        <v>-0.52469591482001854</v>
      </c>
      <c r="G5">
        <v>-0.31565795291862908</v>
      </c>
      <c r="H5">
        <v>-6.1075488899491548E-2</v>
      </c>
      <c r="I5">
        <v>0.51220974275545816</v>
      </c>
      <c r="J5">
        <v>-1.1814701454422147</v>
      </c>
      <c r="K5">
        <v>-0.20628162817664686</v>
      </c>
      <c r="L5">
        <v>0.51220974275545816</v>
      </c>
      <c r="M5">
        <v>0.51138876267043787</v>
      </c>
      <c r="N5">
        <v>-0.77358587531559808</v>
      </c>
    </row>
    <row r="6" spans="1:14" x14ac:dyDescent="0.25">
      <c r="A6" s="2">
        <v>45148</v>
      </c>
      <c r="B6">
        <v>4.1079999999999997</v>
      </c>
      <c r="C6">
        <v>445.91</v>
      </c>
      <c r="D6">
        <v>14.39</v>
      </c>
      <c r="E6">
        <v>14.51</v>
      </c>
      <c r="F6">
        <v>1.1746761747953194E-2</v>
      </c>
      <c r="G6">
        <v>1.1447872802304957</v>
      </c>
      <c r="H6">
        <v>1.0467237217608303</v>
      </c>
      <c r="I6">
        <v>0.52518387107704645</v>
      </c>
      <c r="J6">
        <v>7.760530993810244E-2</v>
      </c>
      <c r="K6">
        <v>-3.0978469782279605</v>
      </c>
      <c r="L6">
        <v>0.52518387107704645</v>
      </c>
      <c r="M6">
        <v>0.38769028144922224</v>
      </c>
      <c r="N6">
        <v>0.44072215348155575</v>
      </c>
    </row>
    <row r="7" spans="1:14" x14ac:dyDescent="0.25">
      <c r="A7" s="2">
        <v>45057</v>
      </c>
      <c r="B7">
        <v>3.387</v>
      </c>
      <c r="C7">
        <v>412.13</v>
      </c>
      <c r="D7">
        <v>11.75</v>
      </c>
      <c r="E7">
        <v>11.36</v>
      </c>
      <c r="F7">
        <v>8.8961042046058925E-2</v>
      </c>
      <c r="G7">
        <v>2.4501964054638066</v>
      </c>
      <c r="H7">
        <v>1.3528438508339216</v>
      </c>
      <c r="I7">
        <v>0.51618821078972643</v>
      </c>
      <c r="J7">
        <v>0.67511658712661093</v>
      </c>
      <c r="K7">
        <v>3.380497387382392</v>
      </c>
      <c r="L7">
        <v>0.51618821078972643</v>
      </c>
      <c r="M7">
        <v>0.3681399581767324</v>
      </c>
      <c r="N7">
        <v>0.67511658712661093</v>
      </c>
    </row>
    <row r="8" spans="1:14" x14ac:dyDescent="0.25">
      <c r="A8" s="2">
        <v>44994</v>
      </c>
      <c r="B8">
        <v>3.9060000000000001</v>
      </c>
      <c r="C8">
        <v>391.56</v>
      </c>
      <c r="D8">
        <v>11.56</v>
      </c>
      <c r="E8">
        <v>10.65</v>
      </c>
      <c r="F8">
        <v>-4.8365760335976282E-2</v>
      </c>
      <c r="G8">
        <v>0.18128207063747559</v>
      </c>
      <c r="H8">
        <v>0.18494085903890611</v>
      </c>
      <c r="I8">
        <v>0.11522284044039988</v>
      </c>
      <c r="J8">
        <v>-2.2740138525753073E-3</v>
      </c>
      <c r="K8">
        <v>-0.44264501986857363</v>
      </c>
      <c r="L8">
        <v>0.11522284044039988</v>
      </c>
      <c r="M8">
        <v>0.55492064216020265</v>
      </c>
      <c r="N8">
        <v>-2.2740138525753073E-3</v>
      </c>
    </row>
    <row r="9" spans="1:14" x14ac:dyDescent="0.25">
      <c r="A9" s="2">
        <v>44874</v>
      </c>
      <c r="B9">
        <v>4.0949999999999998</v>
      </c>
      <c r="C9">
        <v>374.13</v>
      </c>
      <c r="D9">
        <v>7.12</v>
      </c>
      <c r="E9">
        <v>7.19</v>
      </c>
      <c r="F9">
        <v>-0.12524768984919299</v>
      </c>
      <c r="G9">
        <v>0.45481058149553388</v>
      </c>
      <c r="H9">
        <v>1.5049061168679962</v>
      </c>
      <c r="I9">
        <v>0.48125569363376197</v>
      </c>
      <c r="J9">
        <v>0.58606524514754099</v>
      </c>
      <c r="K9">
        <v>-0.11497201300414084</v>
      </c>
      <c r="L9">
        <v>0.43393912972376825</v>
      </c>
      <c r="M9">
        <v>0.12919833609087261</v>
      </c>
      <c r="N9">
        <v>0.48764045592611427</v>
      </c>
    </row>
    <row r="10" spans="1:14" x14ac:dyDescent="0.25">
      <c r="A10" s="2">
        <v>44783</v>
      </c>
      <c r="B10">
        <v>2.7850000000000001</v>
      </c>
      <c r="C10">
        <v>419.99</v>
      </c>
      <c r="D10">
        <v>3.91</v>
      </c>
      <c r="E10">
        <v>4.09</v>
      </c>
      <c r="F10">
        <v>-9.7164132304894402E-2</v>
      </c>
      <c r="G10">
        <v>1.7912793470888797</v>
      </c>
      <c r="H10">
        <v>2.095624272842139</v>
      </c>
      <c r="I10">
        <v>0.31529905108943379</v>
      </c>
      <c r="J10">
        <v>0.58571641596440749</v>
      </c>
      <c r="K10">
        <v>-1.0580667826349588E-2</v>
      </c>
      <c r="L10">
        <v>0.28146755288688574</v>
      </c>
      <c r="M10">
        <v>0.45225476167860634</v>
      </c>
      <c r="N10">
        <v>0.45484470464315785</v>
      </c>
    </row>
    <row r="11" spans="1:14" x14ac:dyDescent="0.25">
      <c r="A11" s="2">
        <v>44692</v>
      </c>
      <c r="B11">
        <v>2.927</v>
      </c>
      <c r="C11">
        <v>392.75</v>
      </c>
      <c r="D11">
        <v>4.0599999999999996</v>
      </c>
      <c r="E11">
        <v>4.04</v>
      </c>
      <c r="F11">
        <v>9.1819504625948234E-2</v>
      </c>
      <c r="G11">
        <v>-0.51432068793948993</v>
      </c>
      <c r="H11">
        <v>-0.40530213806617976</v>
      </c>
      <c r="I11">
        <v>0.15332507801985185</v>
      </c>
      <c r="J11">
        <v>-3.2181176038819759E-2</v>
      </c>
      <c r="K11">
        <v>0.308472219333501</v>
      </c>
      <c r="L11">
        <v>0.14243551068983717</v>
      </c>
      <c r="M11">
        <v>0.32315344772909782</v>
      </c>
      <c r="N11">
        <v>-0.17404496943610437</v>
      </c>
    </row>
    <row r="12" spans="1:14" x14ac:dyDescent="0.25">
      <c r="A12" s="2">
        <v>44623</v>
      </c>
      <c r="B12">
        <v>1.8420000000000001</v>
      </c>
      <c r="C12">
        <v>435.71</v>
      </c>
      <c r="D12">
        <v>4.55</v>
      </c>
      <c r="E12">
        <v>4.34</v>
      </c>
      <c r="F12">
        <v>-9.9596290248178176E-2</v>
      </c>
      <c r="G12">
        <v>-1.0292899733611109</v>
      </c>
      <c r="H12">
        <v>-1.0379633292159174</v>
      </c>
      <c r="I12">
        <v>9.831619475970621E-2</v>
      </c>
      <c r="J12">
        <v>-0.40955235476831509</v>
      </c>
      <c r="K12">
        <v>1.2674601921506046E-2</v>
      </c>
      <c r="L12">
        <v>6.1331182695977926E-2</v>
      </c>
      <c r="M12">
        <v>-5.1763822062904974E-2</v>
      </c>
      <c r="N12">
        <v>-0.40955235476831509</v>
      </c>
    </row>
    <row r="13" spans="1:14" x14ac:dyDescent="0.25">
      <c r="A13" s="2">
        <v>44509</v>
      </c>
      <c r="B13">
        <v>1.4379999999999999</v>
      </c>
      <c r="C13">
        <v>467.38</v>
      </c>
      <c r="D13">
        <v>4.5599999999999996</v>
      </c>
      <c r="E13">
        <v>4.4000000000000004</v>
      </c>
      <c r="F13">
        <v>0.28391583758427297</v>
      </c>
      <c r="G13">
        <v>-1.2983413490490125</v>
      </c>
      <c r="H13">
        <v>1.0482639770182014</v>
      </c>
      <c r="I13">
        <v>0.12069067167280778</v>
      </c>
      <c r="J13">
        <v>-5.2625299890860742</v>
      </c>
      <c r="K13">
        <v>0.20173443092314169</v>
      </c>
      <c r="L13">
        <v>0.12069067167280778</v>
      </c>
      <c r="M13">
        <v>0.84343693323239277</v>
      </c>
      <c r="N13">
        <v>-5.2625299890860742</v>
      </c>
    </row>
    <row r="14" spans="1:14" x14ac:dyDescent="0.25">
      <c r="A14" s="2">
        <v>44418</v>
      </c>
      <c r="B14">
        <v>1.351</v>
      </c>
      <c r="C14">
        <v>442.68</v>
      </c>
      <c r="D14">
        <v>4.74</v>
      </c>
      <c r="E14">
        <v>5.0999999999999996</v>
      </c>
      <c r="F14">
        <v>2.908587569053056E-2</v>
      </c>
      <c r="G14">
        <v>-0.50999532415499849</v>
      </c>
      <c r="H14">
        <v>1.36021027674684</v>
      </c>
      <c r="I14">
        <v>0.12235796616496475</v>
      </c>
      <c r="J14">
        <v>-1.7647584321716794</v>
      </c>
      <c r="K14">
        <v>0.39032301914546919</v>
      </c>
      <c r="L14">
        <v>0.12235796616496475</v>
      </c>
      <c r="M14">
        <v>0.67271581779754563</v>
      </c>
      <c r="N14">
        <v>-1.7647584321716794</v>
      </c>
    </row>
    <row r="15" spans="1:14" x14ac:dyDescent="0.25">
      <c r="A15" s="2">
        <v>44327</v>
      </c>
      <c r="B15">
        <v>1.623</v>
      </c>
      <c r="C15">
        <v>417.94</v>
      </c>
      <c r="D15">
        <v>4.07</v>
      </c>
      <c r="E15">
        <v>3.9</v>
      </c>
      <c r="F15">
        <v>-0.1616708447769839</v>
      </c>
      <c r="G15">
        <v>-0.2186658136936408</v>
      </c>
      <c r="H15">
        <v>0.72775324204164749</v>
      </c>
      <c r="I15">
        <v>0.16209906425664733</v>
      </c>
      <c r="J15">
        <v>-0.40656913283288831</v>
      </c>
      <c r="K15">
        <v>0.13279448240439251</v>
      </c>
      <c r="L15">
        <v>0.16209906425664733</v>
      </c>
      <c r="M15">
        <v>0.66387152194997268</v>
      </c>
      <c r="N15">
        <v>-0.40656913283288831</v>
      </c>
    </row>
    <row r="16" spans="1:14" x14ac:dyDescent="0.25">
      <c r="A16" s="2">
        <v>44260</v>
      </c>
      <c r="B16">
        <v>1.5680000000000001</v>
      </c>
      <c r="C16">
        <v>376.7</v>
      </c>
      <c r="D16">
        <v>4.1900000000000004</v>
      </c>
      <c r="E16">
        <v>4.25</v>
      </c>
      <c r="F16">
        <v>-8.0491155470439502E-2</v>
      </c>
      <c r="G16">
        <v>-0.51124085913196438</v>
      </c>
      <c r="H16">
        <v>-0.25838221412573736</v>
      </c>
      <c r="I16">
        <v>7.2938886823957327E-2</v>
      </c>
      <c r="J16">
        <v>-0.33197090875529922</v>
      </c>
      <c r="K16">
        <v>-0.44770818653327882</v>
      </c>
      <c r="L16">
        <v>7.2938886823957327E-2</v>
      </c>
      <c r="M16">
        <v>0.18874570215810937</v>
      </c>
      <c r="N16">
        <v>-0.33197090875529922</v>
      </c>
    </row>
    <row r="17" spans="1:14" x14ac:dyDescent="0.25">
      <c r="A17" s="2">
        <v>44145</v>
      </c>
      <c r="B17">
        <v>0.96099999999999997</v>
      </c>
      <c r="C17">
        <v>354.04</v>
      </c>
      <c r="D17">
        <v>4.75</v>
      </c>
      <c r="E17">
        <v>4.58</v>
      </c>
      <c r="F17">
        <v>-0.37314451881366184</v>
      </c>
      <c r="G17">
        <v>1.7129379093527795</v>
      </c>
      <c r="H17">
        <v>1.722844193555837</v>
      </c>
      <c r="I17">
        <v>0.19607374731097371</v>
      </c>
      <c r="J17">
        <v>1.5275301435586703</v>
      </c>
      <c r="K17">
        <v>-0.51197997142822194</v>
      </c>
      <c r="L17">
        <v>0.19607374731097371</v>
      </c>
      <c r="M17">
        <v>2.1806729447372053E-2</v>
      </c>
      <c r="N17">
        <v>1.5275301435586703</v>
      </c>
    </row>
    <row r="18" spans="1:14" x14ac:dyDescent="0.25">
      <c r="A18" s="2">
        <v>44054</v>
      </c>
      <c r="B18">
        <v>0.64200000000000002</v>
      </c>
      <c r="C18">
        <v>335.57</v>
      </c>
      <c r="D18">
        <v>6.24</v>
      </c>
      <c r="E18">
        <v>5.9</v>
      </c>
      <c r="F18">
        <v>-0.5639939087126673</v>
      </c>
      <c r="G18">
        <v>4.3570054573013719</v>
      </c>
      <c r="H18">
        <v>2.7052664804352977</v>
      </c>
      <c r="I18">
        <v>0.21052433886293032</v>
      </c>
      <c r="J18">
        <v>14.319237746077849</v>
      </c>
      <c r="K18">
        <v>-0.62244955641496302</v>
      </c>
      <c r="L18">
        <v>0.21052433886293032</v>
      </c>
      <c r="M18">
        <v>8.8428338000937412E-2</v>
      </c>
      <c r="N18">
        <v>14.319237746077849</v>
      </c>
    </row>
    <row r="19" spans="1:14" x14ac:dyDescent="0.25">
      <c r="A19" s="2">
        <v>43962</v>
      </c>
      <c r="B19">
        <v>0.71099999999999997</v>
      </c>
      <c r="C19">
        <v>292.5</v>
      </c>
      <c r="D19">
        <v>4.1100000000000003</v>
      </c>
      <c r="E19">
        <v>4.2699999999999996</v>
      </c>
      <c r="F19">
        <v>-0.11544992709755841</v>
      </c>
      <c r="G19">
        <v>-5.0323496820311551</v>
      </c>
      <c r="H19">
        <v>2.268705822552648</v>
      </c>
      <c r="I19">
        <v>0.225898193893185</v>
      </c>
      <c r="J19">
        <v>-1.7736192496956049</v>
      </c>
      <c r="K19">
        <v>-0.84944014208867369</v>
      </c>
      <c r="L19">
        <v>0.225898193893185</v>
      </c>
      <c r="M19">
        <v>0.27302671811352019</v>
      </c>
      <c r="N19">
        <v>-1.7736192496956049</v>
      </c>
    </row>
    <row r="20" spans="1:14" x14ac:dyDescent="0.25">
      <c r="A20" s="2">
        <v>43896</v>
      </c>
      <c r="B20">
        <v>0.76400000000000001</v>
      </c>
      <c r="C20">
        <v>302.45999999999998</v>
      </c>
      <c r="D20">
        <v>7.75</v>
      </c>
      <c r="E20">
        <v>7.3</v>
      </c>
      <c r="F20">
        <v>-0.18311967669443119</v>
      </c>
      <c r="G20">
        <v>1.7770114895722871</v>
      </c>
      <c r="H20">
        <v>-4.461009623040546E-2</v>
      </c>
      <c r="I20">
        <v>6.2165528635255596E-2</v>
      </c>
      <c r="J20">
        <v>-2.3362948756295774</v>
      </c>
      <c r="K20">
        <v>-0.68945840256676905</v>
      </c>
      <c r="L20">
        <v>6.2165528635255596E-2</v>
      </c>
      <c r="M20">
        <v>6.9781764532570678E-2</v>
      </c>
      <c r="N20">
        <v>-2.3362948756295774</v>
      </c>
    </row>
    <row r="21" spans="1:14" x14ac:dyDescent="0.25">
      <c r="A21" s="2">
        <v>43776</v>
      </c>
      <c r="B21">
        <v>1.9179999999999999</v>
      </c>
      <c r="C21">
        <v>308.18</v>
      </c>
      <c r="D21">
        <v>9.5</v>
      </c>
      <c r="E21">
        <v>9.42</v>
      </c>
      <c r="F21">
        <v>-0.21569036304177347</v>
      </c>
      <c r="G21">
        <v>-1.4169389231535376</v>
      </c>
      <c r="H21">
        <v>0.24882401320515024</v>
      </c>
      <c r="I21">
        <v>0.3557244841143623</v>
      </c>
      <c r="J21">
        <v>-1.0194794354716625</v>
      </c>
      <c r="K21">
        <v>-0.81947721026973841</v>
      </c>
      <c r="L21">
        <v>0.3557244841143623</v>
      </c>
      <c r="M21">
        <v>0.37613275787868083</v>
      </c>
      <c r="N21">
        <v>-1.0194794354716625</v>
      </c>
    </row>
    <row r="22" spans="1:14" x14ac:dyDescent="0.25">
      <c r="A22" s="2">
        <v>43685</v>
      </c>
      <c r="B22">
        <v>1.718</v>
      </c>
      <c r="C22">
        <v>287.97000000000003</v>
      </c>
      <c r="D22">
        <v>15.85</v>
      </c>
      <c r="E22">
        <v>15.63</v>
      </c>
      <c r="F22">
        <v>-1.7861161502785716E-4</v>
      </c>
      <c r="G22">
        <v>0.1935808954893159</v>
      </c>
      <c r="H22">
        <v>0.14628025896458707</v>
      </c>
      <c r="I22">
        <v>0.1267999125069017</v>
      </c>
      <c r="J22">
        <v>-4.2200903674410983E-2</v>
      </c>
      <c r="K22">
        <v>-1.0759931138906951</v>
      </c>
      <c r="L22">
        <v>0.1267999125069017</v>
      </c>
      <c r="M22">
        <v>0.13810312584365092</v>
      </c>
      <c r="N22">
        <v>-4.2200903674410983E-2</v>
      </c>
    </row>
    <row r="23" spans="1:14" x14ac:dyDescent="0.25">
      <c r="A23" s="2">
        <v>43594</v>
      </c>
      <c r="B23">
        <v>2.444</v>
      </c>
      <c r="C23">
        <v>286.66000000000003</v>
      </c>
      <c r="D23">
        <v>15</v>
      </c>
      <c r="E23">
        <v>14.63</v>
      </c>
      <c r="F23">
        <v>3.098717897365888E-2</v>
      </c>
      <c r="G23">
        <v>1.9091933870018849</v>
      </c>
      <c r="H23">
        <v>1.1270997714617703</v>
      </c>
      <c r="I23">
        <v>0.29123945708788668</v>
      </c>
      <c r="J23">
        <v>0.13198844631908591</v>
      </c>
      <c r="K23">
        <v>1.7177715771613968</v>
      </c>
      <c r="L23">
        <v>0.29123945708788668</v>
      </c>
      <c r="M23">
        <v>0.34327422345041381</v>
      </c>
      <c r="N23">
        <v>0.13198844631908591</v>
      </c>
    </row>
    <row r="24" spans="1:14" x14ac:dyDescent="0.25">
      <c r="A24" s="2">
        <v>43531</v>
      </c>
      <c r="B24">
        <v>2.64</v>
      </c>
      <c r="C24">
        <v>275.01</v>
      </c>
      <c r="D24">
        <v>12.74</v>
      </c>
      <c r="E24">
        <v>12.84</v>
      </c>
      <c r="F24">
        <v>2.893674809983926E-3</v>
      </c>
      <c r="G24">
        <v>9.4077412133546368E-2</v>
      </c>
      <c r="H24">
        <v>1.4680638462276629</v>
      </c>
      <c r="I24">
        <v>0.23232288023008629</v>
      </c>
      <c r="J24">
        <v>0.59058839968455912</v>
      </c>
      <c r="K24">
        <v>-3.2125208680479855</v>
      </c>
      <c r="L24">
        <v>0.23232288023008629</v>
      </c>
      <c r="M24">
        <v>0.1286499452576142</v>
      </c>
      <c r="N24">
        <v>0.59058839968455912</v>
      </c>
    </row>
    <row r="25" spans="1:14" x14ac:dyDescent="0.25">
      <c r="A25" s="2">
        <v>43413</v>
      </c>
      <c r="B25">
        <v>3.1829999999999998</v>
      </c>
      <c r="C25">
        <v>277.76</v>
      </c>
      <c r="D25">
        <v>15.44</v>
      </c>
      <c r="E25">
        <v>15.54</v>
      </c>
      <c r="F25">
        <v>0.24460018883685497</v>
      </c>
      <c r="G25">
        <v>3.4860949950808759</v>
      </c>
      <c r="H25">
        <v>3.1256665684603373</v>
      </c>
      <c r="I25">
        <v>0.56291134942599275</v>
      </c>
      <c r="J25">
        <v>1.0680220122501316</v>
      </c>
      <c r="K25">
        <v>-13.726406401661317</v>
      </c>
      <c r="L25">
        <v>0.56291134942599275</v>
      </c>
      <c r="M25">
        <v>0.68438673742488398</v>
      </c>
      <c r="N25">
        <v>0.39535757993071097</v>
      </c>
    </row>
    <row r="26" spans="1:14" x14ac:dyDescent="0.25">
      <c r="A26" s="2">
        <v>43319</v>
      </c>
      <c r="B26">
        <v>2.9740000000000002</v>
      </c>
      <c r="C26">
        <v>285.58</v>
      </c>
      <c r="D26">
        <v>16.010000000000002</v>
      </c>
      <c r="E26">
        <v>15.53</v>
      </c>
      <c r="F26">
        <v>0.25314009004309757</v>
      </c>
      <c r="G26">
        <v>3.1859161772147733</v>
      </c>
      <c r="H26">
        <v>1.9770740939260252</v>
      </c>
      <c r="I26">
        <v>0.35925976753415556</v>
      </c>
      <c r="J26">
        <v>0.51527344215000448</v>
      </c>
      <c r="K26">
        <v>-1.5065054168494685</v>
      </c>
      <c r="L26">
        <v>0.35925976753415556</v>
      </c>
      <c r="M26">
        <v>0.42384255555562778</v>
      </c>
      <c r="N26">
        <v>-0.15221353523479664</v>
      </c>
    </row>
    <row r="27" spans="1:14" x14ac:dyDescent="0.25">
      <c r="A27" s="2">
        <v>43228</v>
      </c>
      <c r="B27">
        <v>2.9769999999999999</v>
      </c>
      <c r="C27">
        <v>266.92</v>
      </c>
      <c r="D27">
        <v>19.309999999999999</v>
      </c>
      <c r="E27">
        <v>20.079999999999998</v>
      </c>
      <c r="F27">
        <v>0.24729066525688914</v>
      </c>
      <c r="G27">
        <v>5.9315926833260448</v>
      </c>
      <c r="H27">
        <v>2.856585713531107</v>
      </c>
      <c r="I27">
        <v>0.28210011472287122</v>
      </c>
      <c r="J27">
        <v>0.68578039232014532</v>
      </c>
      <c r="K27">
        <v>-2.6629970960083078</v>
      </c>
      <c r="L27">
        <v>0.28210011472287122</v>
      </c>
      <c r="M27">
        <v>0.21302688272804571</v>
      </c>
      <c r="N27">
        <v>-1.2644324099668536E-2</v>
      </c>
    </row>
    <row r="28" spans="1:14" x14ac:dyDescent="0.25">
      <c r="A28" s="2">
        <v>43161</v>
      </c>
      <c r="B28">
        <v>2.8650000000000002</v>
      </c>
      <c r="C28">
        <v>269.08</v>
      </c>
      <c r="D28">
        <v>22.52</v>
      </c>
      <c r="E28">
        <v>22.37</v>
      </c>
      <c r="F28">
        <v>4.5825010858693505E-2</v>
      </c>
      <c r="G28">
        <v>8.8034262598112552</v>
      </c>
      <c r="H28">
        <v>4.6708823713996699</v>
      </c>
      <c r="I28">
        <v>8.789404498560649E-2</v>
      </c>
      <c r="J28">
        <v>0.18544221144021944</v>
      </c>
      <c r="K28">
        <v>-1.2886191661313653</v>
      </c>
      <c r="L28">
        <v>8.789404498560649E-2</v>
      </c>
      <c r="M28">
        <v>7.9068580051791404E-2</v>
      </c>
      <c r="N28">
        <v>-2.7882306886442834</v>
      </c>
    </row>
    <row r="29" spans="1:14" x14ac:dyDescent="0.25">
      <c r="A29" s="2">
        <v>43047</v>
      </c>
      <c r="B29">
        <v>2.335</v>
      </c>
      <c r="C29">
        <v>259.11</v>
      </c>
      <c r="D29">
        <v>24.81</v>
      </c>
      <c r="E29">
        <v>24.11</v>
      </c>
      <c r="F29">
        <v>-1.5472418450675485E-2</v>
      </c>
      <c r="G29">
        <v>-5.9670765018654874</v>
      </c>
      <c r="H29">
        <v>-3.1226722541332466</v>
      </c>
      <c r="I29">
        <v>0.12395367297900162</v>
      </c>
      <c r="J29">
        <v>2.763644703003254E-2</v>
      </c>
      <c r="K29">
        <v>-1.7937656303901677</v>
      </c>
      <c r="L29">
        <v>0.12395367297900162</v>
      </c>
      <c r="M29">
        <v>0.12324198734544134</v>
      </c>
      <c r="N29">
        <v>-6.1069604176539616E-2</v>
      </c>
    </row>
    <row r="30" spans="1:14" x14ac:dyDescent="0.25">
      <c r="A30" s="2">
        <v>42955</v>
      </c>
      <c r="B30">
        <v>2.2629999999999999</v>
      </c>
      <c r="C30">
        <v>247.26</v>
      </c>
      <c r="D30">
        <v>18.850000000000001</v>
      </c>
      <c r="E30">
        <v>18.8</v>
      </c>
      <c r="F30">
        <v>-0.62416668762000238</v>
      </c>
      <c r="G30">
        <v>-23.362446156088311</v>
      </c>
      <c r="H30">
        <v>-5.6380406611262766</v>
      </c>
      <c r="I30">
        <v>0.17421301854001281</v>
      </c>
      <c r="J30">
        <v>-2.6368554988730297</v>
      </c>
      <c r="K30">
        <v>-1.4661473461467665</v>
      </c>
      <c r="L30">
        <v>0.17421301854001281</v>
      </c>
      <c r="M30">
        <v>0.11749935168956216</v>
      </c>
      <c r="N30">
        <v>-0.10175746939671804</v>
      </c>
    </row>
    <row r="31" spans="1:14" x14ac:dyDescent="0.25">
      <c r="A31" s="2">
        <v>42865</v>
      </c>
      <c r="B31">
        <v>2.415</v>
      </c>
      <c r="C31">
        <v>239.44</v>
      </c>
      <c r="D31">
        <v>23.69</v>
      </c>
      <c r="E31">
        <v>24.3</v>
      </c>
      <c r="F31">
        <v>-0.60944070583617482</v>
      </c>
      <c r="G31">
        <v>-16.476266610335411</v>
      </c>
      <c r="H31">
        <v>-3.3226883986677467</v>
      </c>
      <c r="I31">
        <v>2.9573393937518899E-2</v>
      </c>
      <c r="J31">
        <v>-2.3332371149936613</v>
      </c>
      <c r="K31">
        <v>-2.1233734802233633</v>
      </c>
      <c r="L31">
        <v>2.9573393937518899E-2</v>
      </c>
      <c r="M31">
        <v>-8.9096908271558695E-3</v>
      </c>
      <c r="N31">
        <v>-8.9280355954781676E-2</v>
      </c>
    </row>
    <row r="32" spans="1:14" x14ac:dyDescent="0.25">
      <c r="A32" s="2">
        <v>42804</v>
      </c>
      <c r="B32">
        <v>2.5750000000000002</v>
      </c>
      <c r="C32">
        <v>236.86</v>
      </c>
      <c r="D32">
        <v>21.02</v>
      </c>
      <c r="E32">
        <v>20.61</v>
      </c>
      <c r="F32">
        <v>-0.6083108372754481</v>
      </c>
      <c r="G32">
        <v>-2.7145565635363078E-2</v>
      </c>
      <c r="H32">
        <v>0.13317030777622851</v>
      </c>
      <c r="I32">
        <v>6.6327823781584527E-3</v>
      </c>
      <c r="J32">
        <v>-6.2596115980305385</v>
      </c>
      <c r="K32">
        <v>-2.7312088270793247</v>
      </c>
      <c r="L32">
        <v>6.6327823781584527E-3</v>
      </c>
      <c r="M32">
        <v>8.155401325981293E-2</v>
      </c>
      <c r="N32">
        <v>1.3204679231268117</v>
      </c>
    </row>
    <row r="33" spans="1:14" x14ac:dyDescent="0.25">
      <c r="A33" s="2">
        <v>42682</v>
      </c>
      <c r="B33">
        <v>1.8560000000000001</v>
      </c>
      <c r="C33">
        <v>214.11</v>
      </c>
      <c r="D33">
        <v>16.63</v>
      </c>
      <c r="E33">
        <v>15.97</v>
      </c>
      <c r="F33">
        <v>-0.71311017700986057</v>
      </c>
      <c r="G33">
        <v>-7.9908536219053516</v>
      </c>
      <c r="H33">
        <v>-3.1708145454461221</v>
      </c>
      <c r="I33">
        <v>0.13098263970765189</v>
      </c>
      <c r="J33">
        <v>-2.5510149890603797</v>
      </c>
      <c r="K33">
        <v>-4.7375767626442951</v>
      </c>
      <c r="L33">
        <v>0.13098263970765189</v>
      </c>
      <c r="M33">
        <v>0.13885895330802489</v>
      </c>
      <c r="N33">
        <v>-0.39356543971049351</v>
      </c>
    </row>
    <row r="34" spans="1:14" x14ac:dyDescent="0.25">
      <c r="A34" s="2">
        <v>42586</v>
      </c>
      <c r="B34">
        <v>1.502</v>
      </c>
      <c r="C34">
        <v>216.40969999999999</v>
      </c>
      <c r="D34">
        <v>19.2</v>
      </c>
      <c r="E34">
        <v>18.32</v>
      </c>
      <c r="F34">
        <v>-2.4096649422972405E-2</v>
      </c>
      <c r="G34">
        <v>-0.88660138841906122</v>
      </c>
      <c r="H34">
        <v>-0.91467970932610299</v>
      </c>
      <c r="I34">
        <v>0.27085690961874964</v>
      </c>
      <c r="J34">
        <v>-4.692535412146126E-2</v>
      </c>
      <c r="K34">
        <v>-19.085028848575892</v>
      </c>
      <c r="L34">
        <v>0.27085690961874964</v>
      </c>
      <c r="M34">
        <v>0.34580155451799843</v>
      </c>
      <c r="N34">
        <v>-0.24884949178975035</v>
      </c>
    </row>
    <row r="35" spans="1:14" x14ac:dyDescent="0.25">
      <c r="A35" s="2">
        <v>42500</v>
      </c>
      <c r="B35">
        <v>1.762</v>
      </c>
      <c r="C35">
        <v>208.45</v>
      </c>
      <c r="D35">
        <v>20.149999999999999</v>
      </c>
      <c r="E35">
        <v>20.7</v>
      </c>
      <c r="F35">
        <v>-0.20218823971568156</v>
      </c>
      <c r="G35">
        <v>-1.4887177182453861</v>
      </c>
      <c r="H35">
        <v>-0.14535880359460129</v>
      </c>
      <c r="I35">
        <v>-3.8884726327490182E-2</v>
      </c>
      <c r="J35">
        <v>-0.5882331039582761</v>
      </c>
      <c r="K35">
        <v>5.256564349140783</v>
      </c>
      <c r="L35">
        <v>0.36955833231588175</v>
      </c>
      <c r="M35">
        <v>0.4435366671457206</v>
      </c>
      <c r="N35">
        <v>-2.4381287656608297E-2</v>
      </c>
    </row>
    <row r="36" spans="1:14" x14ac:dyDescent="0.25">
      <c r="A36" s="2">
        <v>42432</v>
      </c>
      <c r="B36">
        <v>1.835</v>
      </c>
      <c r="C36">
        <v>199.77500000000001</v>
      </c>
      <c r="D36">
        <v>18.78</v>
      </c>
      <c r="E36">
        <v>18.809999999999999</v>
      </c>
      <c r="F36">
        <v>-5.1796004525144879E-2</v>
      </c>
      <c r="G36">
        <v>-8.3615244877828898E-2</v>
      </c>
      <c r="H36">
        <v>-4.9909756076167655E-2</v>
      </c>
      <c r="I36">
        <v>0.48984371968444806</v>
      </c>
      <c r="J36">
        <v>0.40201407556664059</v>
      </c>
      <c r="K36">
        <v>2.9213452150104851</v>
      </c>
      <c r="L36">
        <v>0.48984371968444806</v>
      </c>
      <c r="M36">
        <v>0.54099478864548689</v>
      </c>
      <c r="N36">
        <v>0.40201407556664059</v>
      </c>
    </row>
    <row r="37" spans="1:14" x14ac:dyDescent="0.25">
      <c r="A37" s="2">
        <v>42313</v>
      </c>
      <c r="B37">
        <v>2.2330000000000001</v>
      </c>
      <c r="C37">
        <v>210.15</v>
      </c>
      <c r="D37">
        <v>21.42</v>
      </c>
      <c r="E37">
        <v>21.08</v>
      </c>
      <c r="F37">
        <v>-4.8101539383351377E-2</v>
      </c>
      <c r="G37">
        <v>-0.5490608831321524</v>
      </c>
      <c r="H37">
        <v>1.5930663669387668E-2</v>
      </c>
      <c r="I37">
        <v>2.3047350885519124E-2</v>
      </c>
      <c r="J37">
        <v>0.36358715595777324</v>
      </c>
      <c r="K37">
        <v>2.7425610681569932</v>
      </c>
      <c r="L37">
        <v>6.876318160358208E-2</v>
      </c>
      <c r="M37">
        <v>5.4618810710995946E-2</v>
      </c>
      <c r="N37">
        <v>0.36358715595777324</v>
      </c>
    </row>
    <row r="38" spans="1:14" x14ac:dyDescent="0.25">
      <c r="A38" s="2">
        <v>42221</v>
      </c>
      <c r="B38">
        <v>2.2709999999999999</v>
      </c>
      <c r="C38">
        <v>210.07</v>
      </c>
      <c r="D38">
        <v>23.02</v>
      </c>
      <c r="E38">
        <v>23.5</v>
      </c>
      <c r="F38">
        <v>-2.1063169320614805E-2</v>
      </c>
      <c r="G38">
        <v>0.91334793392917923</v>
      </c>
      <c r="H38">
        <v>0.16403687889717711</v>
      </c>
      <c r="I38">
        <v>8.8349328377512526E-2</v>
      </c>
      <c r="J38">
        <v>0.52740816871432017</v>
      </c>
      <c r="K38">
        <v>2.2557174471873633</v>
      </c>
      <c r="L38">
        <v>8.5271813732010315E-2</v>
      </c>
      <c r="M38">
        <v>8.7639930356923523E-2</v>
      </c>
      <c r="N38">
        <v>0.3306934942546722</v>
      </c>
    </row>
    <row r="39" spans="1:14" x14ac:dyDescent="0.25">
      <c r="A39" s="2">
        <v>42131</v>
      </c>
      <c r="B39">
        <v>2.181</v>
      </c>
      <c r="C39">
        <v>208.87</v>
      </c>
      <c r="D39">
        <v>30.28</v>
      </c>
      <c r="E39">
        <v>30.15</v>
      </c>
      <c r="F39">
        <v>-4.9172665348946598E-3</v>
      </c>
      <c r="G39">
        <v>0.78707184595226121</v>
      </c>
      <c r="H39">
        <v>-1.5653883028763249E-2</v>
      </c>
      <c r="I39">
        <v>9.9761367286828495E-2</v>
      </c>
      <c r="J39">
        <v>0.1938632023412723</v>
      </c>
      <c r="K39">
        <v>-0.27063516811943056</v>
      </c>
      <c r="L39">
        <v>9.9761367286828495E-2</v>
      </c>
      <c r="M39">
        <v>0.1122492284866714</v>
      </c>
      <c r="N39">
        <v>0.22866690088130648</v>
      </c>
    </row>
    <row r="40" spans="1:14" x14ac:dyDescent="0.25">
      <c r="A40" s="2">
        <v>42061</v>
      </c>
      <c r="B40">
        <v>2.0299999999999998</v>
      </c>
      <c r="C40">
        <v>211.38</v>
      </c>
      <c r="D40">
        <v>25.24</v>
      </c>
      <c r="E40">
        <v>25.69</v>
      </c>
      <c r="F40">
        <v>-6.1987844706331896E-2</v>
      </c>
      <c r="G40">
        <v>0.12929715201391723</v>
      </c>
      <c r="H40">
        <v>-1.2239427383052504E-2</v>
      </c>
      <c r="I40">
        <v>4.0775433728627908E-2</v>
      </c>
      <c r="J40">
        <v>-0.19895687401018824</v>
      </c>
      <c r="K40">
        <v>0.62826956531026412</v>
      </c>
      <c r="L40">
        <v>4.0775433728627908E-2</v>
      </c>
      <c r="M40">
        <v>-2.3739992231507467E-2</v>
      </c>
      <c r="N40">
        <v>-0.19895687401018824</v>
      </c>
    </row>
    <row r="41" spans="1:14" x14ac:dyDescent="0.25">
      <c r="A41" s="2">
        <v>41948</v>
      </c>
      <c r="B41">
        <v>2.343</v>
      </c>
      <c r="C41">
        <v>202.34</v>
      </c>
      <c r="D41">
        <v>33.58</v>
      </c>
      <c r="E41">
        <v>33.94</v>
      </c>
      <c r="F41">
        <v>8.4560633973037147E-2</v>
      </c>
      <c r="G41">
        <v>0.31545476822959095</v>
      </c>
      <c r="H41">
        <v>0.1785965827749274</v>
      </c>
      <c r="I41">
        <v>0.22586011072323164</v>
      </c>
      <c r="J41">
        <v>0.63973751474650942</v>
      </c>
      <c r="K41">
        <v>-0.21400226576758474</v>
      </c>
      <c r="L41">
        <v>0.22586011072323164</v>
      </c>
      <c r="M41">
        <v>0.4386738172954685</v>
      </c>
      <c r="N41">
        <v>0.63973751474650942</v>
      </c>
    </row>
    <row r="42" spans="1:14" x14ac:dyDescent="0.25">
      <c r="A42" s="2">
        <v>41858</v>
      </c>
      <c r="B42">
        <v>2.4119999999999999</v>
      </c>
      <c r="C42">
        <v>191.03</v>
      </c>
      <c r="D42">
        <v>33.43</v>
      </c>
      <c r="E42">
        <v>33.76</v>
      </c>
      <c r="F42">
        <v>7.4211891011220832E-2</v>
      </c>
      <c r="G42">
        <v>0.18671666570920364</v>
      </c>
      <c r="H42">
        <v>0.19836806324560818</v>
      </c>
      <c r="I42">
        <v>0.3071563019379242</v>
      </c>
      <c r="J42">
        <v>0.6610929022861094</v>
      </c>
      <c r="K42">
        <v>-0.24368084744069529</v>
      </c>
      <c r="L42">
        <v>0.3071563019379242</v>
      </c>
      <c r="M42">
        <v>0.5436909868478319</v>
      </c>
      <c r="N42">
        <v>0.6610929022861094</v>
      </c>
    </row>
    <row r="43" spans="1:14" x14ac:dyDescent="0.25">
      <c r="A43" s="2">
        <v>41767</v>
      </c>
      <c r="B43">
        <v>2.617</v>
      </c>
      <c r="C43">
        <v>187.67500000000001</v>
      </c>
      <c r="D43">
        <v>31.76</v>
      </c>
      <c r="E43">
        <v>30.7</v>
      </c>
      <c r="F43">
        <v>-1.6273033872036047E-2</v>
      </c>
      <c r="G43">
        <v>0.14885937593811271</v>
      </c>
      <c r="H43">
        <v>0.71570769095299358</v>
      </c>
      <c r="I43">
        <v>0.42333924257320743</v>
      </c>
      <c r="J43">
        <v>0.51346964843661258</v>
      </c>
      <c r="K43">
        <v>0.14760391465773925</v>
      </c>
      <c r="L43">
        <v>0.42333924257320743</v>
      </c>
      <c r="M43">
        <v>0.57389724514053886</v>
      </c>
      <c r="N43">
        <v>0.51346964843661258</v>
      </c>
    </row>
    <row r="44" spans="1:14" x14ac:dyDescent="0.25">
      <c r="A44" s="2">
        <v>41705</v>
      </c>
      <c r="B44">
        <v>2.7890000000000001</v>
      </c>
      <c r="C44">
        <v>188.26</v>
      </c>
      <c r="D44">
        <v>28.36</v>
      </c>
      <c r="E44">
        <v>28.39</v>
      </c>
      <c r="F44">
        <v>1.0688558488222144E-2</v>
      </c>
      <c r="G44">
        <v>-0.13956444105857513</v>
      </c>
      <c r="H44">
        <v>0.47150724398098576</v>
      </c>
      <c r="I44">
        <v>0.19870199222758789</v>
      </c>
      <c r="J44">
        <v>0.10986577709640843</v>
      </c>
      <c r="K44">
        <v>-0.27048771601266719</v>
      </c>
      <c r="L44">
        <v>0.19870199222758789</v>
      </c>
      <c r="M44">
        <v>0.57620740662875747</v>
      </c>
      <c r="N44">
        <v>0.78622752889145109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4"/>
  <sheetViews>
    <sheetView workbookViewId="0">
      <selection activeCell="E1" sqref="E1"/>
    </sheetView>
  </sheetViews>
  <sheetFormatPr baseColWidth="10" defaultColWidth="20.7109375" defaultRowHeight="15" x14ac:dyDescent="0.25"/>
  <cols>
    <col min="1" max="1" width="20.7109375" style="2"/>
    <col min="2" max="3" width="20.7109375" style="8"/>
    <col min="4" max="4" width="20.7109375" style="7"/>
    <col min="5" max="6" width="20.7109375" style="8"/>
    <col min="8" max="9" width="20.7109375" style="8"/>
    <col min="11" max="12" width="20.7109375" style="8"/>
    <col min="14" max="15" width="20.7109375" style="8"/>
    <col min="17" max="18" width="20.7109375" style="8"/>
    <col min="20" max="24" width="20.7109375" style="8"/>
    <col min="26" max="27" width="20.7109375" style="8"/>
    <col min="29" max="30" width="20.7109375" style="8"/>
    <col min="32" max="33" width="20.7109375" style="8"/>
    <col min="35" max="36" width="20.7109375" style="8"/>
    <col min="38" max="39" width="20.7109375" style="8"/>
    <col min="41" max="42" width="20.7109375" style="8"/>
    <col min="44" max="45" width="20.7109375" style="8"/>
  </cols>
  <sheetData>
    <row r="1" spans="1:46" x14ac:dyDescent="0.25">
      <c r="A1" s="2" t="s">
        <v>2137</v>
      </c>
      <c r="B1" s="8" t="s">
        <v>2303</v>
      </c>
      <c r="C1" s="8" t="s">
        <v>2302</v>
      </c>
      <c r="D1" s="7" t="s">
        <v>2301</v>
      </c>
      <c r="E1" s="8" t="s">
        <v>2304</v>
      </c>
      <c r="F1" s="8" t="s">
        <v>2305</v>
      </c>
      <c r="G1" s="7" t="s">
        <v>2306</v>
      </c>
      <c r="H1" s="8" t="s">
        <v>438</v>
      </c>
      <c r="I1" s="8" t="s">
        <v>439</v>
      </c>
      <c r="J1" t="s">
        <v>47</v>
      </c>
      <c r="K1" s="8" t="s">
        <v>442</v>
      </c>
      <c r="L1" s="8" t="s">
        <v>443</v>
      </c>
      <c r="M1" t="s">
        <v>53</v>
      </c>
      <c r="N1" s="8" t="s">
        <v>446</v>
      </c>
      <c r="O1" s="8" t="s">
        <v>447</v>
      </c>
      <c r="P1" t="s">
        <v>34</v>
      </c>
      <c r="Q1" s="8" t="s">
        <v>448</v>
      </c>
      <c r="R1" s="8" t="s">
        <v>449</v>
      </c>
      <c r="S1" t="s">
        <v>17</v>
      </c>
      <c r="T1" s="8" t="s">
        <v>450</v>
      </c>
      <c r="U1" s="8" t="s">
        <v>451</v>
      </c>
      <c r="V1" s="8" t="s">
        <v>2136</v>
      </c>
      <c r="W1" s="8" t="s">
        <v>452</v>
      </c>
      <c r="X1" s="8" t="s">
        <v>453</v>
      </c>
      <c r="Y1" t="s">
        <v>18</v>
      </c>
      <c r="Z1" s="8" t="s">
        <v>460</v>
      </c>
      <c r="AA1" s="8" t="s">
        <v>461</v>
      </c>
      <c r="AB1" t="s">
        <v>414</v>
      </c>
      <c r="AC1" s="8" t="s">
        <v>2141</v>
      </c>
      <c r="AD1" s="8" t="s">
        <v>435</v>
      </c>
      <c r="AE1" t="s">
        <v>41</v>
      </c>
      <c r="AF1" s="8" t="s">
        <v>440</v>
      </c>
      <c r="AG1" s="8" t="s">
        <v>441</v>
      </c>
      <c r="AH1" t="s">
        <v>49</v>
      </c>
      <c r="AI1" s="8" t="s">
        <v>444</v>
      </c>
      <c r="AJ1" s="8" t="s">
        <v>445</v>
      </c>
      <c r="AK1" t="s">
        <v>30</v>
      </c>
      <c r="AL1" s="8" t="s">
        <v>454</v>
      </c>
      <c r="AM1" s="8" t="s">
        <v>455</v>
      </c>
      <c r="AN1" t="s">
        <v>23</v>
      </c>
      <c r="AO1" s="8" t="s">
        <v>456</v>
      </c>
      <c r="AP1" s="8" t="s">
        <v>457</v>
      </c>
      <c r="AQ1" t="s">
        <v>22</v>
      </c>
      <c r="AR1" s="8" t="s">
        <v>458</v>
      </c>
      <c r="AS1" s="8" t="s">
        <v>459</v>
      </c>
      <c r="AT1" t="s">
        <v>24</v>
      </c>
    </row>
    <row r="2" spans="1:46" x14ac:dyDescent="0.25">
      <c r="A2" s="2">
        <f>'BD YPF'!C2</f>
        <v>45512</v>
      </c>
      <c r="B2" s="8">
        <f>_xll.BQL(Sheet1!$B$1,"
EARN_FOR_COMMON(ae=e,FA_PERIOD_REFERENCE=" &amp;TEXT(A2,"yyyy-mm-dd") &amp; ")
","currency=usd")</f>
        <v>885502750</v>
      </c>
      <c r="C2" s="8">
        <f>_xll.BQL(Sheet1!$B$1,"
EARN_FOR_COMMON(ae=a,FA_PERIOD_REFERENCE=" &amp;TEXT(A2,"yyyy-mm-dd") &amp; ")
","currency=usd")</f>
        <v>-1429761018.3673441</v>
      </c>
      <c r="D2" s="7">
        <f>C2/B2-1</f>
        <v>-2.6146319346465541</v>
      </c>
      <c r="E2" s="8">
        <f>_xll.BQL(Sheet1!$B$1,"
EARN_FOR_COM_TO_TOT_REV(ae=e,FA_PERIOD_REFERENCE=" &amp;TEXT(A2,"yyyy-mm-dd") &amp; ")
","currency=usd")</f>
        <v>6.1789723802356713</v>
      </c>
      <c r="F2" s="8">
        <f>_xll.BQL(Sheet1!$B$1,"
EARN_FOR_COM_TO_TOT_REV(ae=a,FA_PERIOD_REFERENCE=" &amp;TEXT(A2,"yyyy-mm-dd") &amp; ")
","currency=usd")</f>
        <v>-6.0161278648673608</v>
      </c>
      <c r="G2" s="7">
        <f>F2/E2-1</f>
        <v>-1.9736453725073781</v>
      </c>
      <c r="H2" s="8">
        <f>_xll.BQL(Sheet1!$B$1,"
ROA_TO_ROE(ae=e,FA_PERIOD_REFERENCE=" &amp;TEXT(A2,"yyyy-mm-dd") &amp; ")
","currency=usd")</f>
        <v>0.19476377153902383</v>
      </c>
      <c r="I2" s="8">
        <f>_xll.BQL(Sheet1!$B$1,"
ROA_TO_ROE(ae=a,FA_PERIOD_REFERENCE=" &amp;TEXT(A2,"yyyy-mm-dd") &amp; ")
","currency=usd")</f>
        <v>0.38569513352409512</v>
      </c>
      <c r="J2" s="7">
        <f>I2/H2-1</f>
        <v>0.98032278013683549</v>
      </c>
      <c r="K2" s="8">
        <f>_xll.BQL(Sheet1!$B$1,"
EBITDA_TO_REVENUE(ae=e,FA_PERIOD_REFERENCE=" &amp;TEXT(A2,"yyyy-mm-dd") &amp; ")
","currency=usd")</f>
        <v>16.283886489382944</v>
      </c>
      <c r="L2" s="8">
        <f>_xll.BQL(Sheet1!$B$1,"
EBITDA_TO_REVENUE(ae=a,FA_PERIOD_REFERENCE=" &amp;TEXT(A2,"yyyy-mm-dd") &amp; ")
","currency=usd")</f>
        <v>10.533243335329686</v>
      </c>
      <c r="M2" s="7">
        <f>L2/K2-1</f>
        <v>-0.35314930239796649</v>
      </c>
      <c r="N2" s="8">
        <f>_xll.BQL(Sheet1!$B$1,"
CF_NET_INC(ae=e,FA_PERIOD_REFERENCE=" &amp;TEXT(A2,"yyyy-mm-dd") &amp; ")
","currency=usd")</f>
        <v>885502750</v>
      </c>
      <c r="O2" s="8">
        <f>_xll.BQL(Sheet1!$B$1,"
CF_NET_INC(ae=a,FA_PERIOD_REFERENCE=" &amp;TEXT(A2,"yyyy-mm-dd") &amp; ")
","currency=usd")</f>
        <v>-1429761018.3673441</v>
      </c>
      <c r="P2" s="7">
        <f>O2/N2-1</f>
        <v>-2.6146319346465541</v>
      </c>
      <c r="Q2" s="8" t="str">
        <f>_xll.BQL(Sheet1!$B$1,"
BS_TOT_LIAB2(ae=e,FA_PERIOD_REFERENCE=" &amp;TEXT(A2,"yyyy-mm-dd") &amp; ")
","currency=usd")</f>
        <v>#N/A</v>
      </c>
      <c r="R2" s="8">
        <f>_xll.BQL(Sheet1!$B$1,"
BS_TOT_LIAB2(ae=a,FA_PERIOD_REFERENCE=" &amp;TEXT(A2,"yyyy-mm-dd") &amp; ")
","currency=usd")</f>
        <v>16960728400</v>
      </c>
      <c r="S2" s="7" t="e">
        <f>R2/Q2-1</f>
        <v>#VALUE!</v>
      </c>
      <c r="T2" s="8">
        <f>_xll.BQL(Sheet1!$B$1,"
IS_COMP_NET_INCOME_ADJUST(ae=e,FA_PERIOD_REFERENCE=" &amp;TEXT(A2,"yyyy-mm-dd") &amp; ")
","currency=usd")</f>
        <v>1303624300</v>
      </c>
      <c r="U2" s="8">
        <f>_xll.BQL(Sheet1!$B$1,"
IS_COMP_NET_INCOME_ADJUST(ae=a,FA_PERIOD_REFERENCE=" &amp;TEXT(A2,"yyyy-mm-dd") &amp; ")
","currency=usd")</f>
        <v>891377133.06122279</v>
      </c>
      <c r="V2" s="7">
        <f>U2/T2-1</f>
        <v>-0.31623157602905771</v>
      </c>
      <c r="W2" s="8">
        <f>_xll.BQL(Sheet1!$B$1,"
SALES_REV_TURN(ae=e,FA_PERIOD_REFERENCE=" &amp;TEXT(A2,"yyyy-mm-dd") &amp; ")
","currency=usd")</f>
        <v>14330906427.619047</v>
      </c>
      <c r="X2" s="8">
        <f>_xll.BQL(Sheet1!$B$1,"
SALES_REV_TURN(ae=a,FA_PERIOD_REFERENCE=" &amp;TEXT(A2,"yyyy-mm-dd") &amp; ")
","currency=usd")</f>
        <v>23765469259.999954</v>
      </c>
      <c r="Y2" s="7">
        <f>X2/W2-1</f>
        <v>0.65833678281495667</v>
      </c>
      <c r="Z2" s="8">
        <f>_xll.BQL(Sheet1!$B$1,"
IS_OPER_INC(ae=e,FA_PERIOD_REFERENCE=" &amp;TEXT(A2,"yyyy-mm-dd") &amp; ")
","currency=usd")</f>
        <v>1270449491.666667</v>
      </c>
      <c r="AA2" s="8">
        <f>_xll.BQL(Sheet1!$B$1,"
IS_OPER_INC(ae=a,FA_PERIOD_REFERENCE=" &amp;TEXT(A2,"yyyy-mm-dd") &amp; ")
","currency=usd")</f>
        <v>-1073990244.8979571</v>
      </c>
      <c r="AB2" s="7">
        <f>AA2/Z2-1</f>
        <v>-1.8453624106606705</v>
      </c>
      <c r="AC2" s="8" t="str">
        <f>_xll.BQL(Sheet1!$B$1,"
EV_TO_MARKET_CAP(ae=e,FA_PERIOD_REFERENCE=" &amp;TEXT(A2,"yyyy-mm-dd") &amp; ")
","currency=usd")</f>
        <v>#N/A</v>
      </c>
      <c r="AD2" s="8">
        <f>_xll.BQL(Sheet1!$B$1,"
EV_TO_MARKET_CAP(ae=a,FA_PERIOD_REFERENCE=" &amp;TEXT(A2,"yyyy-mm-dd") &amp; ")
","currency=usd")</f>
        <v>2.0363845983262343</v>
      </c>
      <c r="AE2" s="7" t="e">
        <f>AD2/AC2-1</f>
        <v>#VALUE!</v>
      </c>
      <c r="AF2" s="8">
        <f>_xll.BQL(Sheet1!$B$1,"
EBIT_TO_NET_SALES(ae=e,FA_PERIOD_REFERENCE=" &amp;TEXT(A2,"yyyy-mm-dd") &amp; ")
","currency=usd")</f>
        <v>8.8651021349089874</v>
      </c>
      <c r="AG2" s="8">
        <f>_xll.BQL(Sheet1!$B$1,"
EBIT_TO_NET_SALES(ae=a,FA_PERIOD_REFERENCE=" &amp;TEXT(A2,"yyyy-mm-dd") &amp; ")
","currency=usd")</f>
        <v>-4.5191207173241361</v>
      </c>
      <c r="AH2" s="7">
        <f>AG2/AF2-1</f>
        <v>-1.5097652174280936</v>
      </c>
      <c r="AI2" s="8">
        <f>_xll.BQL(Sheet1!$B$1,"
CF_FREE_CASH_FLOW(ae=e,FA_PERIOD_REFERENCE=" &amp;TEXT(A2,"yyyy-mm-dd") &amp; ")
","currency=usd")</f>
        <v>-366394153.98078382</v>
      </c>
      <c r="AJ2" s="8">
        <f>_xll.BQL(Sheet1!$B$1,"
CF_FREE_CASH_FLOW(ae=a,FA_PERIOD_REFERENCE=" &amp;TEXT(A2,"yyyy-mm-dd") &amp; ")
","currency=usd")</f>
        <v>-550663903.26530504</v>
      </c>
      <c r="AK2" s="7">
        <f>AJ2/AI2-1</f>
        <v>0.50292764576747473</v>
      </c>
      <c r="AL2" s="8">
        <f>_xll.BQL(Sheet1!$B$1,"
IS_COMP_SALES(ae=e,FA_PERIOD_REFERENCE=" &amp;TEXT(A2,"yyyy-mm-dd") &amp; ")
","currency=usd")</f>
        <v>14330906427.619047</v>
      </c>
      <c r="AM2" s="8">
        <f>_xll.BQL(Sheet1!$B$1,"
IS_COMP_SALES(ae=a,FA_PERIOD_REFERENCE=" &amp;TEXT(A2,"yyyy-mm-dd") &amp; ")
","currency=usd")</f>
        <v>23765469259.999954</v>
      </c>
      <c r="AN2" s="7">
        <f>AM2/AL2-1</f>
        <v>0.65833678281495667</v>
      </c>
      <c r="AO2" s="8">
        <f>_xll.BQL(Sheet1!$B$1,"
IS_COMPARABLE_EBITDA(ae=e,FA_PERIOD_REFERENCE=" &amp;TEXT(A2,"yyyy-mm-dd") &amp; ")
","currency=usd")</f>
        <v>3962778691.6666665</v>
      </c>
      <c r="AP2" s="8">
        <f>_xll.BQL(Sheet1!$B$1,"
IS_COMPARABLE_EBITDA(ae=a,FA_PERIOD_REFERENCE=" &amp;TEXT(A2,"yyyy-mm-dd") &amp; ")
","currency=usd")</f>
        <v>2471976225.9224443</v>
      </c>
      <c r="AQ2" s="7">
        <f>AP2/AO2-1</f>
        <v>-0.37620129251205292</v>
      </c>
      <c r="AR2" s="8">
        <f>_xll.BQL(Sheet1!$B$1,"
IS_COMPARABLE_EBIT(ae=e,FA_PERIOD_REFERENCE=" &amp;TEXT(A2,"yyyy-mm-dd") &amp; ")
","currency=usd")</f>
        <v>1270449491.666667</v>
      </c>
      <c r="AS2" s="8">
        <f>_xll.BQL(Sheet1!$B$1,"
IS_COMPARABLE_EBIT(ae=a,FA_PERIOD_REFERENCE=" &amp;TEXT(A2,"yyyy-mm-dd") &amp; ")
","currency=usd")</f>
        <v>-2097310335.6722407</v>
      </c>
      <c r="AT2" s="7">
        <f>AS2/AR2-1</f>
        <v>-2.6508411782044465</v>
      </c>
    </row>
    <row r="3" spans="1:46" x14ac:dyDescent="0.25">
      <c r="A3" s="2">
        <f>'BD YPF'!C3</f>
        <v>45421</v>
      </c>
      <c r="B3" s="8">
        <f>_xll.BQL(Sheet1!$B$1,"
EARN_FOR_COMMON(ae=e,FA_PERIOD_REFERENCE=" &amp;TEXT(A3,"yyyy-mm-dd") &amp; ")
","currency=usd")</f>
        <v>1892207602.0833333</v>
      </c>
      <c r="C3" s="8">
        <f>_xll.BQL(Sheet1!$B$1,"
EARN_FOR_COMMON(ae=a,FA_PERIOD_REFERENCE=" &amp;TEXT(A3,"yyyy-mm-dd") &amp; ")
","currency=usd")</f>
        <v>-3070588344.2622943</v>
      </c>
      <c r="D3" s="7">
        <f t="shared" ref="D3:D8" si="0">C3/B3-1</f>
        <v>-2.6227544699014822</v>
      </c>
      <c r="E3" s="8">
        <f>_xll.BQL(Sheet1!$B$1,"
EARN_FOR_COM_TO_TOT_REV(ae=e,FA_PERIOD_REFERENCE=" &amp;TEXT(A3,"yyyy-mm-dd") &amp; ")
","currency=usd")</f>
        <v>17.081435047154518</v>
      </c>
      <c r="F3" s="8" t="str">
        <f>_xll.BQL(Sheet1!$B$1,"
EARN_FOR_COM_TO_TOT_REV(ae=a,FA_PERIOD_REFERENCE=" &amp;TEXT(A3,"yyyy-mm-dd") &amp; ")
","currency=usd")</f>
        <v>#N/A Requesting Data...</v>
      </c>
      <c r="G3" s="7" t="e">
        <f t="shared" ref="G3:G42" si="1">F3/E3-1</f>
        <v>#VALUE!</v>
      </c>
      <c r="H3" s="8">
        <f>_xll.BQL(Sheet1!$B$1,"
ROA_TO_ROE(ae=e,FA_PERIOD_REFERENCE=" &amp;TEXT(A3,"yyyy-mm-dd") &amp; ")
","currency=usd")</f>
        <v>-0.22333124796319481</v>
      </c>
      <c r="I3" s="8">
        <f>_xll.BQL(Sheet1!$B$1,"
ROA_TO_ROE(ae=a,FA_PERIOD_REFERENCE=" &amp;TEXT(A3,"yyyy-mm-dd") &amp; ")
","currency=usd")</f>
        <v>0.37655677916996333</v>
      </c>
      <c r="J3" s="7">
        <f t="shared" ref="J3:J42" si="2">I3/H3-1</f>
        <v>-2.6860908744486141</v>
      </c>
      <c r="K3" s="8">
        <f>_xll.BQL(Sheet1!$B$1,"
EBITDA_TO_REVENUE(ae=e,FA_PERIOD_REFERENCE=" &amp;TEXT(A3,"yyyy-mm-dd") &amp; ")
","currency=usd")</f>
        <v>24.40417454681462</v>
      </c>
      <c r="L3" s="8">
        <f>_xll.BQL(Sheet1!$B$1,"
EBITDA_TO_REVENUE(ae=a,FA_PERIOD_REFERENCE=" &amp;TEXT(A3,"yyyy-mm-dd") &amp; ")
","currency=usd")</f>
        <v>4.7068166792980994</v>
      </c>
      <c r="M3" s="7">
        <f t="shared" ref="M3:M42" si="3">L3/K3-1</f>
        <v>-0.80713067470202704</v>
      </c>
      <c r="N3" s="8">
        <f>_xll.BQL(Sheet1!$B$1,"
CF_NET_INC(ae=e,FA_PERIOD_REFERENCE=" &amp;TEXT(A3,"yyyy-mm-dd") &amp; ")
","currency=usd")</f>
        <v>1892207602.0833333</v>
      </c>
      <c r="O3" s="8">
        <f>_xll.BQL(Sheet1!$B$1,"
CF_NET_INC(ae=a,FA_PERIOD_REFERENCE=" &amp;TEXT(A3,"yyyy-mm-dd") &amp; ")
","currency=usd")</f>
        <v>-3070588344.2622943</v>
      </c>
      <c r="P3" s="7">
        <f t="shared" ref="P3:P42" si="4">O3/N3-1</f>
        <v>-2.6227544699014822</v>
      </c>
      <c r="Q3" s="8" t="str">
        <f>_xll.BQL(Sheet1!$B$1,"
BS_TOT_LIAB2(ae=e,FA_PERIOD_REFERENCE=" &amp;TEXT(A3,"yyyy-mm-dd") &amp; ")
","currency=usd")</f>
        <v>#N/A</v>
      </c>
      <c r="R3" s="8">
        <f>_xll.BQL(Sheet1!$B$1,"
BS_TOT_LIAB2(ae=a,FA_PERIOD_REFERENCE=" &amp;TEXT(A3,"yyyy-mm-dd") &amp; ")
","currency=usd")</f>
        <v>17145482400</v>
      </c>
      <c r="S3" s="7" t="e">
        <f t="shared" ref="S3:S42" si="5">R3/Q3-1</f>
        <v>#VALUE!</v>
      </c>
      <c r="T3" s="8">
        <f>_xll.BQL(Sheet1!$B$1,"
IS_COMP_NET_INCOME_ADJUST(ae=e,FA_PERIOD_REFERENCE=" &amp;TEXT(A3,"yyyy-mm-dd") &amp; ")
","currency=usd")</f>
        <v>1070338866.6666666</v>
      </c>
      <c r="U3" s="8">
        <f>_xll.BQL(Sheet1!$B$1,"
IS_COMP_NET_INCOME_ADJUST(ae=a,FA_PERIOD_REFERENCE=" &amp;TEXT(A3,"yyyy-mm-dd") &amp; ")
","currency=usd")</f>
        <v>147951868.85245898</v>
      </c>
      <c r="V3" s="7">
        <f t="shared" ref="V3:V42" si="6">U3/T3-1</f>
        <v>-0.86177100219370495</v>
      </c>
      <c r="W3" s="8">
        <f>_xll.BQL(Sheet1!$B$1,"
SALES_REV_TURN(ae=e,FA_PERIOD_REFERENCE=" &amp;TEXT(A3,"yyyy-mm-dd") &amp; ")
","currency=usd")</f>
        <v>11077568113.333334</v>
      </c>
      <c r="X3" s="8">
        <f>_xll.BQL(Sheet1!$B$1,"
SALES_REV_TURN(ae=a,FA_PERIOD_REFERENCE=" &amp;TEXT(A3,"yyyy-mm-dd") &amp; ")
","currency=usd")</f>
        <v>23444094999.999996</v>
      </c>
      <c r="Y3" s="7">
        <f t="shared" ref="Y3:Y42" si="7">X3/W3-1</f>
        <v>1.1163575579175986</v>
      </c>
      <c r="Z3" s="8">
        <f>_xll.BQL(Sheet1!$B$1,"
IS_OPER_INC(ae=e,FA_PERIOD_REFERENCE=" &amp;TEXT(A3,"yyyy-mm-dd") &amp; ")
","currency=usd")</f>
        <v>916346750</v>
      </c>
      <c r="AA3" s="8">
        <f>_xll.BQL(Sheet1!$B$1,"
IS_OPER_INC(ae=a,FA_PERIOD_REFERENCE=" &amp;TEXT(A3,"yyyy-mm-dd") &amp; ")
","currency=usd")</f>
        <v>-2813422426.2295074</v>
      </c>
      <c r="AB3" s="7">
        <f t="shared" ref="AB3:AB42" si="8">AA3/Z3-1</f>
        <v>-4.070259621949341</v>
      </c>
      <c r="AC3" s="8">
        <f>_xll.BQL(Sheet1!$B$1,"
EV_TO_MARKET_CAP(ae=e,FA_PERIOD_REFERENCE=" &amp;TEXT(A3,"yyyy-mm-dd") &amp; ")
","currency=usd")</f>
        <v>1.8409433828227773</v>
      </c>
      <c r="AD3" s="8">
        <f>_xll.BQL(Sheet1!$B$1,"
EV_TO_MARKET_CAP(ae=a,FA_PERIOD_REFERENCE=" &amp;TEXT(A3,"yyyy-mm-dd") &amp; ")
","currency=usd")</f>
        <v>1.8715754964500764</v>
      </c>
      <c r="AE3" s="7">
        <f>AD3/AC3-1</f>
        <v>1.6639356708694653E-2</v>
      </c>
      <c r="AF3" s="8">
        <f>_xll.BQL(Sheet1!$B$1,"
EBIT_TO_NET_SALES(ae=e,FA_PERIOD_REFERENCE=" &amp;TEXT(A3,"yyyy-mm-dd") &amp; ")
","currency=usd")</f>
        <v>8.2720931221091192</v>
      </c>
      <c r="AG3" s="8">
        <f>_xll.BQL(Sheet1!$B$1,"
EBIT_TO_NET_SALES(ae=a,FA_PERIOD_REFERENCE=" &amp;TEXT(A3,"yyyy-mm-dd") &amp; ")
","currency=usd")</f>
        <v>-12.000558887982276</v>
      </c>
      <c r="AH3" s="7">
        <f>AG3/AF3-1</f>
        <v>-2.4507282148345202</v>
      </c>
      <c r="AI3" s="8">
        <f>_xll.BQL(Sheet1!$B$1,"
CF_FREE_CASH_FLOW(ae=e,FA_PERIOD_REFERENCE=" &amp;TEXT(A3,"yyyy-mm-dd") &amp; ")
","currency=usd")</f>
        <v>-474675530.93792373</v>
      </c>
      <c r="AJ3" s="8">
        <f>_xll.BQL(Sheet1!$B$1,"
CF_FREE_CASH_FLOW(ae=a,FA_PERIOD_REFERENCE=" &amp;TEXT(A3,"yyyy-mm-dd") &amp; ")
","currency=usd")</f>
        <v>-703338590.16393423</v>
      </c>
      <c r="AK3" s="7">
        <f>AJ3/AI3-1</f>
        <v>0.48172497700521699</v>
      </c>
      <c r="AL3" s="8">
        <f>_xll.BQL(Sheet1!$B$1,"
IS_COMP_SALES(ae=e,FA_PERIOD_REFERENCE=" &amp;TEXT(A3,"yyyy-mm-dd") &amp; ")
","currency=usd")</f>
        <v>11077568113.333334</v>
      </c>
      <c r="AM3" s="8">
        <f>_xll.BQL(Sheet1!$B$1,"
IS_COMP_SALES(ae=a,FA_PERIOD_REFERENCE=" &amp;TEXT(A3,"yyyy-mm-dd") &amp; ")
","currency=usd")</f>
        <v>23444094999.999996</v>
      </c>
      <c r="AN3" s="7">
        <f>AM3/AL3-1</f>
        <v>1.1163575579175986</v>
      </c>
      <c r="AO3" s="8">
        <f>_xll.BQL(Sheet1!$B$1,"
IS_COMPARABLE_EBITDA(ae=e,FA_PERIOD_REFERENCE=" &amp;TEXT(A3,"yyyy-mm-dd") &amp; ")
","currency=usd")</f>
        <v>2962127575</v>
      </c>
      <c r="AP3" s="8">
        <f>_xll.BQL(Sheet1!$B$1,"
IS_COMPARABLE_EBITDA(ae=a,FA_PERIOD_REFERENCE=" &amp;TEXT(A3,"yyyy-mm-dd") &amp; ")
","currency=usd")</f>
        <v>832073363.7704916</v>
      </c>
      <c r="AQ3" s="7">
        <f>AP3/AO3-1</f>
        <v>-0.71909604069956656</v>
      </c>
      <c r="AR3" s="8">
        <f>_xll.BQL(Sheet1!$B$1,"
IS_COMPARABLE_EBIT(ae=e,FA_PERIOD_REFERENCE=" &amp;TEXT(A3,"yyyy-mm-dd") &amp; ")
","currency=usd")</f>
        <v>916346750</v>
      </c>
      <c r="AS3" s="8">
        <f>_xll.BQL(Sheet1!$B$1,"
IS_COMPARABLE_EBIT(ae=a,FA_PERIOD_REFERENCE=" &amp;TEXT(A3,"yyyy-mm-dd") &amp; ")
","currency=usd")</f>
        <v>-2579228639.3442616</v>
      </c>
      <c r="AT3" s="7">
        <f>AS3/AR3-1</f>
        <v>-3.8146862957109433</v>
      </c>
    </row>
    <row r="4" spans="1:46" x14ac:dyDescent="0.25">
      <c r="A4" s="2">
        <f>'BD YPF'!C4</f>
        <v>45357</v>
      </c>
      <c r="B4" s="8">
        <f>_xll.BQL(Sheet1!$B$1,"
EARN_FOR_COMMON(ae=e,FA_PERIOD_REFERENCE=" &amp;TEXT(A4,"yyyy-mm-dd") &amp; ")
","currency=usd")</f>
        <v>1179404100</v>
      </c>
      <c r="C4" s="8">
        <f>_xll.BQL(Sheet1!$B$1,"
EARN_FOR_COMMON(ae=a,FA_PERIOD_REFERENCE=" &amp;TEXT(A4,"yyyy-mm-dd") &amp; ")
","currency=usd")</f>
        <v>-5999983559.2742071</v>
      </c>
      <c r="D4" s="7">
        <f t="shared" si="0"/>
        <v>-6.0873009168564085</v>
      </c>
      <c r="E4" s="8">
        <f>_xll.BQL(Sheet1!$B$1,"
EARN_FOR_COM_TO_TOT_REV(ae=e,FA_PERIOD_REFERENCE=" &amp;TEXT(A4,"yyyy-mm-dd") &amp; ")
","currency=usd")</f>
        <v>6.7490432775144642</v>
      </c>
      <c r="F4" s="8">
        <f>_xll.BQL(Sheet1!$B$1,"
EARN_FOR_COM_TO_TOT_REV(ae=a,FA_PERIOD_REFERENCE=" &amp;TEXT(A4,"yyyy-mm-dd") &amp; ")
","currency=usd")</f>
        <v>-28.465757590786033</v>
      </c>
      <c r="G4" s="7">
        <f t="shared" si="1"/>
        <v>-5.2177470821122656</v>
      </c>
      <c r="H4" s="8">
        <f>_xll.BQL(Sheet1!$B$1,"
ROA_TO_ROE(ae=e,FA_PERIOD_REFERENCE=" &amp;TEXT(A4,"yyyy-mm-dd") &amp; ")
","currency=usd")</f>
        <v>0.17827023062081862</v>
      </c>
      <c r="I4" s="8">
        <f>_xll.BQL(Sheet1!$B$1,"
ROA_TO_ROE(ae=a,FA_PERIOD_REFERENCE=" &amp;TEXT(A4,"yyyy-mm-dd") &amp; ")
","currency=usd")</f>
        <v>0.36597123017801891</v>
      </c>
      <c r="J4" s="7">
        <f t="shared" si="2"/>
        <v>1.0529015355145916</v>
      </c>
      <c r="K4" s="8">
        <f>_xll.BQL(Sheet1!$B$1,"
EBITDA_TO_REVENUE(ae=e,FA_PERIOD_REFERENCE=" &amp;TEXT(A4,"yyyy-mm-dd") &amp; ")
","currency=usd")</f>
        <v>23.155347303369609</v>
      </c>
      <c r="L4" s="8">
        <f>_xll.BQL(Sheet1!$B$1,"
EBITDA_TO_REVENUE(ae=a,FA_PERIOD_REFERENCE=" &amp;TEXT(A4,"yyyy-mm-dd") &amp; ")
","currency=usd")</f>
        <v>-8.7638279499626588</v>
      </c>
      <c r="M4" s="7">
        <f t="shared" si="3"/>
        <v>-1.3784796589376713</v>
      </c>
      <c r="N4" s="8">
        <f>_xll.BQL(Sheet1!$B$1,"
CF_NET_INC(ae=e,FA_PERIOD_REFERENCE=" &amp;TEXT(A4,"yyyy-mm-dd") &amp; ")
","currency=usd")</f>
        <v>1179404100</v>
      </c>
      <c r="O4" s="8">
        <f>_xll.BQL(Sheet1!$B$1,"
CF_NET_INC(ae=a,FA_PERIOD_REFERENCE=" &amp;TEXT(A4,"yyyy-mm-dd") &amp; ")
","currency=usd")</f>
        <v>-5999983559.2742071</v>
      </c>
      <c r="P4" s="7">
        <f t="shared" si="4"/>
        <v>-6.0873009168564085</v>
      </c>
      <c r="Q4" s="8" t="str">
        <f>_xll.BQL(Sheet1!$B$1,"
BS_TOT_LIAB2(ae=e,FA_PERIOD_REFERENCE=" &amp;TEXT(A4,"yyyy-mm-dd") &amp; ")
","currency=usd")</f>
        <v>#N/A</v>
      </c>
      <c r="R4" s="8">
        <f>_xll.BQL(Sheet1!$B$1,"
BS_TOT_LIAB2(ae=a,FA_PERIOD_REFERENCE=" &amp;TEXT(A4,"yyyy-mm-dd") &amp; ")
","currency=usd")</f>
        <v>15477969600</v>
      </c>
      <c r="S4" s="7" t="e">
        <f t="shared" si="5"/>
        <v>#VALUE!</v>
      </c>
      <c r="T4" s="8">
        <f>_xll.BQL(Sheet1!$B$1,"
IS_COMP_NET_INCOME_ADJUST(ae=e,FA_PERIOD_REFERENCE=" &amp;TEXT(A4,"yyyy-mm-dd") &amp; ")
","currency=usd")</f>
        <v>968130599.99999988</v>
      </c>
      <c r="U4" s="8">
        <f>_xll.BQL(Sheet1!$B$1,"
IS_COMP_NET_INCOME_ADJUST(ae=a,FA_PERIOD_REFERENCE=" &amp;TEXT(A4,"yyyy-mm-dd") &amp; ")
","currency=usd")</f>
        <v>-1638547998.3871005</v>
      </c>
      <c r="V4" s="7">
        <f t="shared" si="6"/>
        <v>-2.6924865285604036</v>
      </c>
      <c r="W4" s="8">
        <f>_xll.BQL(Sheet1!$B$1,"
SALES_REV_TURN(ae=e,FA_PERIOD_REFERENCE=" &amp;TEXT(A4,"yyyy-mm-dd") &amp; ")
","currency=usd")</f>
        <v>17475130200</v>
      </c>
      <c r="X4" s="8">
        <f>_xll.BQL(Sheet1!$B$1,"
SALES_REV_TURN(ae=a,FA_PERIOD_REFERENCE=" &amp;TEXT(A4,"yyyy-mm-dd") &amp; ")
","currency=usd")</f>
        <v>21077898735.483921</v>
      </c>
      <c r="Y4" s="7">
        <f t="shared" si="7"/>
        <v>0.20616547597933899</v>
      </c>
      <c r="Z4" s="8">
        <f>_xll.BQL(Sheet1!$B$1,"
IS_OPER_INC(ae=e,FA_PERIOD_REFERENCE=" &amp;TEXT(A4,"yyyy-mm-dd") &amp; ")
","currency=usd")</f>
        <v>362415959.99999994</v>
      </c>
      <c r="AA4" s="8">
        <f>_xll.BQL(Sheet1!$B$1,"
IS_OPER_INC(ae=a,FA_PERIOD_REFERENCE=" &amp;TEXT(A4,"yyyy-mm-dd") &amp; ")
","currency=usd")</f>
        <v>-5646621734.2742062</v>
      </c>
      <c r="AB4" s="7">
        <f t="shared" si="8"/>
        <v>-16.580499639900538</v>
      </c>
      <c r="AC4" s="8">
        <f>_xll.BQL(Sheet1!$B$1,"
EV_TO_MARKET_CAP(ae=e,FA_PERIOD_REFERENCE=" &amp;TEXT(A4,"yyyy-mm-dd") &amp; ")
","currency=usd")</f>
        <v>1.7126609070704204</v>
      </c>
      <c r="AD4" s="8">
        <f>_xll.BQL(Sheet1!$B$1,"
EV_TO_MARKET_CAP(ae=a,FA_PERIOD_REFERENCE=" &amp;TEXT(A4,"yyyy-mm-dd") &amp; ")
","currency=usd")</f>
        <v>2.0454452085471417</v>
      </c>
      <c r="AE4" s="7">
        <f t="shared" ref="AE4:AE44" si="9">AD4/AC4-1</f>
        <v>0.19430834212591619</v>
      </c>
      <c r="AF4" s="8">
        <f>_xll.BQL(Sheet1!$B$1,"
EBIT_TO_NET_SALES(ae=e,FA_PERIOD_REFERENCE=" &amp;TEXT(A4,"yyyy-mm-dd") &amp; ")
","currency=usd")</f>
        <v>2.0738956211038704</v>
      </c>
      <c r="AG4" s="8">
        <f>_xll.BQL(Sheet1!$B$1,"
EBIT_TO_NET_SALES(ae=a,FA_PERIOD_REFERENCE=" &amp;TEXT(A4,"yyyy-mm-dd") &amp; ")
","currency=usd")</f>
        <v>-26.789300988377519</v>
      </c>
      <c r="AH4" s="7">
        <f t="shared" ref="AH4:AH44" si="10">AG4/AF4-1</f>
        <v>-13.917381528641448</v>
      </c>
      <c r="AI4" s="8">
        <f>_xll.BQL(Sheet1!$B$1,"
CF_FREE_CASH_FLOW(ae=e,FA_PERIOD_REFERENCE=" &amp;TEXT(A4,"yyyy-mm-dd") &amp; ")
","currency=usd")</f>
        <v>-708213396.14970708</v>
      </c>
      <c r="AJ4" s="8">
        <f>_xll.BQL(Sheet1!$B$1,"
CF_FREE_CASH_FLOW(ae=a,FA_PERIOD_REFERENCE=" &amp;TEXT(A4,"yyyy-mm-dd") &amp; ")
","currency=usd")</f>
        <v>-19673060.080645207</v>
      </c>
      <c r="AK4" s="7">
        <f t="shared" ref="AK4:AK44" si="11">AJ4/AI4-1</f>
        <v>-0.97222156459112419</v>
      </c>
      <c r="AL4" s="8">
        <f>_xll.BQL(Sheet1!$B$1,"
IS_COMP_SALES(ae=e,FA_PERIOD_REFERENCE=" &amp;TEXT(A4,"yyyy-mm-dd") &amp; ")
","currency=usd")</f>
        <v>17475130200</v>
      </c>
      <c r="AM4" s="8">
        <f>_xll.BQL(Sheet1!$B$1,"
IS_COMP_SALES(ae=a,FA_PERIOD_REFERENCE=" &amp;TEXT(A4,"yyyy-mm-dd") &amp; ")
","currency=usd")</f>
        <v>21077898735.483921</v>
      </c>
      <c r="AN4" s="7">
        <f t="shared" ref="AN4:AN44" si="12">AM4/AL4-1</f>
        <v>0.20616547597933899</v>
      </c>
      <c r="AO4" s="8">
        <f>_xll.BQL(Sheet1!$B$1,"
IS_COMPARABLE_EBITDA(ae=e,FA_PERIOD_REFERENCE=" &amp;TEXT(A4,"yyyy-mm-dd") &amp; ")
","currency=usd")</f>
        <v>4091183549.9999995</v>
      </c>
      <c r="AP4" s="8">
        <f>_xll.BQL(Sheet1!$B$1,"
IS_COMPARABLE_EBITDA(ae=a,FA_PERIOD_REFERENCE=" &amp;TEXT(A4,"yyyy-mm-dd") &amp; ")
","currency=usd")</f>
        <v>-1847230780.6451654</v>
      </c>
      <c r="AQ4" s="7">
        <f t="shared" ref="AQ4:AQ44" si="13">AP4/AO4-1</f>
        <v>-1.4515150097934779</v>
      </c>
      <c r="AR4" s="8">
        <f>_xll.BQL(Sheet1!$B$1,"
IS_COMPARABLE_EBIT(ae=e,FA_PERIOD_REFERENCE=" &amp;TEXT(A4,"yyyy-mm-dd") &amp; ")
","currency=usd")</f>
        <v>362415959.99999994</v>
      </c>
      <c r="AS4" s="8">
        <f>_xll.BQL(Sheet1!$B$1,"
IS_COMPARABLE_EBIT(ae=a,FA_PERIOD_REFERENCE=" &amp;TEXT(A4,"yyyy-mm-dd") &amp; ")
","currency=usd")</f>
        <v>-5646621734.2742062</v>
      </c>
      <c r="AT4" s="7">
        <f t="shared" ref="AT4:AT44" si="14">AS4/AR4-1</f>
        <v>-16.580499639900538</v>
      </c>
    </row>
    <row r="5" spans="1:46" x14ac:dyDescent="0.25">
      <c r="A5" s="2">
        <f>'BD YPF'!C5</f>
        <v>45238</v>
      </c>
      <c r="B5" s="8">
        <f>_xll.BQL(Sheet1!$B$1,"
EARN_FOR_COMMON(ae=e,FA_PERIOD_REFERENCE=" &amp;TEXT(A5,"yyyy-mm-dd") &amp; ")
","currency=usd")</f>
        <v>997497475</v>
      </c>
      <c r="C5" s="8">
        <f>_xll.BQL(Sheet1!$B$1,"
EARN_FOR_COMMON(ae=a,FA_PERIOD_REFERENCE=" &amp;TEXT(A5,"yyyy-mm-dd") &amp; ")
","currency=usd")</f>
        <v>682629463.99999857</v>
      </c>
      <c r="D5" s="7">
        <f t="shared" si="0"/>
        <v>-0.31565795291862908</v>
      </c>
      <c r="E5" s="8">
        <f>_xll.BQL(Sheet1!$B$1,"
EARN_FOR_COM_TO_TOT_REV(ae=e,FA_PERIOD_REFERENCE=" &amp;TEXT(A5,"yyyy-mm-dd") &amp; ")
","currency=usd")</f>
        <v>18.701330975313567</v>
      </c>
      <c r="F5" s="8">
        <f>_xll.BQL(Sheet1!$B$1,"
EARN_FOR_COM_TO_TOT_REV(ae=a,FA_PERIOD_REFERENCE=" &amp;TEXT(A5,"yyyy-mm-dd") &amp; ")
","currency=usd")</f>
        <v>3.5020065767821955</v>
      </c>
      <c r="G5" s="7">
        <f t="shared" si="1"/>
        <v>-0.81274024926862309</v>
      </c>
      <c r="H5" s="8">
        <f>_xll.BQL(Sheet1!$B$1,"
ROA_TO_ROE(ae=e,FA_PERIOD_REFERENCE=" &amp;TEXT(A5,"yyyy-mm-dd") &amp; ")
","currency=usd")</f>
        <v>0.88963963963963966</v>
      </c>
      <c r="I5" s="8">
        <f>_xll.BQL(Sheet1!$B$1,"
ROA_TO_ROE(ae=a,FA_PERIOD_REFERENCE=" &amp;TEXT(A5,"yyyy-mm-dd") &amp; ")
","currency=usd")</f>
        <v>0.40540704505100134</v>
      </c>
      <c r="J5" s="7">
        <f t="shared" si="2"/>
        <v>-0.54430195442368456</v>
      </c>
      <c r="K5" s="8">
        <f>_xll.BQL(Sheet1!$B$1,"
EBITDA_TO_REVENUE(ae=e,FA_PERIOD_REFERENCE=" &amp;TEXT(A5,"yyyy-mm-dd") &amp; ")
","currency=usd")</f>
        <v>36.207069795876158</v>
      </c>
      <c r="L5" s="8">
        <f>_xll.BQL(Sheet1!$B$1,"
EBITDA_TO_REVENUE(ae=a,FA_PERIOD_REFERENCE=" &amp;TEXT(A5,"yyyy-mm-dd") &amp; ")
","currency=usd")</f>
        <v>17.209368186376654</v>
      </c>
      <c r="M5" s="7">
        <f t="shared" si="3"/>
        <v>-0.52469591482001854</v>
      </c>
      <c r="N5" s="8">
        <f>_xll.BQL(Sheet1!$B$1,"
CF_NET_INC(ae=e,FA_PERIOD_REFERENCE=" &amp;TEXT(A5,"yyyy-mm-dd") &amp; ")
","currency=usd")</f>
        <v>997497475</v>
      </c>
      <c r="O5" s="8">
        <f>_xll.BQL(Sheet1!$B$1,"
CF_NET_INC(ae=a,FA_PERIOD_REFERENCE=" &amp;TEXT(A5,"yyyy-mm-dd") &amp; ")
","currency=usd")</f>
        <v>682629463.99999857</v>
      </c>
      <c r="P5" s="7">
        <f t="shared" si="4"/>
        <v>-0.31565795291862908</v>
      </c>
      <c r="Q5" s="8" t="str">
        <f>_xll.BQL(Sheet1!$B$1,"
BS_TOT_LIAB2(ae=e,FA_PERIOD_REFERENCE=" &amp;TEXT(A5,"yyyy-mm-dd") &amp; ")
","currency=usd")</f>
        <v>#N/A</v>
      </c>
      <c r="R5" s="8">
        <f>_xll.BQL(Sheet1!$B$1,"
BS_TOT_LIAB2(ae=a,FA_PERIOD_REFERENCE=" &amp;TEXT(A5,"yyyy-mm-dd") &amp; ")
","currency=usd")</f>
        <v>15938536300</v>
      </c>
      <c r="S5" s="7" t="e">
        <f t="shared" si="5"/>
        <v>#VALUE!</v>
      </c>
      <c r="T5" s="8">
        <f>_xll.BQL(Sheet1!$B$1,"
IS_COMP_NET_INCOME_ADJUST(ae=e,FA_PERIOD_REFERENCE=" &amp;TEXT(A5,"yyyy-mm-dd") &amp; ")
","currency=usd")</f>
        <v>727033383.33333337</v>
      </c>
      <c r="U5" s="8">
        <f>_xll.BQL(Sheet1!$B$1,"
IS_COMP_NET_INCOME_ADJUST(ae=a,FA_PERIOD_REFERENCE=" &amp;TEXT(A5,"yyyy-mm-dd") &amp; ")
","currency=usd")</f>
        <v>682629463.99999857</v>
      </c>
      <c r="V5" s="7">
        <f t="shared" si="6"/>
        <v>-6.1075488899491548E-2</v>
      </c>
      <c r="W5" s="8">
        <f>_xll.BQL(Sheet1!$B$1,"
SALES_REV_TURN(ae=e,FA_PERIOD_REFERENCE=" &amp;TEXT(A5,"yyyy-mm-dd") &amp; ")
","currency=usd")</f>
        <v>12890092695</v>
      </c>
      <c r="X5" s="8">
        <f>_xll.BQL(Sheet1!$B$1,"
SALES_REV_TURN(ae=a,FA_PERIOD_REFERENCE=" &amp;TEXT(A5,"yyyy-mm-dd") &amp; ")
","currency=usd")</f>
        <v>19492523758.39996</v>
      </c>
      <c r="Y5" s="7">
        <f t="shared" si="7"/>
        <v>0.51220974275545816</v>
      </c>
      <c r="Z5" s="8">
        <f>_xll.BQL(Sheet1!$B$1,"
IS_OPER_INC(ae=e,FA_PERIOD_REFERENCE=" &amp;TEXT(A5,"yyyy-mm-dd") &amp; ")
","currency=usd")</f>
        <v>958488908.33333313</v>
      </c>
      <c r="AA5" s="8">
        <f>_xll.BQL(Sheet1!$B$1,"
IS_OPER_INC(ae=a,FA_PERIOD_REFERENCE=" &amp;TEXT(A5,"yyyy-mm-dd") &amp; ")
","currency=usd")</f>
        <v>-173937121.59999964</v>
      </c>
      <c r="AB5" s="7">
        <f t="shared" si="8"/>
        <v>-1.1814701454422147</v>
      </c>
      <c r="AC5" s="8">
        <f>_xll.BQL(Sheet1!$B$1,"
EV_TO_MARKET_CAP(ae=e,FA_PERIOD_REFERENCE=" &amp;TEXT(A5,"yyyy-mm-dd") &amp; ")
","currency=usd")</f>
        <v>2.6739329784742156</v>
      </c>
      <c r="AD5" s="8">
        <f>_xll.BQL(Sheet1!$B$1,"
EV_TO_MARKET_CAP(ae=a,FA_PERIOD_REFERENCE=" &amp;TEXT(A5,"yyyy-mm-dd") &amp; ")
","currency=usd")</f>
        <v>2.8838671284314152</v>
      </c>
      <c r="AE5" s="7">
        <f t="shared" si="9"/>
        <v>7.8511373189686706E-2</v>
      </c>
      <c r="AF5" s="8">
        <f>_xll.BQL(Sheet1!$B$1,"
EBIT_TO_NET_SALES(ae=e,FA_PERIOD_REFERENCE=" &amp;TEXT(A5,"yyyy-mm-dd") &amp; ")
","currency=usd")</f>
        <v>7.4358573752159849</v>
      </c>
      <c r="AG5" s="8">
        <f>_xll.BQL(Sheet1!$B$1,"
EBIT_TO_NET_SALES(ae=a,FA_PERIOD_REFERENCE=" &amp;TEXT(A5,"yyyy-mm-dd") &amp; ")
","currency=usd")</f>
        <v>-0.89232735460971035</v>
      </c>
      <c r="AH5" s="7">
        <f t="shared" si="10"/>
        <v>-1.1200032907548596</v>
      </c>
      <c r="AI5" s="8">
        <f>_xll.BQL(Sheet1!$B$1,"
CF_FREE_CASH_FLOW(ae=e,FA_PERIOD_REFERENCE=" &amp;TEXT(A5,"yyyy-mm-dd") &amp; ")
","currency=usd")</f>
        <v>-410744578.90028036</v>
      </c>
      <c r="AJ5" s="8">
        <f>_xll.BQL(Sheet1!$B$1,"
CF_FREE_CASH_FLOW(ae=a,FA_PERIOD_REFERENCE=" &amp;TEXT(A5,"yyyy-mm-dd") &amp; ")
","currency=usd")</f>
        <v>-326015518.39999932</v>
      </c>
      <c r="AK5" s="7">
        <f t="shared" si="11"/>
        <v>-0.20628162817664686</v>
      </c>
      <c r="AL5" s="8">
        <f>_xll.BQL(Sheet1!$B$1,"
IS_COMP_SALES(ae=e,FA_PERIOD_REFERENCE=" &amp;TEXT(A5,"yyyy-mm-dd") &amp; ")
","currency=usd")</f>
        <v>12890092695</v>
      </c>
      <c r="AM5" s="8">
        <f>_xll.BQL(Sheet1!$B$1,"
IS_COMP_SALES(ae=a,FA_PERIOD_REFERENCE=" &amp;TEXT(A5,"yyyy-mm-dd") &amp; ")
","currency=usd")</f>
        <v>19492523758.39996</v>
      </c>
      <c r="AN5" s="7">
        <f t="shared" si="12"/>
        <v>0.51220974275545816</v>
      </c>
      <c r="AO5" s="8">
        <f>_xll.BQL(Sheet1!$B$1,"
IS_COMPARABLE_EBITDA(ae=e,FA_PERIOD_REFERENCE=" &amp;TEXT(A5,"yyyy-mm-dd") &amp; ")
","currency=usd")</f>
        <v>3146987441.6666665</v>
      </c>
      <c r="AP5" s="8">
        <f>_xll.BQL(Sheet1!$B$1,"
IS_COMPARABLE_EBITDA(ae=a,FA_PERIOD_REFERENCE=" &amp;TEXT(A5,"yyyy-mm-dd") &amp; ")
","currency=usd")</f>
        <v>4756321455.5999899</v>
      </c>
      <c r="AQ5" s="7">
        <f t="shared" si="13"/>
        <v>0.51138876267043787</v>
      </c>
      <c r="AR5" s="8">
        <f>_xll.BQL(Sheet1!$B$1,"
IS_COMPARABLE_EBIT(ae=e,FA_PERIOD_REFERENCE=" &amp;TEXT(A5,"yyyy-mm-dd") &amp; ")
","currency=usd")</f>
        <v>958488908.33333313</v>
      </c>
      <c r="AS5" s="8">
        <f>_xll.BQL(Sheet1!$B$1,"
IS_COMPARABLE_EBIT(ae=a,FA_PERIOD_REFERENCE=" &amp;TEXT(A5,"yyyy-mm-dd") &amp; ")
","currency=usd")</f>
        <v>217015427.19999954</v>
      </c>
      <c r="AT5" s="7">
        <f t="shared" si="14"/>
        <v>-0.77358587531559808</v>
      </c>
    </row>
    <row r="6" spans="1:46" x14ac:dyDescent="0.25">
      <c r="A6" s="2">
        <f>'BD YPF'!C6</f>
        <v>45148</v>
      </c>
      <c r="B6" s="8">
        <f>_xll.BQL(Sheet1!$B$1,"
EARN_FOR_COMMON(ae=e,FA_PERIOD_REFERENCE=" &amp;TEXT(A6,"yyyy-mm-dd") &amp; ")
","currency=usd")</f>
        <v>815590849.99999988</v>
      </c>
      <c r="C6" s="8">
        <f>_xll.BQL(Sheet1!$B$1,"
EARN_FOR_COMMON(ae=a,FA_PERIOD_REFERENCE=" &amp;TEXT(A6,"yyyy-mm-dd") &amp; ")
","currency=usd")</f>
        <v>1749268880.952378</v>
      </c>
      <c r="D6" s="7">
        <f t="shared" si="0"/>
        <v>1.1447872802304957</v>
      </c>
      <c r="E6" s="8">
        <f>_xll.BQL(Sheet1!$B$1,"
EARN_FOR_COM_TO_TOT_REV(ae=e,FA_PERIOD_REFERENCE=" &amp;TEXT(A6,"yyyy-mm-dd") &amp; ")
","currency=usd")</f>
        <v>18.604282450027171</v>
      </c>
      <c r="F6" s="8">
        <f>_xll.BQL(Sheet1!$B$1,"
EARN_FOR_COM_TO_TOT_REV(ae=a,FA_PERIOD_REFERENCE=" &amp;TEXT(A6,"yyyy-mm-dd") &amp; ")
","currency=usd")</f>
        <v>8.9699112791742905</v>
      </c>
      <c r="G6" s="7">
        <f t="shared" si="1"/>
        <v>-0.51785771349858267</v>
      </c>
      <c r="H6" s="8">
        <f>_xll.BQL(Sheet1!$B$1,"
ROA_TO_ROE(ae=e,FA_PERIOD_REFERENCE=" &amp;TEXT(A6,"yyyy-mm-dd") &amp; ")
","currency=usd")</f>
        <v>0.22873135699056615</v>
      </c>
      <c r="I6" s="8">
        <f>_xll.BQL(Sheet1!$B$1,"
ROA_TO_ROE(ae=a,FA_PERIOD_REFERENCE=" &amp;TEXT(A6,"yyyy-mm-dd") &amp; ")
","currency=usd")</f>
        <v>0.40296704378121762</v>
      </c>
      <c r="J6" s="7">
        <f t="shared" si="2"/>
        <v>0.76174814456173445</v>
      </c>
      <c r="K6" s="8">
        <f>_xll.BQL(Sheet1!$B$1,"
EBITDA_TO_REVENUE(ae=e,FA_PERIOD_REFERENCE=" &amp;TEXT(A6,"yyyy-mm-dd") &amp; ")
","currency=usd")</f>
        <v>23.974073801413354</v>
      </c>
      <c r="L6" s="8">
        <f>_xll.BQL(Sheet1!$B$1,"
EBITDA_TO_REVENUE(ae=a,FA_PERIOD_REFERENCE=" &amp;TEXT(A6,"yyyy-mm-dd") &amp; ")
","currency=usd")</f>
        <v>24.255691534486402</v>
      </c>
      <c r="M6" s="7">
        <f t="shared" si="3"/>
        <v>1.1746761747953194E-2</v>
      </c>
      <c r="N6" s="8">
        <f>_xll.BQL(Sheet1!$B$1,"
CF_NET_INC(ae=e,FA_PERIOD_REFERENCE=" &amp;TEXT(A6,"yyyy-mm-dd") &amp; ")
","currency=usd")</f>
        <v>815590849.99999988</v>
      </c>
      <c r="O6" s="8">
        <f>_xll.BQL(Sheet1!$B$1,"
CF_NET_INC(ae=a,FA_PERIOD_REFERENCE=" &amp;TEXT(A6,"yyyy-mm-dd") &amp; ")
","currency=usd")</f>
        <v>1749268880.952378</v>
      </c>
      <c r="P6" s="7">
        <f t="shared" si="4"/>
        <v>1.1447872802304957</v>
      </c>
      <c r="Q6" s="8" t="str">
        <f>_xll.BQL(Sheet1!$B$1,"
BS_TOT_LIAB2(ae=e,FA_PERIOD_REFERENCE=" &amp;TEXT(A6,"yyyy-mm-dd") &amp; ")
","currency=usd")</f>
        <v>#N/A</v>
      </c>
      <c r="R6" s="8">
        <f>_xll.BQL(Sheet1!$B$1,"
BS_TOT_LIAB2(ae=a,FA_PERIOD_REFERENCE=" &amp;TEXT(A6,"yyyy-mm-dd") &amp; ")
","currency=usd")</f>
        <v>15725888100</v>
      </c>
      <c r="S6" s="7" t="e">
        <f t="shared" si="5"/>
        <v>#VALUE!</v>
      </c>
      <c r="T6" s="8">
        <f>_xll.BQL(Sheet1!$B$1,"
IS_COMP_NET_INCOME_ADJUST(ae=e,FA_PERIOD_REFERENCE=" &amp;TEXT(A6,"yyyy-mm-dd") &amp; ")
","currency=usd")</f>
        <v>854667810</v>
      </c>
      <c r="U6" s="8">
        <f>_xll.BQL(Sheet1!$B$1,"
IS_COMP_NET_INCOME_ADJUST(ae=a,FA_PERIOD_REFERENCE=" &amp;TEXT(A6,"yyyy-mm-dd") &amp; ")
","currency=usd")</f>
        <v>1749268880.952378</v>
      </c>
      <c r="V6" s="7">
        <f t="shared" si="6"/>
        <v>1.0467237217608303</v>
      </c>
      <c r="W6" s="8">
        <f>_xll.BQL(Sheet1!$B$1,"
SALES_REV_TURN(ae=e,FA_PERIOD_REFERENCE=" &amp;TEXT(A6,"yyyy-mm-dd") &amp; ")
","currency=usd")</f>
        <v>12786339125</v>
      </c>
      <c r="X6" s="8">
        <f>_xll.BQL(Sheet1!$B$1,"
SALES_REV_TURN(ae=a,FA_PERIOD_REFERENCE=" &amp;TEXT(A6,"yyyy-mm-dd") &amp; ")
","currency=usd")</f>
        <v>19501518203.571396</v>
      </c>
      <c r="Y6" s="7">
        <f t="shared" si="7"/>
        <v>0.52518387107704645</v>
      </c>
      <c r="Z6" s="8">
        <f>_xll.BQL(Sheet1!$B$1,"
IS_OPER_INC(ae=e,FA_PERIOD_REFERENCE=" &amp;TEXT(A6,"yyyy-mm-dd") &amp; ")
","currency=usd")</f>
        <v>1318716833.3333333</v>
      </c>
      <c r="AA6" s="8">
        <f>_xll.BQL(Sheet1!$B$1,"
IS_OPER_INC(ae=a,FA_PERIOD_REFERENCE=" &amp;TEXT(A6,"yyyy-mm-dd") &amp; ")
","currency=usd")</f>
        <v>1421056261.9047596</v>
      </c>
      <c r="AB6" s="7">
        <f t="shared" si="8"/>
        <v>7.760530993810244E-2</v>
      </c>
      <c r="AC6" s="8">
        <f>_xll.BQL(Sheet1!$B$1,"
EV_TO_MARKET_CAP(ae=e,FA_PERIOD_REFERENCE=" &amp;TEXT(A6,"yyyy-mm-dd") &amp; ")
","currency=usd")</f>
        <v>2.1452114315915356</v>
      </c>
      <c r="AD6" s="8">
        <f>_xll.BQL(Sheet1!$B$1,"
EV_TO_MARKET_CAP(ae=a,FA_PERIOD_REFERENCE=" &amp;TEXT(A6,"yyyy-mm-dd") &amp; ")
","currency=usd")</f>
        <v>1.9213635123331652</v>
      </c>
      <c r="AE6" s="7">
        <f t="shared" si="9"/>
        <v>-0.10434771881310423</v>
      </c>
      <c r="AF6" s="8">
        <f>_xll.BQL(Sheet1!$B$1,"
EBIT_TO_NET_SALES(ae=e,FA_PERIOD_REFERENCE=" &amp;TEXT(A6,"yyyy-mm-dd") &amp; ")
","currency=usd")</f>
        <v>10.313482384922544</v>
      </c>
      <c r="AG6" s="8">
        <f>_xll.BQL(Sheet1!$B$1,"
EBIT_TO_NET_SALES(ae=a,FA_PERIOD_REFERENCE=" &amp;TEXT(A6,"yyyy-mm-dd") &amp; ")
","currency=usd")</f>
        <v>7.2869006765048452</v>
      </c>
      <c r="AH6" s="7">
        <f t="shared" si="10"/>
        <v>-0.29345875577800085</v>
      </c>
      <c r="AI6" s="8">
        <f>_xll.BQL(Sheet1!$B$1,"
CF_FREE_CASH_FLOW(ae=e,FA_PERIOD_REFERENCE=" &amp;TEXT(A6,"yyyy-mm-dd") &amp; ")
","currency=usd")</f>
        <v>-113275761.65085357</v>
      </c>
      <c r="AJ6" s="8">
        <f>_xll.BQL(Sheet1!$B$1,"
CF_FREE_CASH_FLOW(ae=a,FA_PERIOD_REFERENCE=" &amp;TEXT(A6,"yyyy-mm-dd") &amp; ")
","currency=usd")</f>
        <v>237635214.28571388</v>
      </c>
      <c r="AK6" s="7">
        <f t="shared" si="11"/>
        <v>-3.0978469782279605</v>
      </c>
      <c r="AL6" s="8">
        <f>_xll.BQL(Sheet1!$B$1,"
IS_COMP_SALES(ae=e,FA_PERIOD_REFERENCE=" &amp;TEXT(A6,"yyyy-mm-dd") &amp; ")
","currency=usd")</f>
        <v>12786339125</v>
      </c>
      <c r="AM6" s="8">
        <f>_xll.BQL(Sheet1!$B$1,"
IS_COMP_SALES(ae=a,FA_PERIOD_REFERENCE=" &amp;TEXT(A6,"yyyy-mm-dd") &amp; ")
","currency=usd")</f>
        <v>19501518203.571396</v>
      </c>
      <c r="AN6" s="7">
        <f t="shared" si="12"/>
        <v>0.52518387107704645</v>
      </c>
      <c r="AO6" s="8">
        <f>_xll.BQL(Sheet1!$B$1,"
IS_COMPARABLE_EBITDA(ae=e,FA_PERIOD_REFERENCE=" &amp;TEXT(A6,"yyyy-mm-dd") &amp; ")
","currency=usd")</f>
        <v>3334960416.666667</v>
      </c>
      <c r="AP6" s="8">
        <f>_xll.BQL(Sheet1!$B$1,"
IS_COMPARABLE_EBITDA(ae=a,FA_PERIOD_REFERENCE=" &amp;TEXT(A6,"yyyy-mm-dd") &amp; ")
","currency=usd")</f>
        <v>4627892159.2261829</v>
      </c>
      <c r="AQ6" s="7">
        <f t="shared" si="13"/>
        <v>0.38769028144922224</v>
      </c>
      <c r="AR6" s="8">
        <f>_xll.BQL(Sheet1!$B$1,"
IS_COMPARABLE_EBIT(ae=e,FA_PERIOD_REFERENCE=" &amp;TEXT(A6,"yyyy-mm-dd") &amp; ")
","currency=usd")</f>
        <v>1318716833.3333333</v>
      </c>
      <c r="AS6" s="8">
        <f>_xll.BQL(Sheet1!$B$1,"
IS_COMPARABLE_EBIT(ae=a,FA_PERIOD_REFERENCE=" &amp;TEXT(A6,"yyyy-mm-dd") &amp; ")
","currency=usd")</f>
        <v>1899904555.9523778</v>
      </c>
      <c r="AT6" s="7">
        <f t="shared" si="14"/>
        <v>0.44072215348155575</v>
      </c>
    </row>
    <row r="7" spans="1:46" x14ac:dyDescent="0.25">
      <c r="A7" s="2">
        <f>'BD YPF'!C7</f>
        <v>45057</v>
      </c>
      <c r="B7" s="8">
        <f>_xll.BQL(Sheet1!$B$1,"
EARN_FOR_COMMON(ae=e,FA_PERIOD_REFERENCE=" &amp;TEXT(A7,"yyyy-mm-dd") &amp; ")
","currency=usd")</f>
        <v>633684225</v>
      </c>
      <c r="C7" s="8">
        <f>_xll.BQL(Sheet1!$B$1,"
EARN_FOR_COMMON(ae=a,FA_PERIOD_REFERENCE=" &amp;TEXT(A7,"yyyy-mm-dd") &amp; ")
","currency=usd")</f>
        <v>2186335035.2941179</v>
      </c>
      <c r="D7" s="7">
        <f t="shared" si="0"/>
        <v>2.4501964054638066</v>
      </c>
      <c r="E7" s="8">
        <f>_xll.BQL(Sheet1!$B$1,"
EARN_FOR_COM_TO_TOT_REV(ae=e,FA_PERIOD_REFERENCE=" &amp;TEXT(A7,"yyyy-mm-dd") &amp; ")
","currency=usd")</f>
        <v>17.810494543583886</v>
      </c>
      <c r="F7" s="8">
        <f>_xll.BQL(Sheet1!$B$1,"
EARN_FOR_COM_TO_TOT_REV(ae=a,FA_PERIOD_REFERENCE=" &amp;TEXT(A7,"yyyy-mm-dd") &amp; ")
","currency=usd")</f>
        <v>11.053383829115003</v>
      </c>
      <c r="G7" s="7">
        <f t="shared" si="1"/>
        <v>-0.37938928073746769</v>
      </c>
      <c r="H7" s="8">
        <f>_xll.BQL(Sheet1!$B$1,"
ROA_TO_ROE(ae=e,FA_PERIOD_REFERENCE=" &amp;TEXT(A7,"yyyy-mm-dd") &amp; ")
","currency=usd")</f>
        <v>0.78295341922695738</v>
      </c>
      <c r="I7" s="8">
        <f>_xll.BQL(Sheet1!$B$1,"
ROA_TO_ROE(ae=a,FA_PERIOD_REFERENCE=" &amp;TEXT(A7,"yyyy-mm-dd") &amp; ")
","currency=usd")</f>
        <v>0.39461063933238394</v>
      </c>
      <c r="J7" s="7">
        <f t="shared" si="2"/>
        <v>-0.49599729735901854</v>
      </c>
      <c r="K7" s="8">
        <f>_xll.BQL(Sheet1!$B$1,"
EBITDA_TO_REVENUE(ae=e,FA_PERIOD_REFERENCE=" &amp;TEXT(A7,"yyyy-mm-dd") &amp; ")
","currency=usd")</f>
        <v>24.185080078362361</v>
      </c>
      <c r="L7" s="8">
        <f>_xll.BQL(Sheet1!$B$1,"
EBITDA_TO_REVENUE(ae=a,FA_PERIOD_REFERENCE=" &amp;TEXT(A7,"yyyy-mm-dd") &amp; ")
","currency=usd")</f>
        <v>26.336610004100859</v>
      </c>
      <c r="M7" s="7">
        <f t="shared" si="3"/>
        <v>8.8961042046058925E-2</v>
      </c>
      <c r="N7" s="8">
        <f>_xll.BQL(Sheet1!$B$1,"
CF_NET_INC(ae=e,FA_PERIOD_REFERENCE=" &amp;TEXT(A7,"yyyy-mm-dd") &amp; ")
","currency=usd")</f>
        <v>633684225</v>
      </c>
      <c r="O7" s="8">
        <f>_xll.BQL(Sheet1!$B$1,"
CF_NET_INC(ae=a,FA_PERIOD_REFERENCE=" &amp;TEXT(A7,"yyyy-mm-dd") &amp; ")
","currency=usd")</f>
        <v>2186335035.2941179</v>
      </c>
      <c r="P7" s="7">
        <f t="shared" si="4"/>
        <v>2.4501964054638066</v>
      </c>
      <c r="Q7" s="8" t="str">
        <f>_xll.BQL(Sheet1!$B$1,"
BS_TOT_LIAB2(ae=e,FA_PERIOD_REFERENCE=" &amp;TEXT(A7,"yyyy-mm-dd") &amp; ")
","currency=usd")</f>
        <v>#N/A</v>
      </c>
      <c r="R7" s="8">
        <f>_xll.BQL(Sheet1!$B$1,"
BS_TOT_LIAB2(ae=a,FA_PERIOD_REFERENCE=" &amp;TEXT(A7,"yyyy-mm-dd") &amp; ")
","currency=usd")</f>
        <v>15416673600</v>
      </c>
      <c r="S7" s="7" t="e">
        <f t="shared" si="5"/>
        <v>#VALUE!</v>
      </c>
      <c r="T7" s="8">
        <f>_xll.BQL(Sheet1!$B$1,"
IS_COMP_NET_INCOME_ADJUST(ae=e,FA_PERIOD_REFERENCE=" &amp;TEXT(A7,"yyyy-mm-dd") &amp; ")
","currency=usd")</f>
        <v>932055974.99999988</v>
      </c>
      <c r="U7" s="8">
        <f>_xll.BQL(Sheet1!$B$1,"
IS_COMP_NET_INCOME_ADJUST(ae=a,FA_PERIOD_REFERENCE=" &amp;TEXT(A7,"yyyy-mm-dd") &amp; ")
","currency=usd")</f>
        <v>2192982169.4117651</v>
      </c>
      <c r="V7" s="7">
        <f t="shared" si="6"/>
        <v>1.3528438508339216</v>
      </c>
      <c r="W7" s="8">
        <f>_xll.BQL(Sheet1!$B$1,"
SALES_REV_TURN(ae=e,FA_PERIOD_REFERENCE=" &amp;TEXT(A7,"yyyy-mm-dd") &amp; ")
","currency=usd")</f>
        <v>13045728850</v>
      </c>
      <c r="X7" s="8">
        <f>_xll.BQL(Sheet1!$B$1,"
SALES_REV_TURN(ae=a,FA_PERIOD_REFERENCE=" &amp;TEXT(A7,"yyyy-mm-dd") &amp; ")
","currency=usd")</f>
        <v>19779780283.529415</v>
      </c>
      <c r="Y7" s="7">
        <f t="shared" si="7"/>
        <v>0.51618821078972643</v>
      </c>
      <c r="Z7" s="8">
        <f>_xll.BQL(Sheet1!$B$1,"
IS_OPER_INC(ae=e,FA_PERIOD_REFERENCE=" &amp;TEXT(A7,"yyyy-mm-dd") &amp; ")
","currency=usd")</f>
        <v>1269010914.2857144</v>
      </c>
      <c r="AA7" s="8">
        <f>_xll.BQL(Sheet1!$B$1,"
IS_OPER_INC(ae=a,FA_PERIOD_REFERENCE=" &amp;TEXT(A7,"yyyy-mm-dd") &amp; ")
","currency=usd")</f>
        <v>2125741231.7647061</v>
      </c>
      <c r="AB7" s="7">
        <f t="shared" si="8"/>
        <v>0.67511658712661093</v>
      </c>
      <c r="AC7" s="8">
        <f>_xll.BQL(Sheet1!$B$1,"
EV_TO_MARKET_CAP(ae=e,FA_PERIOD_REFERENCE=" &amp;TEXT(A7,"yyyy-mm-dd") &amp; ")
","currency=usd")</f>
        <v>2.3934443973932389</v>
      </c>
      <c r="AD7" s="8">
        <f>_xll.BQL(Sheet1!$B$1,"
EV_TO_MARKET_CAP(ae=a,FA_PERIOD_REFERENCE=" &amp;TEXT(A7,"yyyy-mm-dd") &amp; ")
","currency=usd")</f>
        <v>2.3756226681238912</v>
      </c>
      <c r="AE7" s="7">
        <f t="shared" si="9"/>
        <v>-7.4460594483656273E-3</v>
      </c>
      <c r="AF7" s="8">
        <f>_xll.BQL(Sheet1!$B$1,"
EBIT_TO_NET_SALES(ae=e,FA_PERIOD_REFERENCE=" &amp;TEXT(A7,"yyyy-mm-dd") &amp; ")
","currency=usd")</f>
        <v>9.7274052594287532</v>
      </c>
      <c r="AG7" s="8">
        <f>_xll.BQL(Sheet1!$B$1,"
EBIT_TO_NET_SALES(ae=a,FA_PERIOD_REFERENCE=" &amp;TEXT(A7,"yyyy-mm-dd") &amp; ")
","currency=usd")</f>
        <v>10.747041682433686</v>
      </c>
      <c r="AH7" s="7">
        <f t="shared" si="10"/>
        <v>0.10482100784447135</v>
      </c>
      <c r="AI7" s="8">
        <f>_xll.BQL(Sheet1!$B$1,"
CF_FREE_CASH_FLOW(ae=e,FA_PERIOD_REFERENCE=" &amp;TEXT(A7,"yyyy-mm-dd") &amp; ")
","currency=usd")</f>
        <v>184193055.59857318</v>
      </c>
      <c r="AJ7" s="8">
        <f>_xll.BQL(Sheet1!$B$1,"
CF_FREE_CASH_FLOW(ae=a,FA_PERIOD_REFERENCE=" &amp;TEXT(A7,"yyyy-mm-dd") &amp; ")
","currency=usd")</f>
        <v>806857198.82352948</v>
      </c>
      <c r="AK7" s="7">
        <f t="shared" si="11"/>
        <v>3.380497387382392</v>
      </c>
      <c r="AL7" s="8">
        <f>_xll.BQL(Sheet1!$B$1,"
IS_COMP_SALES(ae=e,FA_PERIOD_REFERENCE=" &amp;TEXT(A7,"yyyy-mm-dd") &amp; ")
","currency=usd")</f>
        <v>13045728850</v>
      </c>
      <c r="AM7" s="8">
        <f>_xll.BQL(Sheet1!$B$1,"
IS_COMP_SALES(ae=a,FA_PERIOD_REFERENCE=" &amp;TEXT(A7,"yyyy-mm-dd") &amp; ")
","currency=usd")</f>
        <v>19779780283.529415</v>
      </c>
      <c r="AN7" s="7">
        <f t="shared" si="12"/>
        <v>0.51618821078972643</v>
      </c>
      <c r="AO7" s="8">
        <f>_xll.BQL(Sheet1!$B$1,"
IS_COMPARABLE_EBITDA(ae=e,FA_PERIOD_REFERENCE=" &amp;TEXT(A7,"yyyy-mm-dd") &amp; ")
","currency=usd")</f>
        <v>3442766695.2380953</v>
      </c>
      <c r="AP7" s="8">
        <f>_xll.BQL(Sheet1!$B$1,"
IS_COMPARABLE_EBITDA(ae=a,FA_PERIOD_REFERENCE=" &amp;TEXT(A7,"yyyy-mm-dd") &amp; ")
","currency=usd")</f>
        <v>4710186682.4352951</v>
      </c>
      <c r="AQ7" s="7">
        <f t="shared" si="13"/>
        <v>0.3681399581767324</v>
      </c>
      <c r="AR7" s="8">
        <f>_xll.BQL(Sheet1!$B$1,"
IS_COMPARABLE_EBIT(ae=e,FA_PERIOD_REFERENCE=" &amp;TEXT(A7,"yyyy-mm-dd") &amp; ")
","currency=usd")</f>
        <v>1269010914.2857144</v>
      </c>
      <c r="AS7" s="8">
        <f>_xll.BQL(Sheet1!$B$1,"
IS_COMPARABLE_EBIT(ae=a,FA_PERIOD_REFERENCE=" &amp;TEXT(A7,"yyyy-mm-dd") &amp; ")
","currency=usd")</f>
        <v>2125741231.7647061</v>
      </c>
      <c r="AT7" s="7">
        <f t="shared" si="14"/>
        <v>0.67511658712661093</v>
      </c>
    </row>
    <row r="8" spans="1:46" x14ac:dyDescent="0.25">
      <c r="A8" s="2">
        <f>'BD YPF'!C8</f>
        <v>44994</v>
      </c>
      <c r="B8" s="8">
        <f>_xll.BQL(Sheet1!$B$1,"
EARN_FOR_COMMON(ae=e,FA_PERIOD_REFERENCE=" &amp;TEXT(A8,"yyyy-mm-dd") &amp; ")
","currency=usd")</f>
        <v>1920054800</v>
      </c>
      <c r="C8" s="8">
        <f>_xll.BQL(Sheet1!$B$1,"
EARN_FOR_COMMON(ae=a,FA_PERIOD_REFERENCE=" &amp;TEXT(A8,"yyyy-mm-dd") &amp; ")
","currency=usd")</f>
        <v>2268126309.881424</v>
      </c>
      <c r="D8" s="7">
        <f t="shared" si="0"/>
        <v>0.18128207063747559</v>
      </c>
      <c r="E8" s="8">
        <f>_xll.BQL(Sheet1!$B$1,"
EARN_FOR_COM_TO_TOT_REV(ae=e,FA_PERIOD_REFERENCE=" &amp;TEXT(A8,"yyyy-mm-dd") &amp; ")
","currency=usd")</f>
        <v>10.801350923692766</v>
      </c>
      <c r="F8" s="8">
        <f>_xll.BQL(Sheet1!$B$1,"
EARN_FOR_COM_TO_TOT_REV(ae=a,FA_PERIOD_REFERENCE=" &amp;TEXT(A8,"yyyy-mm-dd") &amp; ")
","currency=usd")</f>
        <v>11.441159311069296</v>
      </c>
      <c r="G8" s="7">
        <f t="shared" si="1"/>
        <v>5.9234108020054244E-2</v>
      </c>
      <c r="H8" s="8">
        <f>_xll.BQL(Sheet1!$B$1,"
ROA_TO_ROE(ae=e,FA_PERIOD_REFERENCE=" &amp;TEXT(A8,"yyyy-mm-dd") &amp; ")
","currency=usd")</f>
        <v>0.35342802818476682</v>
      </c>
      <c r="I8" s="8">
        <f>_xll.BQL(Sheet1!$B$1,"
ROA_TO_ROE(ae=a,FA_PERIOD_REFERENCE=" &amp;TEXT(A8,"yyyy-mm-dd") &amp; ")
","currency=usd")</f>
        <v>0.38561686227748104</v>
      </c>
      <c r="J8" s="7">
        <f t="shared" si="2"/>
        <v>9.1076065070556211E-2</v>
      </c>
      <c r="K8" s="8">
        <f>_xll.BQL(Sheet1!$B$1,"
EBITDA_TO_REVENUE(ae=e,FA_PERIOD_REFERENCE=" &amp;TEXT(A8,"yyyy-mm-dd") &amp; ")
","currency=usd")</f>
        <v>27.874846322414086</v>
      </c>
      <c r="L8" s="8">
        <f>_xll.BQL(Sheet1!$B$1,"
EBITDA_TO_REVENUE(ae=a,FA_PERIOD_REFERENCE=" &amp;TEXT(A8,"yyyy-mm-dd") &amp; ")
","currency=usd")</f>
        <v>26.526658185782036</v>
      </c>
      <c r="M8" s="7">
        <f t="shared" si="3"/>
        <v>-4.8365760335976282E-2</v>
      </c>
      <c r="N8" s="8">
        <f>_xll.BQL(Sheet1!$B$1,"
CF_NET_INC(ae=e,FA_PERIOD_REFERENCE=" &amp;TEXT(A8,"yyyy-mm-dd") &amp; ")
","currency=usd")</f>
        <v>1920054800</v>
      </c>
      <c r="O8" s="8">
        <f>_xll.BQL(Sheet1!$B$1,"
CF_NET_INC(ae=a,FA_PERIOD_REFERENCE=" &amp;TEXT(A8,"yyyy-mm-dd") &amp; ")
","currency=usd")</f>
        <v>2268126309.881424</v>
      </c>
      <c r="P8" s="7">
        <f t="shared" si="4"/>
        <v>0.18128207063747559</v>
      </c>
      <c r="Q8" s="8" t="str">
        <f>_xll.BQL(Sheet1!$B$1,"
BS_TOT_LIAB2(ae=e,FA_PERIOD_REFERENCE=" &amp;TEXT(A8,"yyyy-mm-dd") &amp; ")
","currency=usd")</f>
        <v>#N/A</v>
      </c>
      <c r="R8" s="8">
        <f>_xll.BQL(Sheet1!$B$1,"
BS_TOT_LIAB2(ae=a,FA_PERIOD_REFERENCE=" &amp;TEXT(A8,"yyyy-mm-dd") &amp; ")
","currency=usd")</f>
        <v>15231188000</v>
      </c>
      <c r="S8" s="7" t="e">
        <f t="shared" si="5"/>
        <v>#VALUE!</v>
      </c>
      <c r="T8" s="8">
        <f>_xll.BQL(Sheet1!$B$1,"
IS_COMP_NET_INCOME_ADJUST(ae=e,FA_PERIOD_REFERENCE=" &amp;TEXT(A8,"yyyy-mm-dd") &amp; ")
","currency=usd")</f>
        <v>1914126171.4285715</v>
      </c>
      <c r="U8" s="8">
        <f>_xll.BQL(Sheet1!$B$1,"
IS_COMP_NET_INCOME_ADJUST(ae=a,FA_PERIOD_REFERENCE=" &amp;TEXT(A8,"yyyy-mm-dd") &amp; ")
","currency=usd")</f>
        <v>2268126309.881424</v>
      </c>
      <c r="V8" s="7">
        <f t="shared" si="6"/>
        <v>0.18494085903890611</v>
      </c>
      <c r="W8" s="8">
        <f>_xll.BQL(Sheet1!$B$1,"
SALES_REV_TURN(ae=e,FA_PERIOD_REFERENCE=" &amp;TEXT(A8,"yyyy-mm-dd") &amp; ")
","currency=usd")</f>
        <v>17776061657.142857</v>
      </c>
      <c r="X8" s="8">
        <f>_xll.BQL(Sheet1!$B$1,"
SALES_REV_TURN(ae=a,FA_PERIOD_REFERENCE=" &amp;TEXT(A8,"yyyy-mm-dd") &amp; ")
","currency=usd")</f>
        <v>19824269973.12254</v>
      </c>
      <c r="Y8" s="7">
        <f t="shared" si="7"/>
        <v>0.11522284044039988</v>
      </c>
      <c r="Z8" s="8">
        <f>_xll.BQL(Sheet1!$B$1,"
IS_OPER_INC(ae=e,FA_PERIOD_REFERENCE=" &amp;TEXT(A8,"yyyy-mm-dd") &amp; ")
","currency=usd")</f>
        <v>2340608280</v>
      </c>
      <c r="AA8" s="8">
        <f>_xll.BQL(Sheet1!$B$1,"
IS_OPER_INC(ae=a,FA_PERIOD_REFERENCE=" &amp;TEXT(A8,"yyyy-mm-dd") &amp; ")
","currency=usd")</f>
        <v>2335285704.3478274</v>
      </c>
      <c r="AB8" s="7">
        <f t="shared" si="8"/>
        <v>-2.2740138525753073E-3</v>
      </c>
      <c r="AC8" s="8">
        <f>_xll.BQL(Sheet1!$B$1,"
EV_TO_MARKET_CAP(ae=e,FA_PERIOD_REFERENCE=" &amp;TEXT(A8,"yyyy-mm-dd") &amp; ")
","currency=usd")</f>
        <v>2.0951986217277456</v>
      </c>
      <c r="AD8" s="8">
        <f>_xll.BQL(Sheet1!$B$1,"
EV_TO_MARKET_CAP(ae=a,FA_PERIOD_REFERENCE=" &amp;TEXT(A8,"yyyy-mm-dd") &amp; ")
","currency=usd")</f>
        <v>2.4106546755535012</v>
      </c>
      <c r="AE8" s="7">
        <f t="shared" si="9"/>
        <v>0.15056140766531412</v>
      </c>
      <c r="AF8" s="8">
        <f>_xll.BQL(Sheet1!$B$1,"
EBIT_TO_NET_SALES(ae=e,FA_PERIOD_REFERENCE=" &amp;TEXT(A8,"yyyy-mm-dd") &amp; ")
","currency=usd")</f>
        <v>13.167192627617172</v>
      </c>
      <c r="AG8" s="8">
        <f>_xll.BQL(Sheet1!$B$1,"
EBIT_TO_NET_SALES(ae=a,FA_PERIOD_REFERENCE=" &amp;TEXT(A8,"yyyy-mm-dd") &amp; ")
","currency=usd")</f>
        <v>11.779932918155241</v>
      </c>
      <c r="AH8" s="7">
        <f t="shared" si="10"/>
        <v>-0.10535728827664148</v>
      </c>
      <c r="AI8" s="8">
        <f>_xll.BQL(Sheet1!$B$1,"
CF_FREE_CASH_FLOW(ae=e,FA_PERIOD_REFERENCE=" &amp;TEXT(A8,"yyyy-mm-dd") &amp; ")
","currency=usd")</f>
        <v>2047062959.6040001</v>
      </c>
      <c r="AJ8" s="8">
        <f>_xll.BQL(Sheet1!$B$1,"
CF_FREE_CASH_FLOW(ae=a,FA_PERIOD_REFERENCE=" &amp;TEXT(A8,"yyyy-mm-dd") &amp; ")
","currency=usd")</f>
        <v>1140940735.1778662</v>
      </c>
      <c r="AK8" s="7">
        <f t="shared" si="11"/>
        <v>-0.44264501986857363</v>
      </c>
      <c r="AL8" s="8">
        <f>_xll.BQL(Sheet1!$B$1,"
IS_COMP_SALES(ae=e,FA_PERIOD_REFERENCE=" &amp;TEXT(A8,"yyyy-mm-dd") &amp; ")
","currency=usd")</f>
        <v>17776061657.142857</v>
      </c>
      <c r="AM8" s="8">
        <f>_xll.BQL(Sheet1!$B$1,"
IS_COMP_SALES(ae=a,FA_PERIOD_REFERENCE=" &amp;TEXT(A8,"yyyy-mm-dd") &amp; ")
","currency=usd")</f>
        <v>19824269973.12254</v>
      </c>
      <c r="AN8" s="7">
        <f t="shared" si="12"/>
        <v>0.11522284044039988</v>
      </c>
      <c r="AO8" s="8">
        <f>_xll.BQL(Sheet1!$B$1,"
IS_COMPARABLE_EBITDA(ae=e,FA_PERIOD_REFERENCE=" &amp;TEXT(A8,"yyyy-mm-dd") &amp; ")
","currency=usd")</f>
        <v>5010058950</v>
      </c>
      <c r="AP8" s="8">
        <f>_xll.BQL(Sheet1!$B$1,"
IS_COMPARABLE_EBITDA(ae=a,FA_PERIOD_REFERENCE=" &amp;TEXT(A8,"yyyy-mm-dd") &amp; ")
","currency=usd")</f>
        <v>7790244079.7944708</v>
      </c>
      <c r="AQ8" s="7">
        <f t="shared" si="13"/>
        <v>0.55492064216020265</v>
      </c>
      <c r="AR8" s="8">
        <f>_xll.BQL(Sheet1!$B$1,"
IS_COMPARABLE_EBIT(ae=e,FA_PERIOD_REFERENCE=" &amp;TEXT(A8,"yyyy-mm-dd") &amp; ")
","currency=usd")</f>
        <v>2340608280</v>
      </c>
      <c r="AS8" s="8">
        <f>_xll.BQL(Sheet1!$B$1,"
IS_COMPARABLE_EBIT(ae=a,FA_PERIOD_REFERENCE=" &amp;TEXT(A8,"yyyy-mm-dd") &amp; ")
","currency=usd")</f>
        <v>2335285704.3478274</v>
      </c>
      <c r="AT8" s="7">
        <f t="shared" si="14"/>
        <v>-2.2740138525753073E-3</v>
      </c>
    </row>
    <row r="9" spans="1:46" x14ac:dyDescent="0.25">
      <c r="A9" s="2">
        <f>'BD YPF'!C9</f>
        <v>44874</v>
      </c>
      <c r="B9" s="8">
        <f>_xll.BQL(Sheet1!$B$1,"
EARN_FOR_COMMON(ae=e,FA_PERIOD_REFERENCE=" &amp;TEXT(A9,"yyyy-mm-dd") &amp; ")
","currency=usd")</f>
        <v>1427376206.25</v>
      </c>
      <c r="C9" s="8">
        <f>_xll.BQL(Sheet1!$B$1,"
EARN_FOR_COMMON(ae=a,FA_PERIOD_REFERENCE=" &amp;TEXT(A9,"yyyy-mm-dd") &amp; ")
","currency=usd")</f>
        <v>2076562008.6274517</v>
      </c>
      <c r="D9" s="7">
        <f>C9/B9-1</f>
        <v>0.45481058149553388</v>
      </c>
      <c r="E9" s="8">
        <f>_xll.BQL(Sheet1!$B$1,"
EARN_FOR_COM_TO_TOT_REV(ae=e,FA_PERIOD_REFERENCE=" &amp;TEXT(A9,"yyyy-mm-dd") &amp; ")
","currency=usd")</f>
        <v>14.116750394354149</v>
      </c>
      <c r="F9" s="8">
        <f>_xll.BQL(Sheet1!$B$1,"
EARN_FOR_COM_TO_TOT_REV(ae=a,FA_PERIOD_REFERENCE=" &amp;TEXT(A9,"yyyy-mm-dd") &amp; ")
","currency=usd")</f>
        <v>11.223822269146524</v>
      </c>
      <c r="G9" s="7">
        <f t="shared" si="1"/>
        <v>-0.20492875799267674</v>
      </c>
      <c r="H9" s="8">
        <f>_xll.BQL(Sheet1!$B$1,"
ROA_TO_ROE(ae=e,FA_PERIOD_REFERENCE=" &amp;TEXT(A9,"yyyy-mm-dd") &amp; ")
","currency=usd")</f>
        <v>0.36751916233534793</v>
      </c>
      <c r="I9" s="8">
        <f>_xll.BQL(Sheet1!$B$1,"
ROA_TO_ROE(ae=a,FA_PERIOD_REFERENCE=" &amp;TEXT(A9,"yyyy-mm-dd") &amp; ")
","currency=usd")</f>
        <v>0.37566997111815342</v>
      </c>
      <c r="J9" s="7">
        <f t="shared" si="2"/>
        <v>2.2177915107915336E-2</v>
      </c>
      <c r="K9" s="8">
        <f>_xll.BQL(Sheet1!$B$1,"
EBITDA_TO_REVENUE(ae=e,FA_PERIOD_REFERENCE=" &amp;TEXT(A9,"yyyy-mm-dd") &amp; ")
","currency=usd")</f>
        <v>29.201860816341298</v>
      </c>
      <c r="L9" s="8">
        <f>_xll.BQL(Sheet1!$B$1,"
EBITDA_TO_REVENUE(ae=a,FA_PERIOD_REFERENCE=" &amp;TEXT(A9,"yyyy-mm-dd") &amp; ")
","currency=usd")</f>
        <v>25.544395209796882</v>
      </c>
      <c r="M9" s="7">
        <f t="shared" si="3"/>
        <v>-0.12524768984919299</v>
      </c>
      <c r="N9" s="8">
        <f>_xll.BQL(Sheet1!$B$1,"
CF_NET_INC(ae=e,FA_PERIOD_REFERENCE=" &amp;TEXT(A9,"yyyy-mm-dd") &amp; ")
","currency=usd")</f>
        <v>1427376206.25</v>
      </c>
      <c r="O9" s="8">
        <f>_xll.BQL(Sheet1!$B$1,"
CF_NET_INC(ae=a,FA_PERIOD_REFERENCE=" &amp;TEXT(A9,"yyyy-mm-dd") &amp; ")
","currency=usd")</f>
        <v>2076562008.6274517</v>
      </c>
      <c r="P9" s="7">
        <f t="shared" si="4"/>
        <v>0.45481058149553388</v>
      </c>
      <c r="Q9" s="8" t="str">
        <f>_xll.BQL(Sheet1!$B$1,"
BS_TOT_LIAB2(ae=e,FA_PERIOD_REFERENCE=" &amp;TEXT(A9,"yyyy-mm-dd") &amp; ")
","currency=usd")</f>
        <v>#N/A</v>
      </c>
      <c r="R9" s="8">
        <f>_xll.BQL(Sheet1!$B$1,"
BS_TOT_LIAB2(ae=a,FA_PERIOD_REFERENCE=" &amp;TEXT(A9,"yyyy-mm-dd") &amp; ")
","currency=usd")</f>
        <v>15185902800</v>
      </c>
      <c r="S9" s="7" t="e">
        <f t="shared" si="5"/>
        <v>#VALUE!</v>
      </c>
      <c r="T9" s="8">
        <f>_xll.BQL(Sheet1!$B$1,"
IS_COMP_NET_INCOME_ADJUST(ae=e,FA_PERIOD_REFERENCE=" &amp;TEXT(A9,"yyyy-mm-dd") &amp; ")
","currency=usd")</f>
        <v>832420160</v>
      </c>
      <c r="U9" s="8">
        <f>_xll.BQL(Sheet1!$B$1,"
IS_COMP_NET_INCOME_ADJUST(ae=a,FA_PERIOD_REFERENCE=" &amp;TEXT(A9,"yyyy-mm-dd") &amp; ")
","currency=usd")</f>
        <v>2085134350.5882361</v>
      </c>
      <c r="V9" s="7">
        <f t="shared" si="6"/>
        <v>1.5049061168679962</v>
      </c>
      <c r="W9" s="8">
        <f>_xll.BQL(Sheet1!$B$1,"
SALES_REV_TURN(ae=e,FA_PERIOD_REFERENCE=" &amp;TEXT(A9,"yyyy-mm-dd") &amp; ")
","currency=usd")</f>
        <v>12490335112.5</v>
      </c>
      <c r="X9" s="8">
        <f>_xll.BQL(Sheet1!$B$1,"
SALES_REV_TURN(ae=a,FA_PERIOD_REFERENCE=" &amp;TEXT(A9,"yyyy-mm-dd") &amp; ")
","currency=usd")</f>
        <v>18501380000.784321</v>
      </c>
      <c r="Y9" s="7">
        <f t="shared" si="7"/>
        <v>0.48125569363376197</v>
      </c>
      <c r="Z9" s="8">
        <f>_xll.BQL(Sheet1!$B$1,"
IS_OPER_INC(ae=e,FA_PERIOD_REFERENCE=" &amp;TEXT(A9,"yyyy-mm-dd") &amp; ")
","currency=usd")</f>
        <v>1200327480</v>
      </c>
      <c r="AA9" s="8">
        <f>_xll.BQL(Sheet1!$B$1,"
IS_OPER_INC(ae=a,FA_PERIOD_REFERENCE=" &amp;TEXT(A9,"yyyy-mm-dd") &amp; ")
","currency=usd")</f>
        <v>1903797698.8235302</v>
      </c>
      <c r="AB9" s="7">
        <f t="shared" si="8"/>
        <v>0.58606524514754099</v>
      </c>
      <c r="AC9" s="8">
        <f>_xll.BQL(Sheet1!$B$1,"
EV_TO_MARKET_CAP(ae=e,FA_PERIOD_REFERENCE=" &amp;TEXT(A9,"yyyy-mm-dd") &amp; ")
","currency=usd")</f>
        <v>2.9042227888325578</v>
      </c>
      <c r="AD9" s="8">
        <f>_xll.BQL(Sheet1!$B$1,"
EV_TO_MARKET_CAP(ae=a,FA_PERIOD_REFERENCE=" &amp;TEXT(A9,"yyyy-mm-dd") &amp; ")
","currency=usd")</f>
        <v>1.0051718391782845</v>
      </c>
      <c r="AE9" s="7">
        <f t="shared" si="9"/>
        <v>-0.6538929991723037</v>
      </c>
      <c r="AF9" s="8">
        <f>_xll.BQL(Sheet1!$B$1,"
EBIT_TO_NET_SALES(ae=e,FA_PERIOD_REFERENCE=" &amp;TEXT(A9,"yyyy-mm-dd") &amp; ")
","currency=usd")</f>
        <v>9.6100502443584848</v>
      </c>
      <c r="AG9" s="8">
        <f>_xll.BQL(Sheet1!$B$1,"
EBIT_TO_NET_SALES(ae=a,FA_PERIOD_REFERENCE=" &amp;TEXT(A9,"yyyy-mm-dd") &amp; ")
","currency=usd")</f>
        <v>10.290030790907615</v>
      </c>
      <c r="AH9" s="7">
        <f t="shared" si="10"/>
        <v>7.0757231154780609E-2</v>
      </c>
      <c r="AI9" s="8">
        <f>_xll.BQL(Sheet1!$B$1,"
CF_FREE_CASH_FLOW(ae=e,FA_PERIOD_REFERENCE=" &amp;TEXT(A9,"yyyy-mm-dd") &amp; ")
","currency=usd")</f>
        <v>1692729940.9390006</v>
      </c>
      <c r="AJ9" s="8">
        <f>_xll.BQL(Sheet1!$B$1,"
CF_FREE_CASH_FLOW(ae=a,FA_PERIOD_REFERENCE=" &amp;TEXT(A9,"yyyy-mm-dd") &amp; ")
","currency=usd")</f>
        <v>1498113372.1568632</v>
      </c>
      <c r="AK9" s="7">
        <f t="shared" si="11"/>
        <v>-0.11497201300414084</v>
      </c>
      <c r="AL9" s="8">
        <f>_xll.BQL(Sheet1!$B$1,"
IS_COMP_SALES(ae=e,FA_PERIOD_REFERENCE=" &amp;TEXT(A9,"yyyy-mm-dd") &amp; ")
","currency=usd")</f>
        <v>12490335112.5</v>
      </c>
      <c r="AM9" s="8">
        <f>_xll.BQL(Sheet1!$B$1,"
IS_COMP_SALES(ae=a,FA_PERIOD_REFERENCE=" &amp;TEXT(A9,"yyyy-mm-dd") &amp; ")
","currency=usd")</f>
        <v>17910380261.176476</v>
      </c>
      <c r="AN9" s="7">
        <f t="shared" si="12"/>
        <v>0.43393912972376825</v>
      </c>
      <c r="AO9" s="8">
        <f>_xll.BQL(Sheet1!$B$1,"
IS_COMPARABLE_EBITDA(ae=e,FA_PERIOD_REFERENCE=" &amp;TEXT(A9,"yyyy-mm-dd") &amp; ")
","currency=usd")</f>
        <v>3484076250</v>
      </c>
      <c r="AP9" s="8">
        <f>_xll.BQL(Sheet1!$B$1,"
IS_COMPARABLE_EBITDA(ae=a,FA_PERIOD_REFERENCE=" &amp;TEXT(A9,"yyyy-mm-dd") &amp; ")
","currency=usd")</f>
        <v>3934213104.3137269</v>
      </c>
      <c r="AQ9" s="7">
        <f t="shared" si="13"/>
        <v>0.12919833609087261</v>
      </c>
      <c r="AR9" s="8">
        <f>_xll.BQL(Sheet1!$B$1,"
IS_COMPARABLE_EBIT(ae=e,FA_PERIOD_REFERENCE=" &amp;TEXT(A9,"yyyy-mm-dd") &amp; ")
","currency=usd")</f>
        <v>1200327480</v>
      </c>
      <c r="AS9" s="8">
        <f>_xll.BQL(Sheet1!$B$1,"
IS_COMPARABLE_EBIT(ae=a,FA_PERIOD_REFERENCE=" &amp;TEXT(A9,"yyyy-mm-dd") &amp; ")
","currency=usd")</f>
        <v>1785655719.6078439</v>
      </c>
      <c r="AT9" s="7">
        <f t="shared" si="14"/>
        <v>0.48764045592611427</v>
      </c>
    </row>
    <row r="10" spans="1:46" x14ac:dyDescent="0.25">
      <c r="A10" s="2">
        <f>'BD YPF'!C10</f>
        <v>44783</v>
      </c>
      <c r="B10" s="8">
        <f>_xll.BQL(Sheet1!$B$1,"
EARN_FOR_COMMON(ae=e,FA_PERIOD_REFERENCE=" &amp;TEXT(A10,"yyyy-mm-dd") &amp; ")
","currency=usd")</f>
        <v>570568000</v>
      </c>
      <c r="C10" s="8">
        <f>_xll.BQL(Sheet1!$B$1,"
EARN_FOR_COMMON(ae=a,FA_PERIOD_REFERENCE=" &amp;TEXT(A10,"yyyy-mm-dd") &amp; ")
","currency=usd")</f>
        <v>1592614674.5098078</v>
      </c>
      <c r="D10" s="7">
        <f>C10/B10-1</f>
        <v>1.7912793470888797</v>
      </c>
      <c r="E10" s="8">
        <f>_xll.BQL(Sheet1!$B$1,"
EARN_FOR_COM_TO_TOT_REV(ae=e,FA_PERIOD_REFERENCE=" &amp;TEXT(A10,"yyyy-mm-dd") &amp; ")
","currency=usd")</f>
        <v>4.2963266820798216</v>
      </c>
      <c r="F10" s="8" t="str">
        <f>_xll.BQL(Sheet1!$B$1,"
EARN_FOR_COM_TO_TOT_REV(ae=a,FA_PERIOD_REFERENCE=" &amp;TEXT(A10,"yyyy-mm-dd") &amp; ")
","currency=usd")</f>
        <v>#N/A Requesting Data...</v>
      </c>
      <c r="G10" s="7" t="e">
        <f t="shared" si="1"/>
        <v>#VALUE!</v>
      </c>
      <c r="H10" s="8">
        <f>_xll.BQL(Sheet1!$B$1,"
ROA_TO_ROE(ae=e,FA_PERIOD_REFERENCE=" &amp;TEXT(A10,"yyyy-mm-dd") &amp; ")
","currency=usd")</f>
        <v>0.55382209422284434</v>
      </c>
      <c r="I10" s="8">
        <f>_xll.BQL(Sheet1!$B$1,"
ROA_TO_ROE(ae=a,FA_PERIOD_REFERENCE=" &amp;TEXT(A10,"yyyy-mm-dd") &amp; ")
","currency=usd")</f>
        <v>0.36313642242887784</v>
      </c>
      <c r="J10" s="7">
        <f t="shared" si="2"/>
        <v>-0.34430853117470483</v>
      </c>
      <c r="K10" s="8">
        <f>_xll.BQL(Sheet1!$B$1,"
EBITDA_TO_REVENUE(ae=e,FA_PERIOD_REFERENCE=" &amp;TEXT(A10,"yyyy-mm-dd") &amp; ")
","currency=usd")</f>
        <v>29.754958824435505</v>
      </c>
      <c r="L10" s="8">
        <f>_xll.BQL(Sheet1!$B$1,"
EBITDA_TO_REVENUE(ae=a,FA_PERIOD_REFERENCE=" &amp;TEXT(A10,"yyyy-mm-dd") &amp; ")
","currency=usd")</f>
        <v>26.863844068491368</v>
      </c>
      <c r="M10" s="7">
        <f t="shared" si="3"/>
        <v>-9.7164132304894402E-2</v>
      </c>
      <c r="N10" s="8">
        <f>_xll.BQL(Sheet1!$B$1,"
CF_NET_INC(ae=e,FA_PERIOD_REFERENCE=" &amp;TEXT(A10,"yyyy-mm-dd") &amp; ")
","currency=usd")</f>
        <v>570568000</v>
      </c>
      <c r="O10" s="8">
        <f>_xll.BQL(Sheet1!$B$1,"
CF_NET_INC(ae=a,FA_PERIOD_REFERENCE=" &amp;TEXT(A10,"yyyy-mm-dd") &amp; ")
","currency=usd")</f>
        <v>1592614674.5098078</v>
      </c>
      <c r="P10" s="7">
        <f t="shared" si="4"/>
        <v>1.7912793470888797</v>
      </c>
      <c r="Q10" s="8" t="str">
        <f>_xll.BQL(Sheet1!$B$1,"
BS_TOT_LIAB2(ae=e,FA_PERIOD_REFERENCE=" &amp;TEXT(A10,"yyyy-mm-dd") &amp; ")
","currency=usd")</f>
        <v>#N/A</v>
      </c>
      <c r="R10" s="8">
        <f>_xll.BQL(Sheet1!$B$1,"
BS_TOT_LIAB2(ae=a,FA_PERIOD_REFERENCE=" &amp;TEXT(A10,"yyyy-mm-dd") &amp; ")
","currency=usd")</f>
        <v>15005976000</v>
      </c>
      <c r="S10" s="7" t="e">
        <f t="shared" si="5"/>
        <v>#VALUE!</v>
      </c>
      <c r="T10" s="8">
        <f>_xll.BQL(Sheet1!$B$1,"
IS_COMP_NET_INCOME_ADJUST(ae=e,FA_PERIOD_REFERENCE=" &amp;TEXT(A10,"yyyy-mm-dd") &amp; ")
","currency=usd")</f>
        <v>517479060</v>
      </c>
      <c r="U10" s="8">
        <f>_xll.BQL(Sheet1!$B$1,"
IS_COMP_NET_INCOME_ADJUST(ae=a,FA_PERIOD_REFERENCE=" &amp;TEXT(A10,"yyyy-mm-dd") &amp; ")
","currency=usd")</f>
        <v>1601920738.8235335</v>
      </c>
      <c r="V10" s="7">
        <f t="shared" si="6"/>
        <v>2.095624272842139</v>
      </c>
      <c r="W10" s="8">
        <f>_xll.BQL(Sheet1!$B$1,"
SALES_REV_TURN(ae=e,FA_PERIOD_REFERENCE=" &amp;TEXT(A10,"yyyy-mm-dd") &amp; ")
","currency=usd")</f>
        <v>12450345133.92857</v>
      </c>
      <c r="X10" s="8">
        <f>_xll.BQL(Sheet1!$B$1,"
SALES_REV_TURN(ae=a,FA_PERIOD_REFERENCE=" &amp;TEXT(A10,"yyyy-mm-dd") &amp; ")
","currency=usd")</f>
        <v>16375927140.392199</v>
      </c>
      <c r="Y10" s="7">
        <f t="shared" si="7"/>
        <v>0.31529905108943379</v>
      </c>
      <c r="Z10" s="8">
        <f>_xll.BQL(Sheet1!$B$1,"
IS_OPER_INC(ae=e,FA_PERIOD_REFERENCE=" &amp;TEXT(A10,"yyyy-mm-dd") &amp; ")
","currency=usd")</f>
        <v>979997625</v>
      </c>
      <c r="AA10" s="8">
        <f>_xll.BQL(Sheet1!$B$1,"
IS_OPER_INC(ae=a,FA_PERIOD_REFERENCE=" &amp;TEXT(A10,"yyyy-mm-dd") &amp; ")
","currency=usd")</f>
        <v>1553998321.5686314</v>
      </c>
      <c r="AB10" s="7">
        <f t="shared" si="8"/>
        <v>0.58571641596440749</v>
      </c>
      <c r="AC10" s="8">
        <f>_xll.BQL(Sheet1!$B$1,"
EV_TO_MARKET_CAP(ae=e,FA_PERIOD_REFERENCE=" &amp;TEXT(A10,"yyyy-mm-dd") &amp; ")
","currency=usd")</f>
        <v>5.5027072020541317</v>
      </c>
      <c r="AD10" s="8">
        <f>_xll.BQL(Sheet1!$B$1,"
EV_TO_MARKET_CAP(ae=a,FA_PERIOD_REFERENCE=" &amp;TEXT(A10,"yyyy-mm-dd") &amp; ")
","currency=usd")</f>
        <v>0.52240650193262161</v>
      </c>
      <c r="AE10" s="7">
        <f t="shared" si="9"/>
        <v>-0.90506372904275012</v>
      </c>
      <c r="AF10" s="8">
        <f>_xll.BQL(Sheet1!$B$1,"
EBIT_TO_NET_SALES(ae=e,FA_PERIOD_REFERENCE=" &amp;TEXT(A10,"yyyy-mm-dd") &amp; ")
","currency=usd")</f>
        <v>7.8712486638575001</v>
      </c>
      <c r="AG10" s="8">
        <f>_xll.BQL(Sheet1!$B$1,"
EBIT_TO_NET_SALES(ae=a,FA_PERIOD_REFERENCE=" &amp;TEXT(A10,"yyyy-mm-dd") &amp; ")
","currency=usd")</f>
        <v>9.489528795811518</v>
      </c>
      <c r="AH10" s="7">
        <f t="shared" si="10"/>
        <v>0.20559382647694679</v>
      </c>
      <c r="AI10" s="8">
        <f>_xll.BQL(Sheet1!$B$1,"
CF_FREE_CASH_FLOW(ae=e,FA_PERIOD_REFERENCE=" &amp;TEXT(A10,"yyyy-mm-dd") &amp; ")
","currency=usd")</f>
        <v>1338396922.2740009</v>
      </c>
      <c r="AJ10" s="8">
        <f>_xll.BQL(Sheet1!$B$1,"
CF_FREE_CASH_FLOW(ae=a,FA_PERIOD_REFERENCE=" &amp;TEXT(A10,"yyyy-mm-dd") &amp; ")
","currency=usd")</f>
        <v>1324235789.0196111</v>
      </c>
      <c r="AK10" s="7">
        <f t="shared" si="11"/>
        <v>-1.0580667826349588E-2</v>
      </c>
      <c r="AL10" s="8">
        <f>_xll.BQL(Sheet1!$B$1,"
IS_COMP_SALES(ae=e,FA_PERIOD_REFERENCE=" &amp;TEXT(A10,"yyyy-mm-dd") &amp; ")
","currency=usd")</f>
        <v>12450345133.92857</v>
      </c>
      <c r="AM10" s="8">
        <f>_xll.BQL(Sheet1!$B$1,"
IS_COMP_SALES(ae=a,FA_PERIOD_REFERENCE=" &amp;TEXT(A10,"yyyy-mm-dd") &amp; ")
","currency=usd")</f>
        <v>15954713311.372589</v>
      </c>
      <c r="AN10" s="7">
        <f t="shared" si="12"/>
        <v>0.28146755288688574</v>
      </c>
      <c r="AO10" s="8">
        <f>_xll.BQL(Sheet1!$B$1,"
IS_COMPARABLE_EBITDA(ae=e,FA_PERIOD_REFERENCE=" &amp;TEXT(A10,"yyyy-mm-dd") &amp; ")
","currency=usd")</f>
        <v>3392372071.4285712</v>
      </c>
      <c r="AP10" s="8">
        <f>_xll.BQL(Sheet1!$B$1,"
IS_COMPARABLE_EBITDA(ae=a,FA_PERIOD_REFERENCE=" &amp;TEXT(A10,"yyyy-mm-dd") &amp; ")
","currency=usd")</f>
        <v>4926588494.1176596</v>
      </c>
      <c r="AQ10" s="7">
        <f t="shared" si="13"/>
        <v>0.45225476167860634</v>
      </c>
      <c r="AR10" s="8">
        <f>_xll.BQL(Sheet1!$B$1,"
IS_COMPARABLE_EBIT(ae=e,FA_PERIOD_REFERENCE=" &amp;TEXT(A10,"yyyy-mm-dd") &amp; ")
","currency=usd")</f>
        <v>979997625</v>
      </c>
      <c r="AS10" s="8">
        <f>_xll.BQL(Sheet1!$B$1,"
IS_COMPARABLE_EBIT(ae=a,FA_PERIOD_REFERENCE=" &amp;TEXT(A10,"yyyy-mm-dd") &amp; ")
","currency=usd")</f>
        <v>1425744355.2941213</v>
      </c>
      <c r="AT10" s="7">
        <f t="shared" si="14"/>
        <v>0.45484470464315785</v>
      </c>
    </row>
    <row r="11" spans="1:46" x14ac:dyDescent="0.25">
      <c r="A11" s="2">
        <f>'BD YPF'!C11</f>
        <v>44692</v>
      </c>
      <c r="B11" s="8">
        <f>_xll.BQL(Sheet1!$B$1,"
EARN_FOR_COMMON(ae=e,FA_PERIOD_REFERENCE=" &amp;TEXT(A11,"yyyy-mm-dd") &amp; ")
","currency=usd")</f>
        <v>599353300</v>
      </c>
      <c r="C11" s="8">
        <f>_xll.BQL(Sheet1!$B$1,"
EARN_FOR_COMMON(ae=a,FA_PERIOD_REFERENCE=" &amp;TEXT(A11,"yyyy-mm-dd") &amp; ")
","currency=usd")</f>
        <v>291093498.42519647</v>
      </c>
      <c r="D11" s="7">
        <f t="shared" ref="D11:D42" si="15">C11/B11-1</f>
        <v>-0.51432068793948993</v>
      </c>
      <c r="E11" s="8">
        <f>_xll.BQL(Sheet1!$B$1,"
EARN_FOR_COM_TO_TOT_REV(ae=e,FA_PERIOD_REFERENCE=" &amp;TEXT(A11,"yyyy-mm-dd") &amp; ")
","currency=usd")</f>
        <v>4.5567152246701887</v>
      </c>
      <c r="F11" s="8" t="str">
        <f>_xll.BQL(Sheet1!$B$1,"
EARN_FOR_COM_TO_TOT_REV(ae=a,FA_PERIOD_REFERENCE=" &amp;TEXT(A11,"yyyy-mm-dd") &amp; ")
","currency=usd")</f>
        <v>#N/A Requesting Data...</v>
      </c>
      <c r="G11" s="7" t="e">
        <f t="shared" si="1"/>
        <v>#VALUE!</v>
      </c>
      <c r="H11" s="8">
        <f>_xll.BQL(Sheet1!$B$1,"
ROA_TO_ROE(ae=e,FA_PERIOD_REFERENCE=" &amp;TEXT(A11,"yyyy-mm-dd") &amp; ")
","currency=usd")</f>
        <v>-1.6332714183113498E-2</v>
      </c>
      <c r="I11" s="8">
        <f>_xll.BQL(Sheet1!$B$1,"
ROA_TO_ROE(ae=a,FA_PERIOD_REFERENCE=" &amp;TEXT(A11,"yyyy-mm-dd") &amp; ")
","currency=usd")</f>
        <v>0.35767869979345224</v>
      </c>
      <c r="J11" s="7">
        <f t="shared" si="2"/>
        <v>-22.899526054478969</v>
      </c>
      <c r="K11" s="8">
        <f>_xll.BQL(Sheet1!$B$1,"
EBITDA_TO_REVENUE(ae=e,FA_PERIOD_REFERENCE=" &amp;TEXT(A11,"yyyy-mm-dd") &amp; ")
","currency=usd")</f>
        <v>24.863768065093808</v>
      </c>
      <c r="L11" s="8">
        <f>_xll.BQL(Sheet1!$B$1,"
EBITDA_TO_REVENUE(ae=a,FA_PERIOD_REFERENCE=" &amp;TEXT(A11,"yyyy-mm-dd") &amp; ")
","currency=usd")</f>
        <v>27.146746931965193</v>
      </c>
      <c r="M11" s="7">
        <f t="shared" si="3"/>
        <v>9.1819504625948234E-2</v>
      </c>
      <c r="N11" s="8">
        <f>_xll.BQL(Sheet1!$B$1,"
CF_NET_INC(ae=e,FA_PERIOD_REFERENCE=" &amp;TEXT(A11,"yyyy-mm-dd") &amp; ")
","currency=usd")</f>
        <v>599353300</v>
      </c>
      <c r="O11" s="8">
        <f>_xll.BQL(Sheet1!$B$1,"
CF_NET_INC(ae=a,FA_PERIOD_REFERENCE=" &amp;TEXT(A11,"yyyy-mm-dd") &amp; ")
","currency=usd")</f>
        <v>291093498.42519647</v>
      </c>
      <c r="P11" s="7">
        <f t="shared" si="4"/>
        <v>-0.51432068793948993</v>
      </c>
      <c r="Q11" s="8" t="str">
        <f>_xll.BQL(Sheet1!$B$1,"
BS_TOT_LIAB2(ae=e,FA_PERIOD_REFERENCE=" &amp;TEXT(A11,"yyyy-mm-dd") &amp; ")
","currency=usd")</f>
        <v>#N/A</v>
      </c>
      <c r="R11" s="8">
        <f>_xll.BQL(Sheet1!$B$1,"
BS_TOT_LIAB2(ae=a,FA_PERIOD_REFERENCE=" &amp;TEXT(A11,"yyyy-mm-dd") &amp; ")
","currency=usd")</f>
        <v>14982849000</v>
      </c>
      <c r="S11" s="7" t="e">
        <f t="shared" si="5"/>
        <v>#VALUE!</v>
      </c>
      <c r="T11" s="8">
        <f>_xll.BQL(Sheet1!$B$1,"
IS_COMP_NET_INCOME_ADJUST(ae=e,FA_PERIOD_REFERENCE=" &amp;TEXT(A11,"yyyy-mm-dd") &amp; ")
","currency=usd")</f>
        <v>489481326.66666663</v>
      </c>
      <c r="U11" s="8">
        <f>_xll.BQL(Sheet1!$B$1,"
IS_COMP_NET_INCOME_ADJUST(ae=a,FA_PERIOD_REFERENCE=" &amp;TEXT(A11,"yyyy-mm-dd") &amp; ")
","currency=usd")</f>
        <v>291093498.42519647</v>
      </c>
      <c r="V11" s="7">
        <f t="shared" si="6"/>
        <v>-0.40530213806617976</v>
      </c>
      <c r="W11" s="8">
        <f>_xll.BQL(Sheet1!$B$1,"
SALES_REV_TURN(ae=e,FA_PERIOD_REFERENCE=" &amp;TEXT(A11,"yyyy-mm-dd") &amp; ")
","currency=usd")</f>
        <v>12430484945.238094</v>
      </c>
      <c r="X11" s="8">
        <f>_xll.BQL(Sheet1!$B$1,"
SALES_REV_TURN(ae=a,FA_PERIOD_REFERENCE=" &amp;TEXT(A11,"yyyy-mm-dd") &amp; ")
","currency=usd")</f>
        <v>14336390019.291319</v>
      </c>
      <c r="Y11" s="7">
        <f t="shared" si="7"/>
        <v>0.15332507801985185</v>
      </c>
      <c r="Z11" s="8">
        <f>_xll.BQL(Sheet1!$B$1,"
IS_OPER_INC(ae=e,FA_PERIOD_REFERENCE=" &amp;TEXT(A11,"yyyy-mm-dd") &amp; ")
","currency=usd")</f>
        <v>954173010</v>
      </c>
      <c r="AA11" s="8">
        <f>_xll.BQL(Sheet1!$B$1,"
IS_OPER_INC(ae=a,FA_PERIOD_REFERENCE=" &amp;TEXT(A11,"yyyy-mm-dd") &amp; ")
","currency=usd")</f>
        <v>923466600.39369953</v>
      </c>
      <c r="AB11" s="7">
        <f t="shared" si="8"/>
        <v>-3.2181176038819759E-2</v>
      </c>
      <c r="AC11" s="8">
        <f>_xll.BQL(Sheet1!$B$1,"
EV_TO_MARKET_CAP(ae=e,FA_PERIOD_REFERENCE=" &amp;TEXT(A11,"yyyy-mm-dd") &amp; ")
","currency=usd")</f>
        <v>4.8446613096569919</v>
      </c>
      <c r="AD11" s="8">
        <f>_xll.BQL(Sheet1!$B$1,"
EV_TO_MARKET_CAP(ae=a,FA_PERIOD_REFERENCE=" &amp;TEXT(A11,"yyyy-mm-dd") &amp; ")
","currency=usd")</f>
        <v>4.8672537961312008</v>
      </c>
      <c r="AE11" s="7">
        <f t="shared" si="9"/>
        <v>4.6633778978881768E-3</v>
      </c>
      <c r="AF11" s="8">
        <f>_xll.BQL(Sheet1!$B$1,"
EBIT_TO_NET_SALES(ae=e,FA_PERIOD_REFERENCE=" &amp;TEXT(A11,"yyyy-mm-dd") &amp; ")
","currency=usd")</f>
        <v>7.6760722868300268</v>
      </c>
      <c r="AG11" s="8">
        <f>_xll.BQL(Sheet1!$B$1,"
EBIT_TO_NET_SALES(ae=a,FA_PERIOD_REFERENCE=" &amp;TEXT(A11,"yyyy-mm-dd") &amp; ")
","currency=usd")</f>
        <v>6.4414165571044402</v>
      </c>
      <c r="AH11" s="7">
        <f t="shared" si="10"/>
        <v>-0.1608447241753973</v>
      </c>
      <c r="AI11" s="8">
        <f>_xll.BQL(Sheet1!$B$1,"
CF_FREE_CASH_FLOW(ae=e,FA_PERIOD_REFERENCE=" &amp;TEXT(A11,"yyyy-mm-dd") &amp; ")
","currency=usd")</f>
        <v>984063903.60900128</v>
      </c>
      <c r="AJ11" s="8">
        <f>_xll.BQL(Sheet1!$B$1,"
CF_FREE_CASH_FLOW(ae=a,FA_PERIOD_REFERENCE=" &amp;TEXT(A11,"yyyy-mm-dd") &amp; ")
","currency=usd")</f>
        <v>1287620279.9212582</v>
      </c>
      <c r="AK11" s="7">
        <f t="shared" si="11"/>
        <v>0.308472219333501</v>
      </c>
      <c r="AL11" s="8">
        <f>_xll.BQL(Sheet1!$B$1,"
IS_COMP_SALES(ae=e,FA_PERIOD_REFERENCE=" &amp;TEXT(A11,"yyyy-mm-dd") &amp; ")
","currency=usd")</f>
        <v>12430484945.238094</v>
      </c>
      <c r="AM11" s="8">
        <f>_xll.BQL(Sheet1!$B$1,"
IS_COMP_SALES(ae=a,FA_PERIOD_REFERENCE=" &amp;TEXT(A11,"yyyy-mm-dd") &amp; ")
","currency=usd")</f>
        <v>14201027416.535414</v>
      </c>
      <c r="AN11" s="7">
        <f t="shared" si="12"/>
        <v>0.14243551068983717</v>
      </c>
      <c r="AO11" s="8">
        <f>_xll.BQL(Sheet1!$B$1,"
IS_COMPARABLE_EBITDA(ae=e,FA_PERIOD_REFERENCE=" &amp;TEXT(A11,"yyyy-mm-dd") &amp; ")
","currency=usd")</f>
        <v>3362028386.6666665</v>
      </c>
      <c r="AP11" s="8">
        <f>_xll.BQL(Sheet1!$B$1,"
IS_COMPARABLE_EBITDA(ae=a,FA_PERIOD_REFERENCE=" &amp;TEXT(A11,"yyyy-mm-dd") &amp; ")
","currency=usd")</f>
        <v>4448479451.1810961</v>
      </c>
      <c r="AQ11" s="7">
        <f t="shared" si="13"/>
        <v>0.32315344772909782</v>
      </c>
      <c r="AR11" s="8">
        <f>_xll.BQL(Sheet1!$B$1,"
IS_COMPARABLE_EBIT(ae=e,FA_PERIOD_REFERENCE=" &amp;TEXT(A11,"yyyy-mm-dd") &amp; ")
","currency=usd")</f>
        <v>954173010</v>
      </c>
      <c r="AS11" s="8">
        <f>_xll.BQL(Sheet1!$B$1,"
IS_COMPARABLE_EBIT(ae=a,FA_PERIOD_REFERENCE=" &amp;TEXT(A11,"yyyy-mm-dd") &amp; ")
","currency=usd")</f>
        <v>788103997.63779426</v>
      </c>
      <c r="AT11" s="7">
        <f t="shared" si="14"/>
        <v>-0.17404496943610437</v>
      </c>
    </row>
    <row r="12" spans="1:46" x14ac:dyDescent="0.25">
      <c r="A12" s="2">
        <f>'BD YPF'!C12</f>
        <v>44623</v>
      </c>
      <c r="B12" s="8">
        <f>_xll.BQL(Sheet1!$B$1,"
EARN_FOR_COMMON(ae=e,FA_PERIOD_REFERENCE=" &amp;TEXT(A12,"yyyy-mm-dd") &amp; ")
","currency=usd")</f>
        <v>-92379224.999999985</v>
      </c>
      <c r="C12" s="8">
        <f>_xll.BQL(Sheet1!$B$1,"
EARN_FOR_COMMON(ae=a,FA_PERIOD_REFERENCE=" &amp;TEXT(A12,"yyyy-mm-dd") &amp; ")
","currency=usd")</f>
        <v>2705785.0393700707</v>
      </c>
      <c r="D12" s="7">
        <f t="shared" si="15"/>
        <v>-1.0292899733611109</v>
      </c>
      <c r="E12" s="8">
        <f>_xll.BQL(Sheet1!$B$1,"
EARN_FOR_COM_TO_TOT_REV(ae=e,FA_PERIOD_REFERENCE=" &amp;TEXT(A12,"yyyy-mm-dd") &amp; ")
","currency=usd")</f>
        <v>-0.73249856064668861</v>
      </c>
      <c r="F12" s="8">
        <f>_xll.BQL(Sheet1!$B$1,"
EARN_FOR_COM_TO_TOT_REV(ae=a,FA_PERIOD_REFERENCE=" &amp;TEXT(A12,"yyyy-mm-dd") &amp; ")
","currency=usd")</f>
        <v>1.953432302169374E-2</v>
      </c>
      <c r="G12" s="7">
        <f t="shared" si="1"/>
        <v>-1.0266680701794797</v>
      </c>
      <c r="H12" s="8">
        <f>_xll.BQL(Sheet1!$B$1,"
ROA_TO_ROE(ae=e,FA_PERIOD_REFERENCE=" &amp;TEXT(A12,"yyyy-mm-dd") &amp; ")
","currency=usd")</f>
        <v>2.9473684210526314</v>
      </c>
      <c r="I12" s="8">
        <f>_xll.BQL(Sheet1!$B$1,"
ROA_TO_ROE(ae=a,FA_PERIOD_REFERENCE=" &amp;TEXT(A12,"yyyy-mm-dd") &amp; ")
","currency=usd")</f>
        <v>0.35173172793965074</v>
      </c>
      <c r="J12" s="7">
        <f t="shared" si="2"/>
        <v>-0.88066244944904704</v>
      </c>
      <c r="K12" s="8">
        <f>_xll.BQL(Sheet1!$B$1,"
EBITDA_TO_REVENUE(ae=e,FA_PERIOD_REFERENCE=" &amp;TEXT(A12,"yyyy-mm-dd") &amp; ")
","currency=usd")</f>
        <v>29.536447214575464</v>
      </c>
      <c r="L12" s="8">
        <f>_xll.BQL(Sheet1!$B$1,"
EBITDA_TO_REVENUE(ae=a,FA_PERIOD_REFERENCE=" &amp;TEXT(A12,"yyyy-mm-dd") &amp; ")
","currency=usd")</f>
        <v>26.594726644892614</v>
      </c>
      <c r="M12" s="7">
        <f t="shared" si="3"/>
        <v>-9.9596290248178176E-2</v>
      </c>
      <c r="N12" s="8">
        <f>_xll.BQL(Sheet1!$B$1,"
CF_NET_INC(ae=e,FA_PERIOD_REFERENCE=" &amp;TEXT(A12,"yyyy-mm-dd") &amp; ")
","currency=usd")</f>
        <v>-92379224.999999985</v>
      </c>
      <c r="O12" s="8">
        <f>_xll.BQL(Sheet1!$B$1,"
CF_NET_INC(ae=a,FA_PERIOD_REFERENCE=" &amp;TEXT(A12,"yyyy-mm-dd") &amp; ")
","currency=usd")</f>
        <v>2705785.0393700707</v>
      </c>
      <c r="P12" s="7">
        <f t="shared" si="4"/>
        <v>-1.0292899733611109</v>
      </c>
      <c r="Q12" s="8" t="str">
        <f>_xll.BQL(Sheet1!$B$1,"
BS_TOT_LIAB2(ae=e,FA_PERIOD_REFERENCE=" &amp;TEXT(A12,"yyyy-mm-dd") &amp; ")
","currency=usd")</f>
        <v>#N/A</v>
      </c>
      <c r="R12" s="8">
        <f>_xll.BQL(Sheet1!$B$1,"
BS_TOT_LIAB2(ae=a,FA_PERIOD_REFERENCE=" &amp;TEXT(A12,"yyyy-mm-dd") &amp; ")
","currency=usd")</f>
        <v>14956915000</v>
      </c>
      <c r="S12" s="7" t="e">
        <f t="shared" si="5"/>
        <v>#VALUE!</v>
      </c>
      <c r="T12" s="8">
        <f>_xll.BQL(Sheet1!$B$1,"
IS_COMP_NET_INCOME_ADJUST(ae=e,FA_PERIOD_REFERENCE=" &amp;TEXT(A12,"yyyy-mm-dd") &amp; ")
","currency=usd")</f>
        <v>-71273649.999999985</v>
      </c>
      <c r="U12" s="8">
        <f>_xll.BQL(Sheet1!$B$1,"
IS_COMP_NET_INCOME_ADJUST(ae=a,FA_PERIOD_REFERENCE=" &amp;TEXT(A12,"yyyy-mm-dd") &amp; ")
","currency=usd")</f>
        <v>2705785.0393700707</v>
      </c>
      <c r="V12" s="7">
        <f t="shared" si="6"/>
        <v>-1.0379633292159174</v>
      </c>
      <c r="W12" s="8">
        <f>_xll.BQL(Sheet1!$B$1,"
SALES_REV_TURN(ae=e,FA_PERIOD_REFERENCE=" &amp;TEXT(A12,"yyyy-mm-dd") &amp; ")
","currency=usd")</f>
        <v>12611523074.999998</v>
      </c>
      <c r="X12" s="8">
        <f>_xll.BQL(Sheet1!$B$1,"
SALES_REV_TURN(ae=a,FA_PERIOD_REFERENCE=" &amp;TEXT(A12,"yyyy-mm-dd") &amp; ")
","currency=usd")</f>
        <v>13851440033.858227</v>
      </c>
      <c r="Y12" s="7">
        <f t="shared" si="7"/>
        <v>9.831619475970621E-2</v>
      </c>
      <c r="Z12" s="8">
        <f>_xll.BQL(Sheet1!$B$1,"
IS_OPER_INC(ae=e,FA_PERIOD_REFERENCE=" &amp;TEXT(A12,"yyyy-mm-dd") &amp; ")
","currency=usd")</f>
        <v>1037236609.090909</v>
      </c>
      <c r="AA12" s="8">
        <f>_xll.BQL(Sheet1!$B$1,"
IS_OPER_INC(ae=a,FA_PERIOD_REFERENCE=" &amp;TEXT(A12,"yyyy-mm-dd") &amp; ")
","currency=usd")</f>
        <v>612433913.38582492</v>
      </c>
      <c r="AB12" s="7">
        <f t="shared" si="8"/>
        <v>-0.40955235476831509</v>
      </c>
      <c r="AC12" s="8">
        <f>_xll.BQL(Sheet1!$B$1,"
EV_TO_MARKET_CAP(ae=e,FA_PERIOD_REFERENCE=" &amp;TEXT(A12,"yyyy-mm-dd") &amp; ")
","currency=usd")</f>
        <v>4.4158587894672552</v>
      </c>
      <c r="AD12" s="8">
        <f>_xll.BQL(Sheet1!$B$1,"
EV_TO_MARKET_CAP(ae=a,FA_PERIOD_REFERENCE=" &amp;TEXT(A12,"yyyy-mm-dd") &amp; ")
","currency=usd")</f>
        <v>1.077379914899472</v>
      </c>
      <c r="AE12" s="7">
        <f t="shared" si="9"/>
        <v>-0.75602029723657649</v>
      </c>
      <c r="AF12" s="8">
        <f>_xll.BQL(Sheet1!$B$1,"
EBIT_TO_NET_SALES(ae=e,FA_PERIOD_REFERENCE=" &amp;TEXT(A12,"yyyy-mm-dd") &amp; ")
","currency=usd")</f>
        <v>8.2245150163269027</v>
      </c>
      <c r="AG12" s="8">
        <f>_xll.BQL(Sheet1!$B$1,"
EBIT_TO_NET_SALES(ae=a,FA_PERIOD_REFERENCE=" &amp;TEXT(A12,"yyyy-mm-dd") &amp; ")
","currency=usd")</f>
        <v>4.4214457983343376</v>
      </c>
      <c r="AH12" s="7">
        <f t="shared" si="10"/>
        <v>-0.4624065018354151</v>
      </c>
      <c r="AI12" s="8">
        <f>_xll.BQL(Sheet1!$B$1,"
CF_FREE_CASH_FLOW(ae=e,FA_PERIOD_REFERENCE=" &amp;TEXT(A12,"yyyy-mm-dd") &amp; ")
","currency=usd")</f>
        <v>1148332790.192003</v>
      </c>
      <c r="AJ12" s="8">
        <f>_xll.BQL(Sheet1!$B$1,"
CF_FREE_CASH_FLOW(ae=a,FA_PERIOD_REFERENCE=" &amp;TEXT(A12,"yyyy-mm-dd") &amp; ")
","currency=usd")</f>
        <v>1162887451.1810989</v>
      </c>
      <c r="AK12" s="7">
        <f t="shared" si="11"/>
        <v>1.2674601921506046E-2</v>
      </c>
      <c r="AL12" s="8">
        <f>_xll.BQL(Sheet1!$B$1,"
IS_COMP_SALES(ae=e,FA_PERIOD_REFERENCE=" &amp;TEXT(A12,"yyyy-mm-dd") &amp; ")
","currency=usd")</f>
        <v>12611523074.999998</v>
      </c>
      <c r="AM12" s="8">
        <f>_xll.BQL(Sheet1!$B$1,"
IS_COMP_SALES(ae=a,FA_PERIOD_REFERENCE=" &amp;TEXT(A12,"yyyy-mm-dd") &amp; ")
","currency=usd")</f>
        <v>13385002700.787363</v>
      </c>
      <c r="AN12" s="7">
        <f t="shared" si="12"/>
        <v>6.1331182695977926E-2</v>
      </c>
      <c r="AO12" s="8">
        <f>_xll.BQL(Sheet1!$B$1,"
IS_COMPARABLE_EBITDA(ae=e,FA_PERIOD_REFERENCE=" &amp;TEXT(A12,"yyyy-mm-dd") &amp; ")
","currency=usd")</f>
        <v>3884847149.9999995</v>
      </c>
      <c r="AP12" s="8">
        <f>_xll.BQL(Sheet1!$B$1,"
IS_COMPARABLE_EBITDA(ae=a,FA_PERIOD_REFERENCE=" &amp;TEXT(A12,"yyyy-mm-dd") &amp; ")
","currency=usd")</f>
        <v>3683752613.3858161</v>
      </c>
      <c r="AQ12" s="7">
        <f t="shared" si="13"/>
        <v>-5.1763822062904974E-2</v>
      </c>
      <c r="AR12" s="8">
        <f>_xll.BQL(Sheet1!$B$1,"
IS_COMPARABLE_EBIT(ae=e,FA_PERIOD_REFERENCE=" &amp;TEXT(A12,"yyyy-mm-dd") &amp; ")
","currency=usd")</f>
        <v>1037236609.090909</v>
      </c>
      <c r="AS12" s="8">
        <f>_xll.BQL(Sheet1!$B$1,"
IS_COMPARABLE_EBIT(ae=a,FA_PERIOD_REFERENCE=" &amp;TEXT(A12,"yyyy-mm-dd") &amp; ")
","currency=usd")</f>
        <v>612433913.38582492</v>
      </c>
      <c r="AT12" s="7">
        <f t="shared" si="14"/>
        <v>-0.40955235476831509</v>
      </c>
    </row>
    <row r="13" spans="1:46" x14ac:dyDescent="0.25">
      <c r="A13" s="2">
        <f>'BD YPF'!C13</f>
        <v>44509</v>
      </c>
      <c r="B13" s="8">
        <f>_xll.BQL(Sheet1!$B$1,"
EARN_FOR_COMMON(ae=e,FA_PERIOD_REFERENCE=" &amp;TEXT(A13,"yyyy-mm-dd") &amp; ")
","currency=usd")</f>
        <v>-735879000</v>
      </c>
      <c r="C13" s="8">
        <f>_xll.BQL(Sheet1!$B$1,"
EARN_FOR_COMMON(ae=a,FA_PERIOD_REFERENCE=" &amp;TEXT(A13,"yyyy-mm-dd") &amp; ")
","currency=usd")</f>
        <v>219543133.59683833</v>
      </c>
      <c r="D13" s="7">
        <f t="shared" si="15"/>
        <v>-1.2983413490490125</v>
      </c>
      <c r="E13" s="8">
        <f>_xll.BQL(Sheet1!$B$1,"
EARN_FOR_COM_TO_TOT_REV(ae=e,FA_PERIOD_REFERENCE=" &amp;TEXT(A13,"yyyy-mm-dd") &amp; ")
","currency=usd")</f>
        <v>-6.6288499457588079</v>
      </c>
      <c r="F13" s="8">
        <f>_xll.BQL(Sheet1!$B$1,"
EARN_FOR_COM_TO_TOT_REV(ae=a,FA_PERIOD_REFERENCE=" &amp;TEXT(A13,"yyyy-mm-dd") &amp; ")
","currency=usd")</f>
        <v>1.7999732550279632</v>
      </c>
      <c r="G13" s="7">
        <f t="shared" si="1"/>
        <v>-1.2715362800118293</v>
      </c>
      <c r="H13" s="8">
        <f>_xll.BQL(Sheet1!$B$1,"
ROA_TO_ROE(ae=e,FA_PERIOD_REFERENCE=" &amp;TEXT(A13,"yyyy-mm-dd") &amp; ")
","currency=usd")</f>
        <v>1.1631351258836318</v>
      </c>
      <c r="I13" s="8">
        <f>_xll.BQL(Sheet1!$B$1,"
ROA_TO_ROE(ae=a,FA_PERIOD_REFERENCE=" &amp;TEXT(A13,"yyyy-mm-dd") &amp; ")
","currency=usd")</f>
        <v>0.3363071605166984</v>
      </c>
      <c r="J13" s="7">
        <f t="shared" si="2"/>
        <v>-0.71086148717140119</v>
      </c>
      <c r="K13" s="8">
        <f>_xll.BQL(Sheet1!$B$1,"
EBITDA_TO_REVENUE(ae=e,FA_PERIOD_REFERENCE=" &amp;TEXT(A13,"yyyy-mm-dd") &amp; ")
","currency=usd")</f>
        <v>27.45939479790303</v>
      </c>
      <c r="L13" s="8">
        <f>_xll.BQL(Sheet1!$B$1,"
EBITDA_TO_REVENUE(ae=a,FA_PERIOD_REFERENCE=" &amp;TEXT(A13,"yyyy-mm-dd") &amp; ")
","currency=usd")</f>
        <v>35.255551871506896</v>
      </c>
      <c r="M13" s="7">
        <f t="shared" si="3"/>
        <v>0.28391583758427297</v>
      </c>
      <c r="N13" s="8">
        <f>_xll.BQL(Sheet1!$B$1,"
CF_NET_INC(ae=e,FA_PERIOD_REFERENCE=" &amp;TEXT(A13,"yyyy-mm-dd") &amp; ")
","currency=usd")</f>
        <v>-735879000</v>
      </c>
      <c r="O13" s="8">
        <f>_xll.BQL(Sheet1!$B$1,"
CF_NET_INC(ae=a,FA_PERIOD_REFERENCE=" &amp;TEXT(A13,"yyyy-mm-dd") &amp; ")
","currency=usd")</f>
        <v>219543133.59683833</v>
      </c>
      <c r="P13" s="7">
        <f t="shared" si="4"/>
        <v>-1.2983413490490125</v>
      </c>
      <c r="Q13" s="8" t="str">
        <f>_xll.BQL(Sheet1!$B$1,"
BS_TOT_LIAB2(ae=e,FA_PERIOD_REFERENCE=" &amp;TEXT(A13,"yyyy-mm-dd") &amp; ")
","currency=usd")</f>
        <v>#N/A</v>
      </c>
      <c r="R13" s="8">
        <f>_xll.BQL(Sheet1!$B$1,"
BS_TOT_LIAB2(ae=a,FA_PERIOD_REFERENCE=" &amp;TEXT(A13,"yyyy-mm-dd") &amp; ")
","currency=usd")</f>
        <v>15029597900</v>
      </c>
      <c r="S13" s="7" t="e">
        <f t="shared" si="5"/>
        <v>#VALUE!</v>
      </c>
      <c r="T13" s="8">
        <f>_xll.BQL(Sheet1!$B$1,"
IS_COMP_NET_INCOME_ADJUST(ae=e,FA_PERIOD_REFERENCE=" &amp;TEXT(A13,"yyyy-mm-dd") &amp; ")
","currency=usd")</f>
        <v>-143594166.66666669</v>
      </c>
      <c r="U13" s="8">
        <f>_xll.BQL(Sheet1!$B$1,"
IS_COMP_NET_INCOME_ADJUST(ae=a,FA_PERIOD_REFERENCE=" &amp;TEXT(A13,"yyyy-mm-dd") &amp; ")
","currency=usd")</f>
        <v>-294118758.89328116</v>
      </c>
      <c r="V13" s="7">
        <f t="shared" si="6"/>
        <v>1.0482639770182014</v>
      </c>
      <c r="W13" s="8">
        <f>_xll.BQL(Sheet1!$B$1,"
SALES_REV_TURN(ae=e,FA_PERIOD_REFERENCE=" &amp;TEXT(A13,"yyyy-mm-dd") &amp; ")
","currency=usd")</f>
        <v>10883486666.666668</v>
      </c>
      <c r="X13" s="8">
        <f>_xll.BQL(Sheet1!$B$1,"
SALES_REV_TURN(ae=a,FA_PERIOD_REFERENCE=" &amp;TEXT(A13,"yyyy-mm-dd") &amp; ")
","currency=usd")</f>
        <v>12197021982.608717</v>
      </c>
      <c r="Y13" s="7">
        <f t="shared" si="7"/>
        <v>0.12069067167280778</v>
      </c>
      <c r="Z13" s="8">
        <f>_xll.BQL(Sheet1!$B$1,"
IS_OPER_INC(ae=e,FA_PERIOD_REFERENCE=" &amp;TEXT(A13,"yyyy-mm-dd") &amp; ")
","currency=usd")</f>
        <v>-318092500</v>
      </c>
      <c r="AA13" s="8">
        <f>_xll.BQL(Sheet1!$B$1,"
IS_OPER_INC(ae=a,FA_PERIOD_REFERENCE=" &amp;TEXT(A13,"yyyy-mm-dd") &amp; ")
","currency=usd")</f>
        <v>1355878820.5533621</v>
      </c>
      <c r="AB13" s="7">
        <f t="shared" si="8"/>
        <v>-5.2625299890860742</v>
      </c>
      <c r="AC13" s="8">
        <f>_xll.BQL(Sheet1!$B$1,"
EV_TO_MARKET_CAP(ae=e,FA_PERIOD_REFERENCE=" &amp;TEXT(A13,"yyyy-mm-dd") &amp; ")
","currency=usd")</f>
        <v>4.9469334251599859</v>
      </c>
      <c r="AD13" s="8">
        <f>_xll.BQL(Sheet1!$B$1,"
EV_TO_MARKET_CAP(ae=a,FA_PERIOD_REFERENCE=" &amp;TEXT(A13,"yyyy-mm-dd") &amp; ")
","currency=usd")</f>
        <v>4.8637827700020848</v>
      </c>
      <c r="AE13" s="7">
        <f t="shared" si="9"/>
        <v>-1.6808525203714897E-2</v>
      </c>
      <c r="AF13" s="8">
        <f>_xll.BQL(Sheet1!$B$1,"
EBIT_TO_NET_SALES(ae=e,FA_PERIOD_REFERENCE=" &amp;TEXT(A13,"yyyy-mm-dd") &amp; ")
","currency=usd")</f>
        <v>-2.9227076739500779</v>
      </c>
      <c r="AG13" s="8">
        <f>_xll.BQL(Sheet1!$B$1,"
EBIT_TO_NET_SALES(ae=a,FA_PERIOD_REFERENCE=" &amp;TEXT(A13,"yyyy-mm-dd") &amp; ")
","currency=usd")</f>
        <v>11.116474353220479</v>
      </c>
      <c r="AH13" s="7">
        <f t="shared" si="10"/>
        <v>-4.8034848480746</v>
      </c>
      <c r="AI13" s="8">
        <f>_xll.BQL(Sheet1!$B$1,"
CF_FREE_CASH_FLOW(ae=e,FA_PERIOD_REFERENCE=" &amp;TEXT(A13,"yyyy-mm-dd") &amp; ")
","currency=usd")</f>
        <v>1045560136.6477274</v>
      </c>
      <c r="AJ13" s="8">
        <f>_xll.BQL(Sheet1!$B$1,"
CF_FREE_CASH_FLOW(ae=a,FA_PERIOD_REFERENCE=" &amp;TEXT(A13,"yyyy-mm-dd") &amp; ")
","currency=usd")</f>
        <v>1256485615.8102789</v>
      </c>
      <c r="AK13" s="7">
        <f t="shared" si="11"/>
        <v>0.20173443092314169</v>
      </c>
      <c r="AL13" s="8">
        <f>_xll.BQL(Sheet1!$B$1,"
IS_COMP_SALES(ae=e,FA_PERIOD_REFERENCE=" &amp;TEXT(A13,"yyyy-mm-dd") &amp; ")
","currency=usd")</f>
        <v>10883486666.666668</v>
      </c>
      <c r="AM13" s="8">
        <f>_xll.BQL(Sheet1!$B$1,"
IS_COMP_SALES(ae=a,FA_PERIOD_REFERENCE=" &amp;TEXT(A13,"yyyy-mm-dd") &amp; ")
","currency=usd")</f>
        <v>12197021982.608717</v>
      </c>
      <c r="AN13" s="7">
        <f t="shared" si="12"/>
        <v>0.12069067167280778</v>
      </c>
      <c r="AO13" s="8">
        <f>_xll.BQL(Sheet1!$B$1,"
IS_COMPARABLE_EBITDA(ae=e,FA_PERIOD_REFERENCE=" &amp;TEXT(A13,"yyyy-mm-dd") &amp; ")
","currency=usd")</f>
        <v>2749378000</v>
      </c>
      <c r="AP13" s="8">
        <f>_xll.BQL(Sheet1!$B$1,"
IS_COMPARABLE_EBITDA(ae=a,FA_PERIOD_REFERENCE=" &amp;TEXT(A13,"yyyy-mm-dd") &amp; ")
","currency=usd")</f>
        <v>5068304948.6166096</v>
      </c>
      <c r="AQ13" s="7">
        <f t="shared" si="13"/>
        <v>0.84343693323239277</v>
      </c>
      <c r="AR13" s="8">
        <f>_xll.BQL(Sheet1!$B$1,"
IS_COMPARABLE_EBIT(ae=e,FA_PERIOD_REFERENCE=" &amp;TEXT(A13,"yyyy-mm-dd") &amp; ")
","currency=usd")</f>
        <v>-318092500</v>
      </c>
      <c r="AS13" s="8">
        <f>_xll.BQL(Sheet1!$B$1,"
IS_COMPARABLE_EBIT(ae=a,FA_PERIOD_REFERENCE=" &amp;TEXT(A13,"yyyy-mm-dd") &amp; ")
","currency=usd")</f>
        <v>1355878820.5533621</v>
      </c>
      <c r="AT13" s="7">
        <f t="shared" si="14"/>
        <v>-5.2625299890860742</v>
      </c>
    </row>
    <row r="14" spans="1:46" x14ac:dyDescent="0.25">
      <c r="A14" s="2">
        <f>'BD YPF'!C14</f>
        <v>44418</v>
      </c>
      <c r="B14" s="8">
        <f>_xll.BQL(Sheet1!$B$1,"
EARN_FOR_COMMON(ae=e,FA_PERIOD_REFERENCE=" &amp;TEXT(A14,"yyyy-mm-dd") &amp; ")
","currency=usd")</f>
        <v>-942249000</v>
      </c>
      <c r="C14" s="8">
        <f>_xll.BQL(Sheet1!$B$1,"
EARN_FOR_COMMON(ae=a,FA_PERIOD_REFERENCE=" &amp;TEXT(A14,"yyyy-mm-dd") &amp; ")
","currency=usd")</f>
        <v>-461706415.81027681</v>
      </c>
      <c r="D14" s="7">
        <f t="shared" si="15"/>
        <v>-0.50999532415499849</v>
      </c>
      <c r="E14" s="8">
        <f>_xll.BQL(Sheet1!$B$1,"
EARN_FOR_COM_TO_TOT_REV(ae=e,FA_PERIOD_REFERENCE=" &amp;TEXT(A14,"yyyy-mm-dd") &amp; ")
","currency=usd")</f>
        <v>-9.4422312269097795</v>
      </c>
      <c r="F14" s="8">
        <f>_xll.BQL(Sheet1!$B$1,"
EARN_FOR_COM_TO_TOT_REV(ae=a,FA_PERIOD_REFERENCE=" &amp;TEXT(A14,"yyyy-mm-dd") &amp; ")
","currency=usd")</f>
        <v>-4.2023820883801077</v>
      </c>
      <c r="G14" s="7">
        <f t="shared" si="1"/>
        <v>-0.55493760029900807</v>
      </c>
      <c r="H14" s="8">
        <f>_xll.BQL(Sheet1!$B$1,"
ROA_TO_ROE(ae=e,FA_PERIOD_REFERENCE=" &amp;TEXT(A14,"yyyy-mm-dd") &amp; ")
","currency=usd")</f>
        <v>-0.20913144242984455</v>
      </c>
      <c r="I14" s="8">
        <f>_xll.BQL(Sheet1!$B$1,"
ROA_TO_ROE(ae=a,FA_PERIOD_REFERENCE=" &amp;TEXT(A14,"yyyy-mm-dd") &amp; ")
","currency=usd")</f>
        <v>0.33648766757400655</v>
      </c>
      <c r="J14" s="7">
        <f t="shared" si="2"/>
        <v>-2.6089769365354281</v>
      </c>
      <c r="K14" s="8">
        <f>_xll.BQL(Sheet1!$B$1,"
EBITDA_TO_REVENUE(ae=e,FA_PERIOD_REFERENCE=" &amp;TEXT(A14,"yyyy-mm-dd") &amp; ")
","currency=usd")</f>
        <v>31.653441770305207</v>
      </c>
      <c r="L14" s="8">
        <f>_xll.BQL(Sheet1!$B$1,"
EBITDA_TO_REVENUE(ae=a,FA_PERIOD_REFERENCE=" &amp;TEXT(A14,"yyyy-mm-dd") &amp; ")
","currency=usd")</f>
        <v>32.574109842813755</v>
      </c>
      <c r="M14" s="7">
        <f t="shared" si="3"/>
        <v>2.908587569053056E-2</v>
      </c>
      <c r="N14" s="8">
        <f>_xll.BQL(Sheet1!$B$1,"
CF_NET_INC(ae=e,FA_PERIOD_REFERENCE=" &amp;TEXT(A14,"yyyy-mm-dd") &amp; ")
","currency=usd")</f>
        <v>-942249000</v>
      </c>
      <c r="O14" s="8">
        <f>_xll.BQL(Sheet1!$B$1,"
CF_NET_INC(ae=a,FA_PERIOD_REFERENCE=" &amp;TEXT(A14,"yyyy-mm-dd") &amp; ")
","currency=usd")</f>
        <v>-461706415.81027681</v>
      </c>
      <c r="P14" s="7">
        <f t="shared" si="4"/>
        <v>-0.50999532415499849</v>
      </c>
      <c r="Q14" s="8" t="str">
        <f>_xll.BQL(Sheet1!$B$1,"
BS_TOT_LIAB2(ae=e,FA_PERIOD_REFERENCE=" &amp;TEXT(A14,"yyyy-mm-dd") &amp; ")
","currency=usd")</f>
        <v>#N/A</v>
      </c>
      <c r="R14" s="8">
        <f>_xll.BQL(Sheet1!$B$1,"
BS_TOT_LIAB2(ae=a,FA_PERIOD_REFERENCE=" &amp;TEXT(A14,"yyyy-mm-dd") &amp; ")
","currency=usd")</f>
        <v>14841361600</v>
      </c>
      <c r="S14" s="7" t="e">
        <f t="shared" si="5"/>
        <v>#VALUE!</v>
      </c>
      <c r="T14" s="8">
        <f>_xll.BQL(Sheet1!$B$1,"
IS_COMP_NET_INCOME_ADJUST(ae=e,FA_PERIOD_REFERENCE=" &amp;TEXT(A14,"yyyy-mm-dd") &amp; ")
","currency=usd")</f>
        <v>-425358241.66666675</v>
      </c>
      <c r="U14" s="8">
        <f>_xll.BQL(Sheet1!$B$1,"
IS_COMP_NET_INCOME_ADJUST(ae=a,FA_PERIOD_REFERENCE=" &amp;TEXT(A14,"yyyy-mm-dd") &amp; ")
","currency=usd")</f>
        <v>-1003934893.2806327</v>
      </c>
      <c r="V14" s="7">
        <f t="shared" si="6"/>
        <v>1.36021027674684</v>
      </c>
      <c r="W14" s="8">
        <f>_xll.BQL(Sheet1!$B$1,"
SALES_REV_TURN(ae=e,FA_PERIOD_REFERENCE=" &amp;TEXT(A14,"yyyy-mm-dd") &amp; ")
","currency=usd")</f>
        <v>9789014670.2380962</v>
      </c>
      <c r="X14" s="8">
        <f>_xll.BQL(Sheet1!$B$1,"
SALES_REV_TURN(ae=a,FA_PERIOD_REFERENCE=" &amp;TEXT(A14,"yyyy-mm-dd") &amp; ")
","currency=usd")</f>
        <v>10986778596.047434</v>
      </c>
      <c r="Y14" s="7">
        <f t="shared" si="7"/>
        <v>0.12235796616496475</v>
      </c>
      <c r="Z14" s="8">
        <f>_xll.BQL(Sheet1!$B$1,"
IS_OPER_INC(ae=e,FA_PERIOD_REFERENCE=" &amp;TEXT(A14,"yyyy-mm-dd") &amp; ")
","currency=usd")</f>
        <v>-886258350</v>
      </c>
      <c r="AA14" s="8">
        <f>_xll.BQL(Sheet1!$B$1,"
IS_OPER_INC(ae=a,FA_PERIOD_REFERENCE=" &amp;TEXT(A14,"yyyy-mm-dd") &amp; ")
","currency=usd")</f>
        <v>677773546.24505949</v>
      </c>
      <c r="AB14" s="7">
        <f t="shared" si="8"/>
        <v>-1.7647584321716794</v>
      </c>
      <c r="AC14" s="8">
        <f>_xll.BQL(Sheet1!$B$1,"
EV_TO_MARKET_CAP(ae=e,FA_PERIOD_REFERENCE=" &amp;TEXT(A14,"yyyy-mm-dd") &amp; ")
","currency=usd")</f>
        <v>5.0055847398224689</v>
      </c>
      <c r="AD14" s="8">
        <f>_xll.BQL(Sheet1!$B$1,"
EV_TO_MARKET_CAP(ae=a,FA_PERIOD_REFERENCE=" &amp;TEXT(A14,"yyyy-mm-dd") &amp; ")
","currency=usd")</f>
        <v>4.475569421071337</v>
      </c>
      <c r="AE14" s="7">
        <f t="shared" si="9"/>
        <v>-0.1058847959429271</v>
      </c>
      <c r="AF14" s="8">
        <f>_xll.BQL(Sheet1!$B$1,"
EBIT_TO_NET_SALES(ae=e,FA_PERIOD_REFERENCE=" &amp;TEXT(A14,"yyyy-mm-dd") &amp; ")
","currency=usd")</f>
        <v>-9.0536012035463074</v>
      </c>
      <c r="AG14" s="8">
        <f>_xll.BQL(Sheet1!$B$1,"
EBIT_TO_NET_SALES(ae=a,FA_PERIOD_REFERENCE=" &amp;TEXT(A14,"yyyy-mm-dd") &amp; ")
","currency=usd")</f>
        <v>6.1689924878334486</v>
      </c>
      <c r="AH14" s="7">
        <f t="shared" si="10"/>
        <v>-1.6813854895019062</v>
      </c>
      <c r="AI14" s="8">
        <f>_xll.BQL(Sheet1!$B$1,"
CF_FREE_CASH_FLOW(ae=e,FA_PERIOD_REFERENCE=" &amp;TEXT(A14,"yyyy-mm-dd") &amp; ")
","currency=usd")</f>
        <v>942787483.10345173</v>
      </c>
      <c r="AJ14" s="8">
        <f>_xll.BQL(Sheet1!$B$1,"
CF_FREE_CASH_FLOW(ae=a,FA_PERIOD_REFERENCE=" &amp;TEXT(A14,"yyyy-mm-dd") &amp; ")
","currency=usd")</f>
        <v>1310779139.920949</v>
      </c>
      <c r="AK14" s="7">
        <f t="shared" si="11"/>
        <v>0.39032301914546919</v>
      </c>
      <c r="AL14" s="8">
        <f>_xll.BQL(Sheet1!$B$1,"
IS_COMP_SALES(ae=e,FA_PERIOD_REFERENCE=" &amp;TEXT(A14,"yyyy-mm-dd") &amp; ")
","currency=usd")</f>
        <v>9789014670.2380962</v>
      </c>
      <c r="AM14" s="8">
        <f>_xll.BQL(Sheet1!$B$1,"
IS_COMP_SALES(ae=a,FA_PERIOD_REFERENCE=" &amp;TEXT(A14,"yyyy-mm-dd") &amp; ")
","currency=usd")</f>
        <v>10986778596.047434</v>
      </c>
      <c r="AN14" s="7">
        <f t="shared" si="12"/>
        <v>0.12235796616496475</v>
      </c>
      <c r="AO14" s="8">
        <f>_xll.BQL(Sheet1!$B$1,"
IS_COMPARABLE_EBITDA(ae=e,FA_PERIOD_REFERENCE=" &amp;TEXT(A14,"yyyy-mm-dd") &amp; ")
","currency=usd")</f>
        <v>2139541750</v>
      </c>
      <c r="AP14" s="8">
        <f>_xll.BQL(Sheet1!$B$1,"
IS_COMPARABLE_EBITDA(ae=a,FA_PERIOD_REFERENCE=" &amp;TEXT(A14,"yyyy-mm-dd") &amp; ")
","currency=usd")</f>
        <v>3578845328.063242</v>
      </c>
      <c r="AQ14" s="7">
        <f t="shared" si="13"/>
        <v>0.67271581779754563</v>
      </c>
      <c r="AR14" s="8">
        <f>_xll.BQL(Sheet1!$B$1,"
IS_COMPARABLE_EBIT(ae=e,FA_PERIOD_REFERENCE=" &amp;TEXT(A14,"yyyy-mm-dd") &amp; ")
","currency=usd")</f>
        <v>-886258350</v>
      </c>
      <c r="AS14" s="8">
        <f>_xll.BQL(Sheet1!$B$1,"
IS_COMPARABLE_EBIT(ae=a,FA_PERIOD_REFERENCE=" &amp;TEXT(A14,"yyyy-mm-dd") &amp; ")
","currency=usd")</f>
        <v>677773546.24505949</v>
      </c>
      <c r="AT14" s="7">
        <f t="shared" si="14"/>
        <v>-1.7647584321716794</v>
      </c>
    </row>
    <row r="15" spans="1:46" x14ac:dyDescent="0.25">
      <c r="A15" s="2">
        <f>'BD YPF'!C15</f>
        <v>44326</v>
      </c>
      <c r="B15" s="8">
        <f>_xll.BQL(Sheet1!$B$1,"
EARN_FOR_COMMON(ae=e,FA_PERIOD_REFERENCE=" &amp;TEXT(A15,"yyyy-mm-dd") &amp; ")
","currency=usd")</f>
        <v>-1305721000</v>
      </c>
      <c r="C15" s="8">
        <f>_xll.BQL(Sheet1!$B$1,"
EARN_FOR_COMMON(ae=a,FA_PERIOD_REFERENCE=" &amp;TEXT(A15,"yyyy-mm-dd") &amp; ")
","currency=usd")</f>
        <v>-1020204455.0781257</v>
      </c>
      <c r="D15" s="7">
        <f t="shared" si="15"/>
        <v>-0.2186658136936408</v>
      </c>
      <c r="E15" s="8">
        <f>_xll.BQL(Sheet1!$B$1,"
EARN_FOR_COM_TO_TOT_REV(ae=e,FA_PERIOD_REFERENCE=" &amp;TEXT(A15,"yyyy-mm-dd") &amp; ")
","currency=usd")</f>
        <v>-15.741533507855342</v>
      </c>
      <c r="F15" s="8">
        <f>_xll.BQL(Sheet1!$B$1,"
EARN_FOR_COM_TO_TOT_REV(ae=a,FA_PERIOD_REFERENCE=" &amp;TEXT(A15,"yyyy-mm-dd") &amp; ")
","currency=usd")</f>
        <v>-10.683624757679537</v>
      </c>
      <c r="G15" s="7">
        <f t="shared" si="1"/>
        <v>-0.32130978520306219</v>
      </c>
      <c r="H15" s="8">
        <f>_xll.BQL(Sheet1!$B$1,"
ROA_TO_ROE(ae=e,FA_PERIOD_REFERENCE=" &amp;TEXT(A15,"yyyy-mm-dd") &amp; ")
","currency=usd")</f>
        <v>0.33418298787932976</v>
      </c>
      <c r="I15" s="8">
        <f>_xll.BQL(Sheet1!$B$1,"
ROA_TO_ROE(ae=a,FA_PERIOD_REFERENCE=" &amp;TEXT(A15,"yyyy-mm-dd") &amp; ")
","currency=usd")</f>
        <v>0.35551698107566743</v>
      </c>
      <c r="J15" s="7">
        <f t="shared" si="2"/>
        <v>6.3839255647690774E-2</v>
      </c>
      <c r="K15" s="8">
        <f>_xll.BQL(Sheet1!$B$1,"
EBITDA_TO_REVENUE(ae=e,FA_PERIOD_REFERENCE=" &amp;TEXT(A15,"yyyy-mm-dd") &amp; ")
","currency=usd")</f>
        <v>23.465273858908759</v>
      </c>
      <c r="L15" s="8">
        <f>_xll.BQL(Sheet1!$B$1,"
EBITDA_TO_REVENUE(ae=a,FA_PERIOD_REFERENCE=" &amp;TEXT(A15,"yyyy-mm-dd") &amp; ")
","currency=usd")</f>
        <v>19.671623211215703</v>
      </c>
      <c r="M15" s="7">
        <f t="shared" si="3"/>
        <v>-0.1616708447769839</v>
      </c>
      <c r="N15" s="8">
        <f>_xll.BQL(Sheet1!$B$1,"
CF_NET_INC(ae=e,FA_PERIOD_REFERENCE=" &amp;TEXT(A15,"yyyy-mm-dd") &amp; ")
","currency=usd")</f>
        <v>-1305721000</v>
      </c>
      <c r="O15" s="8">
        <f>_xll.BQL(Sheet1!$B$1,"
CF_NET_INC(ae=a,FA_PERIOD_REFERENCE=" &amp;TEXT(A15,"yyyy-mm-dd") &amp; ")
","currency=usd")</f>
        <v>-1020204455.0781257</v>
      </c>
      <c r="P15" s="7">
        <f t="shared" si="4"/>
        <v>-0.2186658136936408</v>
      </c>
      <c r="Q15" s="8" t="str">
        <f>_xll.BQL(Sheet1!$B$1,"
BS_TOT_LIAB2(ae=e,FA_PERIOD_REFERENCE=" &amp;TEXT(A15,"yyyy-mm-dd") &amp; ")
","currency=usd")</f>
        <v>#N/A</v>
      </c>
      <c r="R15" s="8">
        <f>_xll.BQL(Sheet1!$B$1,"
BS_TOT_LIAB2(ae=a,FA_PERIOD_REFERENCE=" &amp;TEXT(A15,"yyyy-mm-dd") &amp; ")
","currency=usd")</f>
        <v>14588810700</v>
      </c>
      <c r="S15" s="7" t="e">
        <f t="shared" si="5"/>
        <v>#VALUE!</v>
      </c>
      <c r="T15" s="8">
        <f>_xll.BQL(Sheet1!$B$1,"
IS_COMP_NET_INCOME_ADJUST(ae=e,FA_PERIOD_REFERENCE=" &amp;TEXT(A15,"yyyy-mm-dd") &amp; ")
","currency=usd")</f>
        <v>-931431010</v>
      </c>
      <c r="U15" s="8">
        <f>_xll.BQL(Sheet1!$B$1,"
IS_COMP_NET_INCOME_ADJUST(ae=a,FA_PERIOD_REFERENCE=" &amp;TEXT(A15,"yyyy-mm-dd") &amp; ")
","currency=usd")</f>
        <v>-1609282947.2656262</v>
      </c>
      <c r="V15" s="7">
        <f t="shared" si="6"/>
        <v>0.72775324204164749</v>
      </c>
      <c r="W15" s="8">
        <f>_xll.BQL(Sheet1!$B$1,"
SALES_REV_TURN(ae=e,FA_PERIOD_REFERENCE=" &amp;TEXT(A15,"yyyy-mm-dd") &amp; ")
","currency=usd")</f>
        <v>8217229911.9047632</v>
      </c>
      <c r="X15" s="8">
        <f>_xll.BQL(Sheet1!$B$1,"
SALES_REV_TURN(ae=a,FA_PERIOD_REFERENCE=" &amp;TEXT(A15,"yyyy-mm-dd") &amp; ")
","currency=usd")</f>
        <v>9549235191.4062576</v>
      </c>
      <c r="Y15" s="7">
        <f t="shared" si="7"/>
        <v>0.16209906425664733</v>
      </c>
      <c r="Z15" s="8">
        <f>_xll.BQL(Sheet1!$B$1,"
IS_OPER_INC(ae=e,FA_PERIOD_REFERENCE=" &amp;TEXT(A15,"yyyy-mm-dd") &amp; ")
","currency=usd")</f>
        <v>-1463562050</v>
      </c>
      <c r="AA15" s="8">
        <f>_xll.BQL(Sheet1!$B$1,"
IS_OPER_INC(ae=a,FA_PERIOD_REFERENCE=" &amp;TEXT(A15,"yyyy-mm-dd") &amp; ")
","currency=usd")</f>
        <v>-868522896.4843756</v>
      </c>
      <c r="AB15" s="7">
        <f t="shared" si="8"/>
        <v>-0.40656913283288831</v>
      </c>
      <c r="AC15" s="8">
        <f>_xll.BQL(Sheet1!$B$1,"
EV_TO_MARKET_CAP(ae=e,FA_PERIOD_REFERENCE=" &amp;TEXT(A15,"yyyy-mm-dd") &amp; ")
","currency=usd")</f>
        <v>5.8167204053631929</v>
      </c>
      <c r="AD15" s="8">
        <f>_xll.BQL(Sheet1!$B$1,"
EV_TO_MARKET_CAP(ae=a,FA_PERIOD_REFERENCE=" &amp;TEXT(A15,"yyyy-mm-dd") &amp; ")
","currency=usd")</f>
        <v>5.7022223771835341</v>
      </c>
      <c r="AE15" s="7">
        <f t="shared" si="9"/>
        <v>-1.9684292900529976E-2</v>
      </c>
      <c r="AF15" s="8">
        <f>_xll.BQL(Sheet1!$B$1,"
EBIT_TO_NET_SALES(ae=e,FA_PERIOD_REFERENCE=" &amp;TEXT(A15,"yyyy-mm-dd") &amp; ")
","currency=usd")</f>
        <v>-17.644436331268668</v>
      </c>
      <c r="AG15" s="8">
        <f>_xll.BQL(Sheet1!$B$1,"
EBIT_TO_NET_SALES(ae=a,FA_PERIOD_REFERENCE=" &amp;TEXT(A15,"yyyy-mm-dd") &amp; ")
","currency=usd")</f>
        <v>-9.0952089782645054</v>
      </c>
      <c r="AH15" s="7">
        <f t="shared" si="10"/>
        <v>-0.48452822138917584</v>
      </c>
      <c r="AI15" s="8">
        <f>_xll.BQL(Sheet1!$B$1,"
CF_FREE_CASH_FLOW(ae=e,FA_PERIOD_REFERENCE=" &amp;TEXT(A15,"yyyy-mm-dd") &amp; ")
","currency=usd")</f>
        <v>840014829.55917597</v>
      </c>
      <c r="AJ15" s="8">
        <f>_xll.BQL(Sheet1!$B$1,"
CF_FREE_CASH_FLOW(ae=a,FA_PERIOD_REFERENCE=" &amp;TEXT(A15,"yyyy-mm-dd") &amp; ")
","currency=usd")</f>
        <v>951564164.06250072</v>
      </c>
      <c r="AK15" s="7">
        <f t="shared" si="11"/>
        <v>0.13279448240439251</v>
      </c>
      <c r="AL15" s="8">
        <f>_xll.BQL(Sheet1!$B$1,"
IS_COMP_SALES(ae=e,FA_PERIOD_REFERENCE=" &amp;TEXT(A15,"yyyy-mm-dd") &amp; ")
","currency=usd")</f>
        <v>8217229911.9047632</v>
      </c>
      <c r="AM15" s="8">
        <f>_xll.BQL(Sheet1!$B$1,"
IS_COMP_SALES(ae=a,FA_PERIOD_REFERENCE=" &amp;TEXT(A15,"yyyy-mm-dd") &amp; ")
","currency=usd")</f>
        <v>9549235191.4062576</v>
      </c>
      <c r="AN15" s="7">
        <f t="shared" si="12"/>
        <v>0.16209906425664733</v>
      </c>
      <c r="AO15" s="8">
        <f>_xll.BQL(Sheet1!$B$1,"
IS_COMPARABLE_EBITDA(ae=e,FA_PERIOD_REFERENCE=" &amp;TEXT(A15,"yyyy-mm-dd") &amp; ")
","currency=usd")</f>
        <v>1504461180</v>
      </c>
      <c r="AP15" s="8">
        <f>_xll.BQL(Sheet1!$B$1,"
IS_COMPARABLE_EBITDA(ae=a,FA_PERIOD_REFERENCE=" &amp;TEXT(A15,"yyyy-mm-dd") &amp; ")
","currency=usd")</f>
        <v>2503230113.2812519</v>
      </c>
      <c r="AQ15" s="7">
        <f t="shared" si="13"/>
        <v>0.66387152194997268</v>
      </c>
      <c r="AR15" s="8">
        <f>_xll.BQL(Sheet1!$B$1,"
IS_COMPARABLE_EBIT(ae=e,FA_PERIOD_REFERENCE=" &amp;TEXT(A15,"yyyy-mm-dd") &amp; ")
","currency=usd")</f>
        <v>-1463562050</v>
      </c>
      <c r="AS15" s="8">
        <f>_xll.BQL(Sheet1!$B$1,"
IS_COMPARABLE_EBIT(ae=a,FA_PERIOD_REFERENCE=" &amp;TEXT(A15,"yyyy-mm-dd") &amp; ")
","currency=usd")</f>
        <v>-868522896.4843756</v>
      </c>
      <c r="AT15" s="7">
        <f t="shared" si="14"/>
        <v>-0.40656913283288831</v>
      </c>
    </row>
    <row r="16" spans="1:46" x14ac:dyDescent="0.25">
      <c r="A16" s="2">
        <f>'BD YPF'!C16</f>
        <v>44259</v>
      </c>
      <c r="B16" s="8">
        <f>_xll.BQL(Sheet1!$B$1,"
EARN_FOR_COMMON(ae=e,FA_PERIOD_REFERENCE=" &amp;TEXT(A16,"yyyy-mm-dd") &amp; ")
","currency=usd")</f>
        <v>-2040635100</v>
      </c>
      <c r="C16" s="8">
        <f>_xll.BQL(Sheet1!$B$1,"
EARN_FOR_COMMON(ae=a,FA_PERIOD_REFERENCE=" &amp;TEXT(A16,"yyyy-mm-dd") &amp; ")
","currency=usd")</f>
        <v>-997379058.30115795</v>
      </c>
      <c r="D16" s="7">
        <f t="shared" si="15"/>
        <v>-0.51124085913196438</v>
      </c>
      <c r="E16" s="8">
        <f>_xll.BQL(Sheet1!$B$1,"
EARN_FOR_COM_TO_TOT_REV(ae=e,FA_PERIOD_REFERENCE=" &amp;TEXT(A16,"yyyy-mm-dd") &amp; ")
","currency=usd")</f>
        <v>-22.847996937708984</v>
      </c>
      <c r="F16" s="8">
        <f>_xll.BQL(Sheet1!$B$1,"
EARN_FOR_COM_TO_TOT_REV(ae=a,FA_PERIOD_REFERENCE=" &amp;TEXT(A16,"yyyy-mm-dd") &amp; ")
","currency=usd")</f>
        <v>-10.408018099601605</v>
      </c>
      <c r="G16" s="7">
        <f t="shared" si="1"/>
        <v>-0.54446693388583589</v>
      </c>
      <c r="H16" s="8">
        <f>_xll.BQL(Sheet1!$B$1,"
ROA_TO_ROE(ae=e,FA_PERIOD_REFERENCE=" &amp;TEXT(A16,"yyyy-mm-dd") &amp; ")
","currency=usd")</f>
        <v>0.18297649773561095</v>
      </c>
      <c r="I16" s="8">
        <f>_xll.BQL(Sheet1!$B$1,"
ROA_TO_ROE(ae=a,FA_PERIOD_REFERENCE=" &amp;TEXT(A16,"yyyy-mm-dd") &amp; ")
","currency=usd")</f>
        <v>0.34885574603733893</v>
      </c>
      <c r="J16" s="7">
        <f t="shared" si="2"/>
        <v>0.90656040723553821</v>
      </c>
      <c r="K16" s="8">
        <f>_xll.BQL(Sheet1!$B$1,"
EBITDA_TO_REVENUE(ae=e,FA_PERIOD_REFERENCE=" &amp;TEXT(A16,"yyyy-mm-dd") &amp; ")
","currency=usd")</f>
        <v>21.835055904919756</v>
      </c>
      <c r="L16" s="8">
        <f>_xll.BQL(Sheet1!$B$1,"
EBITDA_TO_REVENUE(ae=a,FA_PERIOD_REFERENCE=" &amp;TEXT(A16,"yyyy-mm-dd") &amp; ")
","currency=usd")</f>
        <v>20.077527025371122</v>
      </c>
      <c r="M16" s="7">
        <f t="shared" si="3"/>
        <v>-8.0491155470439502E-2</v>
      </c>
      <c r="N16" s="8">
        <f>_xll.BQL(Sheet1!$B$1,"
CF_NET_INC(ae=e,FA_PERIOD_REFERENCE=" &amp;TEXT(A16,"yyyy-mm-dd") &amp; ")
","currency=usd")</f>
        <v>-2040635100</v>
      </c>
      <c r="O16" s="8">
        <f>_xll.BQL(Sheet1!$B$1,"
CF_NET_INC(ae=a,FA_PERIOD_REFERENCE=" &amp;TEXT(A16,"yyyy-mm-dd") &amp; ")
","currency=usd")</f>
        <v>-997379058.30115795</v>
      </c>
      <c r="P16" s="7">
        <f t="shared" si="4"/>
        <v>-0.51124085913196438</v>
      </c>
      <c r="Q16" s="8" t="str">
        <f>_xll.BQL(Sheet1!$B$1,"
BS_TOT_LIAB2(ae=e,FA_PERIOD_REFERENCE=" &amp;TEXT(A16,"yyyy-mm-dd") &amp; ")
","currency=usd")</f>
        <v>#N/A</v>
      </c>
      <c r="R16" s="8">
        <f>_xll.BQL(Sheet1!$B$1,"
BS_TOT_LIAB2(ae=a,FA_PERIOD_REFERENCE=" &amp;TEXT(A16,"yyyy-mm-dd") &amp; ")
","currency=usd")</f>
        <v>14753977000</v>
      </c>
      <c r="S16" s="7" t="e">
        <f t="shared" si="5"/>
        <v>#VALUE!</v>
      </c>
      <c r="T16" s="8">
        <f>_xll.BQL(Sheet1!$B$1,"
IS_COMP_NET_INCOME_ADJUST(ae=e,FA_PERIOD_REFERENCE=" &amp;TEXT(A16,"yyyy-mm-dd") &amp; ")
","currency=usd")</f>
        <v>-1437470720.0000002</v>
      </c>
      <c r="U16" s="8">
        <f>_xll.BQL(Sheet1!$B$1,"
IS_COMP_NET_INCOME_ADJUST(ae=a,FA_PERIOD_REFERENCE=" &amp;TEXT(A16,"yyyy-mm-dd") &amp; ")
","currency=usd")</f>
        <v>-1066053852.6254823</v>
      </c>
      <c r="V16" s="7">
        <f t="shared" si="6"/>
        <v>-0.25838221412573736</v>
      </c>
      <c r="W16" s="8">
        <f>_xll.BQL(Sheet1!$B$1,"
SALES_REV_TURN(ae=e,FA_PERIOD_REFERENCE=" &amp;TEXT(A16,"yyyy-mm-dd") &amp; ")
","currency=usd")</f>
        <v>8931352300</v>
      </c>
      <c r="X16" s="8">
        <f>_xll.BQL(Sheet1!$B$1,"
SALES_REV_TURN(ae=a,FA_PERIOD_REFERENCE=" &amp;TEXT(A16,"yyyy-mm-dd") &amp; ")
","currency=usd")</f>
        <v>9582795194.5945911</v>
      </c>
      <c r="Y16" s="7">
        <f t="shared" si="7"/>
        <v>7.2938886823957327E-2</v>
      </c>
      <c r="Z16" s="8">
        <f>_xll.BQL(Sheet1!$B$1,"
IS_OPER_INC(ae=e,FA_PERIOD_REFERENCE=" &amp;TEXT(A16,"yyyy-mm-dd") &amp; ")
","currency=usd")</f>
        <v>-1251816066.6666667</v>
      </c>
      <c r="AA16" s="8">
        <f>_xll.BQL(Sheet1!$B$1,"
IS_OPER_INC(ae=a,FA_PERIOD_REFERENCE=" &amp;TEXT(A16,"yyyy-mm-dd") &amp; ")
","currency=usd")</f>
        <v>-836249549.4208492</v>
      </c>
      <c r="AB16" s="7">
        <f t="shared" si="8"/>
        <v>-0.33197090875529922</v>
      </c>
      <c r="AC16" s="8">
        <f>_xll.BQL(Sheet1!$B$1,"
EV_TO_MARKET_CAP(ae=e,FA_PERIOD_REFERENCE=" &amp;TEXT(A16,"yyyy-mm-dd") &amp; ")
","currency=usd")</f>
        <v>5.36863889262247</v>
      </c>
      <c r="AD16" s="8">
        <f>_xll.BQL(Sheet1!$B$1,"
EV_TO_MARKET_CAP(ae=a,FA_PERIOD_REFERENCE=" &amp;TEXT(A16,"yyyy-mm-dd") &amp; ")
","currency=usd")</f>
        <v>5.3492595847476654</v>
      </c>
      <c r="AE16" s="7">
        <f t="shared" si="9"/>
        <v>-3.6097245991782989E-3</v>
      </c>
      <c r="AF16" s="8">
        <f>_xll.BQL(Sheet1!$B$1,"
EBIT_TO_NET_SALES(ae=e,FA_PERIOD_REFERENCE=" &amp;TEXT(A16,"yyyy-mm-dd") &amp; ")
","currency=usd")</f>
        <v>-14.01597456486701</v>
      </c>
      <c r="AG16" s="8">
        <f>_xll.BQL(Sheet1!$B$1,"
EBIT_TO_NET_SALES(ae=a,FA_PERIOD_REFERENCE=" &amp;TEXT(A16,"yyyy-mm-dd") &amp; ")
","currency=usd")</f>
        <v>-8.7265722833412536</v>
      </c>
      <c r="AH16" s="7">
        <f t="shared" si="10"/>
        <v>-0.3773838384941407</v>
      </c>
      <c r="AI16" s="8">
        <f>_xll.BQL(Sheet1!$B$1,"
CF_FREE_CASH_FLOW(ae=e,FA_PERIOD_REFERENCE=" &amp;TEXT(A16,"yyyy-mm-dd") &amp; ")
","currency=usd")</f>
        <v>879934210.08230042</v>
      </c>
      <c r="AJ16" s="8">
        <f>_xll.BQL(Sheet1!$B$1,"
CF_FREE_CASH_FLOW(ae=a,FA_PERIOD_REFERENCE=" &amp;TEXT(A16,"yyyy-mm-dd") &amp; ")
","currency=usd")</f>
        <v>485980460.61776048</v>
      </c>
      <c r="AK16" s="7">
        <f t="shared" si="11"/>
        <v>-0.44770818653327882</v>
      </c>
      <c r="AL16" s="8">
        <f>_xll.BQL(Sheet1!$B$1,"
IS_COMP_SALES(ae=e,FA_PERIOD_REFERENCE=" &amp;TEXT(A16,"yyyy-mm-dd") &amp; ")
","currency=usd")</f>
        <v>8931352300</v>
      </c>
      <c r="AM16" s="8">
        <f>_xll.BQL(Sheet1!$B$1,"
IS_COMP_SALES(ae=a,FA_PERIOD_REFERENCE=" &amp;TEXT(A16,"yyyy-mm-dd") &amp; ")
","currency=usd")</f>
        <v>9582795194.5945911</v>
      </c>
      <c r="AN16" s="7">
        <f t="shared" si="12"/>
        <v>7.2938886823957327E-2</v>
      </c>
      <c r="AO16" s="8">
        <f>_xll.BQL(Sheet1!$B$1,"
IS_COMPARABLE_EBITDA(ae=e,FA_PERIOD_REFERENCE=" &amp;TEXT(A16,"yyyy-mm-dd") &amp; ")
","currency=usd")</f>
        <v>1618502840</v>
      </c>
      <c r="AP16" s="8">
        <f>_xll.BQL(Sheet1!$B$1,"
IS_COMPARABLE_EBITDA(ae=a,FA_PERIOD_REFERENCE=" &amp;TEXT(A16,"yyyy-mm-dd") &amp; ")
","currency=usd")</f>
        <v>1923988294.9806943</v>
      </c>
      <c r="AQ16" s="7">
        <f t="shared" si="13"/>
        <v>0.18874570215810937</v>
      </c>
      <c r="AR16" s="8">
        <f>_xll.BQL(Sheet1!$B$1,"
IS_COMPARABLE_EBIT(ae=e,FA_PERIOD_REFERENCE=" &amp;TEXT(A16,"yyyy-mm-dd") &amp; ")
","currency=usd")</f>
        <v>-1251816066.6666667</v>
      </c>
      <c r="AS16" s="8">
        <f>_xll.BQL(Sheet1!$B$1,"
IS_COMPARABLE_EBIT(ae=a,FA_PERIOD_REFERENCE=" &amp;TEXT(A16,"yyyy-mm-dd") &amp; ")
","currency=usd")</f>
        <v>-836249549.4208492</v>
      </c>
      <c r="AT16" s="7">
        <f t="shared" si="14"/>
        <v>-0.33197090875529922</v>
      </c>
    </row>
    <row r="17" spans="1:46" x14ac:dyDescent="0.25">
      <c r="A17" s="2">
        <f>'BD YPF'!C17</f>
        <v>44145</v>
      </c>
      <c r="B17" s="8">
        <f>_xll.BQL(Sheet1!$B$1,"
EARN_FOR_COMMON(ae=e,FA_PERIOD_REFERENCE=" &amp;TEXT(A17,"yyyy-mm-dd") &amp; ")
","currency=usd")</f>
        <v>-705510000</v>
      </c>
      <c r="C17" s="8">
        <f>_xll.BQL(Sheet1!$B$1,"
EARN_FOR_COMMON(ae=a,FA_PERIOD_REFERENCE=" &amp;TEXT(A17,"yyyy-mm-dd") &amp; ")
","currency=usd")</f>
        <v>-1914004824.4274795</v>
      </c>
      <c r="D17" s="7">
        <f t="shared" si="15"/>
        <v>1.7129379093527795</v>
      </c>
      <c r="E17" s="8">
        <f>_xll.BQL(Sheet1!$B$1,"
EARN_FOR_COM_TO_TOT_REV(ae=e,FA_PERIOD_REFERENCE=" &amp;TEXT(A17,"yyyy-mm-dd") &amp; ")
","currency=usd")</f>
        <v>-7.4865725918483443</v>
      </c>
      <c r="F17" s="8">
        <f>_xll.BQL(Sheet1!$B$1,"
EARN_FOR_COM_TO_TOT_REV(ae=a,FA_PERIOD_REFERENCE=" &amp;TEXT(A17,"yyyy-mm-dd") &amp; ")
","currency=usd")</f>
        <v>-18.0592283441012</v>
      </c>
      <c r="G17" s="7">
        <f t="shared" si="1"/>
        <v>1.4122157532760387</v>
      </c>
      <c r="H17" s="8">
        <f>_xll.BQL(Sheet1!$B$1,"
ROA_TO_ROE(ae=e,FA_PERIOD_REFERENCE=" &amp;TEXT(A17,"yyyy-mm-dd") &amp; ")
","currency=usd")</f>
        <v>-5.3281351526965559E-2</v>
      </c>
      <c r="I17" s="8">
        <f>_xll.BQL(Sheet1!$B$1,"
ROA_TO_ROE(ae=a,FA_PERIOD_REFERENCE=" &amp;TEXT(A17,"yyyy-mm-dd") &amp; ")
","currency=usd")</f>
        <v>0.33794345747593701</v>
      </c>
      <c r="J17" s="7">
        <f t="shared" si="2"/>
        <v>-7.3426217201886228</v>
      </c>
      <c r="K17" s="8">
        <f>_xll.BQL(Sheet1!$B$1,"
EBITDA_TO_REVENUE(ae=e,FA_PERIOD_REFERENCE=" &amp;TEXT(A17,"yyyy-mm-dd") &amp; ")
","currency=usd")</f>
        <v>20.874187441696833</v>
      </c>
      <c r="L17" s="8">
        <f>_xll.BQL(Sheet1!$B$1,"
EBITDA_TO_REVENUE(ae=a,FA_PERIOD_REFERENCE=" &amp;TEXT(A17,"yyyy-mm-dd") &amp; ")
","currency=usd")</f>
        <v>13.085098813138686</v>
      </c>
      <c r="M17" s="7">
        <f t="shared" si="3"/>
        <v>-0.37314451881366184</v>
      </c>
      <c r="N17" s="8">
        <f>_xll.BQL(Sheet1!$B$1,"
CF_NET_INC(ae=e,FA_PERIOD_REFERENCE=" &amp;TEXT(A17,"yyyy-mm-dd") &amp; ")
","currency=usd")</f>
        <v>-705510000</v>
      </c>
      <c r="O17" s="8">
        <f>_xll.BQL(Sheet1!$B$1,"
CF_NET_INC(ae=a,FA_PERIOD_REFERENCE=" &amp;TEXT(A17,"yyyy-mm-dd") &amp; ")
","currency=usd")</f>
        <v>-1914004824.4274795</v>
      </c>
      <c r="P17" s="7">
        <f t="shared" si="4"/>
        <v>1.7129379093527795</v>
      </c>
      <c r="Q17" s="8">
        <f>_xll.BQL(Sheet1!$B$1,"
BS_TOT_LIAB2(ae=e,FA_PERIOD_REFERENCE=" &amp;TEXT(A17,"yyyy-mm-dd") &amp; ")
","currency=usd")</f>
        <v>15250360526.903168</v>
      </c>
      <c r="R17" s="8">
        <f>_xll.BQL(Sheet1!$B$1,"
BS_TOT_LIAB2(ae=a,FA_PERIOD_REFERENCE=" &amp;TEXT(A17,"yyyy-mm-dd") &amp; ")
","currency=usd")</f>
        <v>15238234400</v>
      </c>
      <c r="S17" s="7">
        <f t="shared" si="5"/>
        <v>-7.9513706458123057E-4</v>
      </c>
      <c r="T17" s="8">
        <f>_xll.BQL(Sheet1!$B$1,"
IS_COMP_NET_INCOME_ADJUST(ae=e,FA_PERIOD_REFERENCE=" &amp;TEXT(A17,"yyyy-mm-dd") &amp; ")
","currency=usd")</f>
        <v>-697383984.76190484</v>
      </c>
      <c r="U17" s="8">
        <f>_xll.BQL(Sheet1!$B$1,"
IS_COMP_NET_INCOME_ADJUST(ae=a,FA_PERIOD_REFERENCE=" &amp;TEXT(A17,"yyyy-mm-dd") &amp; ")
","currency=usd")</f>
        <v>-1898867933.587785</v>
      </c>
      <c r="V17" s="7">
        <f t="shared" si="6"/>
        <v>1.722844193555837</v>
      </c>
      <c r="W17" s="8">
        <f>_xll.BQL(Sheet1!$B$1,"
SALES_REV_TURN(ae=e,FA_PERIOD_REFERENCE=" &amp;TEXT(A17,"yyyy-mm-dd") &amp; ")
","currency=usd")</f>
        <v>8861064150</v>
      </c>
      <c r="X17" s="8">
        <f>_xll.BQL(Sheet1!$B$1,"
SALES_REV_TURN(ae=a,FA_PERIOD_REFERENCE=" &amp;TEXT(A17,"yyyy-mm-dd") &amp; ")
","currency=usd")</f>
        <v>10598486203.053429</v>
      </c>
      <c r="Y17" s="7">
        <f t="shared" si="7"/>
        <v>0.19607374731097371</v>
      </c>
      <c r="Z17" s="8">
        <f>_xll.BQL(Sheet1!$B$1,"
IS_OPER_INC(ae=e,FA_PERIOD_REFERENCE=" &amp;TEXT(A17,"yyyy-mm-dd") &amp; ")
","currency=usd")</f>
        <v>-671775500</v>
      </c>
      <c r="AA17" s="8">
        <f>_xll.BQL(Sheet1!$B$1,"
IS_OPER_INC(ae=a,FA_PERIOD_REFERENCE=" &amp;TEXT(A17,"yyyy-mm-dd") &amp; ")
","currency=usd")</f>
        <v>-1697932825.9541974</v>
      </c>
      <c r="AB17" s="7">
        <f t="shared" si="8"/>
        <v>1.5275301435586703</v>
      </c>
      <c r="AC17" s="8">
        <f>_xll.BQL(Sheet1!$B$1,"
EV_TO_MARKET_CAP(ae=e,FA_PERIOD_REFERENCE=" &amp;TEXT(A17,"yyyy-mm-dd") &amp; ")
","currency=usd")</f>
        <v>3.9190424277171587</v>
      </c>
      <c r="AD17" s="8">
        <f>_xll.BQL(Sheet1!$B$1,"
EV_TO_MARKET_CAP(ae=a,FA_PERIOD_REFERENCE=" &amp;TEXT(A17,"yyyy-mm-dd") &amp; ")
","currency=usd")</f>
        <v>5.1926331864283757</v>
      </c>
      <c r="AE17" s="7">
        <f t="shared" si="9"/>
        <v>0.32497498616086262</v>
      </c>
      <c r="AF17" s="8">
        <f>_xll.BQL(Sheet1!$B$1,"
EBIT_TO_NET_SALES(ae=e,FA_PERIOD_REFERENCE=" &amp;TEXT(A17,"yyyy-mm-dd") &amp; ")
","currency=usd")</f>
        <v>-7.1285964000159003</v>
      </c>
      <c r="AG17" s="8">
        <f>_xll.BQL(Sheet1!$B$1,"
EBIT_TO_NET_SALES(ae=a,FA_PERIOD_REFERENCE=" &amp;TEXT(A17,"yyyy-mm-dd") &amp; ")
","currency=usd")</f>
        <v>-16.020522114422551</v>
      </c>
      <c r="AH17" s="7">
        <f t="shared" si="10"/>
        <v>1.2473599591620612</v>
      </c>
      <c r="AI17" s="8">
        <f>_xll.BQL(Sheet1!$B$1,"
CF_FREE_CASH_FLOW(ae=e,FA_PERIOD_REFERENCE=" &amp;TEXT(A17,"yyyy-mm-dd") &amp; ")
","currency=usd")</f>
        <v>840469353.40537536</v>
      </c>
      <c r="AJ17" s="8">
        <f>_xll.BQL(Sheet1!$B$1,"
CF_FREE_CASH_FLOW(ae=a,FA_PERIOD_REFERENCE=" &amp;TEXT(A17,"yyyy-mm-dd") &amp; ")
","currency=usd")</f>
        <v>410165877.86259514</v>
      </c>
      <c r="AK17" s="7">
        <f t="shared" si="11"/>
        <v>-0.51197997142822194</v>
      </c>
      <c r="AL17" s="8">
        <f>_xll.BQL(Sheet1!$B$1,"
IS_COMP_SALES(ae=e,FA_PERIOD_REFERENCE=" &amp;TEXT(A17,"yyyy-mm-dd") &amp; ")
","currency=usd")</f>
        <v>8861064150</v>
      </c>
      <c r="AM17" s="8">
        <f>_xll.BQL(Sheet1!$B$1,"
IS_COMP_SALES(ae=a,FA_PERIOD_REFERENCE=" &amp;TEXT(A17,"yyyy-mm-dd") &amp; ")
","currency=usd")</f>
        <v>10598486203.053429</v>
      </c>
      <c r="AN17" s="7">
        <f t="shared" si="12"/>
        <v>0.19607374731097371</v>
      </c>
      <c r="AO17" s="8">
        <f>_xll.BQL(Sheet1!$B$1,"
IS_COMPARABLE_EBITDA(ae=e,FA_PERIOD_REFERENCE=" &amp;TEXT(A17,"yyyy-mm-dd") &amp; ")
","currency=usd")</f>
        <v>1849675140.0000002</v>
      </c>
      <c r="AP17" s="8">
        <f>_xll.BQL(Sheet1!$B$1,"
IS_COMPARABLE_EBITDA(ae=a,FA_PERIOD_REFERENCE=" &amp;TEXT(A17,"yyyy-mm-dd") &amp; ")
","currency=usd")</f>
        <v>1890010505.3435102</v>
      </c>
      <c r="AQ17" s="7">
        <f t="shared" si="13"/>
        <v>2.1806729447372053E-2</v>
      </c>
      <c r="AR17" s="8">
        <f>_xll.BQL(Sheet1!$B$1,"
IS_COMPARABLE_EBIT(ae=e,FA_PERIOD_REFERENCE=" &amp;TEXT(A17,"yyyy-mm-dd") &amp; ")
","currency=usd")</f>
        <v>-671775500</v>
      </c>
      <c r="AS17" s="8">
        <f>_xll.BQL(Sheet1!$B$1,"
IS_COMPARABLE_EBIT(ae=a,FA_PERIOD_REFERENCE=" &amp;TEXT(A17,"yyyy-mm-dd") &amp; ")
","currency=usd")</f>
        <v>-1697932825.9541974</v>
      </c>
      <c r="AT17" s="7">
        <f t="shared" si="14"/>
        <v>1.5275301435586703</v>
      </c>
    </row>
    <row r="18" spans="1:46" x14ac:dyDescent="0.25">
      <c r="A18" s="2">
        <f>'BD YPF'!C18</f>
        <v>44053</v>
      </c>
      <c r="B18" s="8">
        <f>_xll.BQL(Sheet1!$B$1,"
EARN_FOR_COMMON(ae=e,FA_PERIOD_REFERENCE=" &amp;TEXT(A18,"yyyy-mm-dd") &amp; ")
","currency=usd")</f>
        <v>-323380200</v>
      </c>
      <c r="C18" s="8">
        <f>_xll.BQL(Sheet1!$B$1,"
EARN_FOR_COMMON(ae=a,FA_PERIOD_REFERENCE=" &amp;TEXT(A18,"yyyy-mm-dd") &amp; ")
","currency=usd")</f>
        <v>-1732349496.1832092</v>
      </c>
      <c r="D18" s="7">
        <f t="shared" si="15"/>
        <v>4.3570054573013719</v>
      </c>
      <c r="E18" s="8">
        <f>_xll.BQL(Sheet1!$B$1,"
EARN_FOR_COM_TO_TOT_REV(ae=e,FA_PERIOD_REFERENCE=" &amp;TEXT(A18,"yyyy-mm-dd") &amp; ")
","currency=usd")</f>
        <v>-3.1627415239420889</v>
      </c>
      <c r="F18" s="8">
        <f>_xll.BQL(Sheet1!$B$1,"
EARN_FOR_COM_TO_TOT_REV(ae=a,FA_PERIOD_REFERENCE=" &amp;TEXT(A18,"yyyy-mm-dd") &amp; ")
","currency=usd")</f>
        <v>-14.609243703519473</v>
      </c>
      <c r="G18" s="7">
        <f t="shared" si="1"/>
        <v>3.6191709290584999</v>
      </c>
      <c r="H18" s="8">
        <f>_xll.BQL(Sheet1!$B$1,"
ROA_TO_ROE(ae=e,FA_PERIOD_REFERENCE=" &amp;TEXT(A18,"yyyy-mm-dd") &amp; ")
","currency=usd")</f>
        <v>-0.65599999999999992</v>
      </c>
      <c r="I18" s="8">
        <f>_xll.BQL(Sheet1!$B$1,"
ROA_TO_ROE(ae=a,FA_PERIOD_REFERENCE=" &amp;TEXT(A18,"yyyy-mm-dd") &amp; ")
","currency=usd")</f>
        <v>0.33629513381244092</v>
      </c>
      <c r="J18" s="7">
        <f t="shared" si="2"/>
        <v>-1.5126450210555502</v>
      </c>
      <c r="K18" s="8">
        <f>_xll.BQL(Sheet1!$B$1,"
EBITDA_TO_REVENUE(ae=e,FA_PERIOD_REFERENCE=" &amp;TEXT(A18,"yyyy-mm-dd") &amp; ")
","currency=usd")</f>
        <v>23.356621116649016</v>
      </c>
      <c r="L18" s="8">
        <f>_xll.BQL(Sheet1!$B$1,"
EBITDA_TO_REVENUE(ae=a,FA_PERIOD_REFERENCE=" &amp;TEXT(A18,"yyyy-mm-dd") &amp; ")
","currency=usd")</f>
        <v>10.183629078749314</v>
      </c>
      <c r="M18" s="7">
        <f t="shared" si="3"/>
        <v>-0.5639939087126673</v>
      </c>
      <c r="N18" s="8">
        <f>_xll.BQL(Sheet1!$B$1,"
CF_NET_INC(ae=e,FA_PERIOD_REFERENCE=" &amp;TEXT(A18,"yyyy-mm-dd") &amp; ")
","currency=usd")</f>
        <v>-323380200</v>
      </c>
      <c r="O18" s="8">
        <f>_xll.BQL(Sheet1!$B$1,"
CF_NET_INC(ae=a,FA_PERIOD_REFERENCE=" &amp;TEXT(A18,"yyyy-mm-dd") &amp; ")
","currency=usd")</f>
        <v>-1732349496.1832092</v>
      </c>
      <c r="P18" s="7">
        <f t="shared" si="4"/>
        <v>4.3570054573013719</v>
      </c>
      <c r="Q18" s="8" t="str">
        <f>_xll.BQL(Sheet1!$B$1,"
BS_TOT_LIAB2(ae=e,FA_PERIOD_REFERENCE=" &amp;TEXT(A18,"yyyy-mm-dd") &amp; ")
","currency=usd")</f>
        <v>#N/A</v>
      </c>
      <c r="R18" s="8">
        <f>_xll.BQL(Sheet1!$B$1,"
BS_TOT_LIAB2(ae=a,FA_PERIOD_REFERENCE=" &amp;TEXT(A18,"yyyy-mm-dd") &amp; ")
","currency=usd")</f>
        <v>15739024400</v>
      </c>
      <c r="S18" s="7" t="e">
        <f t="shared" si="5"/>
        <v>#VALUE!</v>
      </c>
      <c r="T18" s="8">
        <f>_xll.BQL(Sheet1!$B$1,"
IS_COMP_NET_INCOME_ADJUST(ae=e,FA_PERIOD_REFERENCE=" &amp;TEXT(A18,"yyyy-mm-dd") &amp; ")
","currency=usd")</f>
        <v>-334111424.76190478</v>
      </c>
      <c r="U18" s="8">
        <f>_xll.BQL(Sheet1!$B$1,"
IS_COMP_NET_INCOME_ADJUST(ae=a,FA_PERIOD_REFERENCE=" &amp;TEXT(A18,"yyyy-mm-dd") &amp; ")
","currency=usd")</f>
        <v>-1237971862.9007657</v>
      </c>
      <c r="V18" s="7">
        <f t="shared" si="6"/>
        <v>2.7052664804352977</v>
      </c>
      <c r="W18" s="8">
        <f>_xll.BQL(Sheet1!$B$1,"
SALES_REV_TURN(ae=e,FA_PERIOD_REFERENCE=" &amp;TEXT(A18,"yyyy-mm-dd") &amp; ")
","currency=usd")</f>
        <v>9795672446.0317459</v>
      </c>
      <c r="X18" s="8">
        <f>_xll.BQL(Sheet1!$B$1,"
SALES_REV_TURN(ae=a,FA_PERIOD_REFERENCE=" &amp;TEXT(A18,"yyyy-mm-dd") &amp; ")
","currency=usd")</f>
        <v>11857899911.450403</v>
      </c>
      <c r="Y18" s="7">
        <f t="shared" si="7"/>
        <v>0.21052433886293032</v>
      </c>
      <c r="Z18" s="8">
        <f>_xll.BQL(Sheet1!$B$1,"
IS_OPER_INC(ae=e,FA_PERIOD_REFERENCE=" &amp;TEXT(A18,"yyyy-mm-dd") &amp; ")
","currency=usd")</f>
        <v>-130706766.66666666</v>
      </c>
      <c r="AA18" s="8">
        <f>_xll.BQL(Sheet1!$B$1,"
IS_OPER_INC(ae=a,FA_PERIOD_REFERENCE=" &amp;TEXT(A18,"yyyy-mm-dd") &amp; ")
","currency=usd")</f>
        <v>-2002328033.58779</v>
      </c>
      <c r="AB18" s="7">
        <f t="shared" si="8"/>
        <v>14.319237746077849</v>
      </c>
      <c r="AC18" s="8">
        <f>_xll.BQL(Sheet1!$B$1,"
EV_TO_MARKET_CAP(ae=e,FA_PERIOD_REFERENCE=" &amp;TEXT(A18,"yyyy-mm-dd") &amp; ")
","currency=usd")</f>
        <v>3.7773266377927759</v>
      </c>
      <c r="AD18" s="8">
        <f>_xll.BQL(Sheet1!$B$1,"
EV_TO_MARKET_CAP(ae=a,FA_PERIOD_REFERENCE=" &amp;TEXT(A18,"yyyy-mm-dd") &amp; ")
","currency=usd")</f>
        <v>4.4961933691122393</v>
      </c>
      <c r="AE18" s="7">
        <f t="shared" si="9"/>
        <v>0.19031097923252993</v>
      </c>
      <c r="AF18" s="8">
        <f>_xll.BQL(Sheet1!$B$1,"
EBIT_TO_NET_SALES(ae=e,FA_PERIOD_REFERENCE=" &amp;TEXT(A18,"yyyy-mm-dd") &amp; ")
","currency=usd")</f>
        <v>-1.2783457935794305</v>
      </c>
      <c r="AG18" s="8">
        <f>_xll.BQL(Sheet1!$B$1,"
EBIT_TO_NET_SALES(ae=a,FA_PERIOD_REFERENCE=" &amp;TEXT(A18,"yyyy-mm-dd") &amp; ")
","currency=usd")</f>
        <v>-16.886025759538349</v>
      </c>
      <c r="AH18" s="7">
        <f t="shared" si="10"/>
        <v>12.209278619564003</v>
      </c>
      <c r="AI18" s="8">
        <f>_xll.BQL(Sheet1!$B$1,"
CF_FREE_CASH_FLOW(ae=e,FA_PERIOD_REFERENCE=" &amp;TEXT(A18,"yyyy-mm-dd") &amp; ")
","currency=usd")</f>
        <v>801004496.72845018</v>
      </c>
      <c r="AJ18" s="8">
        <f>_xll.BQL(Sheet1!$B$1,"
CF_FREE_CASH_FLOW(ae=a,FA_PERIOD_REFERENCE=" &amp;TEXT(A18,"yyyy-mm-dd") &amp; ")
","currency=usd")</f>
        <v>302419603.05343568</v>
      </c>
      <c r="AK18" s="7">
        <f t="shared" si="11"/>
        <v>-0.62244955641496302</v>
      </c>
      <c r="AL18" s="8">
        <f>_xll.BQL(Sheet1!$B$1,"
IS_COMP_SALES(ae=e,FA_PERIOD_REFERENCE=" &amp;TEXT(A18,"yyyy-mm-dd") &amp; ")
","currency=usd")</f>
        <v>9795672446.0317459</v>
      </c>
      <c r="AM18" s="8">
        <f>_xll.BQL(Sheet1!$B$1,"
IS_COMP_SALES(ae=a,FA_PERIOD_REFERENCE=" &amp;TEXT(A18,"yyyy-mm-dd") &amp; ")
","currency=usd")</f>
        <v>11857899911.450403</v>
      </c>
      <c r="AN18" s="7">
        <f t="shared" si="12"/>
        <v>0.21052433886293032</v>
      </c>
      <c r="AO18" s="8">
        <f>_xll.BQL(Sheet1!$B$1,"
IS_COMPARABLE_EBITDA(ae=e,FA_PERIOD_REFERENCE=" &amp;TEXT(A18,"yyyy-mm-dd") &amp; ")
","currency=usd")</f>
        <v>2287938099.0476189</v>
      </c>
      <c r="AP18" s="8">
        <f>_xll.BQL(Sheet1!$B$1,"
IS_COMPARABLE_EBITDA(ae=a,FA_PERIOD_REFERENCE=" &amp;TEXT(A18,"yyyy-mm-dd") &amp; ")
","currency=usd")</f>
        <v>2490256662.5954242</v>
      </c>
      <c r="AQ18" s="7">
        <f t="shared" si="13"/>
        <v>8.8428338000937412E-2</v>
      </c>
      <c r="AR18" s="8">
        <f>_xll.BQL(Sheet1!$B$1,"
IS_COMPARABLE_EBIT(ae=e,FA_PERIOD_REFERENCE=" &amp;TEXT(A18,"yyyy-mm-dd") &amp; ")
","currency=usd")</f>
        <v>-130706766.66666666</v>
      </c>
      <c r="AS18" s="8">
        <f>_xll.BQL(Sheet1!$B$1,"
IS_COMPARABLE_EBIT(ae=a,FA_PERIOD_REFERENCE=" &amp;TEXT(A18,"yyyy-mm-dd") &amp; ")
","currency=usd")</f>
        <v>-2002328033.58779</v>
      </c>
      <c r="AT18" s="7">
        <f t="shared" si="14"/>
        <v>14.319237746077849</v>
      </c>
    </row>
    <row r="19" spans="1:46" x14ac:dyDescent="0.25">
      <c r="A19" s="2">
        <f>'BD YPF'!C19</f>
        <v>43962</v>
      </c>
      <c r="B19" s="8">
        <f>_xll.BQL(Sheet1!$B$1,"
EARN_FOR_COMMON(ae=e,FA_PERIOD_REFERENCE=" &amp;TEXT(A19,"yyyy-mm-dd") &amp; ")
","currency=usd")</f>
        <v>92834000</v>
      </c>
      <c r="C19" s="8">
        <f>_xll.BQL(Sheet1!$B$1,"
EARN_FOR_COMMON(ae=a,FA_PERIOD_REFERENCE=" &amp;TEXT(A19,"yyyy-mm-dd") &amp; ")
","currency=usd")</f>
        <v>-374339150.38168025</v>
      </c>
      <c r="D19" s="7">
        <f t="shared" si="15"/>
        <v>-5.0323496820311551</v>
      </c>
      <c r="E19" s="8">
        <f>_xll.BQL(Sheet1!$B$1,"
EARN_FOR_COM_TO_TOT_REV(ae=e,FA_PERIOD_REFERENCE=" &amp;TEXT(A19,"yyyy-mm-dd") &amp; ")
","currency=usd")</f>
        <v>0.817116668329252</v>
      </c>
      <c r="F19" s="8">
        <f>_xll.BQL(Sheet1!$B$1,"
EARN_FOR_COM_TO_TOT_REV(ae=a,FA_PERIOD_REFERENCE=" &amp;TEXT(A19,"yyyy-mm-dd") &amp; ")
","currency=usd")</f>
        <v>-2.7235802746006827</v>
      </c>
      <c r="G19" s="7">
        <f t="shared" si="1"/>
        <v>-4.3331596088592246</v>
      </c>
      <c r="H19" s="8">
        <f>_xll.BQL(Sheet1!$B$1,"
ROA_TO_ROE(ae=e,FA_PERIOD_REFERENCE=" &amp;TEXT(A19,"yyyy-mm-dd") &amp; ")
","currency=usd")</f>
        <v>-0.3203125</v>
      </c>
      <c r="I19" s="8">
        <f>_xll.BQL(Sheet1!$B$1,"
ROA_TO_ROE(ae=a,FA_PERIOD_REFERENCE=" &amp;TEXT(A19,"yyyy-mm-dd") &amp; ")
","currency=usd")</f>
        <v>0.35371638217145224</v>
      </c>
      <c r="J19" s="7">
        <f t="shared" si="2"/>
        <v>-2.1042852906816067</v>
      </c>
      <c r="K19" s="8">
        <f>_xll.BQL(Sheet1!$B$1,"
EBITDA_TO_REVENUE(ae=e,FA_PERIOD_REFERENCE=" &amp;TEXT(A19,"yyyy-mm-dd") &amp; ")
","currency=usd")</f>
        <v>25.109168433237478</v>
      </c>
      <c r="L19" s="8">
        <f>_xll.BQL(Sheet1!$B$1,"
EBITDA_TO_REVENUE(ae=a,FA_PERIOD_REFERENCE=" &amp;TEXT(A19,"yyyy-mm-dd") &amp; ")
","currency=usd")</f>
        <v>22.210316768139897</v>
      </c>
      <c r="M19" s="7">
        <f t="shared" si="3"/>
        <v>-0.11544992709755841</v>
      </c>
      <c r="N19" s="8">
        <f>_xll.BQL(Sheet1!$B$1,"
CF_NET_INC(ae=e,FA_PERIOD_REFERENCE=" &amp;TEXT(A19,"yyyy-mm-dd") &amp; ")
","currency=usd")</f>
        <v>92834000</v>
      </c>
      <c r="O19" s="8">
        <f>_xll.BQL(Sheet1!$B$1,"
CF_NET_INC(ae=a,FA_PERIOD_REFERENCE=" &amp;TEXT(A19,"yyyy-mm-dd") &amp; ")
","currency=usd")</f>
        <v>-374339150.38168025</v>
      </c>
      <c r="P19" s="7">
        <f t="shared" si="4"/>
        <v>-5.0323496820311551</v>
      </c>
      <c r="Q19" s="8" t="str">
        <f>_xll.BQL(Sheet1!$B$1,"
BS_TOT_LIAB2(ae=e,FA_PERIOD_REFERENCE=" &amp;TEXT(A19,"yyyy-mm-dd") &amp; ")
","currency=usd")</f>
        <v>#N/A</v>
      </c>
      <c r="R19" s="8">
        <f>_xll.BQL(Sheet1!$B$1,"
BS_TOT_LIAB2(ae=a,FA_PERIOD_REFERENCE=" &amp;TEXT(A19,"yyyy-mm-dd") &amp; ")
","currency=usd")</f>
        <v>16478189500</v>
      </c>
      <c r="S19" s="7" t="e">
        <f t="shared" si="5"/>
        <v>#VALUE!</v>
      </c>
      <c r="T19" s="8">
        <f>_xll.BQL(Sheet1!$B$1,"
IS_COMP_NET_INCOME_ADJUST(ae=e,FA_PERIOD_REFERENCE=" &amp;TEXT(A19,"yyyy-mm-dd") &amp; ")
","currency=usd")</f>
        <v>54288285.714285709</v>
      </c>
      <c r="U19" s="8">
        <f>_xll.BQL(Sheet1!$B$1,"
IS_COMP_NET_INCOME_ADJUST(ae=a,FA_PERIOD_REFERENCE=" &amp;TEXT(A19,"yyyy-mm-dd") &amp; ")
","currency=usd")</f>
        <v>177452435.61068743</v>
      </c>
      <c r="V19" s="7">
        <f t="shared" si="6"/>
        <v>2.268705822552648</v>
      </c>
      <c r="W19" s="8">
        <f>_xll.BQL(Sheet1!$B$1,"
SALES_REV_TURN(ae=e,FA_PERIOD_REFERENCE=" &amp;TEXT(A19,"yyyy-mm-dd") &amp; ")
","currency=usd")</f>
        <v>11211679255.952379</v>
      </c>
      <c r="X19" s="8">
        <f>_xll.BQL(Sheet1!$B$1,"
SALES_REV_TURN(ae=a,FA_PERIOD_REFERENCE=" &amp;TEXT(A19,"yyyy-mm-dd") &amp; ")
","currency=usd")</f>
        <v>13744377350.38171</v>
      </c>
      <c r="Y19" s="7">
        <f t="shared" si="7"/>
        <v>0.225898193893185</v>
      </c>
      <c r="Z19" s="8">
        <f>_xll.BQL(Sheet1!$B$1,"
IS_OPER_INC(ae=e,FA_PERIOD_REFERENCE=" &amp;TEXT(A19,"yyyy-mm-dd") &amp; ")
","currency=usd")</f>
        <v>414301333.33333343</v>
      </c>
      <c r="AA19" s="8">
        <f>_xll.BQL(Sheet1!$B$1,"
IS_OPER_INC(ae=a,FA_PERIOD_REFERENCE=" &amp;TEXT(A19,"yyyy-mm-dd") &amp; ")
","currency=usd")</f>
        <v>-320511486.64122212</v>
      </c>
      <c r="AB19" s="7">
        <f t="shared" si="8"/>
        <v>-1.7736192496956049</v>
      </c>
      <c r="AC19" s="8">
        <f>_xll.BQL(Sheet1!$B$1,"
EV_TO_MARKET_CAP(ae=e,FA_PERIOD_REFERENCE=" &amp;TEXT(A19,"yyyy-mm-dd") &amp; ")
","currency=usd")</f>
        <v>5.7080298174477173</v>
      </c>
      <c r="AD19" s="8">
        <f>_xll.BQL(Sheet1!$B$1,"
EV_TO_MARKET_CAP(ae=a,FA_PERIOD_REFERENCE=" &amp;TEXT(A19,"yyyy-mm-dd") &amp; ")
","currency=usd")</f>
        <v>5.958563791492268</v>
      </c>
      <c r="AE19" s="7">
        <f t="shared" si="9"/>
        <v>4.3891497076407049E-2</v>
      </c>
      <c r="AF19" s="8">
        <f>_xll.BQL(Sheet1!$B$1,"
EBIT_TO_NET_SALES(ae=e,FA_PERIOD_REFERENCE=" &amp;TEXT(A19,"yyyy-mm-dd") &amp; ")
","currency=usd")</f>
        <v>3.6466437423541014</v>
      </c>
      <c r="AG19" s="8">
        <f>_xll.BQL(Sheet1!$B$1,"
EBIT_TO_NET_SALES(ae=a,FA_PERIOD_REFERENCE=" &amp;TEXT(A19,"yyyy-mm-dd") &amp; ")
","currency=usd")</f>
        <v>-2.3319462094972301</v>
      </c>
      <c r="AH19" s="7">
        <f t="shared" si="10"/>
        <v>-1.6394773864012928</v>
      </c>
      <c r="AI19" s="8">
        <f>_xll.BQL(Sheet1!$B$1,"
CF_FREE_CASH_FLOW(ae=e,FA_PERIOD_REFERENCE=" &amp;TEXT(A19,"yyyy-mm-dd") &amp; ")
","currency=usd")</f>
        <v>761539640.05152512</v>
      </c>
      <c r="AJ19" s="8">
        <f>_xll.BQL(Sheet1!$B$1,"
CF_FREE_CASH_FLOW(ae=a,FA_PERIOD_REFERENCE=" &amp;TEXT(A19,"yyyy-mm-dd") &amp; ")
","currency=usd")</f>
        <v>114657300.00000025</v>
      </c>
      <c r="AK19" s="7">
        <f t="shared" si="11"/>
        <v>-0.84944014208867369</v>
      </c>
      <c r="AL19" s="8">
        <f>_xll.BQL(Sheet1!$B$1,"
IS_COMP_SALES(ae=e,FA_PERIOD_REFERENCE=" &amp;TEXT(A19,"yyyy-mm-dd") &amp; ")
","currency=usd")</f>
        <v>11211679255.952379</v>
      </c>
      <c r="AM19" s="8">
        <f>_xll.BQL(Sheet1!$B$1,"
IS_COMP_SALES(ae=a,FA_PERIOD_REFERENCE=" &amp;TEXT(A19,"yyyy-mm-dd") &amp; ")
","currency=usd")</f>
        <v>13744377350.38171</v>
      </c>
      <c r="AN19" s="7">
        <f t="shared" si="12"/>
        <v>0.225898193893185</v>
      </c>
      <c r="AO19" s="8">
        <f>_xll.BQL(Sheet1!$B$1,"
IS_COMPARABLE_EBITDA(ae=e,FA_PERIOD_REFERENCE=" &amp;TEXT(A19,"yyyy-mm-dd") &amp; ")
","currency=usd")</f>
        <v>2815159428.5714288</v>
      </c>
      <c r="AP19" s="8">
        <f>_xll.BQL(Sheet1!$B$1,"
IS_COMPARABLE_EBITDA(ae=a,FA_PERIOD_REFERENCE=" &amp;TEXT(A19,"yyyy-mm-dd") &amp; ")
","currency=usd")</f>
        <v>3583773168.3206186</v>
      </c>
      <c r="AQ19" s="7">
        <f t="shared" si="13"/>
        <v>0.27302671811352019</v>
      </c>
      <c r="AR19" s="8">
        <f>_xll.BQL(Sheet1!$B$1,"
IS_COMPARABLE_EBIT(ae=e,FA_PERIOD_REFERENCE=" &amp;TEXT(A19,"yyyy-mm-dd") &amp; ")
","currency=usd")</f>
        <v>414301333.33333343</v>
      </c>
      <c r="AS19" s="8">
        <f>_xll.BQL(Sheet1!$B$1,"
IS_COMPARABLE_EBIT(ae=a,FA_PERIOD_REFERENCE=" &amp;TEXT(A19,"yyyy-mm-dd") &amp; ")
","currency=usd")</f>
        <v>-320511486.64122212</v>
      </c>
      <c r="AT19" s="7">
        <f t="shared" si="14"/>
        <v>-1.7736192496956049</v>
      </c>
    </row>
    <row r="20" spans="1:46" x14ac:dyDescent="0.25">
      <c r="A20" s="2">
        <f>'BD YPF'!C20</f>
        <v>43895</v>
      </c>
      <c r="B20" s="8">
        <f>_xll.BQL(Sheet1!$B$1,"
EARN_FOR_COMMON(ae=e,FA_PERIOD_REFERENCE=" &amp;TEXT(A20,"yyyy-mm-dd") &amp; ")
","currency=usd")</f>
        <v>-261944316.66666669</v>
      </c>
      <c r="C20" s="8">
        <f>_xll.BQL(Sheet1!$B$1,"
EARN_FOR_COMMON(ae=a,FA_PERIOD_REFERENCE=" &amp;TEXT(A20,"yyyy-mm-dd") &amp; ")
","currency=usd")</f>
        <v>-727422377.01149487</v>
      </c>
      <c r="D20" s="7">
        <f t="shared" si="15"/>
        <v>1.7770114895722871</v>
      </c>
      <c r="E20" s="8">
        <f>_xll.BQL(Sheet1!$B$1,"
EARN_FOR_COM_TO_TOT_REV(ae=e,FA_PERIOD_REFERENCE=" &amp;TEXT(A20,"yyyy-mm-dd") &amp; ")
","currency=usd")</f>
        <v>-1.9084591038752323</v>
      </c>
      <c r="F20" s="8">
        <f>_xll.BQL(Sheet1!$B$1,"
EARN_FOR_COM_TO_TOT_REV(ae=a,FA_PERIOD_REFERENCE=" &amp;TEXT(A20,"yyyy-mm-dd") &amp; ")
","currency=usd")</f>
        <v>-5.0208150664240083</v>
      </c>
      <c r="G20" s="7">
        <f t="shared" si="1"/>
        <v>1.6308214078200387</v>
      </c>
      <c r="H20" s="8">
        <f>_xll.BQL(Sheet1!$B$1,"
ROA_TO_ROE(ae=e,FA_PERIOD_REFERENCE=" &amp;TEXT(A20,"yyyy-mm-dd") &amp; ")
","currency=usd")</f>
        <v>-0.36537237428389552</v>
      </c>
      <c r="I20" s="8">
        <f>_xll.BQL(Sheet1!$B$1,"
ROA_TO_ROE(ae=a,FA_PERIOD_REFERENCE=" &amp;TEXT(A20,"yyyy-mm-dd") &amp; ")
","currency=usd")</f>
        <v>0.35124342452493956</v>
      </c>
      <c r="J20" s="7">
        <f t="shared" si="2"/>
        <v>-1.9613299998757494</v>
      </c>
      <c r="K20" s="8">
        <f>_xll.BQL(Sheet1!$B$1,"
EBITDA_TO_REVENUE(ae=e,FA_PERIOD_REFERENCE=" &amp;TEXT(A20,"yyyy-mm-dd") &amp; ")
","currency=usd")</f>
        <v>24.852484185173573</v>
      </c>
      <c r="L20" s="8">
        <f>_xll.BQL(Sheet1!$B$1,"
EBITDA_TO_REVENUE(ae=a,FA_PERIOD_REFERENCE=" &amp;TEXT(A20,"yyyy-mm-dd") &amp; ")
","currency=usd")</f>
        <v>20.301505316131124</v>
      </c>
      <c r="M20" s="7">
        <f t="shared" si="3"/>
        <v>-0.18311967669443119</v>
      </c>
      <c r="N20" s="8">
        <f>_xll.BQL(Sheet1!$B$1,"
CF_NET_INC(ae=e,FA_PERIOD_REFERENCE=" &amp;TEXT(A20,"yyyy-mm-dd") &amp; ")
","currency=usd")</f>
        <v>-261944316.66666669</v>
      </c>
      <c r="O20" s="8">
        <f>_xll.BQL(Sheet1!$B$1,"
CF_NET_INC(ae=a,FA_PERIOD_REFERENCE=" &amp;TEXT(A20,"yyyy-mm-dd") &amp; ")
","currency=usd")</f>
        <v>-727422377.01149487</v>
      </c>
      <c r="P20" s="7">
        <f t="shared" si="4"/>
        <v>1.7770114895722871</v>
      </c>
      <c r="Q20" s="8" t="str">
        <f>_xll.BQL(Sheet1!$B$1,"
BS_TOT_LIAB2(ae=e,FA_PERIOD_REFERENCE=" &amp;TEXT(A20,"yyyy-mm-dd") &amp; ")
","currency=usd")</f>
        <v>#N/A</v>
      </c>
      <c r="R20" s="8">
        <f>_xll.BQL(Sheet1!$B$1,"
BS_TOT_LIAB2(ae=a,FA_PERIOD_REFERENCE=" &amp;TEXT(A20,"yyyy-mm-dd") &amp; ")
","currency=usd")</f>
        <v>17120673000</v>
      </c>
      <c r="S20" s="7" t="e">
        <f t="shared" si="5"/>
        <v>#VALUE!</v>
      </c>
      <c r="T20" s="8">
        <f>_xll.BQL(Sheet1!$B$1,"
IS_COMP_NET_INCOME_ADJUST(ae=e,FA_PERIOD_REFERENCE=" &amp;TEXT(A20,"yyyy-mm-dd") &amp; ")
","currency=usd")</f>
        <v>-113315428.57142858</v>
      </c>
      <c r="U20" s="8">
        <f>_xll.BQL(Sheet1!$B$1,"
IS_COMP_NET_INCOME_ADJUST(ae=a,FA_PERIOD_REFERENCE=" &amp;TEXT(A20,"yyyy-mm-dd") &amp; ")
","currency=usd")</f>
        <v>-108260416.39846751</v>
      </c>
      <c r="V20" s="7">
        <f t="shared" si="6"/>
        <v>-4.461009623040546E-2</v>
      </c>
      <c r="W20" s="8">
        <f>_xll.BQL(Sheet1!$B$1,"
SALES_REV_TURN(ae=e,FA_PERIOD_REFERENCE=" &amp;TEXT(A20,"yyyy-mm-dd") &amp; ")
","currency=usd")</f>
        <v>13640184000</v>
      </c>
      <c r="X20" s="8">
        <f>_xll.BQL(Sheet1!$B$1,"
SALES_REV_TURN(ae=a,FA_PERIOD_REFERENCE=" &amp;TEXT(A20,"yyyy-mm-dd") &amp; ")
","currency=usd")</f>
        <v>14488133249.042156</v>
      </c>
      <c r="Y20" s="7">
        <f t="shared" si="7"/>
        <v>6.2165528635255596E-2</v>
      </c>
      <c r="Z20" s="8">
        <f>_xll.BQL(Sheet1!$B$1,"
IS_OPER_INC(ae=e,FA_PERIOD_REFERENCE=" &amp;TEXT(A20,"yyyy-mm-dd") &amp; ")
","currency=usd")</f>
        <v>335712000</v>
      </c>
      <c r="AA20" s="8">
        <f>_xll.BQL(Sheet1!$B$1,"
IS_OPER_INC(ae=a,FA_PERIOD_REFERENCE=" &amp;TEXT(A20,"yyyy-mm-dd") &amp; ")
","currency=usd")</f>
        <v>-448610225.28735667</v>
      </c>
      <c r="AB20" s="7">
        <f t="shared" si="8"/>
        <v>-2.3362948756295774</v>
      </c>
      <c r="AC20" s="8">
        <f>_xll.BQL(Sheet1!$B$1,"
EV_TO_MARKET_CAP(ae=e,FA_PERIOD_REFERENCE=" &amp;TEXT(A20,"yyyy-mm-dd") &amp; ")
","currency=usd")</f>
        <v>3.3699653876533451</v>
      </c>
      <c r="AD20" s="8">
        <f>_xll.BQL(Sheet1!$B$1,"
EV_TO_MARKET_CAP(ae=a,FA_PERIOD_REFERENCE=" &amp;TEXT(A20,"yyyy-mm-dd") &amp; ")
","currency=usd")</f>
        <v>8.1078643495558218</v>
      </c>
      <c r="AE20" s="7">
        <f t="shared" si="9"/>
        <v>1.4059191762802299</v>
      </c>
      <c r="AF20" s="8">
        <f>_xll.BQL(Sheet1!$B$1,"
EBIT_TO_NET_SALES(ae=e,FA_PERIOD_REFERENCE=" &amp;TEXT(A20,"yyyy-mm-dd") &amp; ")
","currency=usd")</f>
        <v>2.4611984706364662</v>
      </c>
      <c r="AG20" s="8">
        <f>_xll.BQL(Sheet1!$B$1,"
EBIT_TO_NET_SALES(ae=a,FA_PERIOD_REFERENCE=" &amp;TEXT(A20,"yyyy-mm-dd") &amp; ")
","currency=usd")</f>
        <v>-3.0963977040797528</v>
      </c>
      <c r="AH20" s="7">
        <f t="shared" si="10"/>
        <v>-2.2580853356694242</v>
      </c>
      <c r="AI20" s="8">
        <f>_xll.BQL(Sheet1!$B$1,"
CF_FREE_CASH_FLOW(ae=e,FA_PERIOD_REFERENCE=" &amp;TEXT(A20,"yyyy-mm-dd") &amp; ")
","currency=usd")</f>
        <v>1040828516.576</v>
      </c>
      <c r="AJ20" s="8">
        <f>_xll.BQL(Sheet1!$B$1,"
CF_FREE_CASH_FLOW(ae=a,FA_PERIOD_REFERENCE=" &amp;TEXT(A20,"yyyy-mm-dd") &amp; ")
","currency=usd")</f>
        <v>323220550.19157112</v>
      </c>
      <c r="AK20" s="7">
        <f t="shared" si="11"/>
        <v>-0.68945840256676905</v>
      </c>
      <c r="AL20" s="8">
        <f>_xll.BQL(Sheet1!$B$1,"
IS_COMP_SALES(ae=e,FA_PERIOD_REFERENCE=" &amp;TEXT(A20,"yyyy-mm-dd") &amp; ")
","currency=usd")</f>
        <v>13640184000</v>
      </c>
      <c r="AM20" s="8">
        <f>_xll.BQL(Sheet1!$B$1,"
IS_COMP_SALES(ae=a,FA_PERIOD_REFERENCE=" &amp;TEXT(A20,"yyyy-mm-dd") &amp; ")
","currency=usd")</f>
        <v>14488133249.042156</v>
      </c>
      <c r="AN20" s="7">
        <f t="shared" si="12"/>
        <v>6.2165528635255596E-2</v>
      </c>
      <c r="AO20" s="8">
        <f>_xll.BQL(Sheet1!$B$1,"
IS_COMPARABLE_EBITDA(ae=e,FA_PERIOD_REFERENCE=" &amp;TEXT(A20,"yyyy-mm-dd") &amp; ")
","currency=usd")</f>
        <v>3389924571.4285712</v>
      </c>
      <c r="AP20" s="8">
        <f>_xll.BQL(Sheet1!$B$1,"
IS_COMPARABLE_EBITDA(ae=a,FA_PERIOD_REFERENCE=" &amp;TEXT(A20,"yyyy-mm-dd") &amp; ")
","currency=usd")</f>
        <v>3626479489.6551752</v>
      </c>
      <c r="AQ20" s="7">
        <f t="shared" si="13"/>
        <v>6.9781764532570678E-2</v>
      </c>
      <c r="AR20" s="8">
        <f>_xll.BQL(Sheet1!$B$1,"
IS_COMPARABLE_EBIT(ae=e,FA_PERIOD_REFERENCE=" &amp;TEXT(A20,"yyyy-mm-dd") &amp; ")
","currency=usd")</f>
        <v>335712000</v>
      </c>
      <c r="AS20" s="8">
        <f>_xll.BQL(Sheet1!$B$1,"
IS_COMPARABLE_EBIT(ae=a,FA_PERIOD_REFERENCE=" &amp;TEXT(A20,"yyyy-mm-dd") &amp; ")
","currency=usd")</f>
        <v>-448610225.28735667</v>
      </c>
      <c r="AT20" s="7">
        <f t="shared" si="14"/>
        <v>-2.3362948756295774</v>
      </c>
    </row>
    <row r="21" spans="1:46" x14ac:dyDescent="0.25">
      <c r="A21" s="2">
        <f>'BD YPF'!C21</f>
        <v>43776</v>
      </c>
      <c r="B21" s="8">
        <f>_xll.BQL(Sheet1!$B$1,"
EARN_FOR_COMMON(ae=e,FA_PERIOD_REFERENCE=" &amp;TEXT(A21,"yyyy-mm-dd") &amp; ")
","currency=usd")</f>
        <v>358076850.00000006</v>
      </c>
      <c r="C21" s="8">
        <f>_xll.BQL(Sheet1!$B$1,"
EARN_FOR_COMMON(ae=a,FA_PERIOD_REFERENCE=" &amp;TEXT(A21,"yyyy-mm-dd") &amp; ")
","currency=usd")</f>
        <v>-149296176.24521089</v>
      </c>
      <c r="D21" s="7">
        <f t="shared" si="15"/>
        <v>-1.4169389231535376</v>
      </c>
      <c r="E21" s="8">
        <f>_xll.BQL(Sheet1!$B$1,"
EARN_FOR_COM_TO_TOT_REV(ae=e,FA_PERIOD_REFERENCE=" &amp;TEXT(A21,"yyyy-mm-dd") &amp; ")
","currency=usd")</f>
        <v>3.2309912691502638</v>
      </c>
      <c r="F21" s="8">
        <f>_xll.BQL(Sheet1!$B$1,"
EARN_FOR_COM_TO_TOT_REV(ae=a,FA_PERIOD_REFERENCE=" &amp;TEXT(A21,"yyyy-mm-dd") &amp; ")
","currency=usd")</f>
        <v>-1.0114015482784311</v>
      </c>
      <c r="G21" s="7">
        <f t="shared" si="1"/>
        <v>-1.3130313467372585</v>
      </c>
      <c r="H21" s="8">
        <f>_xll.BQL(Sheet1!$B$1,"
ROA_TO_ROE(ae=e,FA_PERIOD_REFERENCE=" &amp;TEXT(A21,"yyyy-mm-dd") &amp; ")
","currency=usd")</f>
        <v>0.23523048959155876</v>
      </c>
      <c r="I21" s="8">
        <f>_xll.BQL(Sheet1!$B$1,"
ROA_TO_ROE(ae=a,FA_PERIOD_REFERENCE=" &amp;TEXT(A21,"yyyy-mm-dd") &amp; ")
","currency=usd")</f>
        <v>0.34482641843460904</v>
      </c>
      <c r="J21" s="7">
        <f t="shared" si="2"/>
        <v>0.46590868825442899</v>
      </c>
      <c r="K21" s="8">
        <f>_xll.BQL(Sheet1!$B$1,"
EBITDA_TO_REVENUE(ae=e,FA_PERIOD_REFERENCE=" &amp;TEXT(A21,"yyyy-mm-dd") &amp; ")
","currency=usd")</f>
        <v>27.031685466378875</v>
      </c>
      <c r="L21" s="8">
        <f>_xll.BQL(Sheet1!$B$1,"
EBITDA_TO_REVENUE(ae=a,FA_PERIOD_REFERENCE=" &amp;TEXT(A21,"yyyy-mm-dd") &amp; ")
","currency=usd")</f>
        <v>21.201211414504584</v>
      </c>
      <c r="M21" s="7">
        <f t="shared" si="3"/>
        <v>-0.21569036304177347</v>
      </c>
      <c r="N21" s="8">
        <f>_xll.BQL(Sheet1!$B$1,"
CF_NET_INC(ae=e,FA_PERIOD_REFERENCE=" &amp;TEXT(A21,"yyyy-mm-dd") &amp; ")
","currency=usd")</f>
        <v>358076850.00000006</v>
      </c>
      <c r="O21" s="8">
        <f>_xll.BQL(Sheet1!$B$1,"
CF_NET_INC(ae=a,FA_PERIOD_REFERENCE=" &amp;TEXT(A21,"yyyy-mm-dd") &amp; ")
","currency=usd")</f>
        <v>-149296176.24521089</v>
      </c>
      <c r="P21" s="7">
        <f t="shared" si="4"/>
        <v>-1.4169389231535376</v>
      </c>
      <c r="Q21" s="8" t="str">
        <f>_xll.BQL(Sheet1!$B$1,"
BS_TOT_LIAB2(ae=e,FA_PERIOD_REFERENCE=" &amp;TEXT(A21,"yyyy-mm-dd") &amp; ")
","currency=usd")</f>
        <v>#N/A</v>
      </c>
      <c r="R21" s="8">
        <f>_xll.BQL(Sheet1!$B$1,"
BS_TOT_LIAB2(ae=a,FA_PERIOD_REFERENCE=" &amp;TEXT(A21,"yyyy-mm-dd") &amp; ")
","currency=usd")</f>
        <v>16919446800</v>
      </c>
      <c r="S21" s="7" t="e">
        <f t="shared" si="5"/>
        <v>#VALUE!</v>
      </c>
      <c r="T21" s="8">
        <f>_xll.BQL(Sheet1!$B$1,"
IS_COMP_NET_INCOME_ADJUST(ae=e,FA_PERIOD_REFERENCE=" &amp;TEXT(A21,"yyyy-mm-dd") &amp; ")
","currency=usd")</f>
        <v>416393760</v>
      </c>
      <c r="U21" s="8">
        <f>_xll.BQL(Sheet1!$B$1,"
IS_COMP_NET_INCOME_ADJUST(ae=a,FA_PERIOD_REFERENCE=" &amp;TEXT(A21,"yyyy-mm-dd") &amp; ")
","currency=usd")</f>
        <v>520002526.43678218</v>
      </c>
      <c r="V21" s="7">
        <f t="shared" si="6"/>
        <v>0.24882401320515024</v>
      </c>
      <c r="W21" s="8">
        <f>_xll.BQL(Sheet1!$B$1,"
SALES_REV_TURN(ae=e,FA_PERIOD_REFERENCE=" &amp;TEXT(A21,"yyyy-mm-dd") &amp; ")
","currency=usd")</f>
        <v>10888138366.666664</v>
      </c>
      <c r="X21" s="8">
        <f>_xll.BQL(Sheet1!$B$1,"
SALES_REV_TURN(ae=a,FA_PERIOD_REFERENCE=" &amp;TEXT(A21,"yyyy-mm-dd") &amp; ")
","currency=usd")</f>
        <v>14761315770.114958</v>
      </c>
      <c r="Y21" s="7">
        <f t="shared" si="7"/>
        <v>0.3557244841143623</v>
      </c>
      <c r="Z21" s="8">
        <f>_xll.BQL(Sheet1!$B$1,"
IS_OPER_INC(ae=e,FA_PERIOD_REFERENCE=" &amp;TEXT(A21,"yyyy-mm-dd") &amp; ")
","currency=usd")</f>
        <v>1019860799.9999999</v>
      </c>
      <c r="AA21" s="8">
        <f>_xll.BQL(Sheet1!$B$1,"
IS_OPER_INC(ae=a,FA_PERIOD_REFERENCE=" &amp;TEXT(A21,"yyyy-mm-dd") &amp; ")
","currency=usd")</f>
        <v>-19866312.643678181</v>
      </c>
      <c r="AB21" s="7">
        <f t="shared" si="8"/>
        <v>-1.0194794354716625</v>
      </c>
      <c r="AC21" s="8">
        <f>_xll.BQL(Sheet1!$B$1,"
EV_TO_MARKET_CAP(ae=e,FA_PERIOD_REFERENCE=" &amp;TEXT(A21,"yyyy-mm-dd") &amp; ")
","currency=usd")</f>
        <v>2.8760496692904383</v>
      </c>
      <c r="AD21" s="8">
        <f>_xll.BQL(Sheet1!$B$1,"
EV_TO_MARKET_CAP(ae=a,FA_PERIOD_REFERENCE=" &amp;TEXT(A21,"yyyy-mm-dd") &amp; ")
","currency=usd")</f>
        <v>3.2399965145105258</v>
      </c>
      <c r="AE21" s="7">
        <f t="shared" si="9"/>
        <v>0.12654400551777623</v>
      </c>
      <c r="AF21" s="8">
        <f>_xll.BQL(Sheet1!$B$1,"
EBIT_TO_NET_SALES(ae=e,FA_PERIOD_REFERENCE=" &amp;TEXT(A21,"yyyy-mm-dd") &amp; ")
","currency=usd")</f>
        <v>9.3667141769821693</v>
      </c>
      <c r="AG21" s="8">
        <f>_xll.BQL(Sheet1!$B$1,"
EBIT_TO_NET_SALES(ae=a,FA_PERIOD_REFERENCE=" &amp;TEXT(A21,"yyyy-mm-dd") &amp; ")
","currency=usd")</f>
        <v>-0.13458361675250219</v>
      </c>
      <c r="AH21" s="7">
        <f t="shared" si="10"/>
        <v>-1.014368284780508</v>
      </c>
      <c r="AI21" s="8">
        <f>_xll.BQL(Sheet1!$B$1,"
CF_FREE_CASH_FLOW(ae=e,FA_PERIOD_REFERENCE=" &amp;TEXT(A21,"yyyy-mm-dd") &amp; ")
","currency=usd")</f>
        <v>750477054.43000007</v>
      </c>
      <c r="AJ21" s="8">
        <f>_xll.BQL(Sheet1!$B$1,"
CF_FREE_CASH_FLOW(ae=a,FA_PERIOD_REFERENCE=" &amp;TEXT(A21,"yyyy-mm-dd") &amp; ")
","currency=usd")</f>
        <v>135478211.49425301</v>
      </c>
      <c r="AK21" s="7">
        <f t="shared" si="11"/>
        <v>-0.81947721026973841</v>
      </c>
      <c r="AL21" s="8">
        <f>_xll.BQL(Sheet1!$B$1,"
IS_COMP_SALES(ae=e,FA_PERIOD_REFERENCE=" &amp;TEXT(A21,"yyyy-mm-dd") &amp; ")
","currency=usd")</f>
        <v>10888138366.666664</v>
      </c>
      <c r="AM21" s="8">
        <f>_xll.BQL(Sheet1!$B$1,"
IS_COMP_SALES(ae=a,FA_PERIOD_REFERENCE=" &amp;TEXT(A21,"yyyy-mm-dd") &amp; ")
","currency=usd")</f>
        <v>14761315770.114958</v>
      </c>
      <c r="AN21" s="7">
        <f t="shared" si="12"/>
        <v>0.3557244841143623</v>
      </c>
      <c r="AO21" s="8">
        <f>_xll.BQL(Sheet1!$B$1,"
IS_COMPARABLE_EBITDA(ae=e,FA_PERIOD_REFERENCE=" &amp;TEXT(A21,"yyyy-mm-dd") &amp; ")
","currency=usd")</f>
        <v>3033645400</v>
      </c>
      <c r="AP21" s="8">
        <f>_xll.BQL(Sheet1!$B$1,"
IS_COMPARABLE_EBITDA(ae=a,FA_PERIOD_REFERENCE=" &amp;TEXT(A21,"yyyy-mm-dd") &amp; ")
","currency=usd")</f>
        <v>4174698810.7279739</v>
      </c>
      <c r="AQ21" s="7">
        <f t="shared" si="13"/>
        <v>0.37613275787868083</v>
      </c>
      <c r="AR21" s="8">
        <f>_xll.BQL(Sheet1!$B$1,"
IS_COMPARABLE_EBIT(ae=e,FA_PERIOD_REFERENCE=" &amp;TEXT(A21,"yyyy-mm-dd") &amp; ")
","currency=usd")</f>
        <v>1019860799.9999999</v>
      </c>
      <c r="AS21" s="8">
        <f>_xll.BQL(Sheet1!$B$1,"
IS_COMPARABLE_EBIT(ae=a,FA_PERIOD_REFERENCE=" &amp;TEXT(A21,"yyyy-mm-dd") &amp; ")
","currency=usd")</f>
        <v>-19866312.643678181</v>
      </c>
      <c r="AT21" s="7">
        <f t="shared" si="14"/>
        <v>-1.0194794354716625</v>
      </c>
    </row>
    <row r="22" spans="1:46" x14ac:dyDescent="0.25">
      <c r="A22" s="2">
        <f>'BD YPF'!C22</f>
        <v>43684</v>
      </c>
      <c r="B22" s="8">
        <f>_xll.BQL(Sheet1!$B$1,"
EARN_FOR_COMMON(ae=e,FA_PERIOD_REFERENCE=" &amp;TEXT(A22,"yyyy-mm-dd") &amp; ")
","currency=usd")</f>
        <v>443235800.00000006</v>
      </c>
      <c r="C22" s="8">
        <f>_xll.BQL(Sheet1!$B$1,"
EARN_FOR_COMMON(ae=a,FA_PERIOD_REFERENCE=" &amp;TEXT(A22,"yyyy-mm-dd") &amp; ")
","currency=usd")</f>
        <v>529037783.07692343</v>
      </c>
      <c r="D22" s="7">
        <f t="shared" si="15"/>
        <v>0.1935808954893159</v>
      </c>
      <c r="E22" s="8">
        <f>_xll.BQL(Sheet1!$B$1,"
EARN_FOR_COM_TO_TOT_REV(ae=e,FA_PERIOD_REFERENCE=" &amp;TEXT(A22,"yyyy-mm-dd") &amp; ")
","currency=usd")</f>
        <v>3.3290417978351456</v>
      </c>
      <c r="F22" s="8">
        <f>_xll.BQL(Sheet1!$B$1,"
EARN_FOR_COM_TO_TOT_REV(ae=a,FA_PERIOD_REFERENCE=" &amp;TEXT(A22,"yyyy-mm-dd") &amp; ")
","currency=usd")</f>
        <v>3.5263409644230821</v>
      </c>
      <c r="G22" s="7">
        <f t="shared" si="1"/>
        <v>5.9266052687064086E-2</v>
      </c>
      <c r="H22" s="8">
        <f>_xll.BQL(Sheet1!$B$1,"
ROA_TO_ROE(ae=e,FA_PERIOD_REFERENCE=" &amp;TEXT(A22,"yyyy-mm-dd") &amp; ")
","currency=usd")</f>
        <v>0.1293588301462317</v>
      </c>
      <c r="I22" s="8">
        <f>_xll.BQL(Sheet1!$B$1,"
ROA_TO_ROE(ae=a,FA_PERIOD_REFERENCE=" &amp;TEXT(A22,"yyyy-mm-dd") &amp; ")
","currency=usd")</f>
        <v>0.33009216658908186</v>
      </c>
      <c r="J22" s="7">
        <f t="shared" si="2"/>
        <v>1.5517559660669029</v>
      </c>
      <c r="K22" s="8">
        <f>_xll.BQL(Sheet1!$B$1,"
EBITDA_TO_REVENUE(ae=e,FA_PERIOD_REFERENCE=" &amp;TEXT(A22,"yyyy-mm-dd") &amp; ")
","currency=usd")</f>
        <v>28.127073485313343</v>
      </c>
      <c r="L22" s="8">
        <f>_xll.BQL(Sheet1!$B$1,"
EBITDA_TO_REVENUE(ae=a,FA_PERIOD_REFERENCE=" &amp;TEXT(A22,"yyyy-mm-dd") &amp; ")
","currency=usd")</f>
        <v>28.122049663292124</v>
      </c>
      <c r="M22" s="7">
        <f t="shared" si="3"/>
        <v>-1.7861161502785716E-4</v>
      </c>
      <c r="N22" s="8">
        <f>_xll.BQL(Sheet1!$B$1,"
CF_NET_INC(ae=e,FA_PERIOD_REFERENCE=" &amp;TEXT(A22,"yyyy-mm-dd") &amp; ")
","currency=usd")</f>
        <v>443235800.00000006</v>
      </c>
      <c r="O22" s="8">
        <f>_xll.BQL(Sheet1!$B$1,"
CF_NET_INC(ae=a,FA_PERIOD_REFERENCE=" &amp;TEXT(A22,"yyyy-mm-dd") &amp; ")
","currency=usd")</f>
        <v>529037783.07692343</v>
      </c>
      <c r="P22" s="7">
        <f t="shared" si="4"/>
        <v>0.1935808954893159</v>
      </c>
      <c r="Q22" s="8" t="str">
        <f>_xll.BQL(Sheet1!$B$1,"
BS_TOT_LIAB2(ae=e,FA_PERIOD_REFERENCE=" &amp;TEXT(A22,"yyyy-mm-dd") &amp; ")
","currency=usd")</f>
        <v>#N/A</v>
      </c>
      <c r="R22" s="8">
        <f>_xll.BQL(Sheet1!$B$1,"
BS_TOT_LIAB2(ae=a,FA_PERIOD_REFERENCE=" &amp;TEXT(A22,"yyyy-mm-dd") &amp; ")
","currency=usd")</f>
        <v>18173584000</v>
      </c>
      <c r="S22" s="7" t="e">
        <f t="shared" si="5"/>
        <v>#VALUE!</v>
      </c>
      <c r="T22" s="8">
        <f>_xll.BQL(Sheet1!$B$1,"
IS_COMP_NET_INCOME_ADJUST(ae=e,FA_PERIOD_REFERENCE=" &amp;TEXT(A22,"yyyy-mm-dd") &amp; ")
","currency=usd")</f>
        <v>437989845.71428579</v>
      </c>
      <c r="U22" s="8">
        <f>_xll.BQL(Sheet1!$B$1,"
IS_COMP_NET_INCOME_ADJUST(ae=a,FA_PERIOD_REFERENCE=" &amp;TEXT(A22,"yyyy-mm-dd") &amp; ")
","currency=usd")</f>
        <v>502059113.76923108</v>
      </c>
      <c r="V22" s="7">
        <f t="shared" si="6"/>
        <v>0.14628025896458707</v>
      </c>
      <c r="W22" s="8">
        <f>_xll.BQL(Sheet1!$B$1,"
SALES_REV_TURN(ae=e,FA_PERIOD_REFERENCE=" &amp;TEXT(A22,"yyyy-mm-dd") &amp; ")
","currency=usd")</f>
        <v>13314215528.571428</v>
      </c>
      <c r="X22" s="8">
        <f>_xll.BQL(Sheet1!$B$1,"
SALES_REV_TURN(ae=a,FA_PERIOD_REFERENCE=" &amp;TEXT(A22,"yyyy-mm-dd") &amp; ")
","currency=usd")</f>
        <v>15002456892.692318</v>
      </c>
      <c r="Y22" s="7">
        <f t="shared" si="7"/>
        <v>0.1267999125069017</v>
      </c>
      <c r="Z22" s="8">
        <f>_xll.BQL(Sheet1!$B$1,"
IS_OPER_INC(ae=e,FA_PERIOD_REFERENCE=" &amp;TEXT(A22,"yyyy-mm-dd") &amp; ")
","currency=usd")</f>
        <v>1191991600</v>
      </c>
      <c r="AA22" s="8">
        <f>_xll.BQL(Sheet1!$B$1,"
IS_OPER_INC(ae=a,FA_PERIOD_REFERENCE=" &amp;TEXT(A22,"yyyy-mm-dd") &amp; ")
","currency=usd")</f>
        <v>1141688477.307693</v>
      </c>
      <c r="AB22" s="7">
        <f t="shared" si="8"/>
        <v>-4.2200903674410983E-2</v>
      </c>
      <c r="AC22" s="8" t="str">
        <f>_xll.BQL(Sheet1!$B$1,"
EV_TO_MARKET_CAP(ae=e,FA_PERIOD_REFERENCE=" &amp;TEXT(A22,"yyyy-mm-dd") &amp; ")
","currency=usd")</f>
        <v>#N/A</v>
      </c>
      <c r="AD22" s="8">
        <f>_xll.BQL(Sheet1!$B$1,"
EV_TO_MARKET_CAP(ae=a,FA_PERIOD_REFERENCE=" &amp;TEXT(A22,"yyyy-mm-dd") &amp; ")
","currency=usd")</f>
        <v>2.4937117014001506</v>
      </c>
      <c r="AE22" s="7" t="e">
        <f t="shared" si="9"/>
        <v>#VALUE!</v>
      </c>
      <c r="AF22" s="8">
        <f>_xll.BQL(Sheet1!$B$1,"
EBIT_TO_NET_SALES(ae=e,FA_PERIOD_REFERENCE=" &amp;TEXT(A22,"yyyy-mm-dd") &amp; ")
","currency=usd")</f>
        <v>8.9527738036241526</v>
      </c>
      <c r="AG22" s="8">
        <f>_xll.BQL(Sheet1!$B$1,"
EBIT_TO_NET_SALES(ae=a,FA_PERIOD_REFERENCE=" &amp;TEXT(A22,"yyyy-mm-dd") &amp; ")
","currency=usd")</f>
        <v>7.6100100501792376</v>
      </c>
      <c r="AH22" s="7">
        <f t="shared" si="10"/>
        <v>-0.14998298660258269</v>
      </c>
      <c r="AI22" s="8">
        <f>_xll.BQL(Sheet1!$B$1,"
CF_FREE_CASH_FLOW(ae=e,FA_PERIOD_REFERENCE=" &amp;TEXT(A22,"yyyy-mm-dd") &amp; ")
","currency=usd")</f>
        <v>460125592.28400004</v>
      </c>
      <c r="AJ22" s="8">
        <f>_xll.BQL(Sheet1!$B$1,"
CF_FREE_CASH_FLOW(ae=a,FA_PERIOD_REFERENCE=" &amp;TEXT(A22,"yyyy-mm-dd") &amp; ")
","currency=usd")</f>
        <v>-34966376.538461559</v>
      </c>
      <c r="AK22" s="7">
        <f t="shared" si="11"/>
        <v>-1.0759931138906951</v>
      </c>
      <c r="AL22" s="8">
        <f>_xll.BQL(Sheet1!$B$1,"
IS_COMP_SALES(ae=e,FA_PERIOD_REFERENCE=" &amp;TEXT(A22,"yyyy-mm-dd") &amp; ")
","currency=usd")</f>
        <v>13314215528.571428</v>
      </c>
      <c r="AM22" s="8">
        <f>_xll.BQL(Sheet1!$B$1,"
IS_COMP_SALES(ae=a,FA_PERIOD_REFERENCE=" &amp;TEXT(A22,"yyyy-mm-dd") &amp; ")
","currency=usd")</f>
        <v>15002456892.692318</v>
      </c>
      <c r="AN22" s="7">
        <f t="shared" si="12"/>
        <v>0.1267999125069017</v>
      </c>
      <c r="AO22" s="8">
        <f>_xll.BQL(Sheet1!$B$1,"
IS_COMPARABLE_EBITDA(ae=e,FA_PERIOD_REFERENCE=" &amp;TEXT(A22,"yyyy-mm-dd") &amp; ")
","currency=usd")</f>
        <v>3744899185.7142859</v>
      </c>
      <c r="AP22" s="8">
        <f>_xll.BQL(Sheet1!$B$1,"
IS_COMPARABLE_EBITDA(ae=a,FA_PERIOD_REFERENCE=" &amp;TEXT(A22,"yyyy-mm-dd") &amp; ")
","currency=usd")</f>
        <v>4262081469.230772</v>
      </c>
      <c r="AQ22" s="7">
        <f t="shared" si="13"/>
        <v>0.13810312584365092</v>
      </c>
      <c r="AR22" s="8">
        <f>_xll.BQL(Sheet1!$B$1,"
IS_COMPARABLE_EBIT(ae=e,FA_PERIOD_REFERENCE=" &amp;TEXT(A22,"yyyy-mm-dd") &amp; ")
","currency=usd")</f>
        <v>1191991600</v>
      </c>
      <c r="AS22" s="8">
        <f>_xll.BQL(Sheet1!$B$1,"
IS_COMPARABLE_EBIT(ae=a,FA_PERIOD_REFERENCE=" &amp;TEXT(A22,"yyyy-mm-dd") &amp; ")
","currency=usd")</f>
        <v>1141688477.307693</v>
      </c>
      <c r="AT22" s="7">
        <f t="shared" si="14"/>
        <v>-4.2200903674410983E-2</v>
      </c>
    </row>
    <row r="23" spans="1:46" x14ac:dyDescent="0.25">
      <c r="A23" s="2">
        <f>'BD YPF'!C23</f>
        <v>43594</v>
      </c>
      <c r="B23" s="8">
        <f>_xll.BQL(Sheet1!$B$1,"
EARN_FOR_COMMON(ae=e,FA_PERIOD_REFERENCE=" &amp;TEXT(A23,"yyyy-mm-dd") &amp; ")
","currency=usd")</f>
        <v>266611366.66666669</v>
      </c>
      <c r="C23" s="8">
        <f>_xll.BQL(Sheet1!$B$1,"
EARN_FOR_COMMON(ae=a,FA_PERIOD_REFERENCE=" &amp;TEXT(A23,"yyyy-mm-dd") &amp; ")
","currency=usd")</f>
        <v>775624024.80620146</v>
      </c>
      <c r="D23" s="7">
        <f t="shared" si="15"/>
        <v>1.9091933870018849</v>
      </c>
      <c r="E23" s="8">
        <f>_xll.BQL(Sheet1!$B$1,"
EARN_FOR_COM_TO_TOT_REV(ae=e,FA_PERIOD_REFERENCE=" &amp;TEXT(A23,"yyyy-mm-dd") &amp; ")
","currency=usd")</f>
        <v>2.2322164993681239</v>
      </c>
      <c r="F23" s="8">
        <f>_xll.BQL(Sheet1!$B$1,"
EARN_FOR_COM_TO_TOT_REV(ae=a,FA_PERIOD_REFERENCE=" &amp;TEXT(A23,"yyyy-mm-dd") &amp; ")
","currency=usd")</f>
        <v>4.9624773886544009</v>
      </c>
      <c r="G23" s="7">
        <f t="shared" si="1"/>
        <v>1.223116525686077</v>
      </c>
      <c r="H23" s="8">
        <f>_xll.BQL(Sheet1!$B$1,"
ROA_TO_ROE(ae=e,FA_PERIOD_REFERENCE=" &amp;TEXT(A23,"yyyy-mm-dd") &amp; ")
","currency=usd")</f>
        <v>0.20627802690582958</v>
      </c>
      <c r="I23" s="8">
        <f>_xll.BQL(Sheet1!$B$1,"
ROA_TO_ROE(ae=a,FA_PERIOD_REFERENCE=" &amp;TEXT(A23,"yyyy-mm-dd") &amp; ")
","currency=usd")</f>
        <v>0.33741539204383431</v>
      </c>
      <c r="J23" s="7">
        <f t="shared" si="2"/>
        <v>0.63573113969076211</v>
      </c>
      <c r="K23" s="8">
        <f>_xll.BQL(Sheet1!$B$1,"
EBITDA_TO_REVENUE(ae=e,FA_PERIOD_REFERENCE=" &amp;TEXT(A23,"yyyy-mm-dd") &amp; ")
","currency=usd")</f>
        <v>27.259575585778293</v>
      </c>
      <c r="L23" s="8">
        <f>_xll.BQL(Sheet1!$B$1,"
EBITDA_TO_REVENUE(ae=a,FA_PERIOD_REFERENCE=" &amp;TEXT(A23,"yyyy-mm-dd") &amp; ")
","currency=usd")</f>
        <v>28.104272933200789</v>
      </c>
      <c r="M23" s="7">
        <f t="shared" si="3"/>
        <v>3.098717897365888E-2</v>
      </c>
      <c r="N23" s="8">
        <f>_xll.BQL(Sheet1!$B$1,"
CF_NET_INC(ae=e,FA_PERIOD_REFERENCE=" &amp;TEXT(A23,"yyyy-mm-dd") &amp; ")
","currency=usd")</f>
        <v>266611366.66666669</v>
      </c>
      <c r="O23" s="8">
        <f>_xll.BQL(Sheet1!$B$1,"
CF_NET_INC(ae=a,FA_PERIOD_REFERENCE=" &amp;TEXT(A23,"yyyy-mm-dd") &amp; ")
","currency=usd")</f>
        <v>775624024.80620146</v>
      </c>
      <c r="P23" s="7">
        <f t="shared" si="4"/>
        <v>1.9091933870018849</v>
      </c>
      <c r="Q23" s="8" t="str">
        <f>_xll.BQL(Sheet1!$B$1,"
BS_TOT_LIAB2(ae=e,FA_PERIOD_REFERENCE=" &amp;TEXT(A23,"yyyy-mm-dd") &amp; ")
","currency=usd")</f>
        <v>#N/A</v>
      </c>
      <c r="R23" s="8">
        <f>_xll.BQL(Sheet1!$B$1,"
BS_TOT_LIAB2(ae=a,FA_PERIOD_REFERENCE=" &amp;TEXT(A23,"yyyy-mm-dd") &amp; ")
","currency=usd")</f>
        <v>17369328900</v>
      </c>
      <c r="S23" s="7" t="e">
        <f t="shared" si="5"/>
        <v>#VALUE!</v>
      </c>
      <c r="T23" s="8">
        <f>_xll.BQL(Sheet1!$B$1,"
IS_COMP_NET_INCOME_ADJUST(ae=e,FA_PERIOD_REFERENCE=" &amp;TEXT(A23,"yyyy-mm-dd") &amp; ")
","currency=usd")</f>
        <v>349614196.66666669</v>
      </c>
      <c r="U23" s="8">
        <f>_xll.BQL(Sheet1!$B$1,"
IS_COMP_NET_INCOME_ADJUST(ae=a,FA_PERIOD_REFERENCE=" &amp;TEXT(A23,"yyyy-mm-dd") &amp; ")
","currency=usd")</f>
        <v>743664277.82945716</v>
      </c>
      <c r="V23" s="7">
        <f t="shared" si="6"/>
        <v>1.1270997714617703</v>
      </c>
      <c r="W23" s="8">
        <f>_xll.BQL(Sheet1!$B$1,"
SALES_REV_TURN(ae=e,FA_PERIOD_REFERENCE=" &amp;TEXT(A23,"yyyy-mm-dd") &amp; ")
","currency=usd")</f>
        <v>12104474039.285713</v>
      </c>
      <c r="X23" s="8">
        <f>_xll.BQL(Sheet1!$B$1,"
SALES_REV_TURN(ae=a,FA_PERIOD_REFERENCE=" &amp;TEXT(A23,"yyyy-mm-dd") &amp; ")
","currency=usd")</f>
        <v>15629774486.821703</v>
      </c>
      <c r="Y23" s="7">
        <f t="shared" si="7"/>
        <v>0.29123945708788668</v>
      </c>
      <c r="Z23" s="8">
        <f>_xll.BQL(Sheet1!$B$1,"
IS_OPER_INC(ae=e,FA_PERIOD_REFERENCE=" &amp;TEXT(A23,"yyyy-mm-dd") &amp; ")
","currency=usd")</f>
        <v>1042280000.0000001</v>
      </c>
      <c r="AA23" s="8">
        <f>_xll.BQL(Sheet1!$B$1,"
IS_OPER_INC(ae=a,FA_PERIOD_REFERENCE=" &amp;TEXT(A23,"yyyy-mm-dd") &amp; ")
","currency=usd")</f>
        <v>1179848917.829457</v>
      </c>
      <c r="AB23" s="7">
        <f t="shared" si="8"/>
        <v>0.13198844631908591</v>
      </c>
      <c r="AC23" s="8">
        <f>_xll.BQL(Sheet1!$B$1,"
EV_TO_MARKET_CAP(ae=e,FA_PERIOD_REFERENCE=" &amp;TEXT(A23,"yyyy-mm-dd") &amp; ")
","currency=usd")</f>
        <v>2.2572158158000146</v>
      </c>
      <c r="AD23" s="8">
        <f>_xll.BQL(Sheet1!$B$1,"
EV_TO_MARKET_CAP(ae=a,FA_PERIOD_REFERENCE=" &amp;TEXT(A23,"yyyy-mm-dd") &amp; ")
","currency=usd")</f>
        <v>2.2880592411696483</v>
      </c>
      <c r="AE23" s="7">
        <f t="shared" si="9"/>
        <v>1.3664367028503266E-2</v>
      </c>
      <c r="AF23" s="8">
        <f>_xll.BQL(Sheet1!$B$1,"
EBIT_TO_NET_SALES(ae=e,FA_PERIOD_REFERENCE=" &amp;TEXT(A23,"yyyy-mm-dd") &amp; ")
","currency=usd")</f>
        <v>8.1084095859753038</v>
      </c>
      <c r="AG23" s="8">
        <f>_xll.BQL(Sheet1!$B$1,"
EBIT_TO_NET_SALES(ae=a,FA_PERIOD_REFERENCE=" &amp;TEXT(A23,"yyyy-mm-dd") &amp; ")
","currency=usd")</f>
        <v>7.5487264312370641</v>
      </c>
      <c r="AH23" s="7">
        <f t="shared" si="10"/>
        <v>-6.9025022577336781E-2</v>
      </c>
      <c r="AI23" s="8">
        <f>_xll.BQL(Sheet1!$B$1,"
CF_FREE_CASH_FLOW(ae=e,FA_PERIOD_REFERENCE=" &amp;TEXT(A23,"yyyy-mm-dd") &amp; ")
","currency=usd")</f>
        <v>169774130.13800001</v>
      </c>
      <c r="AJ23" s="8">
        <f>_xll.BQL(Sheet1!$B$1,"
CF_FREE_CASH_FLOW(ae=a,FA_PERIOD_REFERENCE=" &amp;TEXT(A23,"yyyy-mm-dd") &amp; ")
","currency=usd")</f>
        <v>461407305.42635649</v>
      </c>
      <c r="AK23" s="7">
        <f t="shared" si="11"/>
        <v>1.7177715771613968</v>
      </c>
      <c r="AL23" s="8">
        <f>_xll.BQL(Sheet1!$B$1,"
IS_COMP_SALES(ae=e,FA_PERIOD_REFERENCE=" &amp;TEXT(A23,"yyyy-mm-dd") &amp; ")
","currency=usd")</f>
        <v>12104474039.285713</v>
      </c>
      <c r="AM23" s="8">
        <f>_xll.BQL(Sheet1!$B$1,"
IS_COMP_SALES(ae=a,FA_PERIOD_REFERENCE=" &amp;TEXT(A23,"yyyy-mm-dd") &amp; ")
","currency=usd")</f>
        <v>15629774486.821703</v>
      </c>
      <c r="AN23" s="7">
        <f t="shared" si="12"/>
        <v>0.29123945708788668</v>
      </c>
      <c r="AO23" s="8">
        <f>_xll.BQL(Sheet1!$B$1,"
IS_COMPARABLE_EBITDA(ae=e,FA_PERIOD_REFERENCE=" &amp;TEXT(A23,"yyyy-mm-dd") &amp; ")
","currency=usd")</f>
        <v>3299628250</v>
      </c>
      <c r="AP23" s="8">
        <f>_xll.BQL(Sheet1!$B$1,"
IS_COMPARABLE_EBITDA(ae=a,FA_PERIOD_REFERENCE=" &amp;TEXT(A23,"yyyy-mm-dd") &amp; ")
","currency=usd")</f>
        <v>4432305575.1937981</v>
      </c>
      <c r="AQ23" s="7">
        <f t="shared" si="13"/>
        <v>0.34327422345041381</v>
      </c>
      <c r="AR23" s="8">
        <f>_xll.BQL(Sheet1!$B$1,"
IS_COMPARABLE_EBIT(ae=e,FA_PERIOD_REFERENCE=" &amp;TEXT(A23,"yyyy-mm-dd") &amp; ")
","currency=usd")</f>
        <v>1042280000.0000001</v>
      </c>
      <c r="AS23" s="8">
        <f>_xll.BQL(Sheet1!$B$1,"
IS_COMPARABLE_EBIT(ae=a,FA_PERIOD_REFERENCE=" &amp;TEXT(A23,"yyyy-mm-dd") &amp; ")
","currency=usd")</f>
        <v>1179848917.829457</v>
      </c>
      <c r="AT23" s="7">
        <f t="shared" si="14"/>
        <v>0.13198844631908591</v>
      </c>
    </row>
    <row r="24" spans="1:46" x14ac:dyDescent="0.25">
      <c r="A24" s="2">
        <f>'BD YPF'!C24</f>
        <v>43531</v>
      </c>
      <c r="B24" s="8">
        <f>_xll.BQL(Sheet1!$B$1,"
EARN_FOR_COMMON(ae=e,FA_PERIOD_REFERENCE=" &amp;TEXT(A24,"yyyy-mm-dd") &amp; ")
","currency=usd")</f>
        <v>1340269733.3333335</v>
      </c>
      <c r="C24" s="8">
        <f>_xll.BQL(Sheet1!$B$1,"
EARN_FOR_COMMON(ae=a,FA_PERIOD_REFERENCE=" &amp;TEXT(A24,"yyyy-mm-dd") &amp; ")
","currency=usd")</f>
        <v>1466358841.4062517</v>
      </c>
      <c r="D24" s="7">
        <f t="shared" si="15"/>
        <v>9.4077412133546368E-2</v>
      </c>
      <c r="E24" s="8">
        <f>_xll.BQL(Sheet1!$B$1,"
EARN_FOR_COM_TO_TOT_REV(ae=e,FA_PERIOD_REFERENCE=" &amp;TEXT(A24,"yyyy-mm-dd") &amp; ")
","currency=usd")</f>
        <v>9.750828606945964</v>
      </c>
      <c r="F24" s="8" t="str">
        <f>_xll.BQL(Sheet1!$B$1,"
EARN_FOR_COM_TO_TOT_REV(ae=a,FA_PERIOD_REFERENCE=" &amp;TEXT(A24,"yyyy-mm-dd") &amp; ")
","currency=usd")</f>
        <v>#N/A Requesting Data...</v>
      </c>
      <c r="G24" s="7" t="e">
        <f t="shared" si="1"/>
        <v>#VALUE!</v>
      </c>
      <c r="H24" s="8">
        <f>_xll.BQL(Sheet1!$B$1,"
ROA_TO_ROE(ae=e,FA_PERIOD_REFERENCE=" &amp;TEXT(A24,"yyyy-mm-dd") &amp; ")
","currency=usd")</f>
        <v>0.27108940899141265</v>
      </c>
      <c r="I24" s="8">
        <f>_xll.BQL(Sheet1!$B$1,"
ROA_TO_ROE(ae=a,FA_PERIOD_REFERENCE=" &amp;TEXT(A24,"yyyy-mm-dd") &amp; ")
","currency=usd")</f>
        <v>0.34105714746748417</v>
      </c>
      <c r="J24" s="7">
        <f t="shared" si="2"/>
        <v>0.25809838435365773</v>
      </c>
      <c r="K24" s="8">
        <f>_xll.BQL(Sheet1!$B$1,"
EBITDA_TO_REVENUE(ae=e,FA_PERIOD_REFERENCE=" &amp;TEXT(A24,"yyyy-mm-dd") &amp; ")
","currency=usd")</f>
        <v>30.45155544288259</v>
      </c>
      <c r="L24" s="8">
        <f>_xll.BQL(Sheet1!$B$1,"
EBITDA_TO_REVENUE(ae=a,FA_PERIOD_REFERENCE=" &amp;TEXT(A24,"yyyy-mm-dd") &amp; ")
","currency=usd")</f>
        <v>30.539672341792485</v>
      </c>
      <c r="M24" s="7">
        <f t="shared" si="3"/>
        <v>2.893674809983926E-3</v>
      </c>
      <c r="N24" s="8">
        <f>_xll.BQL(Sheet1!$B$1,"
CF_NET_INC(ae=e,FA_PERIOD_REFERENCE=" &amp;TEXT(A24,"yyyy-mm-dd") &amp; ")
","currency=usd")</f>
        <v>1340269733.3333335</v>
      </c>
      <c r="O24" s="8">
        <f>_xll.BQL(Sheet1!$B$1,"
CF_NET_INC(ae=a,FA_PERIOD_REFERENCE=" &amp;TEXT(A24,"yyyy-mm-dd") &amp; ")
","currency=usd")</f>
        <v>1466358841.4062517</v>
      </c>
      <c r="P24" s="7">
        <f t="shared" si="4"/>
        <v>9.4077412133546368E-2</v>
      </c>
      <c r="Q24" s="8" t="str">
        <f>_xll.BQL(Sheet1!$B$1,"
BS_TOT_LIAB2(ae=e,FA_PERIOD_REFERENCE=" &amp;TEXT(A24,"yyyy-mm-dd") &amp; ")
","currency=usd")</f>
        <v>#N/A</v>
      </c>
      <c r="R24" s="8">
        <f>_xll.BQL(Sheet1!$B$1,"
BS_TOT_LIAB2(ae=a,FA_PERIOD_REFERENCE=" &amp;TEXT(A24,"yyyy-mm-dd") &amp; ")
","currency=usd")</f>
        <v>16802129400</v>
      </c>
      <c r="S24" s="7" t="e">
        <f t="shared" si="5"/>
        <v>#VALUE!</v>
      </c>
      <c r="T24" s="8">
        <f>_xll.BQL(Sheet1!$B$1,"
IS_COMP_NET_INCOME_ADJUST(ae=e,FA_PERIOD_REFERENCE=" &amp;TEXT(A24,"yyyy-mm-dd") &amp; ")
","currency=usd")</f>
        <v>562897920</v>
      </c>
      <c r="U24" s="8">
        <f>_xll.BQL(Sheet1!$B$1,"
IS_COMP_NET_INCOME_ADJUST(ae=a,FA_PERIOD_REFERENCE=" &amp;TEXT(A24,"yyyy-mm-dd") &amp; ")
","currency=usd")</f>
        <v>1389268005.4687514</v>
      </c>
      <c r="V24" s="7">
        <f t="shared" si="6"/>
        <v>1.4680638462276629</v>
      </c>
      <c r="W24" s="8">
        <f>_xll.BQL(Sheet1!$B$1,"
SALES_REV_TURN(ae=e,FA_PERIOD_REFERENCE=" &amp;TEXT(A24,"yyyy-mm-dd") &amp; ")
","currency=usd")</f>
        <v>13430412800</v>
      </c>
      <c r="X24" s="8">
        <f>_xll.BQL(Sheet1!$B$1,"
SALES_REV_TURN(ae=a,FA_PERIOD_REFERENCE=" &amp;TEXT(A24,"yyyy-mm-dd") &amp; ")
","currency=usd")</f>
        <v>16550604984.375019</v>
      </c>
      <c r="Y24" s="7">
        <f t="shared" si="7"/>
        <v>0.23232288023008629</v>
      </c>
      <c r="Z24" s="8">
        <f>_xll.BQL(Sheet1!$B$1,"
IS_OPER_INC(ae=e,FA_PERIOD_REFERENCE=" &amp;TEXT(A24,"yyyy-mm-dd") &amp; ")
","currency=usd")</f>
        <v>1045260800</v>
      </c>
      <c r="AA24" s="8">
        <f>_xll.BQL(Sheet1!$B$1,"
IS_OPER_INC(ae=a,FA_PERIOD_REFERENCE=" &amp;TEXT(A24,"yyyy-mm-dd") &amp; ")
","currency=usd")</f>
        <v>1662579703.1250019</v>
      </c>
      <c r="AB24" s="7">
        <f t="shared" si="8"/>
        <v>0.59058839968455912</v>
      </c>
      <c r="AC24" s="8" t="str">
        <f>_xll.BQL(Sheet1!$B$1,"
EV_TO_MARKET_CAP(ae=e,FA_PERIOD_REFERENCE=" &amp;TEXT(A24,"yyyy-mm-dd") &amp; ")
","currency=usd")</f>
        <v>#N/A</v>
      </c>
      <c r="AD24" s="8">
        <f>_xll.BQL(Sheet1!$B$1,"
EV_TO_MARKET_CAP(ae=a,FA_PERIOD_REFERENCE=" &amp;TEXT(A24,"yyyy-mm-dd") &amp; ")
","currency=usd")</f>
        <v>2.3238031026552304</v>
      </c>
      <c r="AE24" s="7" t="e">
        <f t="shared" si="9"/>
        <v>#VALUE!</v>
      </c>
      <c r="AF24" s="8">
        <f>_xll.BQL(Sheet1!$B$1,"
EBIT_TO_NET_SALES(ae=e,FA_PERIOD_REFERENCE=" &amp;TEXT(A24,"yyyy-mm-dd") &amp; ")
","currency=usd")</f>
        <v>7.7827898186420592</v>
      </c>
      <c r="AG24" s="8">
        <f>_xll.BQL(Sheet1!$B$1,"
EBIT_TO_NET_SALES(ae=a,FA_PERIOD_REFERENCE=" &amp;TEXT(A24,"yyyy-mm-dd") &amp; ")
","currency=usd")</f>
        <v>10.045431600201917</v>
      </c>
      <c r="AH24" s="7">
        <f t="shared" si="10"/>
        <v>0.29072374229356268</v>
      </c>
      <c r="AI24" s="8">
        <f>_xll.BQL(Sheet1!$B$1,"
CF_FREE_CASH_FLOW(ae=e,FA_PERIOD_REFERENCE=" &amp;TEXT(A24,"yyyy-mm-dd") &amp; ")
","currency=usd")</f>
        <v>-192923731.2128</v>
      </c>
      <c r="AJ24" s="8">
        <f>_xll.BQL(Sheet1!$B$1,"
CF_FREE_CASH_FLOW(ae=a,FA_PERIOD_REFERENCE=" &amp;TEXT(A24,"yyyy-mm-dd") &amp; ")
","currency=usd")</f>
        <v>426847781.25000048</v>
      </c>
      <c r="AK24" s="7">
        <f t="shared" si="11"/>
        <v>-3.2125208680479855</v>
      </c>
      <c r="AL24" s="8">
        <f>_xll.BQL(Sheet1!$B$1,"
IS_COMP_SALES(ae=e,FA_PERIOD_REFERENCE=" &amp;TEXT(A24,"yyyy-mm-dd") &amp; ")
","currency=usd")</f>
        <v>13430412800</v>
      </c>
      <c r="AM24" s="8">
        <f>_xll.BQL(Sheet1!$B$1,"
IS_COMP_SALES(ae=a,FA_PERIOD_REFERENCE=" &amp;TEXT(A24,"yyyy-mm-dd") &amp; ")
","currency=usd")</f>
        <v>16550604984.375019</v>
      </c>
      <c r="AN24" s="7">
        <f t="shared" si="12"/>
        <v>0.23232288023008629</v>
      </c>
      <c r="AO24" s="8">
        <f>_xll.BQL(Sheet1!$B$1,"
IS_COMPARABLE_EBITDA(ae=e,FA_PERIOD_REFERENCE=" &amp;TEXT(A24,"yyyy-mm-dd") &amp; ")
","currency=usd")</f>
        <v>4089769600</v>
      </c>
      <c r="AP24" s="8">
        <f>_xll.BQL(Sheet1!$B$1,"
IS_COMPARABLE_EBITDA(ae=a,FA_PERIOD_REFERENCE=" &amp;TEXT(A24,"yyyy-mm-dd") &amp; ")
","currency=usd")</f>
        <v>4615918235.1562548</v>
      </c>
      <c r="AQ24" s="7">
        <f t="shared" si="13"/>
        <v>0.1286499452576142</v>
      </c>
      <c r="AR24" s="8">
        <f>_xll.BQL(Sheet1!$B$1,"
IS_COMPARABLE_EBIT(ae=e,FA_PERIOD_REFERENCE=" &amp;TEXT(A24,"yyyy-mm-dd") &amp; ")
","currency=usd")</f>
        <v>1045260800</v>
      </c>
      <c r="AS24" s="8">
        <f>_xll.BQL(Sheet1!$B$1,"
IS_COMPARABLE_EBIT(ae=a,FA_PERIOD_REFERENCE=" &amp;TEXT(A24,"yyyy-mm-dd") &amp; ")
","currency=usd")</f>
        <v>1662579703.1250019</v>
      </c>
      <c r="AT24" s="7">
        <f t="shared" si="14"/>
        <v>0.59058839968455912</v>
      </c>
    </row>
    <row r="25" spans="1:46" x14ac:dyDescent="0.25">
      <c r="A25" s="2">
        <f>'BD YPF'!C25</f>
        <v>43413</v>
      </c>
      <c r="B25" s="8">
        <f>_xll.BQL(Sheet1!$B$1,"
EARN_FOR_COMMON(ae=e,FA_PERIOD_REFERENCE=" &amp;TEXT(A25,"yyyy-mm-dd") &amp; ")
","currency=usd")</f>
        <v>338167500</v>
      </c>
      <c r="C25" s="8">
        <f>_xll.BQL(Sheet1!$B$1,"
EARN_FOR_COMMON(ae=a,FA_PERIOD_REFERENCE=" &amp;TEXT(A25,"yyyy-mm-dd") &amp; ")
","currency=usd")</f>
        <v>1517051529.249012</v>
      </c>
      <c r="D25" s="7">
        <f t="shared" si="15"/>
        <v>3.4860949950808759</v>
      </c>
      <c r="E25" s="8" t="str">
        <f>_xll.BQL(Sheet1!$B$1,"
EARN_FOR_COM_TO_TOT_REV(ae=e,FA_PERIOD_REFERENCE=" &amp;TEXT(A25,"yyyy-mm-dd") &amp; ")
","currency=usd")</f>
        <v>#N/A Requesting Data...</v>
      </c>
      <c r="F25" s="8">
        <f>_xll.BQL(Sheet1!$B$1,"
EARN_FOR_COM_TO_TOT_REV(ae=a,FA_PERIOD_REFERENCE=" &amp;TEXT(A25,"yyyy-mm-dd") &amp; ")
","currency=usd")</f>
        <v>9.2512630018990212</v>
      </c>
      <c r="G25" s="7" t="e">
        <f t="shared" si="1"/>
        <v>#VALUE!</v>
      </c>
      <c r="H25" s="8">
        <f>_xll.BQL(Sheet1!$B$1,"
ROA_TO_ROE(ae=e,FA_PERIOD_REFERENCE=" &amp;TEXT(A25,"yyyy-mm-dd") &amp; ")
","currency=usd")</f>
        <v>0.25622775800711745</v>
      </c>
      <c r="I25" s="8">
        <f>_xll.BQL(Sheet1!$B$1,"
ROA_TO_ROE(ae=a,FA_PERIOD_REFERENCE=" &amp;TEXT(A25,"yyyy-mm-dd") &amp; ")
","currency=usd")</f>
        <v>0.32245726925922924</v>
      </c>
      <c r="J25" s="7">
        <f t="shared" si="2"/>
        <v>0.25847906474782523</v>
      </c>
      <c r="K25" s="8">
        <f>_xll.BQL(Sheet1!$B$1,"
EBITDA_TO_REVENUE(ae=e,FA_PERIOD_REFERENCE=" &amp;TEXT(A25,"yyyy-mm-dd") &amp; ")
","currency=usd")</f>
        <v>26.536773601152223</v>
      </c>
      <c r="L25" s="8">
        <f>_xll.BQL(Sheet1!$B$1,"
EBITDA_TO_REVENUE(ae=a,FA_PERIOD_REFERENCE=" &amp;TEXT(A25,"yyyy-mm-dd") &amp; ")
","currency=usd")</f>
        <v>33.027673435114927</v>
      </c>
      <c r="M25" s="7">
        <f t="shared" si="3"/>
        <v>0.24460018883685497</v>
      </c>
      <c r="N25" s="8">
        <f>_xll.BQL(Sheet1!$B$1,"
CF_NET_INC(ae=e,FA_PERIOD_REFERENCE=" &amp;TEXT(A25,"yyyy-mm-dd") &amp; ")
","currency=usd")</f>
        <v>338167500</v>
      </c>
      <c r="O25" s="8">
        <f>_xll.BQL(Sheet1!$B$1,"
CF_NET_INC(ae=a,FA_PERIOD_REFERENCE=" &amp;TEXT(A25,"yyyy-mm-dd") &amp; ")
","currency=usd")</f>
        <v>1517051529.249012</v>
      </c>
      <c r="P25" s="7">
        <f t="shared" si="4"/>
        <v>3.4860949950808759</v>
      </c>
      <c r="Q25" s="8" t="str">
        <f>_xll.BQL(Sheet1!$B$1,"
BS_TOT_LIAB2(ae=e,FA_PERIOD_REFERENCE=" &amp;TEXT(A25,"yyyy-mm-dd") &amp; ")
","currency=usd")</f>
        <v>#N/A</v>
      </c>
      <c r="R25" s="8">
        <f>_xll.BQL(Sheet1!$B$1,"
BS_TOT_LIAB2(ae=a,FA_PERIOD_REFERENCE=" &amp;TEXT(A25,"yyyy-mm-dd") &amp; ")
","currency=usd")</f>
        <v>17160052500</v>
      </c>
      <c r="S25" s="7" t="e">
        <f t="shared" si="5"/>
        <v>#VALUE!</v>
      </c>
      <c r="T25" s="8">
        <f>_xll.BQL(Sheet1!$B$1,"
IS_COMP_NET_INCOME_ADJUST(ae=e,FA_PERIOD_REFERENCE=" &amp;TEXT(A25,"yyyy-mm-dd") &amp; ")
","currency=usd")</f>
        <v>331563983.33333331</v>
      </c>
      <c r="U25" s="8">
        <f>_xll.BQL(Sheet1!$B$1,"
IS_COMP_NET_INCOME_ADJUST(ae=a,FA_PERIOD_REFERENCE=" &amp;TEXT(A25,"yyyy-mm-dd") &amp; ")
","currency=usd")</f>
        <v>1367922441.3438737</v>
      </c>
      <c r="V25" s="7">
        <f t="shared" si="6"/>
        <v>3.1256665684603373</v>
      </c>
      <c r="W25" s="8">
        <f>_xll.BQL(Sheet1!$B$1,"
SALES_REV_TURN(ae=e,FA_PERIOD_REFERENCE=" &amp;TEXT(A25,"yyyy-mm-dd") &amp; ")
","currency=usd")</f>
        <v>10492161337.5</v>
      </c>
      <c r="X25" s="8">
        <f>_xll.BQL(Sheet1!$B$1,"
SALES_REV_TURN(ae=a,FA_PERIOD_REFERENCE=" &amp;TEXT(A25,"yyyy-mm-dd") &amp; ")
","currency=usd")</f>
        <v>16398318034.387354</v>
      </c>
      <c r="Y25" s="7">
        <f t="shared" si="7"/>
        <v>0.56291134942599275</v>
      </c>
      <c r="Z25" s="8">
        <f>_xll.BQL(Sheet1!$B$1,"
IS_OPER_INC(ae=e,FA_PERIOD_REFERENCE=" &amp;TEXT(A25,"yyyy-mm-dd") &amp; ")
","currency=usd")</f>
        <v>812020000</v>
      </c>
      <c r="AA25" s="8">
        <f>_xll.BQL(Sheet1!$B$1,"
IS_OPER_INC(ae=a,FA_PERIOD_REFERENCE=" &amp;TEXT(A25,"yyyy-mm-dd") &amp; ")
","currency=usd")</f>
        <v>1679275234.387352</v>
      </c>
      <c r="AB25" s="7">
        <f t="shared" si="8"/>
        <v>1.0680220122501316</v>
      </c>
      <c r="AC25" s="8" t="str">
        <f>_xll.BQL(Sheet1!$B$1,"
EV_TO_MARKET_CAP(ae=e,FA_PERIOD_REFERENCE=" &amp;TEXT(A25,"yyyy-mm-dd") &amp; ")
","currency=usd")</f>
        <v>#N/A</v>
      </c>
      <c r="AD25" s="8">
        <f>_xll.BQL(Sheet1!$B$1,"
EV_TO_MARKET_CAP(ae=a,FA_PERIOD_REFERENCE=" &amp;TEXT(A25,"yyyy-mm-dd") &amp; ")
","currency=usd")</f>
        <v>2.4052424615072754</v>
      </c>
      <c r="AE25" s="7" t="e">
        <f t="shared" si="9"/>
        <v>#VALUE!</v>
      </c>
      <c r="AF25" s="8">
        <f>_xll.BQL(Sheet1!$B$1,"
EBIT_TO_NET_SALES(ae=e,FA_PERIOD_REFERENCE=" &amp;TEXT(A25,"yyyy-mm-dd") &amp; ")
","currency=usd")</f>
        <v>7.6267298439262108</v>
      </c>
      <c r="AG25" s="8">
        <f>_xll.BQL(Sheet1!$B$1,"
EBIT_TO_NET_SALES(ae=a,FA_PERIOD_REFERENCE=" &amp;TEXT(A25,"yyyy-mm-dd") &amp; ")
","currency=usd")</f>
        <v>10.240533394131663</v>
      </c>
      <c r="AH25" s="7">
        <f t="shared" si="10"/>
        <v>0.34271615799883604</v>
      </c>
      <c r="AI25" s="8">
        <f>_xll.BQL(Sheet1!$B$1,"
CF_FREE_CASH_FLOW(ae=e,FA_PERIOD_REFERENCE=" &amp;TEXT(A25,"yyyy-mm-dd") &amp; ")
","currency=usd")</f>
        <v>-24386997.593600001</v>
      </c>
      <c r="AJ25" s="8">
        <f>_xll.BQL(Sheet1!$B$1,"
CF_FREE_CASH_FLOW(ae=a,FA_PERIOD_REFERENCE=" &amp;TEXT(A25,"yyyy-mm-dd") &amp; ")
","currency=usd")</f>
        <v>310358842.29249018</v>
      </c>
      <c r="AK25" s="7">
        <f t="shared" si="11"/>
        <v>-13.726406401661317</v>
      </c>
      <c r="AL25" s="8">
        <f>_xll.BQL(Sheet1!$B$1,"
IS_COMP_SALES(ae=e,FA_PERIOD_REFERENCE=" &amp;TEXT(A25,"yyyy-mm-dd") &amp; ")
","currency=usd")</f>
        <v>10492161337.5</v>
      </c>
      <c r="AM25" s="8">
        <f>_xll.BQL(Sheet1!$B$1,"
IS_COMP_SALES(ae=a,FA_PERIOD_REFERENCE=" &amp;TEXT(A25,"yyyy-mm-dd") &amp; ")
","currency=usd")</f>
        <v>16398318034.387354</v>
      </c>
      <c r="AN25" s="7">
        <f t="shared" si="12"/>
        <v>0.56291134942599275</v>
      </c>
      <c r="AO25" s="8">
        <f>_xll.BQL(Sheet1!$B$1,"
IS_COMPARABLE_EBITDA(ae=e,FA_PERIOD_REFERENCE=" &amp;TEXT(A25,"yyyy-mm-dd") &amp; ")
","currency=usd")</f>
        <v>2784281100</v>
      </c>
      <c r="AP25" s="8">
        <f>_xll.BQL(Sheet1!$B$1,"
IS_COMPARABLE_EBITDA(ae=a,FA_PERIOD_REFERENCE=" &amp;TEXT(A25,"yyyy-mm-dd") &amp; ")
","currency=usd")</f>
        <v>4689806158.102767</v>
      </c>
      <c r="AQ25" s="7">
        <f t="shared" si="13"/>
        <v>0.68438673742488398</v>
      </c>
      <c r="AR25" s="8">
        <f>_xll.BQL(Sheet1!$B$1,"
IS_COMPARABLE_EBIT(ae=e,FA_PERIOD_REFERENCE=" &amp;TEXT(A25,"yyyy-mm-dd") &amp; ")
","currency=usd")</f>
        <v>812020000</v>
      </c>
      <c r="AS25" s="8">
        <f>_xll.BQL(Sheet1!$B$1,"
IS_COMPARABLE_EBIT(ae=a,FA_PERIOD_REFERENCE=" &amp;TEXT(A25,"yyyy-mm-dd") &amp; ")
","currency=usd")</f>
        <v>1133058262.055336</v>
      </c>
      <c r="AT25" s="7">
        <f t="shared" si="14"/>
        <v>0.39535757993071097</v>
      </c>
    </row>
    <row r="26" spans="1:46" x14ac:dyDescent="0.25">
      <c r="A26" s="2">
        <f>'BD YPF'!C26</f>
        <v>43319</v>
      </c>
      <c r="B26" s="8">
        <f>_xll.BQL(Sheet1!$B$1,"
EARN_FOR_COMMON(ae=e,FA_PERIOD_REFERENCE=" &amp;TEXT(A26,"yyyy-mm-dd") &amp; ")
","currency=usd")</f>
        <v>251567999.99999997</v>
      </c>
      <c r="C26" s="8">
        <f>_xll.BQL(Sheet1!$B$1,"
EARN_FOR_COMMON(ae=a,FA_PERIOD_REFERENCE=" &amp;TEXT(A26,"yyyy-mm-dd") &amp; ")
","currency=usd")</f>
        <v>1053042560.869566</v>
      </c>
      <c r="D26" s="7">
        <f t="shared" si="15"/>
        <v>3.1859161772147733</v>
      </c>
      <c r="E26" s="8">
        <f>_xll.BQL(Sheet1!$B$1,"
EARN_FOR_COM_TO_TOT_REV(ae=e,FA_PERIOD_REFERENCE=" &amp;TEXT(A26,"yyyy-mm-dd") &amp; ")
","currency=usd")</f>
        <v>2.1860054566717015</v>
      </c>
      <c r="F26" s="8">
        <f>_xll.BQL(Sheet1!$B$1,"
EARN_FOR_COM_TO_TOT_REV(ae=a,FA_PERIOD_REFERENCE=" &amp;TEXT(A26,"yyyy-mm-dd") &amp; ")
","currency=usd")</f>
        <v>6.6215661483391077</v>
      </c>
      <c r="G26" s="7">
        <f t="shared" si="1"/>
        <v>2.0290711892461424</v>
      </c>
      <c r="H26" s="8">
        <f>_xll.BQL(Sheet1!$B$1,"
ROA_TO_ROE(ae=e,FA_PERIOD_REFERENCE=" &amp;TEXT(A26,"yyyy-mm-dd") &amp; ")
","currency=usd")</f>
        <v>0.25622775800711745</v>
      </c>
      <c r="I26" s="8">
        <f>_xll.BQL(Sheet1!$B$1,"
ROA_TO_ROE(ae=a,FA_PERIOD_REFERENCE=" &amp;TEXT(A26,"yyyy-mm-dd") &amp; ")
","currency=usd")</f>
        <v>0.30688570313029062</v>
      </c>
      <c r="J26" s="7">
        <f t="shared" si="2"/>
        <v>0.19770670249460642</v>
      </c>
      <c r="K26" s="8">
        <f>_xll.BQL(Sheet1!$B$1,"
EBITDA_TO_REVENUE(ae=e,FA_PERIOD_REFERENCE=" &amp;TEXT(A26,"yyyy-mm-dd") &amp; ")
","currency=usd")</f>
        <v>26.046717993930191</v>
      </c>
      <c r="L26" s="8">
        <f>_xll.BQL(Sheet1!$B$1,"
EBITDA_TO_REVENUE(ae=a,FA_PERIOD_REFERENCE=" &amp;TEXT(A26,"yyyy-mm-dd") &amp; ")
","currency=usd")</f>
        <v>32.640186532240847</v>
      </c>
      <c r="M26" s="7">
        <f t="shared" si="3"/>
        <v>0.25314009004309757</v>
      </c>
      <c r="N26" s="8">
        <f>_xll.BQL(Sheet1!$B$1,"
CF_NET_INC(ae=e,FA_PERIOD_REFERENCE=" &amp;TEXT(A26,"yyyy-mm-dd") &amp; ")
","currency=usd")</f>
        <v>251567999.99999997</v>
      </c>
      <c r="O26" s="8">
        <f>_xll.BQL(Sheet1!$B$1,"
CF_NET_INC(ae=a,FA_PERIOD_REFERENCE=" &amp;TEXT(A26,"yyyy-mm-dd") &amp; ")
","currency=usd")</f>
        <v>1053042560.869566</v>
      </c>
      <c r="P26" s="7">
        <f t="shared" si="4"/>
        <v>3.1859161772147733</v>
      </c>
      <c r="Q26" s="8" t="str">
        <f>_xll.BQL(Sheet1!$B$1,"
BS_TOT_LIAB2(ae=e,FA_PERIOD_REFERENCE=" &amp;TEXT(A26,"yyyy-mm-dd") &amp; ")
","currency=usd")</f>
        <v>#N/A</v>
      </c>
      <c r="R26" s="8">
        <f>_xll.BQL(Sheet1!$B$1,"
BS_TOT_LIAB2(ae=a,FA_PERIOD_REFERENCE=" &amp;TEXT(A26,"yyyy-mm-dd") &amp; ")
","currency=usd")</f>
        <v>17912848500</v>
      </c>
      <c r="S26" s="7" t="e">
        <f t="shared" si="5"/>
        <v>#VALUE!</v>
      </c>
      <c r="T26" s="8">
        <f>_xll.BQL(Sheet1!$B$1,"
IS_COMP_NET_INCOME_ADJUST(ae=e,FA_PERIOD_REFERENCE=" &amp;TEXT(A26,"yyyy-mm-dd") &amp; ")
","currency=usd")</f>
        <v>296338000</v>
      </c>
      <c r="U26" s="8">
        <f>_xll.BQL(Sheet1!$B$1,"
IS_COMP_NET_INCOME_ADJUST(ae=a,FA_PERIOD_REFERENCE=" &amp;TEXT(A26,"yyyy-mm-dd") &amp; ")
","currency=usd")</f>
        <v>882220182.84585047</v>
      </c>
      <c r="V26" s="7">
        <f t="shared" si="6"/>
        <v>1.9770740939260252</v>
      </c>
      <c r="W26" s="8">
        <f>_xll.BQL(Sheet1!$B$1,"
SALES_REV_TURN(ae=e,FA_PERIOD_REFERENCE=" &amp;TEXT(A26,"yyyy-mm-dd") &amp; ")
","currency=usd")</f>
        <v>11699915900.000002</v>
      </c>
      <c r="X26" s="8">
        <f>_xll.BQL(Sheet1!$B$1,"
SALES_REV_TURN(ae=a,FA_PERIOD_REFERENCE=" &amp;TEXT(A26,"yyyy-mm-dd") &amp; ")
","currency=usd")</f>
        <v>15903224966.403173</v>
      </c>
      <c r="Y26" s="7">
        <f t="shared" si="7"/>
        <v>0.35925976753415556</v>
      </c>
      <c r="Z26" s="8">
        <f>_xll.BQL(Sheet1!$B$1,"
IS_OPER_INC(ae=e,FA_PERIOD_REFERENCE=" &amp;TEXT(A26,"yyyy-mm-dd") &amp; ")
","currency=usd")</f>
        <v>937356500</v>
      </c>
      <c r="AA26" s="8">
        <f>_xll.BQL(Sheet1!$B$1,"
IS_OPER_INC(ae=a,FA_PERIOD_REFERENCE=" &amp;TEXT(A26,"yyyy-mm-dd") &amp; ")
","currency=usd")</f>
        <v>1420351410.2766807</v>
      </c>
      <c r="AB26" s="7">
        <f t="shared" si="8"/>
        <v>0.51527344215000448</v>
      </c>
      <c r="AC26" s="8">
        <f>_xll.BQL(Sheet1!$B$1,"
EV_TO_MARKET_CAP(ae=e,FA_PERIOD_REFERENCE=" &amp;TEXT(A26,"yyyy-mm-dd") &amp; ")
","currency=usd")</f>
        <v>1.8872843182392167</v>
      </c>
      <c r="AD26" s="8">
        <f>_xll.BQL(Sheet1!$B$1,"
EV_TO_MARKET_CAP(ae=a,FA_PERIOD_REFERENCE=" &amp;TEXT(A26,"yyyy-mm-dd") &amp; ")
","currency=usd")</f>
        <v>2.2785451517374598</v>
      </c>
      <c r="AE26" s="7">
        <f t="shared" si="9"/>
        <v>0.20731419729237111</v>
      </c>
      <c r="AF26" s="8">
        <f>_xll.BQL(Sheet1!$B$1,"
EBIT_TO_NET_SALES(ae=e,FA_PERIOD_REFERENCE=" &amp;TEXT(A26,"yyyy-mm-dd") &amp; ")
","currency=usd")</f>
        <v>8.0336013355446436</v>
      </c>
      <c r="AG26" s="8">
        <f>_xll.BQL(Sheet1!$B$1,"
EBIT_TO_NET_SALES(ae=a,FA_PERIOD_REFERENCE=" &amp;TEXT(A26,"yyyy-mm-dd") &amp; ")
","currency=usd")</f>
        <v>8.9312162361865983</v>
      </c>
      <c r="AH26" s="7">
        <f t="shared" si="10"/>
        <v>0.11173256714525537</v>
      </c>
      <c r="AI26" s="8">
        <f>_xll.BQL(Sheet1!$B$1,"
CF_FREE_CASH_FLOW(ae=e,FA_PERIOD_REFERENCE=" &amp;TEXT(A26,"yyyy-mm-dd") &amp; ")
","currency=usd")</f>
        <v>144149736.02560002</v>
      </c>
      <c r="AJ26" s="8">
        <f>_xll.BQL(Sheet1!$B$1,"
CF_FREE_CASH_FLOW(ae=a,FA_PERIOD_REFERENCE=" &amp;TEXT(A26,"yyyy-mm-dd") &amp; ")
","currency=usd")</f>
        <v>-73012622.134387404</v>
      </c>
      <c r="AK26" s="7">
        <f t="shared" si="11"/>
        <v>-1.5065054168494685</v>
      </c>
      <c r="AL26" s="8">
        <f>_xll.BQL(Sheet1!$B$1,"
IS_COMP_SALES(ae=e,FA_PERIOD_REFERENCE=" &amp;TEXT(A26,"yyyy-mm-dd") &amp; ")
","currency=usd")</f>
        <v>11699915900.000002</v>
      </c>
      <c r="AM26" s="8">
        <f>_xll.BQL(Sheet1!$B$1,"
IS_COMP_SALES(ae=a,FA_PERIOD_REFERENCE=" &amp;TEXT(A26,"yyyy-mm-dd") &amp; ")
","currency=usd")</f>
        <v>15903224966.403173</v>
      </c>
      <c r="AN26" s="7">
        <f t="shared" si="12"/>
        <v>0.35925976753415556</v>
      </c>
      <c r="AO26" s="8">
        <f>_xll.BQL(Sheet1!$B$1,"
IS_COMPARABLE_EBITDA(ae=e,FA_PERIOD_REFERENCE=" &amp;TEXT(A26,"yyyy-mm-dd") &amp; ")
","currency=usd")</f>
        <v>3047444100</v>
      </c>
      <c r="AP26" s="8">
        <f>_xll.BQL(Sheet1!$B$1,"
IS_COMPARABLE_EBITDA(ae=a,FA_PERIOD_REFERENCE=" &amp;TEXT(A26,"yyyy-mm-dd") &amp; ")
","currency=usd")</f>
        <v>4339080595.2569199</v>
      </c>
      <c r="AQ26" s="7">
        <f t="shared" si="13"/>
        <v>0.42384255555562778</v>
      </c>
      <c r="AR26" s="8">
        <f>_xll.BQL(Sheet1!$B$1,"
IS_COMPARABLE_EBIT(ae=e,FA_PERIOD_REFERENCE=" &amp;TEXT(A26,"yyyy-mm-dd") &amp; ")
","currency=usd")</f>
        <v>937356500</v>
      </c>
      <c r="AS26" s="8">
        <f>_xll.BQL(Sheet1!$B$1,"
IS_COMPARABLE_EBIT(ae=a,FA_PERIOD_REFERENCE=" &amp;TEXT(A26,"yyyy-mm-dd") &amp; ")
","currency=usd")</f>
        <v>794678153.35968435</v>
      </c>
      <c r="AT26" s="7">
        <f t="shared" si="14"/>
        <v>-0.15221353523479664</v>
      </c>
    </row>
    <row r="27" spans="1:46" x14ac:dyDescent="0.25">
      <c r="A27" s="2">
        <f>'BD YPF'!C27</f>
        <v>43228</v>
      </c>
      <c r="B27" s="8">
        <f>_xll.BQL(Sheet1!$B$1,"
EARN_FOR_COMMON(ae=e,FA_PERIOD_REFERENCE=" &amp;TEXT(A27,"yyyy-mm-dd") &amp; ")
","currency=usd")</f>
        <v>152239725</v>
      </c>
      <c r="C27" s="8">
        <f>_xll.BQL(Sheet1!$B$1,"
EARN_FOR_COMMON(ae=a,FA_PERIOD_REFERENCE=" &amp;TEXT(A27,"yyyy-mm-dd") &amp; ")
","currency=usd")</f>
        <v>1055263763.9215691</v>
      </c>
      <c r="D27" s="7">
        <f t="shared" si="15"/>
        <v>5.9315926833260448</v>
      </c>
      <c r="E27" s="8">
        <f>_xll.BQL(Sheet1!$B$1,"
EARN_FOR_COM_TO_TOT_REV(ae=e,FA_PERIOD_REFERENCE=" &amp;TEXT(A27,"yyyy-mm-dd") &amp; ")
","currency=usd")</f>
        <v>1.1556069289448248</v>
      </c>
      <c r="F27" s="8">
        <f>_xll.BQL(Sheet1!$B$1,"
EARN_FOR_COM_TO_TOT_REV(ae=a,FA_PERIOD_REFERENCE=" &amp;TEXT(A27,"yyyy-mm-dd") &amp; ")
","currency=usd")</f>
        <v>6.7672190050546144</v>
      </c>
      <c r="G27" s="7">
        <f t="shared" si="1"/>
        <v>4.8559868719666701</v>
      </c>
      <c r="H27" s="8">
        <f>_xll.BQL(Sheet1!$B$1,"
ROA_TO_ROE(ae=e,FA_PERIOD_REFERENCE=" &amp;TEXT(A27,"yyyy-mm-dd") &amp; ")
","currency=usd")</f>
        <v>0.25622775800711745</v>
      </c>
      <c r="I27" s="8">
        <f>_xll.BQL(Sheet1!$B$1,"
ROA_TO_ROE(ae=a,FA_PERIOD_REFERENCE=" &amp;TEXT(A27,"yyyy-mm-dd") &amp; ")
","currency=usd")</f>
        <v>0.30022046169242556</v>
      </c>
      <c r="J27" s="7">
        <f t="shared" si="2"/>
        <v>0.1716937463273831</v>
      </c>
      <c r="K27" s="8">
        <f>_xll.BQL(Sheet1!$B$1,"
EBITDA_TO_REVENUE(ae=e,FA_PERIOD_REFERENCE=" &amp;TEXT(A27,"yyyy-mm-dd") &amp; ")
","currency=usd")</f>
        <v>26.647162424604666</v>
      </c>
      <c r="L27" s="8">
        <f>_xll.BQL(Sheet1!$B$1,"
EBITDA_TO_REVENUE(ae=a,FA_PERIOD_REFERENCE=" &amp;TEXT(A27,"yyyy-mm-dd") &amp; ")
","currency=usd")</f>
        <v>33.236756947793531</v>
      </c>
      <c r="M27" s="7">
        <f t="shared" si="3"/>
        <v>0.24729066525688914</v>
      </c>
      <c r="N27" s="8">
        <f>_xll.BQL(Sheet1!$B$1,"
CF_NET_INC(ae=e,FA_PERIOD_REFERENCE=" &amp;TEXT(A27,"yyyy-mm-dd") &amp; ")
","currency=usd")</f>
        <v>152239725</v>
      </c>
      <c r="O27" s="8">
        <f>_xll.BQL(Sheet1!$B$1,"
CF_NET_INC(ae=a,FA_PERIOD_REFERENCE=" &amp;TEXT(A27,"yyyy-mm-dd") &amp; ")
","currency=usd")</f>
        <v>1055263763.9215691</v>
      </c>
      <c r="P27" s="7">
        <f t="shared" si="4"/>
        <v>5.9315926833260448</v>
      </c>
      <c r="Q27" s="8" t="str">
        <f>_xll.BQL(Sheet1!$B$1,"
BS_TOT_LIAB2(ae=e,FA_PERIOD_REFERENCE=" &amp;TEXT(A27,"yyyy-mm-dd") &amp; ")
","currency=usd")</f>
        <v>#N/A</v>
      </c>
      <c r="R27" s="8">
        <f>_xll.BQL(Sheet1!$B$1,"
BS_TOT_LIAB2(ae=a,FA_PERIOD_REFERENCE=" &amp;TEXT(A27,"yyyy-mm-dd") &amp; ")
","currency=usd")</f>
        <v>18871510400</v>
      </c>
      <c r="S27" s="7" t="e">
        <f t="shared" si="5"/>
        <v>#VALUE!</v>
      </c>
      <c r="T27" s="8">
        <f>_xll.BQL(Sheet1!$B$1,"
IS_COMP_NET_INCOME_ADJUST(ae=e,FA_PERIOD_REFERENCE=" &amp;TEXT(A27,"yyyy-mm-dd") &amp; ")
","currency=usd")</f>
        <v>224938724.99999997</v>
      </c>
      <c r="U27" s="8">
        <f>_xll.BQL(Sheet1!$B$1,"
IS_COMP_NET_INCOME_ADJUST(ae=a,FA_PERIOD_REFERENCE=" &amp;TEXT(A27,"yyyy-mm-dd") &amp; ")
","currency=usd")</f>
        <v>867495473.25490236</v>
      </c>
      <c r="V27" s="7">
        <f t="shared" si="6"/>
        <v>2.856585713531107</v>
      </c>
      <c r="W27" s="8">
        <f>_xll.BQL(Sheet1!$B$1,"
SALES_REV_TURN(ae=e,FA_PERIOD_REFERENCE=" &amp;TEXT(A27,"yyyy-mm-dd") &amp; ")
","currency=usd")</f>
        <v>12162668073.333334</v>
      </c>
      <c r="X27" s="8">
        <f>_xll.BQL(Sheet1!$B$1,"
SALES_REV_TURN(ae=a,FA_PERIOD_REFERENCE=" &amp;TEXT(A27,"yyyy-mm-dd") &amp; ")
","currency=usd")</f>
        <v>15593758132.15687</v>
      </c>
      <c r="Y27" s="7">
        <f t="shared" si="7"/>
        <v>0.28210011472287122</v>
      </c>
      <c r="Z27" s="8">
        <f>_xll.BQL(Sheet1!$B$1,"
IS_OPER_INC(ae=e,FA_PERIOD_REFERENCE=" &amp;TEXT(A27,"yyyy-mm-dd") &amp; ")
","currency=usd")</f>
        <v>984703500</v>
      </c>
      <c r="AA27" s="8">
        <f>_xll.BQL(Sheet1!$B$1,"
IS_OPER_INC(ae=a,FA_PERIOD_REFERENCE=" &amp;TEXT(A27,"yyyy-mm-dd") &amp; ")
","currency=usd")</f>
        <v>1659993852.5490203</v>
      </c>
      <c r="AB27" s="7">
        <f t="shared" si="8"/>
        <v>0.68578039232014532</v>
      </c>
      <c r="AC27" s="8">
        <f>_xll.BQL(Sheet1!$B$1,"
EV_TO_MARKET_CAP(ae=e,FA_PERIOD_REFERENCE=" &amp;TEXT(A27,"yyyy-mm-dd") &amp; ")
","currency=usd")</f>
        <v>1.8872843182392167</v>
      </c>
      <c r="AD27" s="8">
        <f>_xll.BQL(Sheet1!$B$1,"
EV_TO_MARKET_CAP(ae=a,FA_PERIOD_REFERENCE=" &amp;TEXT(A27,"yyyy-mm-dd") &amp; ")
","currency=usd")</f>
        <v>1.9326553150298982</v>
      </c>
      <c r="AE27" s="7">
        <f t="shared" si="9"/>
        <v>2.404036124933806E-2</v>
      </c>
      <c r="AF27" s="8">
        <f>_xll.BQL(Sheet1!$B$1,"
EBIT_TO_NET_SALES(ae=e,FA_PERIOD_REFERENCE=" &amp;TEXT(A27,"yyyy-mm-dd") &amp; ")
","currency=usd")</f>
        <v>7.4745943449137222</v>
      </c>
      <c r="AG27" s="8">
        <f>_xll.BQL(Sheet1!$B$1,"
EBIT_TO_NET_SALES(ae=a,FA_PERIOD_REFERENCE=" &amp;TEXT(A27,"yyyy-mm-dd") &amp; ")
","currency=usd")</f>
        <v>10.645245607124318</v>
      </c>
      <c r="AH27" s="7">
        <f t="shared" si="10"/>
        <v>0.42419041300457283</v>
      </c>
      <c r="AI27" s="8">
        <f>_xll.BQL(Sheet1!$B$1,"
CF_FREE_CASH_FLOW(ae=e,FA_PERIOD_REFERENCE=" &amp;TEXT(A27,"yyyy-mm-dd") &amp; ")
","currency=usd")</f>
        <v>312686469.64480001</v>
      </c>
      <c r="AJ27" s="8">
        <f>_xll.BQL(Sheet1!$B$1,"
CF_FREE_CASH_FLOW(ae=a,FA_PERIOD_REFERENCE=" &amp;TEXT(A27,"yyyy-mm-dd") &amp; ")
","currency=usd")</f>
        <v>-519996690.9803924</v>
      </c>
      <c r="AK27" s="7">
        <f t="shared" si="11"/>
        <v>-2.6629970960083078</v>
      </c>
      <c r="AL27" s="8">
        <f>_xll.BQL(Sheet1!$B$1,"
IS_COMP_SALES(ae=e,FA_PERIOD_REFERENCE=" &amp;TEXT(A27,"yyyy-mm-dd") &amp; ")
","currency=usd")</f>
        <v>12162668073.333334</v>
      </c>
      <c r="AM27" s="8">
        <f>_xll.BQL(Sheet1!$B$1,"
IS_COMP_SALES(ae=a,FA_PERIOD_REFERENCE=" &amp;TEXT(A27,"yyyy-mm-dd") &amp; ")
","currency=usd")</f>
        <v>15593758132.15687</v>
      </c>
      <c r="AN27" s="7">
        <f t="shared" si="12"/>
        <v>0.28210011472287122</v>
      </c>
      <c r="AO27" s="8">
        <f>_xll.BQL(Sheet1!$B$1,"
IS_COMPARABLE_EBITDA(ae=e,FA_PERIOD_REFERENCE=" &amp;TEXT(A27,"yyyy-mm-dd") &amp; ")
","currency=usd")</f>
        <v>3524682583.333333</v>
      </c>
      <c r="AP27" s="8">
        <f>_xll.BQL(Sheet1!$B$1,"
IS_COMPARABLE_EBITDA(ae=a,FA_PERIOD_REFERENCE=" &amp;TEXT(A27,"yyyy-mm-dd") &amp; ")
","currency=usd")</f>
        <v>4275534726.6666684</v>
      </c>
      <c r="AQ27" s="7">
        <f t="shared" si="13"/>
        <v>0.21302688272804571</v>
      </c>
      <c r="AR27" s="8">
        <f>_xll.BQL(Sheet1!$B$1,"
IS_COMPARABLE_EBIT(ae=e,FA_PERIOD_REFERENCE=" &amp;TEXT(A27,"yyyy-mm-dd") &amp; ")
","currency=usd")</f>
        <v>984703500</v>
      </c>
      <c r="AS27" s="8">
        <f>_xll.BQL(Sheet1!$B$1,"
IS_COMPARABLE_EBIT(ae=a,FA_PERIOD_REFERENCE=" &amp;TEXT(A27,"yyyy-mm-dd") &amp; ")
","currency=usd")</f>
        <v>972252589.80392206</v>
      </c>
      <c r="AT27" s="7">
        <f t="shared" si="14"/>
        <v>-1.2644324099668536E-2</v>
      </c>
    </row>
    <row r="28" spans="1:46" x14ac:dyDescent="0.25">
      <c r="A28" s="2">
        <f>'BD YPF'!C28</f>
        <v>43161</v>
      </c>
      <c r="B28" s="8">
        <f>_xll.BQL(Sheet1!$B$1,"
EARN_FOR_COMMON(ae=e,FA_PERIOD_REFERENCE=" &amp;TEXT(A28,"yyyy-mm-dd") &amp; ")
","currency=usd")</f>
        <v>76261250</v>
      </c>
      <c r="C28" s="8">
        <f>_xll.BQL(Sheet1!$B$1,"
EARN_FOR_COMMON(ae=a,FA_PERIOD_REFERENCE=" &amp;TEXT(A28,"yyyy-mm-dd") &amp; ")
","currency=usd")</f>
        <v>747621540.85603106</v>
      </c>
      <c r="D28" s="7">
        <f t="shared" si="15"/>
        <v>8.8034262598112552</v>
      </c>
      <c r="E28" s="8">
        <f>_xll.BQL(Sheet1!$B$1,"
EARN_FOR_COM_TO_TOT_REV(ae=e,FA_PERIOD_REFERENCE=" &amp;TEXT(A28,"yyyy-mm-dd") &amp; ")
","currency=usd")</f>
        <v>0.54385008162595239</v>
      </c>
      <c r="F28" s="8">
        <f>_xll.BQL(Sheet1!$B$1,"
EARN_FOR_COM_TO_TOT_REV(ae=a,FA_PERIOD_REFERENCE=" &amp;TEXT(A28,"yyyy-mm-dd") &amp; ")
","currency=usd")</f>
        <v>4.8810781091162241</v>
      </c>
      <c r="G28" s="7">
        <f t="shared" si="1"/>
        <v>7.9750434430812831</v>
      </c>
      <c r="H28" s="8">
        <f>_xll.BQL(Sheet1!$B$1,"
ROA_TO_ROE(ae=e,FA_PERIOD_REFERENCE=" &amp;TEXT(A28,"yyyy-mm-dd") &amp; ")
","currency=usd")</f>
        <v>0.25622775800711745</v>
      </c>
      <c r="I28" s="8">
        <f>_xll.BQL(Sheet1!$B$1,"
ROA_TO_ROE(ae=a,FA_PERIOD_REFERENCE=" &amp;TEXT(A28,"yyyy-mm-dd") &amp; ")
","currency=usd")</f>
        <v>0.29243993409986652</v>
      </c>
      <c r="J28" s="7">
        <f t="shared" si="2"/>
        <v>0.14132807613975684</v>
      </c>
      <c r="K28" s="8">
        <f>_xll.BQL(Sheet1!$B$1,"
EBITDA_TO_REVENUE(ae=e,FA_PERIOD_REFERENCE=" &amp;TEXT(A28,"yyyy-mm-dd") &amp; ")
","currency=usd")</f>
        <v>26.635208205480847</v>
      </c>
      <c r="L28" s="8">
        <f>_xll.BQL(Sheet1!$B$1,"
EBITDA_TO_REVENUE(ae=a,FA_PERIOD_REFERENCE=" &amp;TEXT(A28,"yyyy-mm-dd") &amp; ")
","currency=usd")</f>
        <v>27.855766910720568</v>
      </c>
      <c r="M28" s="7">
        <f t="shared" si="3"/>
        <v>4.5825010858693505E-2</v>
      </c>
      <c r="N28" s="8">
        <f>_xll.BQL(Sheet1!$B$1,"
CF_NET_INC(ae=e,FA_PERIOD_REFERENCE=" &amp;TEXT(A28,"yyyy-mm-dd") &amp; ")
","currency=usd")</f>
        <v>76261250</v>
      </c>
      <c r="O28" s="8">
        <f>_xll.BQL(Sheet1!$B$1,"
CF_NET_INC(ae=a,FA_PERIOD_REFERENCE=" &amp;TEXT(A28,"yyyy-mm-dd") &amp; ")
","currency=usd")</f>
        <v>747621540.85603106</v>
      </c>
      <c r="P28" s="7">
        <f t="shared" si="4"/>
        <v>8.8034262598112552</v>
      </c>
      <c r="Q28" s="8" t="str">
        <f>_xll.BQL(Sheet1!$B$1,"
BS_TOT_LIAB2(ae=e,FA_PERIOD_REFERENCE=" &amp;TEXT(A28,"yyyy-mm-dd") &amp; ")
","currency=usd")</f>
        <v>#N/A</v>
      </c>
      <c r="R28" s="8">
        <f>_xll.BQL(Sheet1!$B$1,"
BS_TOT_LIAB2(ae=a,FA_PERIOD_REFERENCE=" &amp;TEXT(A28,"yyyy-mm-dd") &amp; ")
","currency=usd")</f>
        <v>18966034500</v>
      </c>
      <c r="S28" s="7" t="e">
        <f t="shared" si="5"/>
        <v>#VALUE!</v>
      </c>
      <c r="T28" s="8">
        <f>_xll.BQL(Sheet1!$B$1,"
IS_COMP_NET_INCOME_ADJUST(ae=e,FA_PERIOD_REFERENCE=" &amp;TEXT(A28,"yyyy-mm-dd") &amp; ")
","currency=usd")</f>
        <v>96891345.454545453</v>
      </c>
      <c r="U28" s="8">
        <f>_xll.BQL(Sheet1!$B$1,"
IS_COMP_NET_INCOME_ADJUST(ae=a,FA_PERIOD_REFERENCE=" &amp;TEXT(A28,"yyyy-mm-dd") &amp; ")
","currency=usd")</f>
        <v>549459422.87937737</v>
      </c>
      <c r="V28" s="7">
        <f t="shared" si="6"/>
        <v>4.6708823713996699</v>
      </c>
      <c r="W28" s="8">
        <f>_xll.BQL(Sheet1!$B$1,"
SALES_REV_TURN(ae=e,FA_PERIOD_REFERENCE=" &amp;TEXT(A28,"yyyy-mm-dd") &amp; ")
","currency=usd")</f>
        <v>14079247680</v>
      </c>
      <c r="X28" s="8">
        <f>_xll.BQL(Sheet1!$B$1,"
SALES_REV_TURN(ae=a,FA_PERIOD_REFERENCE=" &amp;TEXT(A28,"yyyy-mm-dd") &amp; ")
","currency=usd")</f>
        <v>15316729708.949415</v>
      </c>
      <c r="Y28" s="7">
        <f t="shared" si="7"/>
        <v>8.789404498560649E-2</v>
      </c>
      <c r="Z28" s="8">
        <f>_xll.BQL(Sheet1!$B$1,"
IS_OPER_INC(ae=e,FA_PERIOD_REFERENCE=" &amp;TEXT(A28,"yyyy-mm-dd") &amp; ")
","currency=usd")</f>
        <v>821453914.28571427</v>
      </c>
      <c r="AA28" s="8">
        <f>_xll.BQL(Sheet1!$B$1,"
IS_OPER_INC(ae=a,FA_PERIOD_REFERENCE=" &amp;TEXT(A28,"yyyy-mm-dd") &amp; ")
","currency=usd")</f>
        <v>973786144.74708164</v>
      </c>
      <c r="AB28" s="7">
        <f t="shared" si="8"/>
        <v>0.18544221144021944</v>
      </c>
      <c r="AC28" s="8">
        <f>_xll.BQL(Sheet1!$B$1,"
EV_TO_MARKET_CAP(ae=e,FA_PERIOD_REFERENCE=" &amp;TEXT(A28,"yyyy-mm-dd") &amp; ")
","currency=usd")</f>
        <v>1.8872843182392167</v>
      </c>
      <c r="AD28" s="8">
        <f>_xll.BQL(Sheet1!$B$1,"
EV_TO_MARKET_CAP(ae=a,FA_PERIOD_REFERENCE=" &amp;TEXT(A28,"yyyy-mm-dd") &amp; ")
","currency=usd")</f>
        <v>1.830668493534509</v>
      </c>
      <c r="AE28" s="7">
        <f t="shared" si="9"/>
        <v>-2.9998566807108662E-2</v>
      </c>
      <c r="AF28" s="8">
        <f>_xll.BQL(Sheet1!$B$1,"
EBIT_TO_NET_SALES(ae=e,FA_PERIOD_REFERENCE=" &amp;TEXT(A28,"yyyy-mm-dd") &amp; ")
","currency=usd")</f>
        <v>5.7762729224788432</v>
      </c>
      <c r="AG28" s="8">
        <f>_xll.BQL(Sheet1!$B$1,"
EBIT_TO_NET_SALES(ae=a,FA_PERIOD_REFERENCE=" &amp;TEXT(A28,"yyyy-mm-dd") &amp; ")
","currency=usd")</f>
        <v>6.3576635695158075</v>
      </c>
      <c r="AH28" s="7">
        <f t="shared" si="10"/>
        <v>0.10065151955933982</v>
      </c>
      <c r="AI28" s="8">
        <f>_xll.BQL(Sheet1!$B$1,"
CF_FREE_CASH_FLOW(ae=e,FA_PERIOD_REFERENCE=" &amp;TEXT(A28,"yyyy-mm-dd") &amp; ")
","currency=usd")</f>
        <v>960566628.39024997</v>
      </c>
      <c r="AJ28" s="8">
        <f>_xll.BQL(Sheet1!$B$1,"
CF_FREE_CASH_FLOW(ae=a,FA_PERIOD_REFERENCE=" &amp;TEXT(A28,"yyyy-mm-dd") &amp; ")
","currency=usd")</f>
        <v>-277237939.29961091</v>
      </c>
      <c r="AK28" s="7">
        <f t="shared" si="11"/>
        <v>-1.2886191661313653</v>
      </c>
      <c r="AL28" s="8">
        <f>_xll.BQL(Sheet1!$B$1,"
IS_COMP_SALES(ae=e,FA_PERIOD_REFERENCE=" &amp;TEXT(A28,"yyyy-mm-dd") &amp; ")
","currency=usd")</f>
        <v>14079247680</v>
      </c>
      <c r="AM28" s="8">
        <f>_xll.BQL(Sheet1!$B$1,"
IS_COMP_SALES(ae=a,FA_PERIOD_REFERENCE=" &amp;TEXT(A28,"yyyy-mm-dd") &amp; ")
","currency=usd")</f>
        <v>15316729708.949415</v>
      </c>
      <c r="AN28" s="7">
        <f t="shared" si="12"/>
        <v>8.789404498560649E-2</v>
      </c>
      <c r="AO28" s="8">
        <f>_xll.BQL(Sheet1!$B$1,"
IS_COMPARABLE_EBITDA(ae=e,FA_PERIOD_REFERENCE=" &amp;TEXT(A28,"yyyy-mm-dd") &amp; ")
","currency=usd")</f>
        <v>3750036933.333333</v>
      </c>
      <c r="AP28" s="8">
        <f>_xll.BQL(Sheet1!$B$1,"
IS_COMPARABLE_EBITDA(ae=a,FA_PERIOD_REFERENCE=" &amp;TEXT(A28,"yyyy-mm-dd") &amp; ")
","currency=usd")</f>
        <v>4046547028.7937741</v>
      </c>
      <c r="AQ28" s="7">
        <f t="shared" si="13"/>
        <v>7.9068580051791404E-2</v>
      </c>
      <c r="AR28" s="8">
        <f>_xll.BQL(Sheet1!$B$1,"
IS_COMPARABLE_EBIT(ae=e,FA_PERIOD_REFERENCE=" &amp;TEXT(A28,"yyyy-mm-dd") &amp; ")
","currency=usd")</f>
        <v>821453914.28571427</v>
      </c>
      <c r="AS28" s="8">
        <f>_xll.BQL(Sheet1!$B$1,"
IS_COMPARABLE_EBIT(ae=a,FA_PERIOD_REFERENCE=" &amp;TEXT(A28,"yyyy-mm-dd") &amp; ")
","currency=usd")</f>
        <v>-1468949098.8326848</v>
      </c>
      <c r="AT28" s="7">
        <f t="shared" si="14"/>
        <v>-2.7882306886442834</v>
      </c>
    </row>
    <row r="29" spans="1:46" x14ac:dyDescent="0.25">
      <c r="A29" s="2">
        <f>'BD YPF'!C29</f>
        <v>43047</v>
      </c>
      <c r="B29" s="8">
        <f>_xll.BQL(Sheet1!$B$1,"
EARN_FOR_COMMON(ae=e,FA_PERIOD_REFERENCE=" &amp;TEXT(A29,"yyyy-mm-dd") &amp; ")
","currency=usd")</f>
        <v>-25798631.666666664</v>
      </c>
      <c r="C29" s="8">
        <f>_xll.BQL(Sheet1!$B$1,"
EARN_FOR_COMMON(ae=a,FA_PERIOD_REFERENCE=" &amp;TEXT(A29,"yyyy-mm-dd") &amp; ")
","currency=usd")</f>
        <v>128143777.13178284</v>
      </c>
      <c r="D29" s="7">
        <f t="shared" si="15"/>
        <v>-5.9670765018654874</v>
      </c>
      <c r="E29" s="8">
        <f>_xll.BQL(Sheet1!$B$1,"
EARN_FOR_COM_TO_TOT_REV(ae=e,FA_PERIOD_REFERENCE=" &amp;TEXT(A29,"yyyy-mm-dd") &amp; ")
","currency=usd")</f>
        <v>-0.19181702713424076</v>
      </c>
      <c r="F29" s="8">
        <f>_xll.BQL(Sheet1!$B$1,"
EARN_FOR_COM_TO_TOT_REV(ae=a,FA_PERIOD_REFERENCE=" &amp;TEXT(A29,"yyyy-mm-dd") &amp; ")
","currency=usd")</f>
        <v>0.86264547416059256</v>
      </c>
      <c r="G29" s="7">
        <f t="shared" si="1"/>
        <v>-5.4972309656164198</v>
      </c>
      <c r="H29" s="8">
        <f>_xll.BQL(Sheet1!$B$1,"
ROA_TO_ROE(ae=e,FA_PERIOD_REFERENCE=" &amp;TEXT(A29,"yyyy-mm-dd") &amp; ")
","currency=usd")</f>
        <v>0.41431935939707959</v>
      </c>
      <c r="I29" s="8">
        <f>_xll.BQL(Sheet1!$B$1,"
ROA_TO_ROE(ae=a,FA_PERIOD_REFERENCE=" &amp;TEXT(A29,"yyyy-mm-dd") &amp; ")
","currency=usd")</f>
        <v>0.28058029574186272</v>
      </c>
      <c r="J29" s="7">
        <f t="shared" si="2"/>
        <v>-0.32279221480221176</v>
      </c>
      <c r="K29" s="8">
        <f>_xll.BQL(Sheet1!$B$1,"
EBITDA_TO_REVENUE(ae=e,FA_PERIOD_REFERENCE=" &amp;TEXT(A29,"yyyy-mm-dd") &amp; ")
","currency=usd")</f>
        <v>26.926457293165544</v>
      </c>
      <c r="L29" s="8">
        <f>_xll.BQL(Sheet1!$B$1,"
EBITDA_TO_REVENUE(ae=a,FA_PERIOD_REFERENCE=" &amp;TEXT(A29,"yyyy-mm-dd") &amp; ")
","currency=usd")</f>
        <v>26.509839878531444</v>
      </c>
      <c r="M29" s="7">
        <f t="shared" si="3"/>
        <v>-1.5472418450675485E-2</v>
      </c>
      <c r="N29" s="8">
        <f>_xll.BQL(Sheet1!$B$1,"
CF_NET_INC(ae=e,FA_PERIOD_REFERENCE=" &amp;TEXT(A29,"yyyy-mm-dd") &amp; ")
","currency=usd")</f>
        <v>-25798631.666666664</v>
      </c>
      <c r="O29" s="8">
        <f>_xll.BQL(Sheet1!$B$1,"
CF_NET_INC(ae=a,FA_PERIOD_REFERENCE=" &amp;TEXT(A29,"yyyy-mm-dd") &amp; ")
","currency=usd")</f>
        <v>128143777.13178284</v>
      </c>
      <c r="P29" s="7">
        <f t="shared" si="4"/>
        <v>-5.9670765018654874</v>
      </c>
      <c r="Q29" s="8" t="str">
        <f>_xll.BQL(Sheet1!$B$1,"
BS_TOT_LIAB2(ae=e,FA_PERIOD_REFERENCE=" &amp;TEXT(A29,"yyyy-mm-dd") &amp; ")
","currency=usd")</f>
        <v>#N/A</v>
      </c>
      <c r="R29" s="8">
        <f>_xll.BQL(Sheet1!$B$1,"
BS_TOT_LIAB2(ae=a,FA_PERIOD_REFERENCE=" &amp;TEXT(A29,"yyyy-mm-dd") &amp; ")
","currency=usd")</f>
        <v>19095732800</v>
      </c>
      <c r="S29" s="7" t="e">
        <f t="shared" si="5"/>
        <v>#VALUE!</v>
      </c>
      <c r="T29" s="8">
        <f>_xll.BQL(Sheet1!$B$1,"
IS_COMP_NET_INCOME_ADJUST(ae=e,FA_PERIOD_REFERENCE=" &amp;TEXT(A29,"yyyy-mm-dd") &amp; ")
","currency=usd")</f>
        <v>-38146431.666666672</v>
      </c>
      <c r="U29" s="8">
        <f>_xll.BQL(Sheet1!$B$1,"
IS_COMP_NET_INCOME_ADJUST(ae=a,FA_PERIOD_REFERENCE=" &amp;TEXT(A29,"yyyy-mm-dd") &amp; ")
","currency=usd")</f>
        <v>80972372.093023196</v>
      </c>
      <c r="V29" s="7">
        <f t="shared" si="6"/>
        <v>-3.1226722541332466</v>
      </c>
      <c r="W29" s="8">
        <f>_xll.BQL(Sheet1!$B$1,"
SALES_REV_TURN(ae=e,FA_PERIOD_REFERENCE=" &amp;TEXT(A29,"yyyy-mm-dd") &amp; ")
","currency=usd")</f>
        <v>13216509180</v>
      </c>
      <c r="X29" s="8">
        <f>_xll.BQL(Sheet1!$B$1,"
SALES_REV_TURN(ae=a,FA_PERIOD_REFERENCE=" &amp;TEXT(A29,"yyyy-mm-dd") &amp; ")
","currency=usd")</f>
        <v>14854744036.821693</v>
      </c>
      <c r="Y29" s="7">
        <f t="shared" si="7"/>
        <v>0.12395367297900162</v>
      </c>
      <c r="Z29" s="8">
        <f>_xll.BQL(Sheet1!$B$1,"
IS_OPER_INC(ae=e,FA_PERIOD_REFERENCE=" &amp;TEXT(A29,"yyyy-mm-dd") &amp; ")
","currency=usd")</f>
        <v>876895750</v>
      </c>
      <c r="AA29" s="8">
        <f>_xll.BQL(Sheet1!$B$1,"
IS_OPER_INC(ae=a,FA_PERIOD_REFERENCE=" &amp;TEXT(A29,"yyyy-mm-dd") &amp; ")
","currency=usd")</f>
        <v>901130032.94573569</v>
      </c>
      <c r="AB29" s="7">
        <f t="shared" si="8"/>
        <v>2.763644703003254E-2</v>
      </c>
      <c r="AC29" s="8">
        <f>_xll.BQL(Sheet1!$B$1,"
EV_TO_MARKET_CAP(ae=e,FA_PERIOD_REFERENCE=" &amp;TEXT(A29,"yyyy-mm-dd") &amp; ")
","currency=usd")</f>
        <v>2.0339642653054675</v>
      </c>
      <c r="AD29" s="8">
        <f>_xll.BQL(Sheet1!$B$1,"
EV_TO_MARKET_CAP(ae=a,FA_PERIOD_REFERENCE=" &amp;TEXT(A29,"yyyy-mm-dd") &amp; ")
","currency=usd")</f>
        <v>1.8747544062482517</v>
      </c>
      <c r="AE29" s="7">
        <f t="shared" si="9"/>
        <v>-7.8275642189468364E-2</v>
      </c>
      <c r="AF29" s="8">
        <f>_xll.BQL(Sheet1!$B$1,"
EBIT_TO_NET_SALES(ae=e,FA_PERIOD_REFERENCE=" &amp;TEXT(A29,"yyyy-mm-dd") &amp; ")
","currency=usd")</f>
        <v>6.5198626828328665</v>
      </c>
      <c r="AG29" s="8">
        <f>_xll.BQL(Sheet1!$B$1,"
EBIT_TO_NET_SALES(ae=a,FA_PERIOD_REFERENCE=" &amp;TEXT(A29,"yyyy-mm-dd") &amp; ")
","currency=usd")</f>
        <v>6.0662777541775847</v>
      </c>
      <c r="AH29" s="7">
        <f t="shared" si="10"/>
        <v>-6.9569705792975389E-2</v>
      </c>
      <c r="AI29" s="8">
        <f>_xll.BQL(Sheet1!$B$1,"
CF_FREE_CASH_FLOW(ae=e,FA_PERIOD_REFERENCE=" &amp;TEXT(A29,"yyyy-mm-dd") &amp; ")
","currency=usd")</f>
        <v>958158137.54517496</v>
      </c>
      <c r="AJ29" s="8">
        <f>_xll.BQL(Sheet1!$B$1,"
CF_FREE_CASH_FLOW(ae=a,FA_PERIOD_REFERENCE=" &amp;TEXT(A29,"yyyy-mm-dd") &amp; ")
","currency=usd")</f>
        <v>-760552998.06201494</v>
      </c>
      <c r="AK29" s="7">
        <f t="shared" si="11"/>
        <v>-1.7937656303901677</v>
      </c>
      <c r="AL29" s="8">
        <f>_xll.BQL(Sheet1!$B$1,"
IS_COMP_SALES(ae=e,FA_PERIOD_REFERENCE=" &amp;TEXT(A29,"yyyy-mm-dd") &amp; ")
","currency=usd")</f>
        <v>13216509180</v>
      </c>
      <c r="AM29" s="8">
        <f>_xll.BQL(Sheet1!$B$1,"
IS_COMP_SALES(ae=a,FA_PERIOD_REFERENCE=" &amp;TEXT(A29,"yyyy-mm-dd") &amp; ")
","currency=usd")</f>
        <v>14854744036.821693</v>
      </c>
      <c r="AN29" s="7">
        <f t="shared" si="12"/>
        <v>0.12395367297900162</v>
      </c>
      <c r="AO29" s="8">
        <f>_xll.BQL(Sheet1!$B$1,"
IS_COMPARABLE_EBITDA(ae=e,FA_PERIOD_REFERENCE=" &amp;TEXT(A29,"yyyy-mm-dd") &amp; ")
","currency=usd")</f>
        <v>3558737699.9999995</v>
      </c>
      <c r="AP29" s="8">
        <f>_xll.BQL(Sheet1!$B$1,"
IS_COMPARABLE_EBITDA(ae=a,FA_PERIOD_REFERENCE=" &amp;TEXT(A29,"yyyy-mm-dd") &amp; ")
","currency=usd")</f>
        <v>3997323606.5891442</v>
      </c>
      <c r="AQ29" s="7">
        <f t="shared" si="13"/>
        <v>0.12324198734544134</v>
      </c>
      <c r="AR29" s="8">
        <f>_xll.BQL(Sheet1!$B$1,"
IS_COMPARABLE_EBIT(ae=e,FA_PERIOD_REFERENCE=" &amp;TEXT(A29,"yyyy-mm-dd") &amp; ")
","currency=usd")</f>
        <v>876895750</v>
      </c>
      <c r="AS29" s="8">
        <f>_xll.BQL(Sheet1!$B$1,"
IS_COMPARABLE_EBIT(ae=a,FA_PERIOD_REFERENCE=" &amp;TEXT(A29,"yyyy-mm-dd") &amp; ")
","currency=usd")</f>
        <v>823344073.64341021</v>
      </c>
      <c r="AT29" s="7">
        <f t="shared" si="14"/>
        <v>-6.1069604176539616E-2</v>
      </c>
    </row>
    <row r="30" spans="1:46" x14ac:dyDescent="0.25">
      <c r="A30" s="2">
        <f>'BD YPF'!C30</f>
        <v>42955</v>
      </c>
      <c r="B30" s="8">
        <f>_xll.BQL(Sheet1!$B$1,"
EARN_FOR_COMMON(ae=e,FA_PERIOD_REFERENCE=" &amp;TEXT(A30,"yyyy-mm-dd") &amp; ")
","currency=usd")</f>
        <v>81825245.000000015</v>
      </c>
      <c r="C30" s="8">
        <f>_xll.BQL(Sheet1!$B$1,"
EARN_FOR_COMMON(ae=a,FA_PERIOD_REFERENCE=" &amp;TEXT(A30,"yyyy-mm-dd") &amp; ")
","currency=usd")</f>
        <v>-1829812635.5212345</v>
      </c>
      <c r="D30" s="7">
        <f t="shared" si="15"/>
        <v>-23.362446156088311</v>
      </c>
      <c r="E30" s="8">
        <f>_xll.BQL(Sheet1!$B$1,"
EARN_FOR_COM_TO_TOT_REV(ae=e,FA_PERIOD_REFERENCE=" &amp;TEXT(A30,"yyyy-mm-dd") &amp; ")
","currency=usd")</f>
        <v>0.63500020669165558</v>
      </c>
      <c r="F30" s="8">
        <f>_xll.BQL(Sheet1!$B$1,"
EARN_FOR_COM_TO_TOT_REV(ae=a,FA_PERIOD_REFERENCE=" &amp;TEXT(A30,"yyyy-mm-dd") &amp; ")
","currency=usd")</f>
        <v>-12.414971964916598</v>
      </c>
      <c r="G30" s="7">
        <f t="shared" si="1"/>
        <v>-20.551130588757555</v>
      </c>
      <c r="H30" s="8">
        <f>_xll.BQL(Sheet1!$B$1,"
ROA_TO_ROE(ae=e,FA_PERIOD_REFERENCE=" &amp;TEXT(A30,"yyyy-mm-dd") &amp; ")
","currency=usd")</f>
        <v>0.41431935939707959</v>
      </c>
      <c r="I30" s="8">
        <f>_xll.BQL(Sheet1!$B$1,"
ROA_TO_ROE(ae=a,FA_PERIOD_REFERENCE=" &amp;TEXT(A30,"yyyy-mm-dd") &amp; ")
","currency=usd")</f>
        <v>0.30732751135472303</v>
      </c>
      <c r="J30" s="7">
        <f t="shared" si="2"/>
        <v>-0.25823521304447816</v>
      </c>
      <c r="K30" s="8">
        <f>_xll.BQL(Sheet1!$B$1,"
EBITDA_TO_REVENUE(ae=e,FA_PERIOD_REFERENCE=" &amp;TEXT(A30,"yyyy-mm-dd") &amp; ")
","currency=usd")</f>
        <v>28.412539174060154</v>
      </c>
      <c r="L30" s="8">
        <f>_xll.BQL(Sheet1!$B$1,"
EBITDA_TO_REVENUE(ae=a,FA_PERIOD_REFERENCE=" &amp;TEXT(A30,"yyyy-mm-dd") &amp; ")
","currency=usd")</f>
        <v>10.678378710913469</v>
      </c>
      <c r="M30" s="7">
        <f t="shared" si="3"/>
        <v>-0.62416668762000238</v>
      </c>
      <c r="N30" s="8">
        <f>_xll.BQL(Sheet1!$B$1,"
CF_NET_INC(ae=e,FA_PERIOD_REFERENCE=" &amp;TEXT(A30,"yyyy-mm-dd") &amp; ")
","currency=usd")</f>
        <v>81825245.000000015</v>
      </c>
      <c r="O30" s="8">
        <f>_xll.BQL(Sheet1!$B$1,"
CF_NET_INC(ae=a,FA_PERIOD_REFERENCE=" &amp;TEXT(A30,"yyyy-mm-dd") &amp; ")
","currency=usd")</f>
        <v>-1829812635.5212345</v>
      </c>
      <c r="P30" s="7">
        <f t="shared" si="4"/>
        <v>-23.362446156088311</v>
      </c>
      <c r="Q30" s="8" t="str">
        <f>_xll.BQL(Sheet1!$B$1,"
BS_TOT_LIAB2(ae=e,FA_PERIOD_REFERENCE=" &amp;TEXT(A30,"yyyy-mm-dd") &amp; ")
","currency=usd")</f>
        <v>#N/A</v>
      </c>
      <c r="R30" s="8">
        <f>_xll.BQL(Sheet1!$B$1,"
BS_TOT_LIAB2(ae=a,FA_PERIOD_REFERENCE=" &amp;TEXT(A30,"yyyy-mm-dd") &amp; ")
","currency=usd")</f>
        <v>18662421400</v>
      </c>
      <c r="S30" s="7" t="e">
        <f t="shared" si="5"/>
        <v>#VALUE!</v>
      </c>
      <c r="T30" s="8">
        <f>_xll.BQL(Sheet1!$B$1,"
IS_COMP_NET_INCOME_ADJUST(ae=e,FA_PERIOD_REFERENCE=" &amp;TEXT(A30,"yyyy-mm-dd") &amp; ")
","currency=usd")</f>
        <v>76494380</v>
      </c>
      <c r="U30" s="8">
        <f>_xll.BQL(Sheet1!$B$1,"
IS_COMP_NET_INCOME_ADJUST(ae=a,FA_PERIOD_REFERENCE=" &amp;TEXT(A30,"yyyy-mm-dd") &amp; ")
","currency=usd")</f>
        <v>-354784044.78764462</v>
      </c>
      <c r="V30" s="7">
        <f t="shared" si="6"/>
        <v>-5.6380406611262766</v>
      </c>
      <c r="W30" s="8">
        <f>_xll.BQL(Sheet1!$B$1,"
SALES_REV_TURN(ae=e,FA_PERIOD_REFERENCE=" &amp;TEXT(A30,"yyyy-mm-dd") &amp; ")
","currency=usd")</f>
        <v>12552030559.999998</v>
      </c>
      <c r="X30" s="8">
        <f>_xll.BQL(Sheet1!$B$1,"
SALES_REV_TURN(ae=a,FA_PERIOD_REFERENCE=" &amp;TEXT(A30,"yyyy-mm-dd") &amp; ")
","currency=usd")</f>
        <v>14738757692.664085</v>
      </c>
      <c r="Y30" s="7">
        <f t="shared" si="7"/>
        <v>0.17421301854001281</v>
      </c>
      <c r="Z30" s="8">
        <f>_xll.BQL(Sheet1!$B$1,"
IS_OPER_INC(ae=e,FA_PERIOD_REFERENCE=" &amp;TEXT(A30,"yyyy-mm-dd") &amp; ")
","currency=usd")</f>
        <v>918149250</v>
      </c>
      <c r="AA30" s="8">
        <f>_xll.BQL(Sheet1!$B$1,"
IS_OPER_INC(ae=a,FA_PERIOD_REFERENCE=" &amp;TEXT(A30,"yyyy-mm-dd") &amp; ")
","currency=usd")</f>
        <v>-1502877648.6486478</v>
      </c>
      <c r="AB30" s="7">
        <f t="shared" si="8"/>
        <v>-2.6368554988730297</v>
      </c>
      <c r="AC30" s="8">
        <f>_xll.BQL(Sheet1!$B$1,"
EV_TO_MARKET_CAP(ae=e,FA_PERIOD_REFERENCE=" &amp;TEXT(A30,"yyyy-mm-dd") &amp; ")
","currency=usd")</f>
        <v>1.8951975587191709</v>
      </c>
      <c r="AD30" s="8">
        <f>_xll.BQL(Sheet1!$B$1,"
EV_TO_MARKET_CAP(ae=a,FA_PERIOD_REFERENCE=" &amp;TEXT(A30,"yyyy-mm-dd") &amp; ")
","currency=usd")</f>
        <v>2.0210034750358554</v>
      </c>
      <c r="AE30" s="7">
        <f t="shared" si="9"/>
        <v>6.6381425903538904E-2</v>
      </c>
      <c r="AF30" s="8">
        <f>_xll.BQL(Sheet1!$B$1,"
EBIT_TO_NET_SALES(ae=e,FA_PERIOD_REFERENCE=" &amp;TEXT(A30,"yyyy-mm-dd") &amp; ")
","currency=usd")</f>
        <v>7.125245558675565</v>
      </c>
      <c r="AG30" s="8">
        <f>_xll.BQL(Sheet1!$B$1,"
EBIT_TO_NET_SALES(ae=a,FA_PERIOD_REFERENCE=" &amp;TEXT(A30,"yyyy-mm-dd") &amp; ")
","currency=usd")</f>
        <v>-10.19677288945916</v>
      </c>
      <c r="AH30" s="7">
        <f t="shared" si="10"/>
        <v>-2.4310766984084866</v>
      </c>
      <c r="AI30" s="8">
        <f>_xll.BQL(Sheet1!$B$1,"
CF_FREE_CASH_FLOW(ae=e,FA_PERIOD_REFERENCE=" &amp;TEXT(A30,"yyyy-mm-dd") &amp; ")
","currency=usd")</f>
        <v>955749646.70009995</v>
      </c>
      <c r="AJ30" s="8">
        <f>_xll.BQL(Sheet1!$B$1,"
CF_FREE_CASH_FLOW(ae=a,FA_PERIOD_REFERENCE=" &amp;TEXT(A30,"yyyy-mm-dd") &amp; ")
","currency=usd")</f>
        <v>-445520161.38996118</v>
      </c>
      <c r="AK30" s="7">
        <f t="shared" si="11"/>
        <v>-1.4661473461467665</v>
      </c>
      <c r="AL30" s="8">
        <f>_xll.BQL(Sheet1!$B$1,"
IS_COMP_SALES(ae=e,FA_PERIOD_REFERENCE=" &amp;TEXT(A30,"yyyy-mm-dd") &amp; ")
","currency=usd")</f>
        <v>12552030559.999998</v>
      </c>
      <c r="AM30" s="8">
        <f>_xll.BQL(Sheet1!$B$1,"
IS_COMP_SALES(ae=a,FA_PERIOD_REFERENCE=" &amp;TEXT(A30,"yyyy-mm-dd") &amp; ")
","currency=usd")</f>
        <v>14738757692.664085</v>
      </c>
      <c r="AN30" s="7">
        <f t="shared" si="12"/>
        <v>0.17421301854001281</v>
      </c>
      <c r="AO30" s="8">
        <f>_xll.BQL(Sheet1!$B$1,"
IS_COMPARABLE_EBITDA(ae=e,FA_PERIOD_REFERENCE=" &amp;TEXT(A30,"yyyy-mm-dd") &amp; ")
","currency=usd")</f>
        <v>3566350600</v>
      </c>
      <c r="AP30" s="8">
        <f>_xll.BQL(Sheet1!$B$1,"
IS_COMPARABLE_EBITDA(ae=a,FA_PERIOD_REFERENCE=" &amp;TEXT(A30,"yyyy-mm-dd") &amp; ")
","currency=usd")</f>
        <v>3985394483.3976812</v>
      </c>
      <c r="AQ30" s="7">
        <f t="shared" si="13"/>
        <v>0.11749935168956216</v>
      </c>
      <c r="AR30" s="8">
        <f>_xll.BQL(Sheet1!$B$1,"
IS_COMPARABLE_EBIT(ae=e,FA_PERIOD_REFERENCE=" &amp;TEXT(A30,"yyyy-mm-dd") &amp; ")
","currency=usd")</f>
        <v>918149250</v>
      </c>
      <c r="AS30" s="8">
        <f>_xll.BQL(Sheet1!$B$1,"
IS_COMPARABLE_EBIT(ae=a,FA_PERIOD_REFERENCE=" &amp;TEXT(A30,"yyyy-mm-dd") &amp; ")
","currency=usd")</f>
        <v>824720705.79150534</v>
      </c>
      <c r="AT30" s="7">
        <f t="shared" si="14"/>
        <v>-0.10175746939671804</v>
      </c>
    </row>
    <row r="31" spans="1:46" x14ac:dyDescent="0.25">
      <c r="A31" s="2">
        <f>'BD YPF'!C31</f>
        <v>42864</v>
      </c>
      <c r="B31" s="8">
        <f>_xll.BQL(Sheet1!$B$1,"
EARN_FOR_COMMON(ae=e,FA_PERIOD_REFERENCE=" &amp;TEXT(A31,"yyyy-mm-dd") &amp; ")
","currency=usd")</f>
        <v>125415400.00000001</v>
      </c>
      <c r="C31" s="8">
        <f>_xll.BQL(Sheet1!$B$1,"
EARN_FOR_COMMON(ae=a,FA_PERIOD_REFERENCE=" &amp;TEXT(A31,"yyyy-mm-dd") &amp; ")
","currency=usd")</f>
        <v>-1940962167.44186</v>
      </c>
      <c r="D31" s="7">
        <f t="shared" si="15"/>
        <v>-16.476266610335411</v>
      </c>
      <c r="E31" s="8">
        <f>_xll.BQL(Sheet1!$B$1,"
EARN_FOR_COM_TO_TOT_REV(ae=e,FA_PERIOD_REFERENCE=" &amp;TEXT(A31,"yyyy-mm-dd") &amp; ")
","currency=usd")</f>
        <v>0.8757975115963611</v>
      </c>
      <c r="F31" s="8">
        <f>_xll.BQL(Sheet1!$B$1,"
EARN_FOR_COM_TO_TOT_REV(ae=a,FA_PERIOD_REFERENCE=" &amp;TEXT(A31,"yyyy-mm-dd") &amp; ")
","currency=usd")</f>
        <v>-13.266172803619039</v>
      </c>
      <c r="G31" s="7">
        <f t="shared" si="1"/>
        <v>-16.147534250740339</v>
      </c>
      <c r="H31" s="8">
        <f>_xll.BQL(Sheet1!$B$1,"
ROA_TO_ROE(ae=e,FA_PERIOD_REFERENCE=" &amp;TEXT(A31,"yyyy-mm-dd") &amp; ")
","currency=usd")</f>
        <v>0.41431935939707959</v>
      </c>
      <c r="I31" s="8">
        <f>_xll.BQL(Sheet1!$B$1,"
ROA_TO_ROE(ae=a,FA_PERIOD_REFERENCE=" &amp;TEXT(A31,"yyyy-mm-dd") &amp; ")
","currency=usd")</f>
        <v>0.30686796661723054</v>
      </c>
      <c r="J31" s="7">
        <f t="shared" si="2"/>
        <v>-0.25934436888542467</v>
      </c>
      <c r="K31" s="8">
        <f>_xll.BQL(Sheet1!$B$1,"
EBITDA_TO_REVENUE(ae=e,FA_PERIOD_REFERENCE=" &amp;TEXT(A31,"yyyy-mm-dd") &amp; ")
","currency=usd")</f>
        <v>29.508408599957075</v>
      </c>
      <c r="L31" s="8">
        <f>_xll.BQL(Sheet1!$B$1,"
EBITDA_TO_REVENUE(ae=a,FA_PERIOD_REFERENCE=" &amp;TEXT(A31,"yyyy-mm-dd") &amp; ")
","currency=usd")</f>
        <v>11.524783234696983</v>
      </c>
      <c r="M31" s="7">
        <f t="shared" si="3"/>
        <v>-0.60944070583617482</v>
      </c>
      <c r="N31" s="8">
        <f>_xll.BQL(Sheet1!$B$1,"
CF_NET_INC(ae=e,FA_PERIOD_REFERENCE=" &amp;TEXT(A31,"yyyy-mm-dd") &amp; ")
","currency=usd")</f>
        <v>125415400.00000001</v>
      </c>
      <c r="O31" s="8">
        <f>_xll.BQL(Sheet1!$B$1,"
CF_NET_INC(ae=a,FA_PERIOD_REFERENCE=" &amp;TEXT(A31,"yyyy-mm-dd") &amp; ")
","currency=usd")</f>
        <v>-1940962167.44186</v>
      </c>
      <c r="P31" s="7">
        <f t="shared" si="4"/>
        <v>-16.476266610335411</v>
      </c>
      <c r="Q31" s="8" t="str">
        <f>_xll.BQL(Sheet1!$B$1,"
BS_TOT_LIAB2(ae=e,FA_PERIOD_REFERENCE=" &amp;TEXT(A31,"yyyy-mm-dd") &amp; ")
","currency=usd")</f>
        <v>#N/A</v>
      </c>
      <c r="R31" s="8">
        <f>_xll.BQL(Sheet1!$B$1,"
BS_TOT_LIAB2(ae=a,FA_PERIOD_REFERENCE=" &amp;TEXT(A31,"yyyy-mm-dd") &amp; ")
","currency=usd")</f>
        <v>18705245000</v>
      </c>
      <c r="S31" s="7" t="e">
        <f t="shared" si="5"/>
        <v>#VALUE!</v>
      </c>
      <c r="T31" s="8">
        <f>_xll.BQL(Sheet1!$B$1,"
IS_COMP_NET_INCOME_ADJUST(ae=e,FA_PERIOD_REFERENCE=" &amp;TEXT(A31,"yyyy-mm-dd") &amp; ")
","currency=usd")</f>
        <v>184050860</v>
      </c>
      <c r="U31" s="8">
        <f>_xll.BQL(Sheet1!$B$1,"
IS_COMP_NET_INCOME_ADJUST(ae=a,FA_PERIOD_REFERENCE=" &amp;TEXT(A31,"yyyy-mm-dd") &amp; ")
","currency=usd")</f>
        <v>-427492797.2868216</v>
      </c>
      <c r="V31" s="7">
        <f t="shared" si="6"/>
        <v>-3.3226883986677467</v>
      </c>
      <c r="W31" s="8">
        <f>_xll.BQL(Sheet1!$B$1,"
SALES_REV_TURN(ae=e,FA_PERIOD_REFERENCE=" &amp;TEXT(A31,"yyyy-mm-dd") &amp; ")
","currency=usd")</f>
        <v>14210655433.333332</v>
      </c>
      <c r="X31" s="8">
        <f>_xll.BQL(Sheet1!$B$1,"
SALES_REV_TURN(ae=a,FA_PERIOD_REFERENCE=" &amp;TEXT(A31,"yyyy-mm-dd") &amp; ")
","currency=usd")</f>
        <v>14630912744.573641</v>
      </c>
      <c r="Y31" s="7">
        <f t="shared" si="7"/>
        <v>2.9573393937518899E-2</v>
      </c>
      <c r="Z31" s="8">
        <f>_xll.BQL(Sheet1!$B$1,"
IS_OPER_INC(ae=e,FA_PERIOD_REFERENCE=" &amp;TEXT(A31,"yyyy-mm-dd") &amp; ")
","currency=usd")</f>
        <v>1064306600</v>
      </c>
      <c r="AA31" s="8">
        <f>_xll.BQL(Sheet1!$B$1,"
IS_OPER_INC(ae=a,FA_PERIOD_REFERENCE=" &amp;TEXT(A31,"yyyy-mm-dd") &amp; ")
","currency=usd")</f>
        <v>-1418973060.8527129</v>
      </c>
      <c r="AB31" s="7">
        <f t="shared" si="8"/>
        <v>-2.3332371149936613</v>
      </c>
      <c r="AC31" s="8">
        <f>_xll.BQL(Sheet1!$B$1,"
EV_TO_MARKET_CAP(ae=e,FA_PERIOD_REFERENCE=" &amp;TEXT(A31,"yyyy-mm-dd") &amp; ")
","currency=usd")</f>
        <v>1.8814228861131537</v>
      </c>
      <c r="AD31" s="8">
        <f>_xll.BQL(Sheet1!$B$1,"
EV_TO_MARKET_CAP(ae=a,FA_PERIOD_REFERENCE=" &amp;TEXT(A31,"yyyy-mm-dd") &amp; ")
","currency=usd")</f>
        <v>1.8690487033701038</v>
      </c>
      <c r="AE31" s="7">
        <f t="shared" si="9"/>
        <v>-6.5770342406187288E-3</v>
      </c>
      <c r="AF31" s="8">
        <f>_xll.BQL(Sheet1!$B$1,"
EBIT_TO_NET_SALES(ae=e,FA_PERIOD_REFERENCE=" &amp;TEXT(A31,"yyyy-mm-dd") &amp; ")
","currency=usd")</f>
        <v>7.5476451809824212</v>
      </c>
      <c r="AG31" s="8">
        <f>_xll.BQL(Sheet1!$B$1,"
EBIT_TO_NET_SALES(ae=a,FA_PERIOD_REFERENCE=" &amp;TEXT(A31,"yyyy-mm-dd") &amp; ")
","currency=usd")</f>
        <v>-9.6984589111091939</v>
      </c>
      <c r="AH31" s="7">
        <f t="shared" si="10"/>
        <v>-2.2849648703076442</v>
      </c>
      <c r="AI31" s="8">
        <f>_xll.BQL(Sheet1!$B$1,"
CF_FREE_CASH_FLOW(ae=e,FA_PERIOD_REFERENCE=" &amp;TEXT(A31,"yyyy-mm-dd") &amp; ")
","currency=usd")</f>
        <v>953341155.85502493</v>
      </c>
      <c r="AJ31" s="8">
        <f>_xll.BQL(Sheet1!$B$1,"
CF_FREE_CASH_FLOW(ae=a,FA_PERIOD_REFERENCE=" &amp;TEXT(A31,"yyyy-mm-dd") &amp; ")
","currency=usd")</f>
        <v>-1070958172.0930231</v>
      </c>
      <c r="AK31" s="7">
        <f t="shared" si="11"/>
        <v>-2.1233734802233633</v>
      </c>
      <c r="AL31" s="8">
        <f>_xll.BQL(Sheet1!$B$1,"
IS_COMP_SALES(ae=e,FA_PERIOD_REFERENCE=" &amp;TEXT(A31,"yyyy-mm-dd") &amp; ")
","currency=usd")</f>
        <v>14210655433.333332</v>
      </c>
      <c r="AM31" s="8">
        <f>_xll.BQL(Sheet1!$B$1,"
IS_COMP_SALES(ae=a,FA_PERIOD_REFERENCE=" &amp;TEXT(A31,"yyyy-mm-dd") &amp; ")
","currency=usd")</f>
        <v>14630912744.573641</v>
      </c>
      <c r="AN31" s="7">
        <f t="shared" si="12"/>
        <v>2.9573393937518899E-2</v>
      </c>
      <c r="AO31" s="8">
        <f>_xll.BQL(Sheet1!$B$1,"
IS_COMPARABLE_EBITDA(ae=e,FA_PERIOD_REFERENCE=" &amp;TEXT(A31,"yyyy-mm-dd") &amp; ")
","currency=usd")</f>
        <v>4193338270</v>
      </c>
      <c r="AP31" s="8">
        <f>_xll.BQL(Sheet1!$B$1,"
IS_COMPARABLE_EBITDA(ae=a,FA_PERIOD_REFERENCE=" &amp;TEXT(A31,"yyyy-mm-dd") &amp; ")
","currency=usd")</f>
        <v>4155976922.4806194</v>
      </c>
      <c r="AQ31" s="7">
        <f t="shared" si="13"/>
        <v>-8.9096908271558695E-3</v>
      </c>
      <c r="AR31" s="8">
        <f>_xll.BQL(Sheet1!$B$1,"
IS_COMPARABLE_EBIT(ae=e,FA_PERIOD_REFERENCE=" &amp;TEXT(A31,"yyyy-mm-dd") &amp; ")
","currency=usd")</f>
        <v>1064306600</v>
      </c>
      <c r="AS31" s="8">
        <f>_xll.BQL(Sheet1!$B$1,"
IS_COMPARABLE_EBIT(ae=a,FA_PERIOD_REFERENCE=" &amp;TEXT(A31,"yyyy-mm-dd") &amp; ")
","currency=usd")</f>
        <v>969284927.90697658</v>
      </c>
      <c r="AT31" s="7">
        <f t="shared" si="14"/>
        <v>-8.9280355954781676E-2</v>
      </c>
    </row>
    <row r="32" spans="1:46" x14ac:dyDescent="0.25">
      <c r="A32" s="2">
        <f>'BD YPF'!C32</f>
        <v>42803</v>
      </c>
      <c r="B32" s="8">
        <f>_xll.BQL(Sheet1!$B$1,"
EARN_FOR_COMMON(ae=e,FA_PERIOD_REFERENCE=" &amp;TEXT(A32,"yyyy-mm-dd") &amp; ")
","currency=usd")</f>
        <v>-1968814120.0000002</v>
      </c>
      <c r="C32" s="8">
        <f>_xll.BQL(Sheet1!$B$1,"
EARN_FOR_COMMON(ae=a,FA_PERIOD_REFERENCE=" &amp;TEXT(A32,"yyyy-mm-dd") &amp; ")
","currency=usd")</f>
        <v>-1915369547.0817106</v>
      </c>
      <c r="D32" s="7">
        <f t="shared" si="15"/>
        <v>-2.7145565635363078E-2</v>
      </c>
      <c r="E32" s="8">
        <f>_xll.BQL(Sheet1!$B$1,"
EARN_FOR_COM_TO_TOT_REV(ae=e,FA_PERIOD_REFERENCE=" &amp;TEXT(A32,"yyyy-mm-dd") &amp; ")
","currency=usd")</f>
        <v>-13.950094003550037</v>
      </c>
      <c r="F32" s="8">
        <f>_xll.BQL(Sheet1!$B$1,"
EARN_FOR_COM_TO_TOT_REV(ae=a,FA_PERIOD_REFERENCE=" &amp;TEXT(A32,"yyyy-mm-dd") &amp; ")
","currency=usd")</f>
        <v>-13.439790575916231</v>
      </c>
      <c r="G32" s="7">
        <f t="shared" si="1"/>
        <v>-3.6580644367266824E-2</v>
      </c>
      <c r="H32" s="8">
        <f>_xll.BQL(Sheet1!$B$1,"
ROA_TO_ROE(ae=e,FA_PERIOD_REFERENCE=" &amp;TEXT(A32,"yyyy-mm-dd") &amp; ")
","currency=usd")</f>
        <v>0.41431935939707959</v>
      </c>
      <c r="I32" s="8">
        <f>_xll.BQL(Sheet1!$B$1,"
ROA_TO_ROE(ae=a,FA_PERIOD_REFERENCE=" &amp;TEXT(A32,"yyyy-mm-dd") &amp; ")
","currency=usd")</f>
        <v>0.30483104594489879</v>
      </c>
      <c r="J32" s="7">
        <f t="shared" si="2"/>
        <v>-0.26426067469188252</v>
      </c>
      <c r="K32" s="8">
        <f>_xll.BQL(Sheet1!$B$1,"
EBITDA_TO_REVENUE(ae=e,FA_PERIOD_REFERENCE=" &amp;TEXT(A32,"yyyy-mm-dd") &amp; ")
","currency=usd")</f>
        <v>25.789276948163053</v>
      </c>
      <c r="L32" s="8">
        <f>_xll.BQL(Sheet1!$B$1,"
EBITDA_TO_REVENUE(ae=a,FA_PERIOD_REFERENCE=" &amp;TEXT(A32,"yyyy-mm-dd") &amp; ")
","currency=usd")</f>
        <v>10.101380295097574</v>
      </c>
      <c r="M32" s="7">
        <f t="shared" si="3"/>
        <v>-0.6083108372754481</v>
      </c>
      <c r="N32" s="8">
        <f>_xll.BQL(Sheet1!$B$1,"
CF_NET_INC(ae=e,FA_PERIOD_REFERENCE=" &amp;TEXT(A32,"yyyy-mm-dd") &amp; ")
","currency=usd")</f>
        <v>-1968814120.0000002</v>
      </c>
      <c r="O32" s="8">
        <f>_xll.BQL(Sheet1!$B$1,"
CF_NET_INC(ae=a,FA_PERIOD_REFERENCE=" &amp;TEXT(A32,"yyyy-mm-dd") &amp; ")
","currency=usd")</f>
        <v>-1915369547.0817106</v>
      </c>
      <c r="P32" s="7">
        <f t="shared" si="4"/>
        <v>-2.7145565635363078E-2</v>
      </c>
      <c r="Q32" s="8" t="str">
        <f>_xll.BQL(Sheet1!$B$1,"
BS_TOT_LIAB2(ae=e,FA_PERIOD_REFERENCE=" &amp;TEXT(A32,"yyyy-mm-dd") &amp; ")
","currency=usd")</f>
        <v>#N/A</v>
      </c>
      <c r="R32" s="8">
        <f>_xll.BQL(Sheet1!$B$1,"
BS_TOT_LIAB2(ae=a,FA_PERIOD_REFERENCE=" &amp;TEXT(A32,"yyyy-mm-dd") &amp; ")
","currency=usd")</f>
        <v>19056114000</v>
      </c>
      <c r="S32" s="7" t="e">
        <f t="shared" si="5"/>
        <v>#VALUE!</v>
      </c>
      <c r="T32" s="8">
        <f>_xll.BQL(Sheet1!$B$1,"
IS_COMP_NET_INCOME_ADJUST(ae=e,FA_PERIOD_REFERENCE=" &amp;TEXT(A32,"yyyy-mm-dd") &amp; ")
","currency=usd")</f>
        <v>-339168420</v>
      </c>
      <c r="U32" s="8">
        <f>_xll.BQL(Sheet1!$B$1,"
IS_COMP_NET_INCOME_ADJUST(ae=a,FA_PERIOD_REFERENCE=" &amp;TEXT(A32,"yyyy-mm-dd") &amp; ")
","currency=usd")</f>
        <v>-384335582.87937713</v>
      </c>
      <c r="V32" s="7">
        <f t="shared" si="6"/>
        <v>0.13317030777622851</v>
      </c>
      <c r="W32" s="8">
        <f>_xll.BQL(Sheet1!$B$1,"
SALES_REV_TURN(ae=e,FA_PERIOD_REFERENCE=" &amp;TEXT(A32,"yyyy-mm-dd") &amp; ")
","currency=usd")</f>
        <v>14157579436.363636</v>
      </c>
      <c r="X32" s="8">
        <f>_xll.BQL(Sheet1!$B$1,"
SALES_REV_TURN(ae=a,FA_PERIOD_REFERENCE=" &amp;TEXT(A32,"yyyy-mm-dd") &amp; ")
","currency=usd")</f>
        <v>14251483579.766527</v>
      </c>
      <c r="Y32" s="7">
        <f t="shared" si="7"/>
        <v>6.6327823781584527E-3</v>
      </c>
      <c r="Z32" s="8">
        <f>_xll.BQL(Sheet1!$B$1,"
IS_OPER_INC(ae=e,FA_PERIOD_REFERENCE=" &amp;TEXT(A32,"yyyy-mm-dd") &amp; ")
","currency=usd")</f>
        <v>312694650</v>
      </c>
      <c r="AA32" s="8">
        <f>_xll.BQL(Sheet1!$B$1,"
IS_OPER_INC(ae=a,FA_PERIOD_REFERENCE=" &amp;TEXT(A32,"yyyy-mm-dd") &amp; ")
","currency=usd")</f>
        <v>-1644652407.7821</v>
      </c>
      <c r="AB32" s="7">
        <f t="shared" si="8"/>
        <v>-6.2596115980305385</v>
      </c>
      <c r="AC32" s="8">
        <f>_xll.BQL(Sheet1!$B$1,"
EV_TO_MARKET_CAP(ae=e,FA_PERIOD_REFERENCE=" &amp;TEXT(A32,"yyyy-mm-dd") &amp; ")
","currency=usd")</f>
        <v>2.0339642653054675</v>
      </c>
      <c r="AD32" s="8">
        <f>_xll.BQL(Sheet1!$B$1,"
EV_TO_MARKET_CAP(ae=a,FA_PERIOD_REFERENCE=" &amp;TEXT(A32,"yyyy-mm-dd") &amp; ")
","currency=usd")</f>
        <v>2.0284346982255803</v>
      </c>
      <c r="AE32" s="7">
        <f t="shared" si="9"/>
        <v>-2.7186156483711699E-3</v>
      </c>
      <c r="AF32" s="8">
        <f>_xll.BQL(Sheet1!$B$1,"
EBIT_TO_NET_SALES(ae=e,FA_PERIOD_REFERENCE=" &amp;TEXT(A32,"yyyy-mm-dd") &amp; ")
","currency=usd")</f>
        <v>2.2086731097326258</v>
      </c>
      <c r="AG32" s="8">
        <f>_xll.BQL(Sheet1!$B$1,"
EBIT_TO_NET_SALES(ae=a,FA_PERIOD_REFERENCE=" &amp;TEXT(A32,"yyyy-mm-dd") &amp; ")
","currency=usd")</f>
        <v>-11.540218943360305</v>
      </c>
      <c r="AH32" s="7">
        <f t="shared" si="10"/>
        <v>-6.2249556045698968</v>
      </c>
      <c r="AI32" s="8">
        <f>_xll.BQL(Sheet1!$B$1,"
CF_FREE_CASH_FLOW(ae=e,FA_PERIOD_REFERENCE=" &amp;TEXT(A32,"yyyy-mm-dd") &amp; ")
","currency=usd")</f>
        <v>1207740312.3120501</v>
      </c>
      <c r="AJ32" s="8">
        <f>_xll.BQL(Sheet1!$B$1,"
CF_FREE_CASH_FLOW(ae=a,FA_PERIOD_REFERENCE=" &amp;TEXT(A32,"yyyy-mm-dd") &amp; ")
","currency=usd")</f>
        <v>-2090850689.4941618</v>
      </c>
      <c r="AK32" s="7">
        <f t="shared" si="11"/>
        <v>-2.7312088270793247</v>
      </c>
      <c r="AL32" s="8">
        <f>_xll.BQL(Sheet1!$B$1,"
IS_COMP_SALES(ae=e,FA_PERIOD_REFERENCE=" &amp;TEXT(A32,"yyyy-mm-dd") &amp; ")
","currency=usd")</f>
        <v>14157579436.363636</v>
      </c>
      <c r="AM32" s="8">
        <f>_xll.BQL(Sheet1!$B$1,"
IS_COMP_SALES(ae=a,FA_PERIOD_REFERENCE=" &amp;TEXT(A32,"yyyy-mm-dd") &amp; ")
","currency=usd")</f>
        <v>14251483579.766527</v>
      </c>
      <c r="AN32" s="7">
        <f t="shared" si="12"/>
        <v>6.6327823781584527E-3</v>
      </c>
      <c r="AO32" s="8">
        <f>_xll.BQL(Sheet1!$B$1,"
IS_COMPARABLE_EBITDA(ae=e,FA_PERIOD_REFERENCE=" &amp;TEXT(A32,"yyyy-mm-dd") &amp; ")
","currency=usd")</f>
        <v>3651137370</v>
      </c>
      <c r="AP32" s="8">
        <f>_xll.BQL(Sheet1!$B$1,"
IS_COMPARABLE_EBITDA(ae=a,FA_PERIOD_REFERENCE=" &amp;TEXT(A32,"yyyy-mm-dd") &amp; ")
","currency=usd")</f>
        <v>3948902275.4863782</v>
      </c>
      <c r="AQ32" s="7">
        <f t="shared" si="13"/>
        <v>8.155401325981293E-2</v>
      </c>
      <c r="AR32" s="8">
        <f>_xll.BQL(Sheet1!$B$1,"
IS_COMPARABLE_EBIT(ae=e,FA_PERIOD_REFERENCE=" &amp;TEXT(A32,"yyyy-mm-dd") &amp; ")
","currency=usd")</f>
        <v>312694650</v>
      </c>
      <c r="AS32" s="8">
        <f>_xll.BQL(Sheet1!$B$1,"
IS_COMPARABLE_EBIT(ae=a,FA_PERIOD_REFERENCE=" &amp;TEXT(A32,"yyyy-mm-dd") &amp; ")
","currency=usd")</f>
        <v>725597905.05836523</v>
      </c>
      <c r="AT32" s="7">
        <f t="shared" si="14"/>
        <v>1.3204679231268117</v>
      </c>
    </row>
    <row r="33" spans="1:46" x14ac:dyDescent="0.25">
      <c r="A33" s="2">
        <f>'BD YPF'!C33</f>
        <v>42682</v>
      </c>
      <c r="B33" s="8">
        <f>_xll.BQL(Sheet1!$B$1,"
EARN_FOR_COMMON(ae=e,FA_PERIOD_REFERENCE=" &amp;TEXT(A33,"yyyy-mm-dd") &amp; ")
","currency=usd")</f>
        <v>346852000.00000006</v>
      </c>
      <c r="C33" s="8">
        <f>_xll.BQL(Sheet1!$B$1,"
EARN_FOR_COMMON(ae=a,FA_PERIOD_REFERENCE=" &amp;TEXT(A33,"yyyy-mm-dd") &amp; ")
","currency=usd")</f>
        <v>-2424791560.4651155</v>
      </c>
      <c r="D33" s="7">
        <f t="shared" si="15"/>
        <v>-7.9908536219053516</v>
      </c>
      <c r="E33" s="8">
        <f>_xll.BQL(Sheet1!$B$1,"
EARN_FOR_COM_TO_TOT_REV(ae=e,FA_PERIOD_REFERENCE=" &amp;TEXT(A33,"yyyy-mm-dd") &amp; ")
","currency=usd")</f>
        <v>2.6259248032138665</v>
      </c>
      <c r="F33" s="8" t="str">
        <f>_xll.BQL(Sheet1!$B$1,"
EARN_FOR_COM_TO_TOT_REV(ae=a,FA_PERIOD_REFERENCE=" &amp;TEXT(A33,"yyyy-mm-dd") &amp; ")
","currency=usd")</f>
        <v>#N/A Requesting Data...</v>
      </c>
      <c r="G33" s="7" t="e">
        <f t="shared" si="1"/>
        <v>#VALUE!</v>
      </c>
      <c r="H33" s="8">
        <f>_xll.BQL(Sheet1!$B$1,"
ROA_TO_ROE(ae=e,FA_PERIOD_REFERENCE=" &amp;TEXT(A33,"yyyy-mm-dd") &amp; ")
","currency=usd")</f>
        <v>0.35888795282224095</v>
      </c>
      <c r="I33" s="8">
        <f>_xll.BQL(Sheet1!$B$1,"
ROA_TO_ROE(ae=a,FA_PERIOD_REFERENCE=" &amp;TEXT(A33,"yyyy-mm-dd") &amp; ")
","currency=usd")</f>
        <v>0.30084725878404661</v>
      </c>
      <c r="J33" s="7">
        <f t="shared" si="2"/>
        <v>-0.16172371789515649</v>
      </c>
      <c r="K33" s="8">
        <f>_xll.BQL(Sheet1!$B$1,"
EBITDA_TO_REVENUE(ae=e,FA_PERIOD_REFERENCE=" &amp;TEXT(A33,"yyyy-mm-dd") &amp; ")
","currency=usd")</f>
        <v>28.404974700115577</v>
      </c>
      <c r="L33" s="8">
        <f>_xll.BQL(Sheet1!$B$1,"
EBITDA_TO_REVENUE(ae=a,FA_PERIOD_REFERENCE=" &amp;TEXT(A33,"yyyy-mm-dd") &amp; ")
","currency=usd")</f>
        <v>8.1490981637555464</v>
      </c>
      <c r="M33" s="7">
        <f t="shared" si="3"/>
        <v>-0.71311017700986057</v>
      </c>
      <c r="N33" s="8">
        <f>_xll.BQL(Sheet1!$B$1,"
CF_NET_INC(ae=e,FA_PERIOD_REFERENCE=" &amp;TEXT(A33,"yyyy-mm-dd") &amp; ")
","currency=usd")</f>
        <v>346852000.00000006</v>
      </c>
      <c r="O33" s="8">
        <f>_xll.BQL(Sheet1!$B$1,"
CF_NET_INC(ae=a,FA_PERIOD_REFERENCE=" &amp;TEXT(A33,"yyyy-mm-dd") &amp; ")
","currency=usd")</f>
        <v>-2424791560.4651155</v>
      </c>
      <c r="P33" s="7">
        <f t="shared" si="4"/>
        <v>-7.9908536219053516</v>
      </c>
      <c r="Q33" s="8" t="str">
        <f>_xll.BQL(Sheet1!$B$1,"
BS_TOT_LIAB2(ae=e,FA_PERIOD_REFERENCE=" &amp;TEXT(A33,"yyyy-mm-dd") &amp; ")
","currency=usd")</f>
        <v>#N/A</v>
      </c>
      <c r="R33" s="8">
        <f>_xll.BQL(Sheet1!$B$1,"
BS_TOT_LIAB2(ae=a,FA_PERIOD_REFERENCE=" &amp;TEXT(A33,"yyyy-mm-dd") &amp; ")
","currency=usd")</f>
        <v>19121939000</v>
      </c>
      <c r="S33" s="7" t="e">
        <f t="shared" si="5"/>
        <v>#VALUE!</v>
      </c>
      <c r="T33" s="8">
        <f>_xll.BQL(Sheet1!$B$1,"
IS_COMP_NET_INCOME_ADJUST(ae=e,FA_PERIOD_REFERENCE=" &amp;TEXT(A33,"yyyy-mm-dd") &amp; ")
","currency=usd")</f>
        <v>291626590</v>
      </c>
      <c r="U33" s="8">
        <f>_xll.BQL(Sheet1!$B$1,"
IS_COMP_NET_INCOME_ADJUST(ae=a,FA_PERIOD_REFERENCE=" &amp;TEXT(A33,"yyyy-mm-dd") &amp; ")
","currency=usd")</f>
        <v>-633067243.41085255</v>
      </c>
      <c r="V33" s="7">
        <f t="shared" si="6"/>
        <v>-3.1708145454461221</v>
      </c>
      <c r="W33" s="8">
        <f>_xll.BQL(Sheet1!$B$1,"
SALES_REV_TURN(ae=e,FA_PERIOD_REFERENCE=" &amp;TEXT(A33,"yyyy-mm-dd") &amp; ")
","currency=usd")</f>
        <v>13308822333.333334</v>
      </c>
      <c r="X33" s="8">
        <f>_xll.BQL(Sheet1!$B$1,"
SALES_REV_TURN(ae=a,FA_PERIOD_REFERENCE=" &amp;TEXT(A33,"yyyy-mm-dd") &amp; ")
","currency=usd")</f>
        <v>15052047013.953484</v>
      </c>
      <c r="Y33" s="7">
        <f t="shared" si="7"/>
        <v>0.13098263970765189</v>
      </c>
      <c r="Z33" s="8">
        <f>_xll.BQL(Sheet1!$B$1,"
IS_OPER_INC(ae=e,FA_PERIOD_REFERENCE=" &amp;TEXT(A33,"yyyy-mm-dd") &amp; ")
","currency=usd")</f>
        <v>1320307200</v>
      </c>
      <c r="AA33" s="8">
        <f>_xll.BQL(Sheet1!$B$1,"
IS_OPER_INC(ae=a,FA_PERIOD_REFERENCE=" &amp;TEXT(A33,"yyyy-mm-dd") &amp; ")
","currency=usd")</f>
        <v>-2047816257.3643405</v>
      </c>
      <c r="AB33" s="7">
        <f t="shared" si="8"/>
        <v>-2.5510149890603797</v>
      </c>
      <c r="AC33" s="8">
        <f>_xll.BQL(Sheet1!$B$1,"
EV_TO_MARKET_CAP(ae=e,FA_PERIOD_REFERENCE=" &amp;TEXT(A33,"yyyy-mm-dd") &amp; ")
","currency=usd")</f>
        <v>2.1581847050929581</v>
      </c>
      <c r="AD33" s="8">
        <f>_xll.BQL(Sheet1!$B$1,"
EV_TO_MARKET_CAP(ae=a,FA_PERIOD_REFERENCE=" &amp;TEXT(A33,"yyyy-mm-dd") &amp; ")
","currency=usd")</f>
        <v>2.3093182284522795</v>
      </c>
      <c r="AE33" s="7">
        <f t="shared" si="9"/>
        <v>7.0028076374867965E-2</v>
      </c>
      <c r="AF33" s="8">
        <f>_xll.BQL(Sheet1!$B$1,"
EBIT_TO_NET_SALES(ae=e,FA_PERIOD_REFERENCE=" &amp;TEXT(A33,"yyyy-mm-dd") &amp; ")
","currency=usd")</f>
        <v>10.041339244967503</v>
      </c>
      <c r="AG33" s="8">
        <f>_xll.BQL(Sheet1!$B$1,"
EBIT_TO_NET_SALES(ae=a,FA_PERIOD_REFERENCE=" &amp;TEXT(A33,"yyyy-mm-dd") &amp; ")
","currency=usd")</f>
        <v>-13.604902080534181</v>
      </c>
      <c r="AH33" s="7">
        <f t="shared" si="10"/>
        <v>-2.3548891984057461</v>
      </c>
      <c r="AI33" s="8">
        <f>_xll.BQL(Sheet1!$B$1,"
CF_FREE_CASH_FLOW(ae=e,FA_PERIOD_REFERENCE=" &amp;TEXT(A33,"yyyy-mm-dd") &amp; ")
","currency=usd")</f>
        <v>698360691.43403745</v>
      </c>
      <c r="AJ33" s="8">
        <f>_xll.BQL(Sheet1!$B$1,"
CF_FREE_CASH_FLOW(ae=a,FA_PERIOD_REFERENCE=" &amp;TEXT(A33,"yyyy-mm-dd") &amp; ")
","currency=usd")</f>
        <v>-2610176692.2480612</v>
      </c>
      <c r="AK33" s="7">
        <f t="shared" si="11"/>
        <v>-4.7375767626442951</v>
      </c>
      <c r="AL33" s="8">
        <f>_xll.BQL(Sheet1!$B$1,"
IS_COMP_SALES(ae=e,FA_PERIOD_REFERENCE=" &amp;TEXT(A33,"yyyy-mm-dd") &amp; ")
","currency=usd")</f>
        <v>13308822333.333334</v>
      </c>
      <c r="AM33" s="8">
        <f>_xll.BQL(Sheet1!$B$1,"
IS_COMP_SALES(ae=a,FA_PERIOD_REFERENCE=" &amp;TEXT(A33,"yyyy-mm-dd") &amp; ")
","currency=usd")</f>
        <v>15052047013.953484</v>
      </c>
      <c r="AN33" s="7">
        <f t="shared" si="12"/>
        <v>0.13098263970765189</v>
      </c>
      <c r="AO33" s="8">
        <f>_xll.BQL(Sheet1!$B$1,"
IS_COMPARABLE_EBITDA(ae=e,FA_PERIOD_REFERENCE=" &amp;TEXT(A33,"yyyy-mm-dd") &amp; ")
","currency=usd")</f>
        <v>3757628563.333334</v>
      </c>
      <c r="AP33" s="8">
        <f>_xll.BQL(Sheet1!$B$1,"
IS_COMPARABLE_EBITDA(ae=a,FA_PERIOD_REFERENCE=" &amp;TEXT(A33,"yyyy-mm-dd") &amp; ")
","currency=usd")</f>
        <v>4279408932.5581384</v>
      </c>
      <c r="AQ33" s="7">
        <f t="shared" si="13"/>
        <v>0.13885895330802489</v>
      </c>
      <c r="AR33" s="8">
        <f>_xll.BQL(Sheet1!$B$1,"
IS_COMPARABLE_EBIT(ae=e,FA_PERIOD_REFERENCE=" &amp;TEXT(A33,"yyyy-mm-dd") &amp; ")
","currency=usd")</f>
        <v>1320307200</v>
      </c>
      <c r="AS33" s="8">
        <f>_xll.BQL(Sheet1!$B$1,"
IS_COMPARABLE_EBIT(ae=a,FA_PERIOD_REFERENCE=" &amp;TEXT(A33,"yyyy-mm-dd") &amp; ")
","currency=usd")</f>
        <v>800679916.27906954</v>
      </c>
      <c r="AT33" s="7">
        <f t="shared" si="14"/>
        <v>-0.39356543971049351</v>
      </c>
    </row>
    <row r="34" spans="1:46" x14ac:dyDescent="0.25">
      <c r="A34" s="2">
        <f>'BD YPF'!C34</f>
        <v>42586</v>
      </c>
      <c r="B34" s="8">
        <f>_xll.BQL(Sheet1!$B$1,"
EARN_FOR_COMMON(ae=e,FA_PERIOD_REFERENCE=" &amp;TEXT(A34,"yyyy-mm-dd") &amp; ")
","currency=usd")</f>
        <v>313292700</v>
      </c>
      <c r="C34" s="8">
        <f>_xll.BQL(Sheet1!$B$1,"
EARN_FOR_COMMON(ae=a,FA_PERIOD_REFERENCE=" &amp;TEXT(A34,"yyyy-mm-dd") &amp; ")
","currency=usd")</f>
        <v>35526957.198443592</v>
      </c>
      <c r="D34" s="7">
        <f t="shared" si="15"/>
        <v>-0.88660138841906122</v>
      </c>
      <c r="E34" s="8" t="str">
        <f>_xll.BQL(Sheet1!$B$1,"
EARN_FOR_COM_TO_TOT_REV(ae=e,FA_PERIOD_REFERENCE=" &amp;TEXT(A34,"yyyy-mm-dd") &amp; ")
","currency=usd")</f>
        <v>#N/A Requesting Data...</v>
      </c>
      <c r="F34" s="8">
        <f>_xll.BQL(Sheet1!$B$1,"
EARN_FOR_COM_TO_TOT_REV(ae=a,FA_PERIOD_REFERENCE=" &amp;TEXT(A34,"yyyy-mm-dd") &amp; ")
","currency=usd")</f>
        <v>0.22470672467918709</v>
      </c>
      <c r="G34" s="7" t="e">
        <f t="shared" si="1"/>
        <v>#VALUE!</v>
      </c>
      <c r="H34" s="8">
        <f>_xll.BQL(Sheet1!$B$1,"
ROA_TO_ROE(ae=e,FA_PERIOD_REFERENCE=" &amp;TEXT(A34,"yyyy-mm-dd") &amp; ")
","currency=usd")</f>
        <v>0.35888795282224095</v>
      </c>
      <c r="I34" s="8">
        <f>_xll.BQL(Sheet1!$B$1,"
ROA_TO_ROE(ae=a,FA_PERIOD_REFERENCE=" &amp;TEXT(A34,"yyyy-mm-dd") &amp; ")
","currency=usd")</f>
        <v>0.33250212064515738</v>
      </c>
      <c r="J34" s="7">
        <f t="shared" si="2"/>
        <v>-7.3521086371357236E-2</v>
      </c>
      <c r="K34" s="8">
        <f>_xll.BQL(Sheet1!$B$1,"
EBITDA_TO_REVENUE(ae=e,FA_PERIOD_REFERENCE=" &amp;TEXT(A34,"yyyy-mm-dd") &amp; ")
","currency=usd")</f>
        <v>28.409980504735501</v>
      </c>
      <c r="L34" s="8">
        <f>_xll.BQL(Sheet1!$B$1,"
EBITDA_TO_REVENUE(ae=a,FA_PERIOD_REFERENCE=" &amp;TEXT(A34,"yyyy-mm-dd") &amp; ")
","currency=usd")</f>
        <v>27.725395164399409</v>
      </c>
      <c r="M34" s="7">
        <f t="shared" si="3"/>
        <v>-2.4096649422972405E-2</v>
      </c>
      <c r="N34" s="8">
        <f>_xll.BQL(Sheet1!$B$1,"
CF_NET_INC(ae=e,FA_PERIOD_REFERENCE=" &amp;TEXT(A34,"yyyy-mm-dd") &amp; ")
","currency=usd")</f>
        <v>313292700</v>
      </c>
      <c r="O34" s="8">
        <f>_xll.BQL(Sheet1!$B$1,"
CF_NET_INC(ae=a,FA_PERIOD_REFERENCE=" &amp;TEXT(A34,"yyyy-mm-dd") &amp; ")
","currency=usd")</f>
        <v>35526957.198443592</v>
      </c>
      <c r="P34" s="7">
        <f t="shared" si="4"/>
        <v>-0.88660138841906122</v>
      </c>
      <c r="Q34" s="8" t="str">
        <f>_xll.BQL(Sheet1!$B$1,"
BS_TOT_LIAB2(ae=e,FA_PERIOD_REFERENCE=" &amp;TEXT(A34,"yyyy-mm-dd") &amp; ")
","currency=usd")</f>
        <v>#N/A</v>
      </c>
      <c r="R34" s="8">
        <f>_xll.BQL(Sheet1!$B$1,"
BS_TOT_LIAB2(ae=a,FA_PERIOD_REFERENCE=" &amp;TEXT(A34,"yyyy-mm-dd") &amp; ")
","currency=usd")</f>
        <v>19018666500</v>
      </c>
      <c r="S34" s="7" t="e">
        <f t="shared" si="5"/>
        <v>#VALUE!</v>
      </c>
      <c r="T34" s="8">
        <f>_xll.BQL(Sheet1!$B$1,"
IS_COMP_NET_INCOME_ADJUST(ae=e,FA_PERIOD_REFERENCE=" &amp;TEXT(A34,"yyyy-mm-dd") &amp; ")
","currency=usd")</f>
        <v>272493900</v>
      </c>
      <c r="U34" s="8">
        <f>_xll.BQL(Sheet1!$B$1,"
IS_COMP_NET_INCOME_ADJUST(ae=a,FA_PERIOD_REFERENCE=" &amp;TEXT(A34,"yyyy-mm-dd") &amp; ")
","currency=usd")</f>
        <v>23249258.754863821</v>
      </c>
      <c r="V34" s="7">
        <f t="shared" si="6"/>
        <v>-0.91467970932610299</v>
      </c>
      <c r="W34" s="8">
        <f>_xll.BQL(Sheet1!$B$1,"
SALES_REV_TURN(ae=e,FA_PERIOD_REFERENCE=" &amp;TEXT(A34,"yyyy-mm-dd") &amp; ")
","currency=usd")</f>
        <v>12440713500.000002</v>
      </c>
      <c r="X34" s="8">
        <f>_xll.BQL(Sheet1!$B$1,"
SALES_REV_TURN(ae=a,FA_PERIOD_REFERENCE=" &amp;TEXT(A34,"yyyy-mm-dd") &amp; ")
","currency=usd")</f>
        <v>15810366712.062262</v>
      </c>
      <c r="Y34" s="7">
        <f t="shared" si="7"/>
        <v>0.27085690961874964</v>
      </c>
      <c r="Z34" s="8">
        <f>_xll.BQL(Sheet1!$B$1,"
IS_OPER_INC(ae=e,FA_PERIOD_REFERENCE=" &amp;TEXT(A34,"yyyy-mm-dd") &amp; ")
","currency=usd")</f>
        <v>1231300800</v>
      </c>
      <c r="AA34" s="8">
        <f>_xll.BQL(Sheet1!$B$1,"
IS_OPER_INC(ae=a,FA_PERIOD_REFERENCE=" &amp;TEXT(A34,"yyyy-mm-dd") &amp; ")
","currency=usd")</f>
        <v>1173521573.9299614</v>
      </c>
      <c r="AB34" s="7">
        <f t="shared" si="8"/>
        <v>-4.692535412146126E-2</v>
      </c>
      <c r="AC34" s="8">
        <f>_xll.BQL(Sheet1!$B$1,"
EV_TO_MARKET_CAP(ae=e,FA_PERIOD_REFERENCE=" &amp;TEXT(A34,"yyyy-mm-dd") &amp; ")
","currency=usd")</f>
        <v>2.0696717702567655</v>
      </c>
      <c r="AD34" s="8">
        <f>_xll.BQL(Sheet1!$B$1,"
EV_TO_MARKET_CAP(ae=a,FA_PERIOD_REFERENCE=" &amp;TEXT(A34,"yyyy-mm-dd") &amp; ")
","currency=usd")</f>
        <v>2.1964463215875809</v>
      </c>
      <c r="AE34" s="7">
        <f t="shared" si="9"/>
        <v>6.125345726442788E-2</v>
      </c>
      <c r="AF34" s="8">
        <f>_xll.BQL(Sheet1!$B$1,"
EBIT_TO_NET_SALES(ae=e,FA_PERIOD_REFERENCE=" &amp;TEXT(A34,"yyyy-mm-dd") &amp; ")
","currency=usd")</f>
        <v>9.8973487332539243</v>
      </c>
      <c r="AG34" s="8">
        <f>_xll.BQL(Sheet1!$B$1,"
EBIT_TO_NET_SALES(ae=a,FA_PERIOD_REFERENCE=" &amp;TEXT(A34,"yyyy-mm-dd") &amp; ")
","currency=usd")</f>
        <v>7.4224816875034421</v>
      </c>
      <c r="AH34" s="7">
        <f t="shared" si="10"/>
        <v>-0.25005353579542178</v>
      </c>
      <c r="AI34" s="8">
        <f>_xll.BQL(Sheet1!$B$1,"
CF_FREE_CASH_FLOW(ae=e,FA_PERIOD_REFERENCE=" &amp;TEXT(A34,"yyyy-mm-dd") &amp; ")
","currency=usd")</f>
        <v>188981070.556025</v>
      </c>
      <c r="AJ34" s="8">
        <f>_xll.BQL(Sheet1!$B$1,"
CF_FREE_CASH_FLOW(ae=a,FA_PERIOD_REFERENCE=" &amp;TEXT(A34,"yyyy-mm-dd") &amp; ")
","currency=usd")</f>
        <v>-3417728112.8404679</v>
      </c>
      <c r="AK34" s="7">
        <f t="shared" si="11"/>
        <v>-19.085028848575892</v>
      </c>
      <c r="AL34" s="8">
        <f>_xll.BQL(Sheet1!$B$1,"
IS_COMP_SALES(ae=e,FA_PERIOD_REFERENCE=" &amp;TEXT(A34,"yyyy-mm-dd") &amp; ")
","currency=usd")</f>
        <v>12440713500.000002</v>
      </c>
      <c r="AM34" s="8">
        <f>_xll.BQL(Sheet1!$B$1,"
IS_COMP_SALES(ae=a,FA_PERIOD_REFERENCE=" &amp;TEXT(A34,"yyyy-mm-dd") &amp; ")
","currency=usd")</f>
        <v>15810366712.062262</v>
      </c>
      <c r="AN34" s="7">
        <f t="shared" si="12"/>
        <v>0.27085690961874964</v>
      </c>
      <c r="AO34" s="8">
        <f>_xll.BQL(Sheet1!$B$1,"
IS_COMPARABLE_EBITDA(ae=e,FA_PERIOD_REFERENCE=" &amp;TEXT(A34,"yyyy-mm-dd") &amp; ")
","currency=usd")</f>
        <v>3534404280.0000005</v>
      </c>
      <c r="AP34" s="8">
        <f>_xll.BQL(Sheet1!$B$1,"
IS_COMPARABLE_EBITDA(ae=a,FA_PERIOD_REFERENCE=" &amp;TEXT(A34,"yyyy-mm-dd") &amp; ")
","currency=usd")</f>
        <v>4756606774.319068</v>
      </c>
      <c r="AQ34" s="7">
        <f t="shared" si="13"/>
        <v>0.34580155451799843</v>
      </c>
      <c r="AR34" s="8">
        <f>_xll.BQL(Sheet1!$B$1,"
IS_COMPARABLE_EBIT(ae=e,FA_PERIOD_REFERENCE=" &amp;TEXT(A34,"yyyy-mm-dd") &amp; ")
","currency=usd")</f>
        <v>1231300800</v>
      </c>
      <c r="AS34" s="8">
        <f>_xll.BQL(Sheet1!$B$1,"
IS_COMPARABLE_EBIT(ae=a,FA_PERIOD_REFERENCE=" &amp;TEXT(A34,"yyyy-mm-dd") &amp; ")
","currency=usd")</f>
        <v>924892221.6796869</v>
      </c>
      <c r="AT34" s="7">
        <f t="shared" si="14"/>
        <v>-0.24884949178975035</v>
      </c>
    </row>
    <row r="35" spans="1:46" x14ac:dyDescent="0.25">
      <c r="A35" s="2">
        <f>'BD YPF'!C35</f>
        <v>42500</v>
      </c>
      <c r="B35" s="8">
        <f>_xll.BQL(Sheet1!$B$1,"
EARN_FOR_COMMON(ae=e,FA_PERIOD_REFERENCE=" &amp;TEXT(A35,"yyyy-mm-dd") &amp; ")
","currency=usd")</f>
        <v>502859999.99999994</v>
      </c>
      <c r="C35" s="8">
        <f>_xll.BQL(Sheet1!$B$1,"
EARN_FOR_COMMON(ae=a,FA_PERIOD_REFERENCE=" &amp;TEXT(A35,"yyyy-mm-dd") &amp; ")
","currency=usd")</f>
        <v>335546968.74999988</v>
      </c>
      <c r="D35" s="7">
        <f t="shared" si="15"/>
        <v>-0.33272288758302526</v>
      </c>
      <c r="E35" s="8">
        <f>_xll.BQL(Sheet1!$B$1,"
EARN_FOR_COM_TO_TOT_REV(ae=e,FA_PERIOD_REFERENCE=" &amp;TEXT(A35,"yyyy-mm-dd") &amp; ")
","currency=usd")</f>
        <v>4.2449884166163825</v>
      </c>
      <c r="F35" s="8">
        <f>_xll.BQL(Sheet1!$B$1,"
EARN_FOR_COM_TO_TOT_REV(ae=a,FA_PERIOD_REFERENCE=" &amp;TEXT(A35,"yyyy-mm-dd") &amp; ")
","currency=usd")</f>
        <v>2.0326952666733482</v>
      </c>
      <c r="G35" s="7">
        <f t="shared" si="1"/>
        <v>-0.52115410757855973</v>
      </c>
      <c r="H35" s="8">
        <f>_xll.BQL(Sheet1!$B$1,"
ROA_TO_ROE(ae=e,FA_PERIOD_REFERENCE=" &amp;TEXT(A35,"yyyy-mm-dd") &amp; ")
","currency=usd")</f>
        <v>0.35888795282224095</v>
      </c>
      <c r="I35" s="8">
        <f>_xll.BQL(Sheet1!$B$1,"
ROA_TO_ROE(ae=a,FA_PERIOD_REFERENCE=" &amp;TEXT(A35,"yyyy-mm-dd") &amp; ")
","currency=usd")</f>
        <v>0.33468099376667965</v>
      </c>
      <c r="J35" s="7">
        <f t="shared" si="2"/>
        <v>-6.7449907039791701E-2</v>
      </c>
      <c r="K35" s="8">
        <f>_xll.BQL(Sheet1!$B$1,"
EBITDA_TO_REVENUE(ae=e,FA_PERIOD_REFERENCE=" &amp;TEXT(A35,"yyyy-mm-dd") &amp; ")
","currency=usd")</f>
        <v>28.081455207489331</v>
      </c>
      <c r="L35" s="8">
        <f>_xll.BQL(Sheet1!$B$1,"
EBITDA_TO_REVENUE(ae=a,FA_PERIOD_REFERENCE=" &amp;TEXT(A35,"yyyy-mm-dd") &amp; ")
","currency=usd")</f>
        <v>22.403715210432303</v>
      </c>
      <c r="M35" s="7">
        <f t="shared" si="3"/>
        <v>-0.20218823971568156</v>
      </c>
      <c r="N35" s="8">
        <f>_xll.BQL(Sheet1!$B$1,"
CF_NET_INC(ae=e,FA_PERIOD_REFERENCE=" &amp;TEXT(A35,"yyyy-mm-dd") &amp; ")
","currency=usd")</f>
        <v>502859999.99999994</v>
      </c>
      <c r="O35" s="8">
        <f>_xll.BQL(Sheet1!$B$1,"
CF_NET_INC(ae=a,FA_PERIOD_REFERENCE=" &amp;TEXT(A35,"yyyy-mm-dd") &amp; ")
","currency=usd")</f>
        <v>-245756591.79687485</v>
      </c>
      <c r="P35" s="7">
        <f t="shared" si="4"/>
        <v>-1.4887177182453861</v>
      </c>
      <c r="Q35" s="8" t="str">
        <f>_xll.BQL(Sheet1!$B$1,"
BS_TOT_LIAB2(ae=e,FA_PERIOD_REFERENCE=" &amp;TEXT(A35,"yyyy-mm-dd") &amp; ")
","currency=usd")</f>
        <v>#N/A</v>
      </c>
      <c r="R35" s="8">
        <f>_xll.BQL(Sheet1!$B$1,"
BS_TOT_LIAB2(ae=a,FA_PERIOD_REFERENCE=" &amp;TEXT(A35,"yyyy-mm-dd") &amp; ")
","currency=usd")</f>
        <v>19282065000</v>
      </c>
      <c r="S35" s="7" t="e">
        <f t="shared" si="5"/>
        <v>#VALUE!</v>
      </c>
      <c r="T35" s="8">
        <f>_xll.BQL(Sheet1!$B$1,"
IS_COMP_NET_INCOME_ADJUST(ae=e,FA_PERIOD_REFERENCE=" &amp;TEXT(A35,"yyyy-mm-dd") &amp; ")
","currency=usd")</f>
        <v>376561950</v>
      </c>
      <c r="U35" s="8">
        <f>_xll.BQL(Sheet1!$B$1,"
IS_COMP_NET_INCOME_ADJUST(ae=a,FA_PERIOD_REFERENCE=" &amp;TEXT(A35,"yyyy-mm-dd") &amp; ")
","currency=usd")</f>
        <v>321825355.46874994</v>
      </c>
      <c r="V35" s="7">
        <f t="shared" si="6"/>
        <v>-0.14535880359460129</v>
      </c>
      <c r="W35" s="8">
        <f>_xll.BQL(Sheet1!$B$1,"
SALES_REV_TURN(ae=e,FA_PERIOD_REFERENCE=" &amp;TEXT(A35,"yyyy-mm-dd") &amp; ")
","currency=usd")</f>
        <v>11965109210</v>
      </c>
      <c r="X35" s="8">
        <f>_xll.BQL(Sheet1!$B$1,"
SALES_REV_TURN(ae=a,FA_PERIOD_REFERENCE=" &amp;TEXT(A35,"yyyy-mm-dd") &amp; ")
","currency=usd")</f>
        <v>11499849212.890617</v>
      </c>
      <c r="Y35" s="7">
        <f t="shared" si="7"/>
        <v>-3.8884726327490182E-2</v>
      </c>
      <c r="Z35" s="8">
        <f>_xll.BQL(Sheet1!$B$1,"
IS_OPER_INC(ae=e,FA_PERIOD_REFERENCE=" &amp;TEXT(A35,"yyyy-mm-dd") &amp; ")
","currency=usd")</f>
        <v>1050345980.3571428</v>
      </c>
      <c r="AA35" s="8">
        <f>_xll.BQL(Sheet1!$B$1,"
IS_OPER_INC(ae=a,FA_PERIOD_REFERENCE=" &amp;TEXT(A35,"yyyy-mm-dd") &amp; ")
","currency=usd")</f>
        <v>432497704.1015622</v>
      </c>
      <c r="AB35" s="7">
        <f t="shared" si="8"/>
        <v>-0.5882331039582761</v>
      </c>
      <c r="AC35" s="8">
        <f>_xll.BQL(Sheet1!$B$1,"
EV_TO_MARKET_CAP(ae=e,FA_PERIOD_REFERENCE=" &amp;TEXT(A35,"yyyy-mm-dd") &amp; ")
","currency=usd")</f>
        <v>1.9235869769871636</v>
      </c>
      <c r="AD35" s="8">
        <f>_xll.BQL(Sheet1!$B$1,"
EV_TO_MARKET_CAP(ae=a,FA_PERIOD_REFERENCE=" &amp;TEXT(A35,"yyyy-mm-dd") &amp; ")
","currency=usd")</f>
        <v>1.8863456881673024</v>
      </c>
      <c r="AE35" s="7">
        <f t="shared" si="9"/>
        <v>-1.9360335282676333E-2</v>
      </c>
      <c r="AF35" s="8">
        <f>_xll.BQL(Sheet1!$B$1,"
EBIT_TO_NET_SALES(ae=e,FA_PERIOD_REFERENCE=" &amp;TEXT(A35,"yyyy-mm-dd") &amp; ")
","currency=usd")</f>
        <v>9.6576214349966101</v>
      </c>
      <c r="AG35" s="8">
        <f>_xll.BQL(Sheet1!$B$1,"
EBIT_TO_NET_SALES(ae=a,FA_PERIOD_REFERENCE=" &amp;TEXT(A35,"yyyy-mm-dd") &amp; ")
","currency=usd")</f>
        <v>3.760898913498441</v>
      </c>
      <c r="AH35" s="7">
        <f t="shared" si="10"/>
        <v>-0.61057710339836269</v>
      </c>
      <c r="AI35" s="8">
        <f>_xll.BQL(Sheet1!$B$1,"
CF_FREE_CASH_FLOW(ae=e,FA_PERIOD_REFERENCE=" &amp;TEXT(A35,"yyyy-mm-dd") &amp; ")
","currency=usd")</f>
        <v>-320398550.32198751</v>
      </c>
      <c r="AJ35" s="8">
        <f>_xll.BQL(Sheet1!$B$1,"
CF_FREE_CASH_FLOW(ae=a,FA_PERIOD_REFERENCE=" &amp;TEXT(A35,"yyyy-mm-dd") &amp; ")
","currency=usd")</f>
        <v>-2004594147.4609361</v>
      </c>
      <c r="AK35" s="7">
        <f t="shared" si="11"/>
        <v>5.256564349140783</v>
      </c>
      <c r="AL35" s="8">
        <f>_xll.BQL(Sheet1!$B$1,"
IS_COMP_SALES(ae=e,FA_PERIOD_REFERENCE=" &amp;TEXT(A35,"yyyy-mm-dd") &amp; ")
","currency=usd")</f>
        <v>11965109210</v>
      </c>
      <c r="AM35" s="8">
        <f>_xll.BQL(Sheet1!$B$1,"
IS_COMP_SALES(ae=a,FA_PERIOD_REFERENCE=" &amp;TEXT(A35,"yyyy-mm-dd") &amp; ")
","currency=usd")</f>
        <v>16386915015.624996</v>
      </c>
      <c r="AN35" s="7">
        <f t="shared" si="12"/>
        <v>0.36955833231588175</v>
      </c>
      <c r="AO35" s="8">
        <f>_xll.BQL(Sheet1!$B$1,"
IS_COMPARABLE_EBITDA(ae=e,FA_PERIOD_REFERENCE=" &amp;TEXT(A35,"yyyy-mm-dd") &amp; ")
","currency=usd")</f>
        <v>3359976783.3333335</v>
      </c>
      <c r="AP35" s="8">
        <f>_xll.BQL(Sheet1!$B$1,"
IS_COMPARABLE_EBITDA(ae=a,FA_PERIOD_REFERENCE=" &amp;TEXT(A35,"yyyy-mm-dd") &amp; ")
","currency=usd")</f>
        <v>4850249687.499999</v>
      </c>
      <c r="AQ35" s="7">
        <f t="shared" si="13"/>
        <v>0.4435366671457206</v>
      </c>
      <c r="AR35" s="8">
        <f>_xll.BQL(Sheet1!$B$1,"
IS_COMPARABLE_EBIT(ae=e,FA_PERIOD_REFERENCE=" &amp;TEXT(A35,"yyyy-mm-dd") &amp; ")
","currency=usd")</f>
        <v>1050345980.3571428</v>
      </c>
      <c r="AS35" s="8">
        <f>_xll.BQL(Sheet1!$B$1,"
IS_COMPARABLE_EBIT(ae=a,FA_PERIOD_REFERENCE=" &amp;TEXT(A35,"yyyy-mm-dd") &amp; ")
","currency=usd")</f>
        <v>1024737192.871093</v>
      </c>
      <c r="AT35" s="7">
        <f t="shared" si="14"/>
        <v>-2.4381287656608297E-2</v>
      </c>
    </row>
    <row r="36" spans="1:46" x14ac:dyDescent="0.25">
      <c r="A36" s="2">
        <f>'BD YPF'!C36</f>
        <v>42432</v>
      </c>
      <c r="B36" s="8">
        <f>_xll.BQL(Sheet1!$B$1,"
EARN_FOR_COMMON(ae=e,FA_PERIOD_REFERENCE=" &amp;TEXT(A36,"yyyy-mm-dd") &amp; ")
","currency=usd")</f>
        <v>542295466.66666675</v>
      </c>
      <c r="C36" s="8">
        <f>_xll.BQL(Sheet1!$B$1,"
EARN_FOR_COMMON(ae=a,FA_PERIOD_REFERENCE=" &amp;TEXT(A36,"yyyy-mm-dd") &amp; ")
","currency=usd")</f>
        <v>496951298.42519689</v>
      </c>
      <c r="D36" s="7">
        <f t="shared" si="15"/>
        <v>-8.3615244877828898E-2</v>
      </c>
      <c r="E36" s="8">
        <f>_xll.BQL(Sheet1!$B$1,"
EARN_FOR_COM_TO_TOT_REV(ae=e,FA_PERIOD_REFERENCE=" &amp;TEXT(A36,"yyyy-mm-dd") &amp; ")
","currency=usd")</f>
        <v>4.6719872111876724</v>
      </c>
      <c r="F36" s="8">
        <f>_xll.BQL(Sheet1!$B$1,"
EARN_FOR_COM_TO_TOT_REV(ae=a,FA_PERIOD_REFERENCE=" &amp;TEXT(A36,"yyyy-mm-dd") &amp; ")
","currency=usd")</f>
        <v>2.9326996976994417</v>
      </c>
      <c r="G36" s="7">
        <f t="shared" si="1"/>
        <v>-0.37228002450933162</v>
      </c>
      <c r="H36" s="8">
        <f>_xll.BQL(Sheet1!$B$1,"
ROA_TO_ROE(ae=e,FA_PERIOD_REFERENCE=" &amp;TEXT(A36,"yyyy-mm-dd") &amp; ")
","currency=usd")</f>
        <v>0.35888795282224095</v>
      </c>
      <c r="I36" s="8">
        <f>_xll.BQL(Sheet1!$B$1,"
ROA_TO_ROE(ae=a,FA_PERIOD_REFERENCE=" &amp;TEXT(A36,"yyyy-mm-dd") &amp; ")
","currency=usd")</f>
        <v>0.33748363219331234</v>
      </c>
      <c r="J36" s="7">
        <f t="shared" si="2"/>
        <v>-5.9640677433188349E-2</v>
      </c>
      <c r="K36" s="8">
        <f>_xll.BQL(Sheet1!$B$1,"
EBITDA_TO_REVENUE(ae=e,FA_PERIOD_REFERENCE=" &amp;TEXT(A36,"yyyy-mm-dd") &amp; ")
","currency=usd")</f>
        <v>29.447051359314859</v>
      </c>
      <c r="L36" s="8">
        <f>_xll.BQL(Sheet1!$B$1,"
EBITDA_TO_REVENUE(ae=a,FA_PERIOD_REFERENCE=" &amp;TEXT(A36,"yyyy-mm-dd") &amp; ")
","currency=usd")</f>
        <v>27.921811753855614</v>
      </c>
      <c r="M36" s="7">
        <f t="shared" si="3"/>
        <v>-5.1796004525144879E-2</v>
      </c>
      <c r="N36" s="8">
        <f>_xll.BQL(Sheet1!$B$1,"
CF_NET_INC(ae=e,FA_PERIOD_REFERENCE=" &amp;TEXT(A36,"yyyy-mm-dd") &amp; ")
","currency=usd")</f>
        <v>542295466.66666675</v>
      </c>
      <c r="O36" s="8">
        <f>_xll.BQL(Sheet1!$B$1,"
CF_NET_INC(ae=a,FA_PERIOD_REFERENCE=" &amp;TEXT(A36,"yyyy-mm-dd") &amp; ")
","currency=usd")</f>
        <v>496951298.42519689</v>
      </c>
      <c r="P36" s="7">
        <f t="shared" si="4"/>
        <v>-8.3615244877828898E-2</v>
      </c>
      <c r="Q36" s="8" t="str">
        <f>_xll.BQL(Sheet1!$B$1,"
BS_TOT_LIAB2(ae=e,FA_PERIOD_REFERENCE=" &amp;TEXT(A36,"yyyy-mm-dd") &amp; ")
","currency=usd")</f>
        <v>#N/A</v>
      </c>
      <c r="R36" s="8">
        <f>_xll.BQL(Sheet1!$B$1,"
BS_TOT_LIAB2(ae=a,FA_PERIOD_REFERENCE=" &amp;TEXT(A36,"yyyy-mm-dd") &amp; ")
","currency=usd")</f>
        <v>18783281599.999996</v>
      </c>
      <c r="S36" s="7" t="e">
        <f t="shared" si="5"/>
        <v>#VALUE!</v>
      </c>
      <c r="T36" s="8">
        <f>_xll.BQL(Sheet1!$B$1,"
IS_COMP_NET_INCOME_ADJUST(ae=e,FA_PERIOD_REFERENCE=" &amp;TEXT(A36,"yyyy-mm-dd") &amp; ")
","currency=usd")</f>
        <v>523056942.85714287</v>
      </c>
      <c r="U36" s="8">
        <f>_xll.BQL(Sheet1!$B$1,"
IS_COMP_NET_INCOME_ADJUST(ae=a,FA_PERIOD_REFERENCE=" &amp;TEXT(A36,"yyyy-mm-dd") &amp; ")
","currency=usd")</f>
        <v>496951298.42519689</v>
      </c>
      <c r="V36" s="7">
        <f t="shared" si="6"/>
        <v>-4.9909756076167655E-2</v>
      </c>
      <c r="W36" s="8">
        <f>_xll.BQL(Sheet1!$B$1,"
SALES_REV_TURN(ae=e,FA_PERIOD_REFERENCE=" &amp;TEXT(A36,"yyyy-mm-dd") &amp; ")
","currency=usd")</f>
        <v>11373798257.142857</v>
      </c>
      <c r="X36" s="8">
        <f>_xll.BQL(Sheet1!$B$1,"
SALES_REV_TURN(ae=a,FA_PERIOD_REFERENCE=" &amp;TEXT(A36,"yyyy-mm-dd") &amp; ")
","currency=usd")</f>
        <v>16945181902.362206</v>
      </c>
      <c r="Y36" s="7">
        <f t="shared" si="7"/>
        <v>0.48984371968444806</v>
      </c>
      <c r="Z36" s="8">
        <f>_xll.BQL(Sheet1!$B$1,"
IS_OPER_INC(ae=e,FA_PERIOD_REFERENCE=" &amp;TEXT(A36,"yyyy-mm-dd") &amp; ")
","currency=usd")</f>
        <v>1284058585.7142856</v>
      </c>
      <c r="AA36" s="8">
        <f>_xll.BQL(Sheet1!$B$1,"
IS_OPER_INC(ae=a,FA_PERIOD_REFERENCE=" &amp;TEXT(A36,"yyyy-mm-dd") &amp; ")
","currency=usd")</f>
        <v>1800268211.023622</v>
      </c>
      <c r="AB36" s="7">
        <f t="shared" si="8"/>
        <v>0.40201407556664059</v>
      </c>
      <c r="AC36" s="8">
        <f>_xll.BQL(Sheet1!$B$1,"
EV_TO_MARKET_CAP(ae=e,FA_PERIOD_REFERENCE=" &amp;TEXT(A36,"yyyy-mm-dd") &amp; ")
","currency=usd")</f>
        <v>1.7500504010836961</v>
      </c>
      <c r="AD36" s="8">
        <f>_xll.BQL(Sheet1!$B$1,"
EV_TO_MARKET_CAP(ae=a,FA_PERIOD_REFERENCE=" &amp;TEXT(A36,"yyyy-mm-dd") &amp; ")
","currency=usd")</f>
        <v>1.7923019367320292</v>
      </c>
      <c r="AE36" s="7">
        <f t="shared" si="9"/>
        <v>2.4143039321707249E-2</v>
      </c>
      <c r="AF36" s="8">
        <f>_xll.BQL(Sheet1!$B$1,"
EBIT_TO_NET_SALES(ae=e,FA_PERIOD_REFERENCE=" &amp;TEXT(A36,"yyyy-mm-dd") &amp; ")
","currency=usd")</f>
        <v>11.289619849797182</v>
      </c>
      <c r="AG36" s="8">
        <f>_xll.BQL(Sheet1!$B$1,"
EBIT_TO_NET_SALES(ae=a,FA_PERIOD_REFERENCE=" &amp;TEXT(A36,"yyyy-mm-dd") &amp; ")
","currency=usd")</f>
        <v>10.624071322436849</v>
      </c>
      <c r="AH36" s="7">
        <f t="shared" si="10"/>
        <v>-5.8952253150693079E-2</v>
      </c>
      <c r="AI36" s="8">
        <f>_xll.BQL(Sheet1!$B$1,"
CF_FREE_CASH_FLOW(ae=e,FA_PERIOD_REFERENCE=" &amp;TEXT(A36,"yyyy-mm-dd") &amp; ")
","currency=usd")</f>
        <v>-806764292.80000007</v>
      </c>
      <c r="AJ36" s="8">
        <f>_xll.BQL(Sheet1!$B$1,"
CF_FREE_CASH_FLOW(ae=a,FA_PERIOD_REFERENCE=" &amp;TEXT(A36,"yyyy-mm-dd") &amp; ")
","currency=usd")</f>
        <v>-3163601299.2125983</v>
      </c>
      <c r="AK36" s="7">
        <f t="shared" si="11"/>
        <v>2.9213452150104851</v>
      </c>
      <c r="AL36" s="8">
        <f>_xll.BQL(Sheet1!$B$1,"
IS_COMP_SALES(ae=e,FA_PERIOD_REFERENCE=" &amp;TEXT(A36,"yyyy-mm-dd") &amp; ")
","currency=usd")</f>
        <v>11373798257.142857</v>
      </c>
      <c r="AM36" s="8">
        <f>_xll.BQL(Sheet1!$B$1,"
IS_COMP_SALES(ae=a,FA_PERIOD_REFERENCE=" &amp;TEXT(A36,"yyyy-mm-dd") &amp; ")
","currency=usd")</f>
        <v>16945181902.362206</v>
      </c>
      <c r="AN36" s="7">
        <f t="shared" si="12"/>
        <v>0.48984371968444806</v>
      </c>
      <c r="AO36" s="8">
        <f>_xll.BQL(Sheet1!$B$1,"
IS_COMPARABLE_EBITDA(ae=e,FA_PERIOD_REFERENCE=" &amp;TEXT(A36,"yyyy-mm-dd") &amp; ")
","currency=usd")</f>
        <v>3349248214.2857141</v>
      </c>
      <c r="AP36" s="8">
        <f>_xll.BQL(Sheet1!$B$1,"
IS_COMPARABLE_EBITDA(ae=a,FA_PERIOD_REFERENCE=" &amp;TEXT(A36,"yyyy-mm-dd") &amp; ")
","currency=usd")</f>
        <v>5161174044.0944881</v>
      </c>
      <c r="AQ36" s="7">
        <f t="shared" si="13"/>
        <v>0.54099478864548689</v>
      </c>
      <c r="AR36" s="8">
        <f>_xll.BQL(Sheet1!$B$1,"
IS_COMPARABLE_EBIT(ae=e,FA_PERIOD_REFERENCE=" &amp;TEXT(A36,"yyyy-mm-dd") &amp; ")
","currency=usd")</f>
        <v>1284058585.7142856</v>
      </c>
      <c r="AS36" s="8">
        <f>_xll.BQL(Sheet1!$B$1,"
IS_COMPARABLE_EBIT(ae=a,FA_PERIOD_REFERENCE=" &amp;TEXT(A36,"yyyy-mm-dd") &amp; ")
","currency=usd")</f>
        <v>1800268211.023622</v>
      </c>
      <c r="AT36" s="7">
        <f t="shared" si="14"/>
        <v>0.40201407556664059</v>
      </c>
    </row>
    <row r="37" spans="1:46" x14ac:dyDescent="0.25">
      <c r="A37" s="2">
        <f>'BD YPF'!C37</f>
        <v>42313</v>
      </c>
      <c r="B37" s="8">
        <f>_xll.BQL(Sheet1!$B$1,"
EARN_FOR_COMMON(ae=e,FA_PERIOD_REFERENCE=" &amp;TEXT(A37,"yyyy-mm-dd") &amp; ")
","currency=usd")</f>
        <v>1367682300</v>
      </c>
      <c r="C37" s="8">
        <f>_xll.BQL(Sheet1!$B$1,"
EARN_FOR_COMMON(ae=a,FA_PERIOD_REFERENCE=" &amp;TEXT(A37,"yyyy-mm-dd") &amp; ")
","currency=usd")</f>
        <v>865781851.58730197</v>
      </c>
      <c r="D37" s="7">
        <f t="shared" si="15"/>
        <v>-0.36697151700559261</v>
      </c>
      <c r="E37" s="8">
        <f>_xll.BQL(Sheet1!$B$1,"
EARN_FOR_COM_TO_TOT_REV(ae=e,FA_PERIOD_REFERENCE=" &amp;TEXT(A37,"yyyy-mm-dd") &amp; ")
","currency=usd")</f>
        <v>8.2167716220828559</v>
      </c>
      <c r="F37" s="8">
        <f>_xll.BQL(Sheet1!$B$1,"
EARN_FOR_COM_TO_TOT_REV(ae=a,FA_PERIOD_REFERENCE=" &amp;TEXT(A37,"yyyy-mm-dd") &amp; ")
","currency=usd")</f>
        <v>5.0181043663471776</v>
      </c>
      <c r="G37" s="7">
        <f t="shared" si="1"/>
        <v>-0.38928516001821811</v>
      </c>
      <c r="H37" s="8">
        <f>_xll.BQL(Sheet1!$B$1,"
ROA_TO_ROE(ae=e,FA_PERIOD_REFERENCE=" &amp;TEXT(A37,"yyyy-mm-dd") &amp; ")
","currency=usd")</f>
        <v>0.36912051210687447</v>
      </c>
      <c r="I37" s="8">
        <f>_xll.BQL(Sheet1!$B$1,"
ROA_TO_ROE(ae=a,FA_PERIOD_REFERENCE=" &amp;TEXT(A37,"yyyy-mm-dd") &amp; ")
","currency=usd")</f>
        <v>0.33960098162592084</v>
      </c>
      <c r="J37" s="7">
        <f t="shared" si="2"/>
        <v>-7.9972609250191451E-2</v>
      </c>
      <c r="K37" s="8">
        <f>_xll.BQL(Sheet1!$B$1,"
EBITDA_TO_REVENUE(ae=e,FA_PERIOD_REFERENCE=" &amp;TEXT(A37,"yyyy-mm-dd") &amp; ")
","currency=usd")</f>
        <v>29.421270497040595</v>
      </c>
      <c r="L37" s="8">
        <f>_xll.BQL(Sheet1!$B$1,"
EBITDA_TO_REVENUE(ae=a,FA_PERIOD_REFERENCE=" &amp;TEXT(A37,"yyyy-mm-dd") &amp; ")
","currency=usd")</f>
        <v>28.006062095518963</v>
      </c>
      <c r="M37" s="7">
        <f t="shared" si="3"/>
        <v>-4.8101539383351377E-2</v>
      </c>
      <c r="N37" s="8">
        <f>_xll.BQL(Sheet1!$B$1,"
CF_NET_INC(ae=e,FA_PERIOD_REFERENCE=" &amp;TEXT(A37,"yyyy-mm-dd") &amp; ")
","currency=usd")</f>
        <v>1367682300</v>
      </c>
      <c r="O37" s="8">
        <f>_xll.BQL(Sheet1!$B$1,"
CF_NET_INC(ae=a,FA_PERIOD_REFERENCE=" &amp;TEXT(A37,"yyyy-mm-dd") &amp; ")
","currency=usd")</f>
        <v>616741448.5177865</v>
      </c>
      <c r="P37" s="7">
        <f t="shared" si="4"/>
        <v>-0.5490608831321524</v>
      </c>
      <c r="Q37" s="8" t="str">
        <f>_xll.BQL(Sheet1!$B$1,"
BS_TOT_LIAB2(ae=e,FA_PERIOD_REFERENCE=" &amp;TEXT(A37,"yyyy-mm-dd") &amp; ")
","currency=usd")</f>
        <v>#N/A</v>
      </c>
      <c r="R37" s="8">
        <f>_xll.BQL(Sheet1!$B$1,"
BS_TOT_LIAB2(ae=a,FA_PERIOD_REFERENCE=" &amp;TEXT(A37,"yyyy-mm-dd") &amp; ")
","currency=usd")</f>
        <v>18038388600</v>
      </c>
      <c r="S37" s="7" t="e">
        <f t="shared" si="5"/>
        <v>#VALUE!</v>
      </c>
      <c r="T37" s="8">
        <f>_xll.BQL(Sheet1!$B$1,"
IS_COMP_NET_INCOME_ADJUST(ae=e,FA_PERIOD_REFERENCE=" &amp;TEXT(A37,"yyyy-mm-dd") &amp; ")
","currency=usd")</f>
        <v>852205650</v>
      </c>
      <c r="U37" s="8">
        <f>_xll.BQL(Sheet1!$B$1,"
IS_COMP_NET_INCOME_ADJUST(ae=a,FA_PERIOD_REFERENCE=" &amp;TEXT(A37,"yyyy-mm-dd") &amp; ")
","currency=usd")</f>
        <v>865781851.58730197</v>
      </c>
      <c r="V37" s="7">
        <f t="shared" si="6"/>
        <v>1.5930663669387668E-2</v>
      </c>
      <c r="W37" s="8">
        <f>_xll.BQL(Sheet1!$B$1,"
SALES_REV_TURN(ae=e,FA_PERIOD_REFERENCE=" &amp;TEXT(A37,"yyyy-mm-dd") &amp; ")
","currency=usd")</f>
        <v>16181358825</v>
      </c>
      <c r="X37" s="8">
        <f>_xll.BQL(Sheet1!$B$1,"
SALES_REV_TURN(ae=a,FA_PERIOD_REFERENCE=" &amp;TEXT(A37,"yyyy-mm-dd") &amp; ")
","currency=usd")</f>
        <v>16554296279.644266</v>
      </c>
      <c r="Y37" s="7">
        <f t="shared" si="7"/>
        <v>2.3047350885519124E-2</v>
      </c>
      <c r="Z37" s="8">
        <f>_xll.BQL(Sheet1!$B$1,"
IS_OPER_INC(ae=e,FA_PERIOD_REFERENCE=" &amp;TEXT(A37,"yyyy-mm-dd") &amp; ")
","currency=usd")</f>
        <v>1382519192.4107141</v>
      </c>
      <c r="AA37" s="8">
        <f>_xll.BQL(Sheet1!$B$1,"
IS_OPER_INC(ae=a,FA_PERIOD_REFERENCE=" &amp;TEXT(A37,"yyyy-mm-dd") &amp; ")
","currency=usd")</f>
        <v>1885185413.6363633</v>
      </c>
      <c r="AB37" s="7">
        <f t="shared" si="8"/>
        <v>0.36358715595777324</v>
      </c>
      <c r="AC37" s="8">
        <f>_xll.BQL(Sheet1!$B$1,"
EV_TO_MARKET_CAP(ae=e,FA_PERIOD_REFERENCE=" &amp;TEXT(A37,"yyyy-mm-dd") &amp; ")
","currency=usd")</f>
        <v>1.9283309888481857</v>
      </c>
      <c r="AD37" s="8">
        <f>_xll.BQL(Sheet1!$B$1,"
EV_TO_MARKET_CAP(ae=a,FA_PERIOD_REFERENCE=" &amp;TEXT(A37,"yyyy-mm-dd") &amp; ")
","currency=usd")</f>
        <v>1.8158655997983395</v>
      </c>
      <c r="AE37" s="7">
        <f t="shared" si="9"/>
        <v>-5.8322658143363126E-2</v>
      </c>
      <c r="AF37" s="8">
        <f>_xll.BQL(Sheet1!$B$1,"
EBIT_TO_NET_SALES(ae=e,FA_PERIOD_REFERENCE=" &amp;TEXT(A37,"yyyy-mm-dd") &amp; ")
","currency=usd")</f>
        <v>14.13185432892274</v>
      </c>
      <c r="AG37" s="8">
        <f>_xll.BQL(Sheet1!$B$1,"
EBIT_TO_NET_SALES(ae=a,FA_PERIOD_REFERENCE=" &amp;TEXT(A37,"yyyy-mm-dd") &amp; ")
","currency=usd")</f>
        <v>11.387892193004014</v>
      </c>
      <c r="AH37" s="7">
        <f t="shared" si="10"/>
        <v>-0.194168583404008</v>
      </c>
      <c r="AI37" s="8">
        <f>_xll.BQL(Sheet1!$B$1,"
CF_FREE_CASH_FLOW(ae=e,FA_PERIOD_REFERENCE=" &amp;TEXT(A37,"yyyy-mm-dd") &amp; ")
","currency=usd")</f>
        <v>-699835737.42192507</v>
      </c>
      <c r="AJ37" s="8">
        <f>_xll.BQL(Sheet1!$B$1,"
CF_FREE_CASH_FLOW(ae=a,FA_PERIOD_REFERENCE=" &amp;TEXT(A37,"yyyy-mm-dd") &amp; ")
","currency=usd")</f>
        <v>-2619177984.980237</v>
      </c>
      <c r="AK37" s="7">
        <f t="shared" si="11"/>
        <v>2.7425610681569932</v>
      </c>
      <c r="AL37" s="8">
        <f>_xll.BQL(Sheet1!$B$1,"
IS_COMP_SALES(ae=e,FA_PERIOD_REFERENCE=" &amp;TEXT(A37,"yyyy-mm-dd") &amp; ")
","currency=usd")</f>
        <v>16181358825</v>
      </c>
      <c r="AM37" s="8">
        <f>_xll.BQL(Sheet1!$B$1,"
IS_COMP_SALES(ae=a,FA_PERIOD_REFERENCE=" &amp;TEXT(A37,"yyyy-mm-dd") &amp; ")
","currency=usd")</f>
        <v>17294040540.4762</v>
      </c>
      <c r="AN37" s="7">
        <f t="shared" si="12"/>
        <v>6.876318160358208E-2</v>
      </c>
      <c r="AO37" s="8">
        <f>_xll.BQL(Sheet1!$B$1,"
IS_COMPARABLE_EBITDA(ae=e,FA_PERIOD_REFERENCE=" &amp;TEXT(A37,"yyyy-mm-dd") &amp; ")
","currency=usd")</f>
        <v>4760761350</v>
      </c>
      <c r="AP37" s="8">
        <f>_xll.BQL(Sheet1!$B$1,"
IS_COMPARABLE_EBITDA(ae=a,FA_PERIOD_REFERENCE=" &amp;TEXT(A37,"yyyy-mm-dd") &amp; ")
","currency=usd")</f>
        <v>5020788473.0158758</v>
      </c>
      <c r="AQ37" s="7">
        <f t="shared" si="13"/>
        <v>5.4618810710995946E-2</v>
      </c>
      <c r="AR37" s="8">
        <f>_xll.BQL(Sheet1!$B$1,"
IS_COMPARABLE_EBIT(ae=e,FA_PERIOD_REFERENCE=" &amp;TEXT(A37,"yyyy-mm-dd") &amp; ")
","currency=usd")</f>
        <v>1382519192.4107141</v>
      </c>
      <c r="AS37" s="8">
        <f>_xll.BQL(Sheet1!$B$1,"
IS_COMPARABLE_EBIT(ae=a,FA_PERIOD_REFERENCE=" &amp;TEXT(A37,"yyyy-mm-dd") &amp; ")
","currency=usd")</f>
        <v>1885185413.6363633</v>
      </c>
      <c r="AT37" s="7">
        <f t="shared" si="14"/>
        <v>0.36358715595777324</v>
      </c>
    </row>
    <row r="38" spans="1:46" x14ac:dyDescent="0.25">
      <c r="A38" s="2">
        <f>'BD YPF'!C38</f>
        <v>42221</v>
      </c>
      <c r="B38" s="8">
        <f>_xll.BQL(Sheet1!$B$1,"
EARN_FOR_COMMON(ae=e,FA_PERIOD_REFERENCE=" &amp;TEXT(A38,"yyyy-mm-dd") &amp; ")
","currency=usd")</f>
        <v>548071783.33333337</v>
      </c>
      <c r="C38" s="8">
        <f>_xll.BQL(Sheet1!$B$1,"
EARN_FOR_COMMON(ae=a,FA_PERIOD_REFERENCE=" &amp;TEXT(A38,"yyyy-mm-dd") &amp; ")
","currency=usd")</f>
        <v>1048652014.2857141</v>
      </c>
      <c r="D38" s="7">
        <f t="shared" si="15"/>
        <v>0.91334793392917923</v>
      </c>
      <c r="E38" s="8">
        <f>_xll.BQL(Sheet1!$B$1,"
EARN_FOR_COM_TO_TOT_REV(ae=e,FA_PERIOD_REFERENCE=" &amp;TEXT(A38,"yyyy-mm-dd") &amp; ")
","currency=usd")</f>
        <v>5.740507995685415</v>
      </c>
      <c r="F38" s="8" t="str">
        <f>_xll.BQL(Sheet1!$B$1,"
EARN_FOR_COM_TO_TOT_REV(ae=a,FA_PERIOD_REFERENCE=" &amp;TEXT(A38,"yyyy-mm-dd") &amp; ")
","currency=usd")</f>
        <v>#N/A Requesting Data...</v>
      </c>
      <c r="G38" s="7" t="e">
        <f t="shared" si="1"/>
        <v>#VALUE!</v>
      </c>
      <c r="H38" s="8">
        <f>_xll.BQL(Sheet1!$B$1,"
ROA_TO_ROE(ae=e,FA_PERIOD_REFERENCE=" &amp;TEXT(A38,"yyyy-mm-dd") &amp; ")
","currency=usd")</f>
        <v>0.36912051210687447</v>
      </c>
      <c r="I38" s="8">
        <f>_xll.BQL(Sheet1!$B$1,"
ROA_TO_ROE(ae=a,FA_PERIOD_REFERENCE=" &amp;TEXT(A38,"yyyy-mm-dd") &amp; ")
","currency=usd")</f>
        <v>0.34164539564107599</v>
      </c>
      <c r="J38" s="7">
        <f t="shared" si="2"/>
        <v>-7.4434000725062344E-2</v>
      </c>
      <c r="K38" s="8">
        <f>_xll.BQL(Sheet1!$B$1,"
EBITDA_TO_REVENUE(ae=e,FA_PERIOD_REFERENCE=" &amp;TEXT(A38,"yyyy-mm-dd") &amp; ")
","currency=usd")</f>
        <v>29.560664419157646</v>
      </c>
      <c r="L38" s="8">
        <f>_xll.BQL(Sheet1!$B$1,"
EBITDA_TO_REVENUE(ae=a,FA_PERIOD_REFERENCE=" &amp;TEXT(A38,"yyyy-mm-dd") &amp; ")
","currency=usd")</f>
        <v>28.938023139267056</v>
      </c>
      <c r="M38" s="7">
        <f t="shared" si="3"/>
        <v>-2.1063169320614805E-2</v>
      </c>
      <c r="N38" s="8">
        <f>_xll.BQL(Sheet1!$B$1,"
CF_NET_INC(ae=e,FA_PERIOD_REFERENCE=" &amp;TEXT(A38,"yyyy-mm-dd") &amp; ")
","currency=usd")</f>
        <v>548071783.33333337</v>
      </c>
      <c r="O38" s="8">
        <f>_xll.BQL(Sheet1!$B$1,"
CF_NET_INC(ae=a,FA_PERIOD_REFERENCE=" &amp;TEXT(A38,"yyyy-mm-dd") &amp; ")
","currency=usd")</f>
        <v>1048652014.2857141</v>
      </c>
      <c r="P38" s="7">
        <f t="shared" si="4"/>
        <v>0.91334793392917923</v>
      </c>
      <c r="Q38" s="8" t="str">
        <f>_xll.BQL(Sheet1!$B$1,"
BS_TOT_LIAB2(ae=e,FA_PERIOD_REFERENCE=" &amp;TEXT(A38,"yyyy-mm-dd") &amp; ")
","currency=usd")</f>
        <v>#N/A</v>
      </c>
      <c r="R38" s="8">
        <f>_xll.BQL(Sheet1!$B$1,"
BS_TOT_LIAB2(ae=a,FA_PERIOD_REFERENCE=" &amp;TEXT(A38,"yyyy-mm-dd") &amp; ")
","currency=usd")</f>
        <v>17571169600</v>
      </c>
      <c r="S38" s="7" t="e">
        <f t="shared" si="5"/>
        <v>#VALUE!</v>
      </c>
      <c r="T38" s="8">
        <f>_xll.BQL(Sheet1!$B$1,"
IS_COMP_NET_INCOME_ADJUST(ae=e,FA_PERIOD_REFERENCE=" &amp;TEXT(A38,"yyyy-mm-dd") &amp; ")
","currency=usd")</f>
        <v>900875250</v>
      </c>
      <c r="U38" s="8">
        <f>_xll.BQL(Sheet1!$B$1,"
IS_COMP_NET_INCOME_ADJUST(ae=a,FA_PERIOD_REFERENCE=" &amp;TEXT(A38,"yyyy-mm-dd") &amp; ")
","currency=usd")</f>
        <v>1048652014.2857141</v>
      </c>
      <c r="V38" s="7">
        <f t="shared" si="6"/>
        <v>0.16403687889717711</v>
      </c>
      <c r="W38" s="8">
        <f>_xll.BQL(Sheet1!$B$1,"
SALES_REV_TURN(ae=e,FA_PERIOD_REFERENCE=" &amp;TEXT(A38,"yyyy-mm-dd") &amp; ")
","currency=usd")</f>
        <v>16094684925</v>
      </c>
      <c r="X38" s="8">
        <f>_xll.BQL(Sheet1!$B$1,"
SALES_REV_TURN(ae=a,FA_PERIOD_REFERENCE=" &amp;TEXT(A38,"yyyy-mm-dd") &amp; ")
","currency=usd")</f>
        <v>17516639528.571426</v>
      </c>
      <c r="Y38" s="7">
        <f t="shared" si="7"/>
        <v>8.8349328377512526E-2</v>
      </c>
      <c r="Z38" s="8">
        <f>_xll.BQL(Sheet1!$B$1,"
IS_OPER_INC(ae=e,FA_PERIOD_REFERENCE=" &amp;TEXT(A38,"yyyy-mm-dd") &amp; ")
","currency=usd")</f>
        <v>1480979799.1071427</v>
      </c>
      <c r="AA38" s="8">
        <f>_xll.BQL(Sheet1!$B$1,"
IS_OPER_INC(ae=a,FA_PERIOD_REFERENCE=" &amp;TEXT(A38,"yyyy-mm-dd") &amp; ")
","currency=usd")</f>
        <v>2262060642.8571424</v>
      </c>
      <c r="AB38" s="7">
        <f t="shared" si="8"/>
        <v>0.52740816871432017</v>
      </c>
      <c r="AC38" s="8">
        <f>_xll.BQL(Sheet1!$B$1,"
EV_TO_MARKET_CAP(ae=e,FA_PERIOD_REFERENCE=" &amp;TEXT(A38,"yyyy-mm-dd") &amp; ")
","currency=usd")</f>
        <v>1.4177521570233382</v>
      </c>
      <c r="AD38" s="8">
        <f>_xll.BQL(Sheet1!$B$1,"
EV_TO_MARKET_CAP(ae=a,FA_PERIOD_REFERENCE=" &amp;TEXT(A38,"yyyy-mm-dd") &amp; ")
","currency=usd")</f>
        <v>1.2907555262120201</v>
      </c>
      <c r="AE38" s="7">
        <f t="shared" si="9"/>
        <v>-8.9576044855368631E-2</v>
      </c>
      <c r="AF38" s="8">
        <f>_xll.BQL(Sheet1!$B$1,"
EBIT_TO_NET_SALES(ae=e,FA_PERIOD_REFERENCE=" &amp;TEXT(A38,"yyyy-mm-dd") &amp; ")
","currency=usd")</f>
        <v>15.830361235809384</v>
      </c>
      <c r="AG38" s="8">
        <f>_xll.BQL(Sheet1!$B$1,"
EBIT_TO_NET_SALES(ae=a,FA_PERIOD_REFERENCE=" &amp;TEXT(A38,"yyyy-mm-dd") &amp; ")
","currency=usd")</f>
        <v>12.913782002349771</v>
      </c>
      <c r="AH38" s="7">
        <f t="shared" si="10"/>
        <v>-0.1842395880936758</v>
      </c>
      <c r="AI38" s="8">
        <f>_xll.BQL(Sheet1!$B$1,"
CF_FREE_CASH_FLOW(ae=e,FA_PERIOD_REFERENCE=" &amp;TEXT(A38,"yyyy-mm-dd") &amp; ")
","currency=usd")</f>
        <v>-592907182.04385006</v>
      </c>
      <c r="AJ38" s="8">
        <f>_xll.BQL(Sheet1!$B$1,"
CF_FREE_CASH_FLOW(ae=a,FA_PERIOD_REFERENCE=" &amp;TEXT(A38,"yyyy-mm-dd") &amp; ")
","currency=usd")</f>
        <v>-1930338257.1428568</v>
      </c>
      <c r="AK38" s="7">
        <f t="shared" si="11"/>
        <v>2.2557174471873633</v>
      </c>
      <c r="AL38" s="8">
        <f>_xll.BQL(Sheet1!$B$1,"
IS_COMP_SALES(ae=e,FA_PERIOD_REFERENCE=" &amp;TEXT(A38,"yyyy-mm-dd") &amp; ")
","currency=usd")</f>
        <v>16094684925</v>
      </c>
      <c r="AM38" s="8">
        <f>_xll.BQL(Sheet1!$B$1,"
IS_COMP_SALES(ae=a,FA_PERIOD_REFERENCE=" &amp;TEXT(A38,"yyyy-mm-dd") &amp; ")
","currency=usd")</f>
        <v>17467107899.999996</v>
      </c>
      <c r="AN38" s="7">
        <f t="shared" si="12"/>
        <v>8.5271813732010315E-2</v>
      </c>
      <c r="AO38" s="8">
        <f>_xll.BQL(Sheet1!$B$1,"
IS_COMPARABLE_EBITDA(ae=e,FA_PERIOD_REFERENCE=" &amp;TEXT(A38,"yyyy-mm-dd") &amp; ")
","currency=usd")</f>
        <v>4757695800</v>
      </c>
      <c r="AP38" s="8">
        <f>_xll.BQL(Sheet1!$B$1,"
IS_COMPARABLE_EBITDA(ae=a,FA_PERIOD_REFERENCE=" &amp;TEXT(A38,"yyyy-mm-dd") &amp; ")
","currency=usd")</f>
        <v>5174659928.5714273</v>
      </c>
      <c r="AQ38" s="7">
        <f t="shared" si="13"/>
        <v>8.7639930356923523E-2</v>
      </c>
      <c r="AR38" s="8">
        <f>_xll.BQL(Sheet1!$B$1,"
IS_COMPARABLE_EBIT(ae=e,FA_PERIOD_REFERENCE=" &amp;TEXT(A38,"yyyy-mm-dd") &amp; ")
","currency=usd")</f>
        <v>1480979799.1071427</v>
      </c>
      <c r="AS38" s="8">
        <f>_xll.BQL(Sheet1!$B$1,"
IS_COMPARABLE_EBIT(ae=a,FA_PERIOD_REFERENCE=" &amp;TEXT(A38,"yyyy-mm-dd") &amp; ")
","currency=usd")</f>
        <v>1970730183.7944663</v>
      </c>
      <c r="AT38" s="7">
        <f t="shared" si="14"/>
        <v>0.3306934942546722</v>
      </c>
    </row>
    <row r="39" spans="1:46" x14ac:dyDescent="0.25">
      <c r="A39" s="2">
        <f>'BD YPF'!C39</f>
        <v>42131</v>
      </c>
      <c r="B39" s="8">
        <f>_xll.BQL(Sheet1!$B$1,"
EARN_FOR_COMMON(ae=e,FA_PERIOD_REFERENCE=" &amp;TEXT(A39,"yyyy-mm-dd") &amp; ")
","currency=usd")</f>
        <v>550959941.66666675</v>
      </c>
      <c r="C39" s="8">
        <f>_xll.BQL(Sheet1!$B$1,"
EARN_FOR_COMMON(ae=a,FA_PERIOD_REFERENCE=" &amp;TEXT(A39,"yyyy-mm-dd") &amp; ")
","currency=usd")</f>
        <v>984605000.00000024</v>
      </c>
      <c r="D39" s="7">
        <f t="shared" si="15"/>
        <v>0.78707184595226121</v>
      </c>
      <c r="E39" s="8">
        <f>_xll.BQL(Sheet1!$B$1,"
EARN_FOR_COM_TO_TOT_REV(ae=e,FA_PERIOD_REFERENCE=" &amp;TEXT(A39,"yyyy-mm-dd") &amp; ")
","currency=usd")</f>
        <v>6.0390980194309964</v>
      </c>
      <c r="F39" s="8">
        <f>_xll.BQL(Sheet1!$B$1,"
EARN_FOR_COM_TO_TOT_REV(ae=a,FA_PERIOD_REFERENCE=" &amp;TEXT(A39,"yyyy-mm-dd") &amp; ")
","currency=usd")</f>
        <v>5.6500890532949724</v>
      </c>
      <c r="G39" s="7">
        <f t="shared" si="1"/>
        <v>-6.4415077364926798E-2</v>
      </c>
      <c r="H39" s="8">
        <f>_xll.BQL(Sheet1!$B$1,"
ROA_TO_ROE(ae=e,FA_PERIOD_REFERENCE=" &amp;TEXT(A39,"yyyy-mm-dd") &amp; ")
","currency=usd")</f>
        <v>0.36912051210687447</v>
      </c>
      <c r="I39" s="8">
        <f>_xll.BQL(Sheet1!$B$1,"
ROA_TO_ROE(ae=a,FA_PERIOD_REFERENCE=" &amp;TEXT(A39,"yyyy-mm-dd") &amp; ")
","currency=usd")</f>
        <v>0.35551026238858818</v>
      </c>
      <c r="J39" s="7">
        <f t="shared" si="2"/>
        <v>-3.6872103478079232E-2</v>
      </c>
      <c r="K39" s="8">
        <f>_xll.BQL(Sheet1!$B$1,"
EBITDA_TO_REVENUE(ae=e,FA_PERIOD_REFERENCE=" &amp;TEXT(A39,"yyyy-mm-dd") &amp; ")
","currency=usd")</f>
        <v>28.836825070882149</v>
      </c>
      <c r="L39" s="8">
        <f>_xll.BQL(Sheet1!$B$1,"
EBITDA_TO_REVENUE(ae=a,FA_PERIOD_REFERENCE=" &amp;TEXT(A39,"yyyy-mm-dd") &amp; ")
","currency=usd")</f>
        <v>28.69502671598849</v>
      </c>
      <c r="M39" s="7">
        <f t="shared" si="3"/>
        <v>-4.9172665348946598E-3</v>
      </c>
      <c r="N39" s="8">
        <f>_xll.BQL(Sheet1!$B$1,"
CF_NET_INC(ae=e,FA_PERIOD_REFERENCE=" &amp;TEXT(A39,"yyyy-mm-dd") &amp; ")
","currency=usd")</f>
        <v>550959941.66666675</v>
      </c>
      <c r="O39" s="8">
        <f>_xll.BQL(Sheet1!$B$1,"
CF_NET_INC(ae=a,FA_PERIOD_REFERENCE=" &amp;TEXT(A39,"yyyy-mm-dd") &amp; ")
","currency=usd")</f>
        <v>984605000.00000024</v>
      </c>
      <c r="P39" s="7">
        <f t="shared" si="4"/>
        <v>0.78707184595226121</v>
      </c>
      <c r="Q39" s="8" t="str">
        <f>_xll.BQL(Sheet1!$B$1,"
BS_TOT_LIAB2(ae=e,FA_PERIOD_REFERENCE=" &amp;TEXT(A39,"yyyy-mm-dd") &amp; ")
","currency=usd")</f>
        <v>#N/A</v>
      </c>
      <c r="R39" s="8">
        <f>_xll.BQL(Sheet1!$B$1,"
BS_TOT_LIAB2(ae=a,FA_PERIOD_REFERENCE=" &amp;TEXT(A39,"yyyy-mm-dd") &amp; ")
","currency=usd")</f>
        <v>16332548400</v>
      </c>
      <c r="S39" s="7" t="e">
        <f t="shared" si="5"/>
        <v>#VALUE!</v>
      </c>
      <c r="T39" s="8">
        <f>_xll.BQL(Sheet1!$B$1,"
IS_COMP_NET_INCOME_ADJUST(ae=e,FA_PERIOD_REFERENCE=" &amp;TEXT(A39,"yyyy-mm-dd") &amp; ")
","currency=usd")</f>
        <v>1000263000</v>
      </c>
      <c r="U39" s="8">
        <f>_xll.BQL(Sheet1!$B$1,"
IS_COMP_NET_INCOME_ADJUST(ae=a,FA_PERIOD_REFERENCE=" &amp;TEXT(A39,"yyyy-mm-dd") &amp; ")
","currency=usd")</f>
        <v>984605000.00000024</v>
      </c>
      <c r="V39" s="7">
        <f t="shared" si="6"/>
        <v>-1.5653883028763249E-2</v>
      </c>
      <c r="W39" s="8">
        <f>_xll.BQL(Sheet1!$B$1,"
SALES_REV_TURN(ae=e,FA_PERIOD_REFERENCE=" &amp;TEXT(A39,"yyyy-mm-dd") &amp; ")
","currency=usd")</f>
        <v>15845585250</v>
      </c>
      <c r="X39" s="8">
        <f>_xll.BQL(Sheet1!$B$1,"
SALES_REV_TURN(ae=a,FA_PERIOD_REFERENCE=" &amp;TEXT(A39,"yyyy-mm-dd") &amp; ")
","currency=usd")</f>
        <v>17426362500.000004</v>
      </c>
      <c r="Y39" s="7">
        <f t="shared" si="7"/>
        <v>9.9761367286828495E-2</v>
      </c>
      <c r="Z39" s="8">
        <f>_xll.BQL(Sheet1!$B$1,"
IS_OPER_INC(ae=e,FA_PERIOD_REFERENCE=" &amp;TEXT(A39,"yyyy-mm-dd") &amp; ")
","currency=usd")</f>
        <v>1982512000</v>
      </c>
      <c r="AA39" s="8">
        <f>_xll.BQL(Sheet1!$B$1,"
IS_OPER_INC(ae=a,FA_PERIOD_REFERENCE=" &amp;TEXT(A39,"yyyy-mm-dd") &amp; ")
","currency=usd")</f>
        <v>2366848125.0000005</v>
      </c>
      <c r="AB39" s="7">
        <f t="shared" si="8"/>
        <v>0.1938632023412723</v>
      </c>
      <c r="AC39" s="8">
        <f>_xll.BQL(Sheet1!$B$1,"
EV_TO_MARKET_CAP(ae=e,FA_PERIOD_REFERENCE=" &amp;TEXT(A39,"yyyy-mm-dd") &amp; ")
","currency=usd")</f>
        <v>1.4504775108853354</v>
      </c>
      <c r="AD39" s="8">
        <f>_xll.BQL(Sheet1!$B$1,"
EV_TO_MARKET_CAP(ae=a,FA_PERIOD_REFERENCE=" &amp;TEXT(A39,"yyyy-mm-dd") &amp; ")
","currency=usd")</f>
        <v>1.455496093673077</v>
      </c>
      <c r="AE39" s="7">
        <f t="shared" si="9"/>
        <v>3.4599521537417299E-3</v>
      </c>
      <c r="AF39" s="8">
        <f>_xll.BQL(Sheet1!$B$1,"
EBIT_TO_NET_SALES(ae=e,FA_PERIOD_REFERENCE=" &amp;TEXT(A39,"yyyy-mm-dd") &amp; ")
","currency=usd")</f>
        <v>12.29233233906586</v>
      </c>
      <c r="AG39" s="8">
        <f>_xll.BQL(Sheet1!$B$1,"
EBIT_TO_NET_SALES(ae=a,FA_PERIOD_REFERENCE=" &amp;TEXT(A39,"yyyy-mm-dd") &amp; ")
","currency=usd")</f>
        <v>13.581997533908755</v>
      </c>
      <c r="AH39" s="7">
        <f t="shared" si="10"/>
        <v>0.10491623227141789</v>
      </c>
      <c r="AI39" s="8">
        <f>_xll.BQL(Sheet1!$B$1,"
CF_FREE_CASH_FLOW(ae=e,FA_PERIOD_REFERENCE=" &amp;TEXT(A39,"yyyy-mm-dd") &amp; ")
","currency=usd")</f>
        <v>-1614438959.1199999</v>
      </c>
      <c r="AJ39" s="8">
        <f>_xll.BQL(Sheet1!$B$1,"
CF_FREE_CASH_FLOW(ae=a,FA_PERIOD_REFERENCE=" &amp;TEXT(A39,"yyyy-mm-dd") &amp; ")
","currency=usd")</f>
        <v>-1177515000.0000002</v>
      </c>
      <c r="AK39" s="7">
        <f t="shared" si="11"/>
        <v>-0.27063516811943056</v>
      </c>
      <c r="AL39" s="8">
        <f>_xll.BQL(Sheet1!$B$1,"
IS_COMP_SALES(ae=e,FA_PERIOD_REFERENCE=" &amp;TEXT(A39,"yyyy-mm-dd") &amp; ")
","currency=usd")</f>
        <v>15845585250</v>
      </c>
      <c r="AM39" s="8">
        <f>_xll.BQL(Sheet1!$B$1,"
IS_COMP_SALES(ae=a,FA_PERIOD_REFERENCE=" &amp;TEXT(A39,"yyyy-mm-dd") &amp; ")
","currency=usd")</f>
        <v>17426362500.000004</v>
      </c>
      <c r="AN39" s="7">
        <f t="shared" si="12"/>
        <v>9.9761367286828495E-2</v>
      </c>
      <c r="AO39" s="8">
        <f>_xll.BQL(Sheet1!$B$1,"
IS_COMPARABLE_EBITDA(ae=e,FA_PERIOD_REFERENCE=" &amp;TEXT(A39,"yyyy-mm-dd") &amp; ")
","currency=usd")</f>
        <v>4569363699.999999</v>
      </c>
      <c r="AP39" s="8">
        <f>_xll.BQL(Sheet1!$B$1,"
IS_COMPARABLE_EBITDA(ae=a,FA_PERIOD_REFERENCE=" &amp;TEXT(A39,"yyyy-mm-dd") &amp; ")
","currency=usd")</f>
        <v>5082271250.000001</v>
      </c>
      <c r="AQ39" s="7">
        <f t="shared" si="13"/>
        <v>0.1122492284866714</v>
      </c>
      <c r="AR39" s="8">
        <f>_xll.BQL(Sheet1!$B$1,"
IS_COMPARABLE_EBIT(ae=e,FA_PERIOD_REFERENCE=" &amp;TEXT(A39,"yyyy-mm-dd") &amp; ")
","currency=usd")</f>
        <v>1982512000</v>
      </c>
      <c r="AS39" s="8">
        <f>_xll.BQL(Sheet1!$B$1,"
IS_COMPARABLE_EBIT(ae=a,FA_PERIOD_REFERENCE=" &amp;TEXT(A39,"yyyy-mm-dd") &amp; ")
","currency=usd")</f>
        <v>2435846875.0000005</v>
      </c>
      <c r="AT39" s="7">
        <f t="shared" si="14"/>
        <v>0.22866690088130648</v>
      </c>
    </row>
    <row r="40" spans="1:46" x14ac:dyDescent="0.25">
      <c r="A40" s="2">
        <f>'BD YPF'!C40</f>
        <v>42061</v>
      </c>
      <c r="B40" s="8">
        <f>_xll.BQL(Sheet1!$B$1,"
EARN_FOR_COMMON(ae=e,FA_PERIOD_REFERENCE=" &amp;TEXT(A40,"yyyy-mm-dd") &amp; ")
","currency=usd")</f>
        <v>984237800</v>
      </c>
      <c r="C40" s="8">
        <f>_xll.BQL(Sheet1!$B$1,"
EARN_FOR_COMMON(ae=a,FA_PERIOD_REFERENCE=" &amp;TEXT(A40,"yyyy-mm-dd") &amp; ")
","currency=usd")</f>
        <v>1111496944.4444435</v>
      </c>
      <c r="D40" s="7">
        <f t="shared" si="15"/>
        <v>0.12929715201391723</v>
      </c>
      <c r="E40" s="8">
        <f>_xll.BQL(Sheet1!$B$1,"
EARN_FOR_COM_TO_TOT_REV(ae=e,FA_PERIOD_REFERENCE=" &amp;TEXT(A40,"yyyy-mm-dd") &amp; ")
","currency=usd")</f>
        <v>5.8448973470090362</v>
      </c>
      <c r="F40" s="8">
        <f>_xll.BQL(Sheet1!$B$1,"
EARN_FOR_COM_TO_TOT_REV(ae=a,FA_PERIOD_REFERENCE=" &amp;TEXT(A40,"yyyy-mm-dd") &amp; ")
","currency=usd")</f>
        <v>6.3420270251229374</v>
      </c>
      <c r="G40" s="7">
        <f t="shared" si="1"/>
        <v>8.5053620038048061E-2</v>
      </c>
      <c r="H40" s="8">
        <f>_xll.BQL(Sheet1!$B$1,"
ROA_TO_ROE(ae=e,FA_PERIOD_REFERENCE=" &amp;TEXT(A40,"yyyy-mm-dd") &amp; ")
","currency=usd")</f>
        <v>0.36912051210687447</v>
      </c>
      <c r="I40" s="8">
        <f>_xll.BQL(Sheet1!$B$1,"
ROA_TO_ROE(ae=a,FA_PERIOD_REFERENCE=" &amp;TEXT(A40,"yyyy-mm-dd") &amp; ")
","currency=usd")</f>
        <v>0.35056327346585342</v>
      </c>
      <c r="J40" s="7">
        <f t="shared" si="2"/>
        <v>-5.027420051814413E-2</v>
      </c>
      <c r="K40" s="8">
        <f>_xll.BQL(Sheet1!$B$1,"
EBITDA_TO_REVENUE(ae=e,FA_PERIOD_REFERENCE=" &amp;TEXT(A40,"yyyy-mm-dd") &amp; ")
","currency=usd")</f>
        <v>30.153221050765765</v>
      </c>
      <c r="L40" s="8">
        <f>_xll.BQL(Sheet1!$B$1,"
EBITDA_TO_REVENUE(ae=a,FA_PERIOD_REFERENCE=" &amp;TEXT(A40,"yyyy-mm-dd") &amp; ")
","currency=usd")</f>
        <v>28.2840878668752</v>
      </c>
      <c r="M40" s="7">
        <f t="shared" si="3"/>
        <v>-6.1987844706331896E-2</v>
      </c>
      <c r="N40" s="8">
        <f>_xll.BQL(Sheet1!$B$1,"
CF_NET_INC(ae=e,FA_PERIOD_REFERENCE=" &amp;TEXT(A40,"yyyy-mm-dd") &amp; ")
","currency=usd")</f>
        <v>984237800</v>
      </c>
      <c r="O40" s="8">
        <f>_xll.BQL(Sheet1!$B$1,"
CF_NET_INC(ae=a,FA_PERIOD_REFERENCE=" &amp;TEXT(A40,"yyyy-mm-dd") &amp; ")
","currency=usd")</f>
        <v>1111496944.4444435</v>
      </c>
      <c r="P40" s="7">
        <f t="shared" si="4"/>
        <v>0.12929715201391723</v>
      </c>
      <c r="Q40" s="8" t="str">
        <f>_xll.BQL(Sheet1!$B$1,"
BS_TOT_LIAB2(ae=e,FA_PERIOD_REFERENCE=" &amp;TEXT(A40,"yyyy-mm-dd") &amp; ")
","currency=usd")</f>
        <v>#N/A</v>
      </c>
      <c r="R40" s="8">
        <f>_xll.BQL(Sheet1!$B$1,"
BS_TOT_LIAB2(ae=a,FA_PERIOD_REFERENCE=" &amp;TEXT(A40,"yyyy-mm-dd") &amp; ")
","currency=usd")</f>
        <v>16034791300</v>
      </c>
      <c r="S40" s="7" t="e">
        <f t="shared" si="5"/>
        <v>#VALUE!</v>
      </c>
      <c r="T40" s="8">
        <f>_xll.BQL(Sheet1!$B$1,"
IS_COMP_NET_INCOME_ADJUST(ae=e,FA_PERIOD_REFERENCE=" &amp;TEXT(A40,"yyyy-mm-dd") &amp; ")
","currency=usd")</f>
        <v>1125269600</v>
      </c>
      <c r="U40" s="8">
        <f>_xll.BQL(Sheet1!$B$1,"
IS_COMP_NET_INCOME_ADJUST(ae=a,FA_PERIOD_REFERENCE=" &amp;TEXT(A40,"yyyy-mm-dd") &amp; ")
","currency=usd")</f>
        <v>1111496944.4444435</v>
      </c>
      <c r="V40" s="7">
        <f t="shared" si="6"/>
        <v>-1.2239427383052504E-2</v>
      </c>
      <c r="W40" s="8">
        <f>_xll.BQL(Sheet1!$B$1,"
SALES_REV_TURN(ae=e,FA_PERIOD_REFERENCE=" &amp;TEXT(A40,"yyyy-mm-dd") &amp; ")
","currency=usd")</f>
        <v>16839265800</v>
      </c>
      <c r="X40" s="8">
        <f>_xll.BQL(Sheet1!$B$1,"
SALES_REV_TURN(ae=a,FA_PERIOD_REFERENCE=" &amp;TEXT(A40,"yyyy-mm-dd") &amp; ")
","currency=usd")</f>
        <v>17525894166.666649</v>
      </c>
      <c r="Y40" s="7">
        <f t="shared" si="7"/>
        <v>4.0775433728627908E-2</v>
      </c>
      <c r="Z40" s="8">
        <f>_xll.BQL(Sheet1!$B$1,"
IS_OPER_INC(ae=e,FA_PERIOD_REFERENCE=" &amp;TEXT(A40,"yyyy-mm-dd") &amp; ")
","currency=usd")</f>
        <v>3043017950</v>
      </c>
      <c r="AA40" s="8">
        <f>_xll.BQL(Sheet1!$B$1,"
IS_OPER_INC(ae=a,FA_PERIOD_REFERENCE=" &amp;TEXT(A40,"yyyy-mm-dd") &amp; ")
","currency=usd")</f>
        <v>2437588611.1111088</v>
      </c>
      <c r="AB40" s="7">
        <f t="shared" si="8"/>
        <v>-0.19895687401018824</v>
      </c>
      <c r="AC40" s="8">
        <f>_xll.BQL(Sheet1!$B$1,"
EV_TO_MARKET_CAP(ae=e,FA_PERIOD_REFERENCE=" &amp;TEXT(A40,"yyyy-mm-dd") &amp; ")
","currency=usd")</f>
        <v>1.4321030028646116</v>
      </c>
      <c r="AD40" s="8">
        <f>_xll.BQL(Sheet1!$B$1,"
EV_TO_MARKET_CAP(ae=a,FA_PERIOD_REFERENCE=" &amp;TEXT(A40,"yyyy-mm-dd") &amp; ")
","currency=usd")</f>
        <v>1.4584823973020493</v>
      </c>
      <c r="AE40" s="7">
        <f t="shared" si="9"/>
        <v>1.8420039888661366E-2</v>
      </c>
      <c r="AF40" s="8">
        <f>_xll.BQL(Sheet1!$B$1,"
EBIT_TO_NET_SALES(ae=e,FA_PERIOD_REFERENCE=" &amp;TEXT(A40,"yyyy-mm-dd") &amp; ")
","currency=usd")</f>
        <v>18.070965718707285</v>
      </c>
      <c r="AG40" s="8">
        <f>_xll.BQL(Sheet1!$B$1,"
EBIT_TO_NET_SALES(ae=a,FA_PERIOD_REFERENCE=" &amp;TEXT(A40,"yyyy-mm-dd") &amp; ")
","currency=usd")</f>
        <v>13.908497837144749</v>
      </c>
      <c r="AH40" s="7">
        <f t="shared" si="10"/>
        <v>-0.23034009063796179</v>
      </c>
      <c r="AI40" s="8">
        <f>_xll.BQL(Sheet1!$B$1,"
CF_FREE_CASH_FLOW(ae=e,FA_PERIOD_REFERENCE=" &amp;TEXT(A40,"yyyy-mm-dd") &amp; ")
","currency=usd")</f>
        <v>-691420969.97169995</v>
      </c>
      <c r="AJ40" s="8">
        <f>_xll.BQL(Sheet1!$B$1,"
CF_FREE_CASH_FLOW(ae=a,FA_PERIOD_REFERENCE=" &amp;TEXT(A40,"yyyy-mm-dd") &amp; ")
","currency=usd")</f>
        <v>-1125819722.2222211</v>
      </c>
      <c r="AK40" s="7">
        <f t="shared" si="11"/>
        <v>0.62826956531026412</v>
      </c>
      <c r="AL40" s="8">
        <f>_xll.BQL(Sheet1!$B$1,"
IS_COMP_SALES(ae=e,FA_PERIOD_REFERENCE=" &amp;TEXT(A40,"yyyy-mm-dd") &amp; ")
","currency=usd")</f>
        <v>16839265800</v>
      </c>
      <c r="AM40" s="8">
        <f>_xll.BQL(Sheet1!$B$1,"
IS_COMP_SALES(ae=a,FA_PERIOD_REFERENCE=" &amp;TEXT(A40,"yyyy-mm-dd") &amp; ")
","currency=usd")</f>
        <v>17525894166.666649</v>
      </c>
      <c r="AN40" s="7">
        <f t="shared" si="12"/>
        <v>4.0775433728627908E-2</v>
      </c>
      <c r="AO40" s="8">
        <f>_xll.BQL(Sheet1!$B$1,"
IS_COMPARABLE_EBITDA(ae=e,FA_PERIOD_REFERENCE=" &amp;TEXT(A40,"yyyy-mm-dd") &amp; ")
","currency=usd")</f>
        <v>5077581040</v>
      </c>
      <c r="AP40" s="8">
        <f>_xll.BQL(Sheet1!$B$1,"
IS_COMPARABLE_EBITDA(ae=a,FA_PERIOD_REFERENCE=" &amp;TEXT(A40,"yyyy-mm-dd") &amp; ")
","currency=usd")</f>
        <v>4957039305.5555506</v>
      </c>
      <c r="AQ40" s="7">
        <f t="shared" si="13"/>
        <v>-2.3739992231507467E-2</v>
      </c>
      <c r="AR40" s="8">
        <f>_xll.BQL(Sheet1!$B$1,"
IS_COMPARABLE_EBIT(ae=e,FA_PERIOD_REFERENCE=" &amp;TEXT(A40,"yyyy-mm-dd") &amp; ")
","currency=usd")</f>
        <v>3043017950</v>
      </c>
      <c r="AS40" s="8">
        <f>_xll.BQL(Sheet1!$B$1,"
IS_COMPARABLE_EBIT(ae=a,FA_PERIOD_REFERENCE=" &amp;TEXT(A40,"yyyy-mm-dd") &amp; ")
","currency=usd")</f>
        <v>2437588611.1111088</v>
      </c>
      <c r="AT40" s="7">
        <f t="shared" si="14"/>
        <v>-0.19895687401018824</v>
      </c>
    </row>
    <row r="41" spans="1:46" x14ac:dyDescent="0.25">
      <c r="A41" s="2">
        <f>'BD YPF'!C41</f>
        <v>41948</v>
      </c>
      <c r="B41" s="8">
        <f>_xll.BQL(Sheet1!$B$1,"
EARN_FOR_COMMON(ae=e,FA_PERIOD_REFERENCE=" &amp;TEXT(A41,"yyyy-mm-dd") &amp; ")
","currency=usd")</f>
        <v>983372016.66666663</v>
      </c>
      <c r="C41" s="8">
        <f>_xll.BQL(Sheet1!$B$1,"
EARN_FOR_COMMON(ae=a,FA_PERIOD_REFERENCE=" &amp;TEXT(A41,"yyyy-mm-dd") &amp; ")
","currency=usd")</f>
        <v>1293581408.2677155</v>
      </c>
      <c r="D41" s="7">
        <f t="shared" si="15"/>
        <v>0.31545476822959095</v>
      </c>
      <c r="E41" s="8">
        <f>_xll.BQL(Sheet1!$B$1,"
EARN_FOR_COM_TO_TOT_REV(ae=e,FA_PERIOD_REFERENCE=" &amp;TEXT(A41,"yyyy-mm-dd") &amp; ")
","currency=usd")</f>
        <v>7.0304399449555834</v>
      </c>
      <c r="F41" s="8">
        <f>_xll.BQL(Sheet1!$B$1,"
EARN_FOR_COM_TO_TOT_REV(ae=a,FA_PERIOD_REFERENCE=" &amp;TEXT(A41,"yyyy-mm-dd") &amp; ")
","currency=usd")</f>
        <v>7.3646493741167749</v>
      </c>
      <c r="G41" s="7">
        <f t="shared" si="1"/>
        <v>4.7537484393276097E-2</v>
      </c>
      <c r="H41" s="8">
        <f>_xll.BQL(Sheet1!$B$1,"
ROA_TO_ROE(ae=e,FA_PERIOD_REFERENCE=" &amp;TEXT(A41,"yyyy-mm-dd") &amp; ")
","currency=usd")</f>
        <v>0.37301587301587302</v>
      </c>
      <c r="I41" s="8">
        <f>_xll.BQL(Sheet1!$B$1,"
ROA_TO_ROE(ae=a,FA_PERIOD_REFERENCE=" &amp;TEXT(A41,"yyyy-mm-dd") &amp; ")
","currency=usd")</f>
        <v>0.34993771381235733</v>
      </c>
      <c r="J41" s="7">
        <f t="shared" si="2"/>
        <v>-6.1869107651978283E-2</v>
      </c>
      <c r="K41" s="8">
        <f>_xll.BQL(Sheet1!$B$1,"
EBITDA_TO_REVENUE(ae=e,FA_PERIOD_REFERENCE=" &amp;TEXT(A41,"yyyy-mm-dd") &amp; ")
","currency=usd")</f>
        <v>28.202739636083091</v>
      </c>
      <c r="L41" s="8">
        <f>_xll.BQL(Sheet1!$B$1,"
EBITDA_TO_REVENUE(ae=a,FA_PERIOD_REFERENCE=" &amp;TEXT(A41,"yyyy-mm-dd") &amp; ")
","currency=usd")</f>
        <v>30.587581179486783</v>
      </c>
      <c r="M41" s="7">
        <f t="shared" si="3"/>
        <v>8.4560633973037147E-2</v>
      </c>
      <c r="N41" s="8">
        <f>_xll.BQL(Sheet1!$B$1,"
CF_NET_INC(ae=e,FA_PERIOD_REFERENCE=" &amp;TEXT(A41,"yyyy-mm-dd") &amp; ")
","currency=usd")</f>
        <v>983372016.66666663</v>
      </c>
      <c r="O41" s="8">
        <f>_xll.BQL(Sheet1!$B$1,"
CF_NET_INC(ae=a,FA_PERIOD_REFERENCE=" &amp;TEXT(A41,"yyyy-mm-dd") &amp; ")
","currency=usd")</f>
        <v>1293581408.2677155</v>
      </c>
      <c r="P41" s="7">
        <f t="shared" si="4"/>
        <v>0.31545476822959095</v>
      </c>
      <c r="Q41" s="8" t="str">
        <f>_xll.BQL(Sheet1!$B$1,"
BS_TOT_LIAB2(ae=e,FA_PERIOD_REFERENCE=" &amp;TEXT(A41,"yyyy-mm-dd") &amp; ")
","currency=usd")</f>
        <v>#N/A</v>
      </c>
      <c r="R41" s="8">
        <f>_xll.BQL(Sheet1!$B$1,"
BS_TOT_LIAB2(ae=a,FA_PERIOD_REFERENCE=" &amp;TEXT(A41,"yyyy-mm-dd") &amp; ")
","currency=usd")</f>
        <v>15971862000</v>
      </c>
      <c r="S41" s="7" t="e">
        <f t="shared" si="5"/>
        <v>#VALUE!</v>
      </c>
      <c r="T41" s="8">
        <f>_xll.BQL(Sheet1!$B$1,"
IS_COMP_NET_INCOME_ADJUST(ae=e,FA_PERIOD_REFERENCE=" &amp;TEXT(A41,"yyyy-mm-dd") &amp; ")
","currency=usd")</f>
        <v>1097560800</v>
      </c>
      <c r="U41" s="8">
        <f>_xll.BQL(Sheet1!$B$1,"
IS_COMP_NET_INCOME_ADJUST(ae=a,FA_PERIOD_REFERENCE=" &amp;TEXT(A41,"yyyy-mm-dd") &amp; ")
","currency=usd")</f>
        <v>1293581408.2677155</v>
      </c>
      <c r="V41" s="7">
        <f t="shared" si="6"/>
        <v>0.1785965827749274</v>
      </c>
      <c r="W41" s="8">
        <f>_xll.BQL(Sheet1!$B$1,"
SALES_REV_TURN(ae=e,FA_PERIOD_REFERENCE=" &amp;TEXT(A41,"yyyy-mm-dd") &amp; ")
","currency=usd")</f>
        <v>14328501600</v>
      </c>
      <c r="X41" s="8">
        <f>_xll.BQL(Sheet1!$B$1,"
SALES_REV_TURN(ae=a,FA_PERIOD_REFERENCE=" &amp;TEXT(A41,"yyyy-mm-dd") &amp; ")
","currency=usd")</f>
        <v>17564738557.874001</v>
      </c>
      <c r="Y41" s="7">
        <f t="shared" si="7"/>
        <v>0.22586011072323164</v>
      </c>
      <c r="Z41" s="8">
        <f>_xll.BQL(Sheet1!$B$1,"
IS_OPER_INC(ae=e,FA_PERIOD_REFERENCE=" &amp;TEXT(A41,"yyyy-mm-dd") &amp; ")
","currency=usd")</f>
        <v>1836206400</v>
      </c>
      <c r="AA41" s="8">
        <f>_xll.BQL(Sheet1!$B$1,"
IS_OPER_INC(ae=a,FA_PERIOD_REFERENCE=" &amp;TEXT(A41,"yyyy-mm-dd") &amp; ")
","currency=usd")</f>
        <v>3010896518.897635</v>
      </c>
      <c r="AB41" s="7">
        <f t="shared" si="8"/>
        <v>0.63973751474650942</v>
      </c>
      <c r="AC41" s="8">
        <f>_xll.BQL(Sheet1!$B$1,"
EV_TO_MARKET_CAP(ae=e,FA_PERIOD_REFERENCE=" &amp;TEXT(A41,"yyyy-mm-dd") &amp; ")
","currency=usd")</f>
        <v>1.2822009597060129</v>
      </c>
      <c r="AD41" s="8">
        <f>_xll.BQL(Sheet1!$B$1,"
EV_TO_MARKET_CAP(ae=a,FA_PERIOD_REFERENCE=" &amp;TEXT(A41,"yyyy-mm-dd") &amp; ")
","currency=usd")</f>
        <v>1.2780861077602181</v>
      </c>
      <c r="AE41" s="7">
        <f t="shared" si="9"/>
        <v>-3.2092098470571928E-3</v>
      </c>
      <c r="AF41" s="8">
        <f>_xll.BQL(Sheet1!$B$1,"
EBIT_TO_NET_SALES(ae=e,FA_PERIOD_REFERENCE=" &amp;TEXT(A41,"yyyy-mm-dd") &amp; ")
","currency=usd")</f>
        <v>12.8150622532645</v>
      </c>
      <c r="AG41" s="8">
        <f>_xll.BQL(Sheet1!$B$1,"
EBIT_TO_NET_SALES(ae=a,FA_PERIOD_REFERENCE=" &amp;TEXT(A41,"yyyy-mm-dd") &amp; ")
","currency=usd")</f>
        <v>17.141709846560151</v>
      </c>
      <c r="AH41" s="7">
        <f t="shared" si="10"/>
        <v>0.33762205034887627</v>
      </c>
      <c r="AI41" s="8">
        <f>_xll.BQL(Sheet1!$B$1,"
CF_FREE_CASH_FLOW(ae=e,FA_PERIOD_REFERENCE=" &amp;TEXT(A41,"yyyy-mm-dd") &amp; ")
","currency=usd")</f>
        <v>-1696862795.04</v>
      </c>
      <c r="AJ41" s="8">
        <f>_xll.BQL(Sheet1!$B$1,"
CF_FREE_CASH_FLOW(ae=a,FA_PERIOD_REFERENCE=" &amp;TEXT(A41,"yyyy-mm-dd") &amp; ")
","currency=usd")</f>
        <v>-1333730312.2047231</v>
      </c>
      <c r="AK41" s="7">
        <f t="shared" si="11"/>
        <v>-0.21400226576758474</v>
      </c>
      <c r="AL41" s="8">
        <f>_xll.BQL(Sheet1!$B$1,"
IS_COMP_SALES(ae=e,FA_PERIOD_REFERENCE=" &amp;TEXT(A41,"yyyy-mm-dd") &amp; ")
","currency=usd")</f>
        <v>14328501600</v>
      </c>
      <c r="AM41" s="8">
        <f>_xll.BQL(Sheet1!$B$1,"
IS_COMP_SALES(ae=a,FA_PERIOD_REFERENCE=" &amp;TEXT(A41,"yyyy-mm-dd") &amp; ")
","currency=usd")</f>
        <v>17564738557.874001</v>
      </c>
      <c r="AN41" s="7">
        <f t="shared" si="12"/>
        <v>0.22586011072323164</v>
      </c>
      <c r="AO41" s="8">
        <f>_xll.BQL(Sheet1!$B$1,"
IS_COMPARABLE_EBITDA(ae=e,FA_PERIOD_REFERENCE=" &amp;TEXT(A41,"yyyy-mm-dd") &amp; ")
","currency=usd")</f>
        <v>4041030000</v>
      </c>
      <c r="AP41" s="8">
        <f>_xll.BQL(Sheet1!$B$1,"
IS_COMPARABLE_EBITDA(ae=a,FA_PERIOD_REFERENCE=" &amp;TEXT(A41,"yyyy-mm-dd") &amp; ")
","currency=usd")</f>
        <v>5813724055.9055071</v>
      </c>
      <c r="AQ41" s="7">
        <f t="shared" si="13"/>
        <v>0.4386738172954685</v>
      </c>
      <c r="AR41" s="8">
        <f>_xll.BQL(Sheet1!$B$1,"
IS_COMPARABLE_EBIT(ae=e,FA_PERIOD_REFERENCE=" &amp;TEXT(A41,"yyyy-mm-dd") &amp; ")
","currency=usd")</f>
        <v>1836206400</v>
      </c>
      <c r="AS41" s="8">
        <f>_xll.BQL(Sheet1!$B$1,"
IS_COMPARABLE_EBIT(ae=a,FA_PERIOD_REFERENCE=" &amp;TEXT(A41,"yyyy-mm-dd") &amp; ")
","currency=usd")</f>
        <v>3010896518.897635</v>
      </c>
      <c r="AT41" s="7">
        <f t="shared" si="14"/>
        <v>0.63973751474650942</v>
      </c>
    </row>
    <row r="42" spans="1:46" x14ac:dyDescent="0.25">
      <c r="A42" s="2">
        <f>'BD YPF'!C42</f>
        <v>41858</v>
      </c>
      <c r="B42" s="8">
        <f>_xll.BQL(Sheet1!$B$1,"
EARN_FOR_COMMON(ae=e,FA_PERIOD_REFERENCE=" &amp;TEXT(A42,"yyyy-mm-dd") &amp; ")
","currency=usd")</f>
        <v>982506233.33333325</v>
      </c>
      <c r="C42" s="8">
        <f>_xll.BQL(Sheet1!$B$1,"
EARN_FOR_COMMON(ae=a,FA_PERIOD_REFERENCE=" &amp;TEXT(A42,"yyyy-mm-dd") &amp; ")
","currency=usd")</f>
        <v>1165956521.2598422</v>
      </c>
      <c r="D42" s="7">
        <f t="shared" si="15"/>
        <v>0.18671666570920364</v>
      </c>
      <c r="E42" s="8">
        <f>_xll.BQL(Sheet1!$B$1,"
EARN_FOR_COM_TO_TOT_REV(ae=e,FA_PERIOD_REFERENCE=" &amp;TEXT(A42,"yyyy-mm-dd") &amp; ")
","currency=usd")</f>
        <v>7.8797350838911226</v>
      </c>
      <c r="F42" s="8">
        <f>_xll.BQL(Sheet1!$B$1,"
EARN_FOR_COM_TO_TOT_REV(ae=a,FA_PERIOD_REFERENCE=" &amp;TEXT(A42,"yyyy-mm-dd") &amp; ")
","currency=usd")</f>
        <v>6.6985770176228234</v>
      </c>
      <c r="G42" s="7">
        <f t="shared" si="1"/>
        <v>-0.14989819501457491</v>
      </c>
      <c r="H42" s="8">
        <f>_xll.BQL(Sheet1!$B$1,"
ROA_TO_ROE(ae=e,FA_PERIOD_REFERENCE=" &amp;TEXT(A42,"yyyy-mm-dd") &amp; ")
","currency=usd")</f>
        <v>0.37301587301587302</v>
      </c>
      <c r="I42" s="8">
        <f>_xll.BQL(Sheet1!$B$1,"
ROA_TO_ROE(ae=a,FA_PERIOD_REFERENCE=" &amp;TEXT(A42,"yyyy-mm-dd") &amp; ")
","currency=usd")</f>
        <v>0.35381458486793638</v>
      </c>
      <c r="J42" s="7">
        <f t="shared" si="2"/>
        <v>-5.1475793758298249E-2</v>
      </c>
      <c r="K42" s="8">
        <f>_xll.BQL(Sheet1!$B$1,"
EBITDA_TO_REVENUE(ae=e,FA_PERIOD_REFERENCE=" &amp;TEXT(A42,"yyyy-mm-dd") &amp; ")
","currency=usd")</f>
        <v>26.370231924355281</v>
      </c>
      <c r="L42" s="8">
        <f>_xll.BQL(Sheet1!$B$1,"
EBITDA_TO_REVENUE(ae=a,FA_PERIOD_REFERENCE=" &amp;TEXT(A42,"yyyy-mm-dd") &amp; ")
","currency=usd")</f>
        <v>28.327216701866149</v>
      </c>
      <c r="M42" s="7">
        <f t="shared" si="3"/>
        <v>7.4211891011220832E-2</v>
      </c>
      <c r="N42" s="8">
        <f>_xll.BQL(Sheet1!$B$1,"
CF_NET_INC(ae=e,FA_PERIOD_REFERENCE=" &amp;TEXT(A42,"yyyy-mm-dd") &amp; ")
","currency=usd")</f>
        <v>982506233.33333325</v>
      </c>
      <c r="O42" s="8">
        <f>_xll.BQL(Sheet1!$B$1,"
CF_NET_INC(ae=a,FA_PERIOD_REFERENCE=" &amp;TEXT(A42,"yyyy-mm-dd") &amp; ")
","currency=usd")</f>
        <v>1165956521.2598422</v>
      </c>
      <c r="P42" s="7">
        <f t="shared" si="4"/>
        <v>0.18671666570920364</v>
      </c>
      <c r="Q42" s="8" t="str">
        <f>_xll.BQL(Sheet1!$B$1,"
BS_TOT_LIAB2(ae=e,FA_PERIOD_REFERENCE=" &amp;TEXT(A42,"yyyy-mm-dd") &amp; ")
","currency=usd")</f>
        <v>#N/A</v>
      </c>
      <c r="R42" s="8">
        <f>_xll.BQL(Sheet1!$B$1,"
BS_TOT_LIAB2(ae=a,FA_PERIOD_REFERENCE=" &amp;TEXT(A42,"yyyy-mm-dd") &amp; ")
","currency=usd")</f>
        <v>14978191700</v>
      </c>
      <c r="S42" s="7" t="e">
        <f t="shared" si="5"/>
        <v>#VALUE!</v>
      </c>
      <c r="T42" s="8">
        <f>_xll.BQL(Sheet1!$B$1,"
IS_COMP_NET_INCOME_ADJUST(ae=e,FA_PERIOD_REFERENCE=" &amp;TEXT(A42,"yyyy-mm-dd") &amp; ")
","currency=usd")</f>
        <v>972953600</v>
      </c>
      <c r="U42" s="8">
        <f>_xll.BQL(Sheet1!$B$1,"
IS_COMP_NET_INCOME_ADJUST(ae=a,FA_PERIOD_REFERENCE=" &amp;TEXT(A42,"yyyy-mm-dd") &amp; ")
","currency=usd")</f>
        <v>1165956521.2598422</v>
      </c>
      <c r="V42" s="7">
        <f t="shared" si="6"/>
        <v>0.19836806324560818</v>
      </c>
      <c r="W42" s="8">
        <f>_xll.BQL(Sheet1!$B$1,"
SALES_REV_TURN(ae=e,FA_PERIOD_REFERENCE=" &amp;TEXT(A42,"yyyy-mm-dd") &amp; ")
","currency=usd")</f>
        <v>13315953800</v>
      </c>
      <c r="X42" s="8">
        <f>_xll.BQL(Sheet1!$B$1,"
SALES_REV_TURN(ae=a,FA_PERIOD_REFERENCE=" &amp;TEXT(A42,"yyyy-mm-dd") &amp; ")
","currency=usd")</f>
        <v>17406032925.984249</v>
      </c>
      <c r="Y42" s="7">
        <f t="shared" si="7"/>
        <v>0.3071563019379242</v>
      </c>
      <c r="Z42" s="8">
        <f>_xll.BQL(Sheet1!$B$1,"
IS_OPER_INC(ae=e,FA_PERIOD_REFERENCE=" &amp;TEXT(A42,"yyyy-mm-dd") &amp; ")
","currency=usd")</f>
        <v>1596125000</v>
      </c>
      <c r="AA42" s="8">
        <f>_xll.BQL(Sheet1!$B$1,"
IS_OPER_INC(ae=a,FA_PERIOD_REFERENCE=" &amp;TEXT(A42,"yyyy-mm-dd") &amp; ")
","currency=usd")</f>
        <v>2651311908.6614165</v>
      </c>
      <c r="AB42" s="7">
        <f t="shared" si="8"/>
        <v>0.6610929022861094</v>
      </c>
      <c r="AC42" s="8">
        <f>_xll.BQL(Sheet1!$B$1,"
EV_TO_MARKET_CAP(ae=e,FA_PERIOD_REFERENCE=" &amp;TEXT(A42,"yyyy-mm-dd") &amp; ")
","currency=usd")</f>
        <v>1.3096121019645532</v>
      </c>
      <c r="AD42" s="8">
        <f>_xll.BQL(Sheet1!$B$1,"
EV_TO_MARKET_CAP(ae=a,FA_PERIOD_REFERENCE=" &amp;TEXT(A42,"yyyy-mm-dd") &amp; ")
","currency=usd")</f>
        <v>1.3076452073475842</v>
      </c>
      <c r="AE42" s="7">
        <f t="shared" si="9"/>
        <v>-1.5018909904838118E-3</v>
      </c>
      <c r="AF42" s="8">
        <f>_xll.BQL(Sheet1!$B$1,"
EBIT_TO_NET_SALES(ae=e,FA_PERIOD_REFERENCE=" &amp;TEXT(A42,"yyyy-mm-dd") &amp; ")
","currency=usd")</f>
        <v>11.756419581449734</v>
      </c>
      <c r="AG42" s="8">
        <f>_xll.BQL(Sheet1!$B$1,"
EBIT_TO_NET_SALES(ae=a,FA_PERIOD_REFERENCE=" &amp;TEXT(A42,"yyyy-mm-dd") &amp; ")
","currency=usd")</f>
        <v>15.232143475400756</v>
      </c>
      <c r="AH42" s="7">
        <f t="shared" si="10"/>
        <v>0.29564476411128693</v>
      </c>
      <c r="AI42" s="8">
        <f>_xll.BQL(Sheet1!$B$1,"
CF_FREE_CASH_FLOW(ae=e,FA_PERIOD_REFERENCE=" &amp;TEXT(A42,"yyyy-mm-dd") &amp; ")
","currency=usd")</f>
        <v>-2168506562.5</v>
      </c>
      <c r="AJ42" s="8">
        <f>_xll.BQL(Sheet1!$B$1,"
CF_FREE_CASH_FLOW(ae=a,FA_PERIOD_REFERENCE=" &amp;TEXT(A42,"yyyy-mm-dd") &amp; ")
","currency=usd")</f>
        <v>-1640083045.669291</v>
      </c>
      <c r="AK42" s="7">
        <f t="shared" si="11"/>
        <v>-0.24368084744069529</v>
      </c>
      <c r="AL42" s="8">
        <f>_xll.BQL(Sheet1!$B$1,"
IS_COMP_SALES(ae=e,FA_PERIOD_REFERENCE=" &amp;TEXT(A42,"yyyy-mm-dd") &amp; ")
","currency=usd")</f>
        <v>13315953800</v>
      </c>
      <c r="AM42" s="8">
        <f>_xll.BQL(Sheet1!$B$1,"
IS_COMP_SALES(ae=a,FA_PERIOD_REFERENCE=" &amp;TEXT(A42,"yyyy-mm-dd") &amp; ")
","currency=usd")</f>
        <v>17406032925.984249</v>
      </c>
      <c r="AN42" s="7">
        <f t="shared" si="12"/>
        <v>0.3071563019379242</v>
      </c>
      <c r="AO42" s="8">
        <f>_xll.BQL(Sheet1!$B$1,"
IS_COMPARABLE_EBITDA(ae=e,FA_PERIOD_REFERENCE=" &amp;TEXT(A42,"yyyy-mm-dd") &amp; ")
","currency=usd")</f>
        <v>3511447900</v>
      </c>
      <c r="AP42" s="8">
        <f>_xll.BQL(Sheet1!$B$1,"
IS_COMPARABLE_EBITDA(ae=a,FA_PERIOD_REFERENCE=" &amp;TEXT(A42,"yyyy-mm-dd") &amp; ")
","currency=usd")</f>
        <v>5420590474.0157471</v>
      </c>
      <c r="AQ42" s="7">
        <f t="shared" si="13"/>
        <v>0.5436909868478319</v>
      </c>
      <c r="AR42" s="8">
        <f>_xll.BQL(Sheet1!$B$1,"
IS_COMPARABLE_EBIT(ae=e,FA_PERIOD_REFERENCE=" &amp;TEXT(A42,"yyyy-mm-dd") &amp; ")
","currency=usd")</f>
        <v>1596125000</v>
      </c>
      <c r="AS42" s="8">
        <f>_xll.BQL(Sheet1!$B$1,"
IS_COMPARABLE_EBIT(ae=a,FA_PERIOD_REFERENCE=" &amp;TEXT(A42,"yyyy-mm-dd") &amp; ")
","currency=usd")</f>
        <v>2651311908.6614165</v>
      </c>
      <c r="AT42" s="7">
        <f t="shared" si="14"/>
        <v>0.6610929022861094</v>
      </c>
    </row>
    <row r="43" spans="1:46" x14ac:dyDescent="0.25">
      <c r="A43" s="2">
        <f>'BD YPF'!C43</f>
        <v>41767</v>
      </c>
      <c r="B43" s="8">
        <f>_xll.BQL(Sheet1!$B$1,"
EARN_FOR_COMMON(ae=e,FA_PERIOD_REFERENCE=" &amp;TEXT(A43,"yyyy-mm-dd") &amp; ")
","currency=usd")</f>
        <v>981640450</v>
      </c>
      <c r="C43" s="8">
        <f>_xll.BQL(Sheet1!$B$1,"
EARN_FOR_COMMON(ae=a,FA_PERIOD_REFERENCE=" &amp;TEXT(A43,"yyyy-mm-dd") &amp; ")
","currency=usd")</f>
        <v>1127766834.782608</v>
      </c>
      <c r="D43" s="7">
        <f>C43/B43-1</f>
        <v>0.14885937593811271</v>
      </c>
      <c r="E43" s="8">
        <f>_xll.BQL(Sheet1!$B$1,"
EARN_FOR_COM_TO_TOT_REV(ae=e,FA_PERIOD_REFERENCE=" &amp;TEXT(A43,"yyyy-mm-dd") &amp; ")
","currency=usd")</f>
        <v>8.9120197468758953</v>
      </c>
      <c r="F43" s="8">
        <f>_xll.BQL(Sheet1!$B$1,"
EARN_FOR_COM_TO_TOT_REV(ae=a,FA_PERIOD_REFERENCE=" &amp;TEXT(A43,"yyyy-mm-dd") &amp; ")
","currency=usd")</f>
        <v>6.6064243266792637</v>
      </c>
      <c r="G43" s="7">
        <f>F43/E43-1</f>
        <v>-0.25870627373832478</v>
      </c>
      <c r="H43" s="8">
        <f>_xll.BQL(Sheet1!$B$1,"
ROA_TO_ROE(ae=e,FA_PERIOD_REFERENCE=" &amp;TEXT(A43,"yyyy-mm-dd") &amp; ")
","currency=usd")</f>
        <v>0.37301587301587302</v>
      </c>
      <c r="I43" s="8">
        <f>_xll.BQL(Sheet1!$B$1,"
ROA_TO_ROE(ae=a,FA_PERIOD_REFERENCE=" &amp;TEXT(A43,"yyyy-mm-dd") &amp; ")
","currency=usd")</f>
        <v>0.37480440932591946</v>
      </c>
      <c r="J43" s="7">
        <f>I43/H43-1</f>
        <v>4.7947994694861329E-3</v>
      </c>
      <c r="K43" s="8">
        <f>_xll.BQL(Sheet1!$B$1,"
EBITDA_TO_REVENUE(ae=e,FA_PERIOD_REFERENCE=" &amp;TEXT(A43,"yyyy-mm-dd") &amp; ")
","currency=usd")</f>
        <v>26.085574427726225</v>
      </c>
      <c r="L43" s="8">
        <f>_xll.BQL(Sheet1!$B$1,"
EBITDA_TO_REVENUE(ae=a,FA_PERIOD_REFERENCE=" &amp;TEXT(A43,"yyyy-mm-dd") &amp; ")
","currency=usd")</f>
        <v>25.661082991492318</v>
      </c>
      <c r="M43" s="7">
        <f>L43/K43-1</f>
        <v>-1.6273033872036047E-2</v>
      </c>
      <c r="N43" s="8">
        <f>_xll.BQL(Sheet1!$B$1,"
CF_NET_INC(ae=e,FA_PERIOD_REFERENCE=" &amp;TEXT(A43,"yyyy-mm-dd") &amp; ")
","currency=usd")</f>
        <v>981640450</v>
      </c>
      <c r="O43" s="8">
        <f>_xll.BQL(Sheet1!$B$1,"
CF_NET_INC(ae=a,FA_PERIOD_REFERENCE=" &amp;TEXT(A43,"yyyy-mm-dd") &amp; ")
","currency=usd")</f>
        <v>1127766834.782608</v>
      </c>
      <c r="P43" s="7">
        <f>O43/N43-1</f>
        <v>0.14885937593811271</v>
      </c>
      <c r="Q43" s="8" t="str">
        <f>_xll.BQL(Sheet1!$B$1,"
BS_TOT_LIAB2(ae=e,FA_PERIOD_REFERENCE=" &amp;TEXT(A43,"yyyy-mm-dd") &amp; ")
","currency=usd")</f>
        <v>#N/A</v>
      </c>
      <c r="R43" s="8">
        <f>_xll.BQL(Sheet1!$B$1,"
BS_TOT_LIAB2(ae=a,FA_PERIOD_REFERENCE=" &amp;TEXT(A43,"yyyy-mm-dd") &amp; ")
","currency=usd")</f>
        <v>13534164000</v>
      </c>
      <c r="S43" s="7" t="e">
        <f>R43/Q43-1</f>
        <v>#VALUE!</v>
      </c>
      <c r="T43" s="8">
        <f>_xll.BQL(Sheet1!$B$1,"
IS_COMP_NET_INCOME_ADJUST(ae=e,FA_PERIOD_REFERENCE=" &amp;TEXT(A43,"yyyy-mm-dd") &amp; ")
","currency=usd")</f>
        <v>657318750</v>
      </c>
      <c r="U43" s="8">
        <f>_xll.BQL(Sheet1!$B$1,"
IS_COMP_NET_INCOME_ADJUST(ae=a,FA_PERIOD_REFERENCE=" &amp;TEXT(A43,"yyyy-mm-dd") &amp; ")
","currency=usd")</f>
        <v>1127766834.782608</v>
      </c>
      <c r="V43" s="7">
        <f>U43/T43-1</f>
        <v>0.71570769095299358</v>
      </c>
      <c r="W43" s="8">
        <f>_xll.BQL(Sheet1!$B$1,"
SALES_REV_TURN(ae=e,FA_PERIOD_REFERENCE=" &amp;TEXT(A43,"yyyy-mm-dd") &amp; ")
","currency=usd")</f>
        <v>11993458333.333334</v>
      </c>
      <c r="X43" s="8">
        <f>_xll.BQL(Sheet1!$B$1,"
SALES_REV_TURN(ae=a,FA_PERIOD_REFERENCE=" &amp;TEXT(A43,"yyyy-mm-dd") &amp; ")
","currency=usd")</f>
        <v>17070759899.99999</v>
      </c>
      <c r="Y43" s="7">
        <f>X43/W43-1</f>
        <v>0.42333924257320743</v>
      </c>
      <c r="Z43" s="8">
        <f>_xll.BQL(Sheet1!$B$1,"
IS_OPER_INC(ae=e,FA_PERIOD_REFERENCE=" &amp;TEXT(A43,"yyyy-mm-dd") &amp; ")
","currency=usd")</f>
        <v>1436750000</v>
      </c>
      <c r="AA43" s="8">
        <f>_xll.BQL(Sheet1!$B$1,"
IS_OPER_INC(ae=a,FA_PERIOD_REFERENCE=" &amp;TEXT(A43,"yyyy-mm-dd") &amp; ")
","currency=usd")</f>
        <v>2174477517.3913031</v>
      </c>
      <c r="AB43" s="7">
        <f>AA43/Z43-1</f>
        <v>0.51346964843661258</v>
      </c>
      <c r="AC43" s="8">
        <f>_xll.BQL(Sheet1!$B$1,"
EV_TO_MARKET_CAP(ae=e,FA_PERIOD_REFERENCE=" &amp;TEXT(A43,"yyyy-mm-dd") &amp; ")
","currency=usd")</f>
        <v>1.3411666261007527</v>
      </c>
      <c r="AD43" s="8">
        <f>_xll.BQL(Sheet1!$B$1,"
EV_TO_MARKET_CAP(ae=a,FA_PERIOD_REFERENCE=" &amp;TEXT(A43,"yyyy-mm-dd") &amp; ")
","currency=usd")</f>
        <v>1.3757334810921049</v>
      </c>
      <c r="AE43" s="7">
        <f t="shared" si="9"/>
        <v>2.5773721414355855E-2</v>
      </c>
      <c r="AF43" s="8">
        <f>_xll.BQL(Sheet1!$B$1,"
EBIT_TO_NET_SALES(ae=e,FA_PERIOD_REFERENCE=" &amp;TEXT(A43,"yyyy-mm-dd") &amp; ")
","currency=usd")</f>
        <v>11.979447129164159</v>
      </c>
      <c r="AG43" s="8">
        <f>_xll.BQL(Sheet1!$B$1,"
EBIT_TO_NET_SALES(ae=a,FA_PERIOD_REFERENCE=" &amp;TEXT(A43,"yyyy-mm-dd") &amp; ")
","currency=usd")</f>
        <v>12.738024142623578</v>
      </c>
      <c r="AH43" s="7">
        <f t="shared" si="10"/>
        <v>6.3323207263267678E-2</v>
      </c>
      <c r="AI43" s="8">
        <f>_xll.BQL(Sheet1!$B$1,"
CF_FREE_CASH_FLOW(ae=e,FA_PERIOD_REFERENCE=" &amp;TEXT(A43,"yyyy-mm-dd") &amp; ")
","currency=usd")</f>
        <v>-2028777950</v>
      </c>
      <c r="AJ43" s="8">
        <f>_xll.BQL(Sheet1!$B$1,"
CF_FREE_CASH_FLOW(ae=a,FA_PERIOD_REFERENCE=" &amp;TEXT(A43,"yyyy-mm-dd") &amp; ")
","currency=usd")</f>
        <v>-2328233517.3913031</v>
      </c>
      <c r="AK43" s="7">
        <f t="shared" si="11"/>
        <v>0.14760391465773925</v>
      </c>
      <c r="AL43" s="8">
        <f>_xll.BQL(Sheet1!$B$1,"
IS_COMP_SALES(ae=e,FA_PERIOD_REFERENCE=" &amp;TEXT(A43,"yyyy-mm-dd") &amp; ")
","currency=usd")</f>
        <v>11993458333.333334</v>
      </c>
      <c r="AM43" s="8">
        <f>_xll.BQL(Sheet1!$B$1,"
IS_COMP_SALES(ae=a,FA_PERIOD_REFERENCE=" &amp;TEXT(A43,"yyyy-mm-dd") &amp; ")
","currency=usd")</f>
        <v>17070759899.99999</v>
      </c>
      <c r="AN43" s="7">
        <f t="shared" si="12"/>
        <v>0.42333924257320743</v>
      </c>
      <c r="AO43" s="8">
        <f>_xll.BQL(Sheet1!$B$1,"
IS_COMPARABLE_EBITDA(ae=e,FA_PERIOD_REFERENCE=" &amp;TEXT(A43,"yyyy-mm-dd") &amp; ")
","currency=usd")</f>
        <v>3128562500</v>
      </c>
      <c r="AP43" s="8">
        <f>_xll.BQL(Sheet1!$B$1,"
IS_COMPARABLE_EBITDA(ae=a,FA_PERIOD_REFERENCE=" &amp;TEXT(A43,"yyyy-mm-dd") &amp; ")
","currency=usd")</f>
        <v>4924035899.9999971</v>
      </c>
      <c r="AQ43" s="7">
        <f t="shared" si="13"/>
        <v>0.57389724514053886</v>
      </c>
      <c r="AR43" s="8">
        <f>_xll.BQL(Sheet1!$B$1,"
IS_COMPARABLE_EBIT(ae=e,FA_PERIOD_REFERENCE=" &amp;TEXT(A43,"yyyy-mm-dd") &amp; ")
","currency=usd")</f>
        <v>1436750000</v>
      </c>
      <c r="AS43" s="8">
        <f>_xll.BQL(Sheet1!$B$1,"
IS_COMPARABLE_EBIT(ae=a,FA_PERIOD_REFERENCE=" &amp;TEXT(A43,"yyyy-mm-dd") &amp; ")
","currency=usd")</f>
        <v>2174477517.3913031</v>
      </c>
      <c r="AT43" s="7">
        <f t="shared" si="14"/>
        <v>0.51346964843661258</v>
      </c>
    </row>
    <row r="44" spans="1:46" x14ac:dyDescent="0.25">
      <c r="A44" s="2">
        <f>'BD YPF'!C44</f>
        <v>41705</v>
      </c>
      <c r="B44" s="8">
        <f>_xll.BQL(Sheet1!$B$1,"
EARN_FOR_COMMON(ae=e,FA_PERIOD_REFERENCE=" &amp;TEXT(A44,"yyyy-mm-dd") &amp; ")
","currency=usd")</f>
        <v>1092692333.3333335</v>
      </c>
      <c r="C44" s="8">
        <f>_xll.BQL(Sheet1!$B$1,"
EARN_FOR_COMMON(ae=a,FA_PERIOD_REFERENCE=" &amp;TEXT(A44,"yyyy-mm-dd") &amp; ")
","currency=usd")</f>
        <v>940191338.58267653</v>
      </c>
      <c r="D44" s="7">
        <f>C44/B44-1</f>
        <v>-0.13956444105857513</v>
      </c>
      <c r="E44" s="8">
        <f>_xll.BQL(Sheet1!$B$1,"
EARN_FOR_COM_TO_TOT_REV(ae=e,FA_PERIOD_REFERENCE=" &amp;TEXT(A44,"yyyy-mm-dd") &amp; ")
","currency=usd")</f>
        <v>7.8612277072237324</v>
      </c>
      <c r="F44" s="8">
        <f>_xll.BQL(Sheet1!$B$1,"
EARN_FOR_COM_TO_TOT_REV(ae=a,FA_PERIOD_REFERENCE=" &amp;TEXT(A44,"yyyy-mm-dd") &amp; ")
","currency=usd")</f>
        <v>5.687303718664344</v>
      </c>
      <c r="G44" s="7">
        <f>F44/E44-1</f>
        <v>-0.27653746584159566</v>
      </c>
      <c r="H44" s="8">
        <f>_xll.BQL(Sheet1!$B$1,"
ROA_TO_ROE(ae=e,FA_PERIOD_REFERENCE=" &amp;TEXT(A44,"yyyy-mm-dd") &amp; ")
","currency=usd")</f>
        <v>0.37301587301587302</v>
      </c>
      <c r="I44" s="8">
        <f>_xll.BQL(Sheet1!$B$1,"
ROA_TO_ROE(ae=a,FA_PERIOD_REFERENCE=" &amp;TEXT(A44,"yyyy-mm-dd") &amp; ")
","currency=usd")</f>
        <v>0.36779497457595667</v>
      </c>
      <c r="J44" s="7">
        <f>I44/H44-1</f>
        <v>-1.3996451136797039E-2</v>
      </c>
      <c r="K44" s="8">
        <f>_xll.BQL(Sheet1!$B$1,"
EBITDA_TO_REVENUE(ae=e,FA_PERIOD_REFERENCE=" &amp;TEXT(A44,"yyyy-mm-dd") &amp; ")
","currency=usd")</f>
        <v>24.806706296321572</v>
      </c>
      <c r="L44" s="8">
        <f>_xll.BQL(Sheet1!$B$1,"
EBITDA_TO_REVENUE(ae=a,FA_PERIOD_REFERENCE=" &amp;TEXT(A44,"yyyy-mm-dd") &amp; ")
","currency=usd")</f>
        <v>25.071854227469952</v>
      </c>
      <c r="M44" s="7">
        <f>L44/K44-1</f>
        <v>1.0688558488222144E-2</v>
      </c>
      <c r="N44" s="8">
        <f>_xll.BQL(Sheet1!$B$1,"
CF_NET_INC(ae=e,FA_PERIOD_REFERENCE=" &amp;TEXT(A44,"yyyy-mm-dd") &amp; ")
","currency=usd")</f>
        <v>1092692333.3333335</v>
      </c>
      <c r="O44" s="8">
        <f>_xll.BQL(Sheet1!$B$1,"
CF_NET_INC(ae=a,FA_PERIOD_REFERENCE=" &amp;TEXT(A44,"yyyy-mm-dd") &amp; ")
","currency=usd")</f>
        <v>940191338.58267653</v>
      </c>
      <c r="P44" s="7">
        <f>O44/N44-1</f>
        <v>-0.13956444105857513</v>
      </c>
      <c r="Q44" s="8" t="str">
        <f>_xll.BQL(Sheet1!$B$1,"
BS_TOT_LIAB2(ae=e,FA_PERIOD_REFERENCE=" &amp;TEXT(A44,"yyyy-mm-dd") &amp; ")
","currency=usd")</f>
        <v>#N/A</v>
      </c>
      <c r="R44" s="8">
        <f>_xll.BQL(Sheet1!$B$1,"
BS_TOT_LIAB2(ae=a,FA_PERIOD_REFERENCE=" &amp;TEXT(A44,"yyyy-mm-dd") &amp; ")
","currency=usd")</f>
        <v>13400257000</v>
      </c>
      <c r="S44" s="7" t="e">
        <f>R44/Q44-1</f>
        <v>#VALUE!</v>
      </c>
      <c r="T44" s="8">
        <f>_xll.BQL(Sheet1!$B$1,"
IS_COMP_NET_INCOME_ADJUST(ae=e,FA_PERIOD_REFERENCE=" &amp;TEXT(A44,"yyyy-mm-dd") &amp; ")
","currency=usd")</f>
        <v>708247028.57142866</v>
      </c>
      <c r="U44" s="8">
        <f>_xll.BQL(Sheet1!$B$1,"
IS_COMP_NET_INCOME_ADJUST(ae=a,FA_PERIOD_REFERENCE=" &amp;TEXT(A44,"yyyy-mm-dd") &amp; ")
","currency=usd")</f>
        <v>1042190633.0708654</v>
      </c>
      <c r="V44" s="7">
        <f>U44/T44-1</f>
        <v>0.47150724398098576</v>
      </c>
      <c r="W44" s="8">
        <f>_xll.BQL(Sheet1!$B$1,"
SALES_REV_TURN(ae=e,FA_PERIOD_REFERENCE=" &amp;TEXT(A44,"yyyy-mm-dd") &amp; ")
","currency=usd")</f>
        <v>13791090150</v>
      </c>
      <c r="X44" s="8">
        <f>_xll.BQL(Sheet1!$B$1,"
SALES_REV_TURN(ae=a,FA_PERIOD_REFERENCE=" &amp;TEXT(A44,"yyyy-mm-dd") &amp; ")
","currency=usd")</f>
        <v>16531407237.795265</v>
      </c>
      <c r="Y44" s="7">
        <f>X44/W44-1</f>
        <v>0.19870199222758789</v>
      </c>
      <c r="Z44" s="8">
        <f>_xll.BQL(Sheet1!$B$1,"
IS_OPER_INC(ae=e,FA_PERIOD_REFERENCE=" &amp;TEXT(A44,"yyyy-mm-dd") &amp; ")
","currency=usd")</f>
        <v>1844659066.6666667</v>
      </c>
      <c r="AA44" s="8">
        <f>_xll.BQL(Sheet1!$B$1,"
IS_OPER_INC(ae=a,FA_PERIOD_REFERENCE=" &amp;TEXT(A44,"yyyy-mm-dd") &amp; ")
","currency=usd")</f>
        <v>2047323968.5039356</v>
      </c>
      <c r="AB44" s="7">
        <f>AA44/Z44-1</f>
        <v>0.10986577709640843</v>
      </c>
      <c r="AC44" s="8">
        <f>_xll.BQL(Sheet1!$B$1,"
EV_TO_MARKET_CAP(ae=e,FA_PERIOD_REFERENCE=" &amp;TEXT(A44,"yyyy-mm-dd") &amp; ")
","currency=usd")</f>
        <v>1.2822009597060129</v>
      </c>
      <c r="AD44" s="8">
        <f>_xll.BQL(Sheet1!$B$1,"
EV_TO_MARKET_CAP(ae=a,FA_PERIOD_REFERENCE=" &amp;TEXT(A44,"yyyy-mm-dd") &amp; ")
","currency=usd")</f>
        <v>1.2447723570932576</v>
      </c>
      <c r="AE44" s="7">
        <f t="shared" si="9"/>
        <v>-2.9190902041858591E-2</v>
      </c>
      <c r="AF44" s="8">
        <f>_xll.BQL(Sheet1!$B$1,"
EBIT_TO_NET_SALES(ae=e,FA_PERIOD_REFERENCE=" &amp;TEXT(A44,"yyyy-mm-dd") &amp; ")
","currency=usd")</f>
        <v>13.271151011945273</v>
      </c>
      <c r="AG44" s="8">
        <f>_xll.BQL(Sheet1!$B$1,"
EBIT_TO_NET_SALES(ae=a,FA_PERIOD_REFERENCE=" &amp;TEXT(A44,"yyyy-mm-dd") &amp; ")
","currency=usd")</f>
        <v>12.384450634203722</v>
      </c>
      <c r="AH44" s="7">
        <f t="shared" si="10"/>
        <v>-6.6814127647514376E-2</v>
      </c>
      <c r="AI44" s="8">
        <f>_xll.BQL(Sheet1!$B$1,"
CF_FREE_CASH_FLOW(ae=e,FA_PERIOD_REFERENCE=" &amp;TEXT(A44,"yyyy-mm-dd") &amp; ")
","currency=usd")</f>
        <v>-2362580153.79</v>
      </c>
      <c r="AJ44" s="8">
        <f>_xll.BQL(Sheet1!$B$1,"
CF_FREE_CASH_FLOW(ae=a,FA_PERIOD_REFERENCE=" &amp;TEXT(A44,"yyyy-mm-dd") &amp; ")
","currency=usd")</f>
        <v>-1723531244.094487</v>
      </c>
      <c r="AK44" s="7">
        <f t="shared" si="11"/>
        <v>-0.27048771601266719</v>
      </c>
      <c r="AL44" s="8">
        <f>_xll.BQL(Sheet1!$B$1,"
IS_COMP_SALES(ae=e,FA_PERIOD_REFERENCE=" &amp;TEXT(A44,"yyyy-mm-dd") &amp; ")
","currency=usd")</f>
        <v>13791090150</v>
      </c>
      <c r="AM44" s="8">
        <f>_xll.BQL(Sheet1!$B$1,"
IS_COMP_SALES(ae=a,FA_PERIOD_REFERENCE=" &amp;TEXT(A44,"yyyy-mm-dd") &amp; ")
","currency=usd")</f>
        <v>16531407237.795265</v>
      </c>
      <c r="AN44" s="7">
        <f t="shared" si="12"/>
        <v>0.19870199222758789</v>
      </c>
      <c r="AO44" s="8">
        <f>_xll.BQL(Sheet1!$B$1,"
IS_COMPARABLE_EBITDA(ae=e,FA_PERIOD_REFERENCE=" &amp;TEXT(A44,"yyyy-mm-dd") &amp; ")
","currency=usd")</f>
        <v>3421115228.5714288</v>
      </c>
      <c r="AP44" s="8">
        <f>_xll.BQL(Sheet1!$B$1,"
IS_COMPARABLE_EBITDA(ae=a,FA_PERIOD_REFERENCE=" &amp;TEXT(A44,"yyyy-mm-dd") &amp; ")
","currency=usd")</f>
        <v>5392387162.2047205</v>
      </c>
      <c r="AQ44" s="7">
        <f t="shared" si="13"/>
        <v>0.57620740662875747</v>
      </c>
      <c r="AR44" s="8">
        <f>_xll.BQL(Sheet1!$B$1,"
IS_COMPARABLE_EBIT(ae=e,FA_PERIOD_REFERENCE=" &amp;TEXT(A44,"yyyy-mm-dd") &amp; ")
","currency=usd")</f>
        <v>1844659066.6666667</v>
      </c>
      <c r="AS44" s="8">
        <f>_xll.BQL(Sheet1!$B$1,"
IS_COMPARABLE_EBIT(ae=a,FA_PERIOD_REFERENCE=" &amp;TEXT(A44,"yyyy-mm-dd") &amp; ")
","currency=usd")</f>
        <v>3294980806.2992105</v>
      </c>
      <c r="AT44" s="7">
        <f t="shared" si="14"/>
        <v>0.78622752889145109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169"/>
  <sheetViews>
    <sheetView workbookViewId="0">
      <selection activeCell="G18" sqref="G18"/>
    </sheetView>
  </sheetViews>
  <sheetFormatPr baseColWidth="10" defaultRowHeight="15" x14ac:dyDescent="0.25"/>
  <cols>
    <col min="3" max="3" width="11.7109375" style="2" bestFit="1" customWidth="1"/>
  </cols>
  <sheetData>
    <row r="1" spans="1:93" x14ac:dyDescent="0.25">
      <c r="A1" s="2">
        <v>41782</v>
      </c>
      <c r="B1" t="s">
        <v>10</v>
      </c>
      <c r="C1" s="2" t="str">
        <f>_xll.BQL(Sheet1!$B$1,"
RETURN_COM_EQY(ae=e,FA_PERIOD_REFERENCE=" &amp;TEXT(A1,"yyyy-mm-dd") &amp; "),
RETURN_COM_EQY(ae=a,FA_PERIOD_REFERENCE=" &amp;TEXT(A1,"yyyy-mm-dd") &amp; "),
EV_TO_BOOK_VALUE(ae=e,FA_PERIOD_REFERENCE=" &amp;TEXT(A1,"yyyy-mm-dd") &amp; "),
EV_TO_BOOK_VALUE(ae=a,FA_PERIOD_REFERENCE=" &amp;TEXT(A1,"yyyy-mm-dd") &amp; "),
EV_TO_EBITDA(ae=e,FA_PERIOD_REFERENCE=" &amp;TEXT(A1,"yyyy-mm-dd") &amp; "),
EV_TO_EBITDA(ae=a,FA_PERIOD_REFERENCE=" &amp;TEXT(A1,"yyyy-mm-dd") &amp; "),
EV_TO_MARKET_CAP(ae=e,FA_PERIOD_REFERENCE=" &amp;TEXT(A1,"yyyy-mm-dd") &amp; "),
EV_TO_MARKET_CAP(ae=a,FA_PERIOD_REFERENCE=" &amp;TEXT(A1,"yyyy-mm-dd") &amp; "),
EV_TO_INVESTED_CAPITAL(ae=e,FA_PERIOD_REFERENCE=" &amp;TEXT(A1,"yyyy-mm-dd") &amp; "),
EV_TO_INVESTED_CAPITAL(ae=a,FA_PERIOD_REFERENCE=" &amp;TEXT(A1,"yyyy-mm-dd") &amp; "),
PX_TO_EBITDA(ae=e,FA_PERIOD_REFERENCE=" &amp;TEXT(A1,"yyyy-mm-dd") &amp; "),
PX_TO_EBITDA(ae=a,FA_PERIOD_REFERENCE=" &amp;TEXT(A1,"yyyy-mm-dd") &amp; "),
CFO_TO_SALES(ae=e,FA_PERIOD_REFERENCE=" &amp;TEXT(A1,"yyyy-mm-dd") &amp; "),
CFO_TO_SALES(ae=a,FA_PERIOD_REFERENCE=" &amp;TEXT(A1,"yyyy-mm-dd") &amp; "),
CFO_TO_TOT_DEBT(ae=e,FA_PERIOD_REFERENCE=" &amp;TEXT(A1,"yyyy-mm-dd") &amp; "),
CFO_TO_TOT_DEBT(ae=a,FA_PERIOD_REFERENCE=" &amp;TEXT(A1,"yyyy-mm-dd") &amp; "),
FCF_TO_INTEREST_EXPENSE(ae=e,FA_PERIOD_REFERENCE=" &amp;TEXT(A1,"yyyy-mm-dd") &amp; "),
FCF_TO_INTEREST_EXPENSE(ae=a,FA_PERIOD_REFERENCE=" &amp;TEXT(A1,"yyyy-mm-dd") &amp; "),
FCF_TO_TOTAL_DEBT(ae=e,FA_PERIOD_REFERENCE=" &amp;TEXT(A1,"yyyy-mm-dd") &amp; "),
FCF_TO_TOTAL_DEBT(ae=a,FA_PERIOD_REFERENCE=" &amp;TEXT(A1,"yyyy-mm-dd") &amp; "),
ROA_TO_ROE(ae=e,FA_PERIOD_REFERENCE=" &amp;TEXT(A1,"yyyy-mm-dd") &amp; "),
ROA_TO_ROE(ae=a,FA_PERIOD_REFERENCE=" &amp;TEXT(A1,"yyyy-mm-dd") &amp; "),
EBIT_TO_CASH_INTEREST_PAID(ae=e,FA_PERIOD_REFERENCE=" &amp;TEXT(A1,"yyyy-mm-dd") &amp; "),
EBIT_TO_CASH_INTEREST_PAID(ae=a,FA_PERIOD_REFERENCE=" &amp;TEXT(A1,"yyyy-mm-dd") &amp; "),
EBIT_TO_NET_SALES(ae=e,FA_PERIOD_REFERENCE=" &amp;TEXT(A1,"yyyy-mm-dd") &amp; "),
EBIT_TO_NET_SALES(ae=a,FA_PERIOD_REFERENCE=" &amp;TEXT(A1,"yyyy-mm-dd") &amp; "),
ASSET_TO_EQY(ae=e,FA_PERIOD_REFERENCE=" &amp;TEXT(A1,"yyyy-mm-dd") &amp; "),
ASSET_TO_EQY(ae=a,FA_PERIOD_REFERENCE=" &amp;TEXT(A1,"yyyy-mm-dd") &amp; "),
SALES_TO_TOT_ASSET(ae=e,FA_PERIOD_REFERENCE=" &amp;TEXT(A1,"yyyy-mm-dd") &amp; "),
SALES_TO_TOT_ASSET(ae=a,FA_PERIOD_REFERENCE=" &amp;TEXT(A1,"yyyy-mm-dd") &amp; "),
INVENT_TO_SALES(ae=e,FA_PERIOD_REFERENCE=" &amp;TEXT(A1,"yyyy-mm-dd") &amp; "),
INVENT_TO_SALES(ae=a,FA_PERIOD_REFERENCE=" &amp;TEXT(A1,"yyyy-mm-dd") &amp; "),
EBITDA_TO_REVENUE(ae=e,FA_PERIOD_REFERENCE=" &amp;TEXT(A1,"yyyy-mm-dd") &amp; "),
EBITDA_TO_REVENUE(ae=a,FA_PERIOD_REFERENCE=" &amp;TEXT(A1,"yyyy-mm-dd") &amp; "),
CF_FREE_CASH_FLOW(ae=e,FA_PERIOD_REFERENCE=" &amp;TEXT(A1,"yyyy-mm-dd") &amp; "),
CF_FREE_CASH_FLOW(ae=a,FA_PERIOD_REFERENCE=" &amp;TEXT(A1,"yyyy-mm-dd") &amp; "),
CF_CASH_FROM_OPER(ae=e,FA_PERIOD_REFERENCE=" &amp;TEXT(A1,"yyyy-mm-dd") &amp; "),
CF_CASH_FROM_OPER(ae=a,FA_PERIOD_REFERENCE=" &amp;TEXT(A1,"yyyy-mm-dd") &amp; "),
CF_NET_CHNG_CASH(ae=e,FA_PERIOD_REFERENCE=" &amp;TEXT(A1,"yyyy-mm-dd") &amp; "),
CF_NET_CHNG_CASH(ae=a,FA_PERIOD_REFERENCE=" &amp;TEXT(A1,"yyyy-mm-dd") &amp; "),
CF_CAP_EXPEND_PRPTY_ADD(ae=e,FA_PERIOD_REFERENCE=" &amp;TEXT(A1,"yyyy-mm-dd") &amp; "),
CF_CAP_EXPEND_PRPTY_ADD(ae=a,FA_PERIOD_REFERENCE=" &amp;TEXT(A1,"yyyy-mm-dd") &amp; "),
CF_NET_INC(ae=e,FA_PERIOD_REFERENCE=" &amp;TEXT(A1,"yyyy-mm-dd") &amp; "),
CF_NET_INC(ae=a,FA_PERIOD_REFERENCE=" &amp;TEXT(A1,"yyyy-mm-dd") &amp; "),
CF_CHANGE_IN_INVENTORIES(ae=e,FA_PERIOD_REFERENCE=" &amp;TEXT(A1,"yyyy-mm-dd") &amp; "),
CF_CHANGE_IN_INVENTORIES(ae=a,FA_PERIOD_REFERENCE=" &amp;TEXT(A1,"yyyy-mm-dd") &amp; "),
CFO_TO_SALES(ae=e,FA_PERIOD_REFERENCE=" &amp;TEXT(A1,"yyyy-mm-dd") &amp; "),
CFO_TO_SALES(ae=a,FA_PERIOD_REFERENCE=" &amp;TEXT(A1,"yyyy-mm-dd") &amp; "),
CF_FREE_CASH_FLOW_EX_DVD(ae=e,FA_PERIOD_REFERENCE=" &amp;TEXT(A1,"yyyy-mm-dd") &amp; "),
CF_FREE_CASH_FLOW_EX_DVD(ae=a,FA_PERIOD_REFERENCE=" &amp;TEXT(A1,"yyyy-mm-dd") &amp; "),
BS_CUR_LIAB(ae=e,FA_PERIOD_REFERENCE=" &amp;TEXT(A1,"yyyy-mm-dd") &amp; "),
BS_CUR_LIAB(ae=a,FA_PERIOD_REFERENCE=" &amp;TEXT(A1,"yyyy-mm-dd") &amp; "),
BS_TOT_LIAB2(ae=e,FA_PERIOD_REFERENCE=" &amp;TEXT(A1,"yyyy-mm-dd") &amp; "),
BS_TOT_LIAB2(ae=a,FA_PERIOD_REFERENCE=" &amp;TEXT(A1,"yyyy-mm-dd") &amp; "),
FNCL_LVRG(ae=e,FA_PERIOD_REFERENCE=" &amp;TEXT(A1,"yyyy-mm-dd") &amp; "),
FNCL_LVRG(ae=a,FA_PERIOD_REFERENCE=" &amp;TEXT(A1,"yyyy-mm-dd") &amp; "),
BS_CUR_ASSET_REPORT(ae=e,FA_PERIOD_REFERENCE=" &amp;TEXT(A1,"yyyy-mm-dd") &amp; "),
BS_CUR_ASSET_REPORT(ae=a,FA_PERIOD_REFERENCE=" &amp;TEXT(A1,"yyyy-mm-dd") &amp; "),
BS_TOT_ASSET(ae=e,FA_PERIOD_REFERENCE=" &amp;TEXT(A1,"yyyy-mm-dd") &amp; "),
BS_TOT_ASSET(ae=a,FA_PERIOD_REFERENCE=" &amp;TEXT(A1,"yyyy-mm-dd") &amp; "),
IS_COMP_NET_INCOME_ADJUST(ae=e,FA_PERIOD_REFERENCE=" &amp;TEXT(A1,"yyyy-mm-dd") &amp; "),
IS_COMP_NET_INCOME_ADJUST(ae=a,FA_PERIOD_REFERENCE=" &amp;TEXT(A1,"yyyy-mm-dd") &amp; "),
SALES_REV_TURN(ae=e,FA_PERIOD_REFERENCE=" &amp;TEXT(A1,"yyyy-mm-dd") &amp; "),
SALES_REV_TURN(ae=a,FA_PERIOD_REFERENCE=" &amp;TEXT(A1,"yyyy-mm-dd") &amp; "),
IS_COMP_SALES(ae=e,FA_PERIOD_REFERENCE=" &amp;TEXT(A1,"yyyy-mm-dd") &amp; "),
IS_COMP_SALES(ae=a,FA_PERIOD_REFERENCE=" &amp;TEXT(A1,"yyyy-mm-dd") &amp; "),
IS_COGS_TO_FE_AND_PP_AND_G(ae=e,FA_PERIOD_REFERENCE=" &amp;TEXT(A1,"yyyy-mm-dd") &amp; "),
IS_COGS_TO_FE_AND_PP_AND_G(ae=a,FA_PERIOD_REFERENCE=" &amp;TEXT(A1,"yyyy-mm-dd") &amp; "),
IS_NET_INTEREST_EXPENSE(ae=e,FA_PERIOD_REFERENCE=" &amp;TEXT(A1,"yyyy-mm-dd") &amp; "),
IS_NET_INTEREST_EXPENSE(ae=a,FA_PERIOD_REFERENCE=" &amp;TEXT(A1,"yyyy-mm-dd") &amp; "),
IS_COMPARABLE_EBITDA(ae=e,FA_PERIOD_REFERENCE=" &amp;TEXT(A1,"yyyy-mm-dd") &amp; "),
IS_COMPARABLE_EBITDA(ae=a,FA_PERIOD_REFERENCE=" &amp;TEXT(A1,"yyyy-mm-dd") &amp; "),
IS_COMPARABLE_EBIT(ae=e,FA_PERIOD_REFERENCE=" &amp;TEXT(A1,"yyyy-mm-dd") &amp; "),
IS_COMPARABLE_EBIT(ae=a,FA_PERIOD_REFERENCE=" &amp;TEXT(A1,"yyyy-mm-dd") &amp; "),
IS_EBIT(ae=e,FA_PERIOD_REFERENCE=" &amp;TEXT(A1,"yyyy-mm-dd") &amp; "),
IS_EBIT(ae=a,FA_PERIOD_REFERENCE=" &amp;TEXT(A1,"yyyy-mm-dd") &amp; "),
IS_EBITDA(ae=e,FA_PERIOD_REFERENCE=" &amp;TEXT(A1,"yyyy-mm-dd") &amp; "),
IS_EBITDA(ae=a,FA_PERIOD_REFERENCE=" &amp;TEXT(A1,"yyyy-mm-dd") &amp; "),
IS_OPERATING_EXPN(ae=e,FA_PERIOD_REFERENCE=" &amp;TEXT(A1,"yyyy-mm-dd") &amp; "),
IS_OPERATING_EXPN(ae=a,FA_PERIOD_REFERENCE=" &amp;TEXT(A1,"yyyy-mm-dd") &amp; "),
IS_OPER_INC(ae=e,FA_PERIOD_REFERENCE=" &amp;TEXT(A1,"yyyy-mm-dd") &amp; "),
IS_OPER_INC(ae=a,FA_PERIOD_REFERENCE=" &amp;TEXT(A1,"yyyy-mm-dd") &amp; "),
IS_COMP_GROSS_MARGIN_PERCENTAGE(ae=e,FA_PERIOD_REFERENCE=" &amp;TEXT(A1,"yyyy-mm-dd") &amp; "),
IS_COMP_GROSS_MARGIN_PERCENTAGE(ae=a,FA_PERIOD_REFERENCE=" &amp;TEXT(A1,"yyyy-mm-dd") &amp; "),
IS_COST_OF_MATL(ae=e,FA_PERIOD_REFERENCE=" &amp;TEXT(A1,"yyyy-mm-dd") &amp; "),
IS_COST_OF_MATL(ae=a,FA_PERIOD_REFERENCE=" &amp;TEXT(A1,"yyyy-mm-dd") &amp; "),
IS_COG_AND_SS_GAAP(ae=e,FA_PERIOD_REFERENCE=" &amp;TEXT(A1,"yyyy-mm-dd") &amp; "),
IS_COG_AND_SS_GAAP(ae=a,FA_PERIOD_REFERENCE=" &amp;TEXT(A1,"yyyy-mm-dd") &amp; "),
IS_COMP_EPS_ADJUSTED(ae=e,FA_PERIOD_REFERENCE=" &amp;TEXT(A1,"yyyy-mm-dd") &amp; "),
IS_COMP_EPS_ADJUSTED(ae=a,FA_PERIOD_REFERENCE=" &amp;TEXT(A1,"yyyy-mm-dd") &amp; "),
NORMALIZED_INCOME(ae=e,FA_PERIOD_REFERENCE=" &amp;TEXT(A1,"yyyy-mm-dd") &amp; "),
NORMALIZED_INCOME(ae=a,FA_PERIOD_REFERENCE=" &amp;TEXT(A1,"yyyy-mm-dd") &amp; ")
","currency=usd","cols=91;rows=5")</f>
        <v/>
      </c>
      <c r="D1" t="s">
        <v>2149</v>
      </c>
      <c r="E1" t="s">
        <v>2149</v>
      </c>
      <c r="F1" t="s">
        <v>2149</v>
      </c>
      <c r="G1" t="s">
        <v>2149</v>
      </c>
      <c r="H1" t="s">
        <v>2149</v>
      </c>
      <c r="I1" t="s">
        <v>2149</v>
      </c>
      <c r="J1" t="s">
        <v>2149</v>
      </c>
      <c r="K1" t="s">
        <v>2149</v>
      </c>
      <c r="L1" t="s">
        <v>2149</v>
      </c>
      <c r="M1" t="s">
        <v>2149</v>
      </c>
      <c r="N1" t="s">
        <v>2149</v>
      </c>
      <c r="O1" t="s">
        <v>2149</v>
      </c>
      <c r="P1" t="s">
        <v>2149</v>
      </c>
      <c r="Q1" t="s">
        <v>2149</v>
      </c>
      <c r="R1" t="s">
        <v>2149</v>
      </c>
      <c r="S1" t="s">
        <v>2149</v>
      </c>
      <c r="T1" t="s">
        <v>2149</v>
      </c>
      <c r="U1" t="s">
        <v>2149</v>
      </c>
      <c r="V1" t="s">
        <v>2149</v>
      </c>
      <c r="W1" t="s">
        <v>2149</v>
      </c>
      <c r="X1" t="s">
        <v>2149</v>
      </c>
      <c r="Y1" t="s">
        <v>2149</v>
      </c>
      <c r="Z1" t="s">
        <v>2149</v>
      </c>
      <c r="AA1" t="s">
        <v>2149</v>
      </c>
      <c r="AB1" t="s">
        <v>2149</v>
      </c>
      <c r="AC1" t="s">
        <v>2149</v>
      </c>
      <c r="AD1" t="s">
        <v>2149</v>
      </c>
      <c r="AE1" t="s">
        <v>2149</v>
      </c>
      <c r="AF1" t="s">
        <v>2149</v>
      </c>
      <c r="AG1" t="s">
        <v>2149</v>
      </c>
      <c r="AH1" t="s">
        <v>2149</v>
      </c>
      <c r="AI1" t="s">
        <v>2149</v>
      </c>
      <c r="AJ1" t="s">
        <v>2149</v>
      </c>
      <c r="AK1" t="s">
        <v>2149</v>
      </c>
      <c r="AL1" t="s">
        <v>2149</v>
      </c>
      <c r="AM1" t="s">
        <v>2149</v>
      </c>
      <c r="AN1" t="s">
        <v>2149</v>
      </c>
      <c r="AO1" t="s">
        <v>2149</v>
      </c>
      <c r="AP1" t="s">
        <v>2149</v>
      </c>
      <c r="AQ1" t="s">
        <v>2149</v>
      </c>
      <c r="AR1" t="s">
        <v>2149</v>
      </c>
      <c r="AS1" t="s">
        <v>2149</v>
      </c>
      <c r="AT1" t="s">
        <v>2149</v>
      </c>
      <c r="AU1" t="s">
        <v>2149</v>
      </c>
      <c r="AV1" t="s">
        <v>2149</v>
      </c>
      <c r="AW1" t="s">
        <v>2149</v>
      </c>
      <c r="AX1" t="s">
        <v>2149</v>
      </c>
      <c r="AY1" t="s">
        <v>2149</v>
      </c>
      <c r="AZ1" t="s">
        <v>2149</v>
      </c>
      <c r="BA1" t="s">
        <v>2149</v>
      </c>
      <c r="BB1" t="s">
        <v>2149</v>
      </c>
      <c r="BC1" t="s">
        <v>2149</v>
      </c>
      <c r="BD1" t="s">
        <v>2149</v>
      </c>
      <c r="BE1" t="s">
        <v>2149</v>
      </c>
      <c r="BF1" t="s">
        <v>2149</v>
      </c>
      <c r="BG1" t="s">
        <v>2149</v>
      </c>
      <c r="BH1" t="s">
        <v>2149</v>
      </c>
      <c r="BI1" t="s">
        <v>2149</v>
      </c>
      <c r="BJ1" t="s">
        <v>2149</v>
      </c>
      <c r="BK1" t="s">
        <v>2149</v>
      </c>
      <c r="BL1" t="s">
        <v>2149</v>
      </c>
      <c r="BM1" t="s">
        <v>2149</v>
      </c>
      <c r="BN1" t="s">
        <v>2149</v>
      </c>
      <c r="BO1" t="s">
        <v>2149</v>
      </c>
      <c r="BP1" t="s">
        <v>2149</v>
      </c>
      <c r="BQ1" t="s">
        <v>2149</v>
      </c>
      <c r="BR1" t="s">
        <v>2149</v>
      </c>
      <c r="BS1" t="s">
        <v>2149</v>
      </c>
      <c r="BT1" t="s">
        <v>2149</v>
      </c>
      <c r="BU1" t="s">
        <v>2149</v>
      </c>
      <c r="BV1" t="s">
        <v>2149</v>
      </c>
      <c r="BW1" t="s">
        <v>2149</v>
      </c>
      <c r="BX1" t="s">
        <v>2149</v>
      </c>
      <c r="BY1" t="s">
        <v>2149</v>
      </c>
      <c r="BZ1" t="s">
        <v>2149</v>
      </c>
      <c r="CA1" t="s">
        <v>2149</v>
      </c>
      <c r="CB1" t="s">
        <v>2149</v>
      </c>
      <c r="CC1" t="s">
        <v>2149</v>
      </c>
      <c r="CD1" t="s">
        <v>2149</v>
      </c>
      <c r="CE1" t="s">
        <v>2149</v>
      </c>
      <c r="CF1" t="s">
        <v>2149</v>
      </c>
      <c r="CG1" t="s">
        <v>2149</v>
      </c>
      <c r="CH1" t="s">
        <v>2149</v>
      </c>
      <c r="CI1" t="s">
        <v>2149</v>
      </c>
      <c r="CJ1" t="s">
        <v>2149</v>
      </c>
      <c r="CK1" t="s">
        <v>2149</v>
      </c>
      <c r="CL1" t="s">
        <v>2149</v>
      </c>
      <c r="CM1" t="s">
        <v>2149</v>
      </c>
      <c r="CN1" t="s">
        <v>2149</v>
      </c>
      <c r="CO1" t="s">
        <v>2149</v>
      </c>
    </row>
    <row r="2" spans="1:93" x14ac:dyDescent="0.25">
      <c r="A2" s="2"/>
      <c r="C2" s="2" t="s">
        <v>3</v>
      </c>
      <c r="D2" t="s">
        <v>433</v>
      </c>
      <c r="E2" t="s">
        <v>434</v>
      </c>
      <c r="F2" t="s">
        <v>2150</v>
      </c>
      <c r="G2" t="s">
        <v>2151</v>
      </c>
      <c r="H2" t="s">
        <v>2152</v>
      </c>
      <c r="I2" t="s">
        <v>2153</v>
      </c>
      <c r="J2" t="s">
        <v>2141</v>
      </c>
      <c r="K2" t="s">
        <v>435</v>
      </c>
      <c r="L2" t="s">
        <v>2154</v>
      </c>
      <c r="M2" t="s">
        <v>2155</v>
      </c>
      <c r="N2" t="s">
        <v>436</v>
      </c>
      <c r="O2" t="s">
        <v>437</v>
      </c>
      <c r="P2" t="s">
        <v>2156</v>
      </c>
      <c r="Q2" t="s">
        <v>2157</v>
      </c>
      <c r="R2" t="s">
        <v>2158</v>
      </c>
      <c r="S2" t="s">
        <v>2159</v>
      </c>
      <c r="T2" t="s">
        <v>2160</v>
      </c>
      <c r="U2" t="s">
        <v>2161</v>
      </c>
      <c r="V2" t="s">
        <v>2162</v>
      </c>
      <c r="W2" t="s">
        <v>2163</v>
      </c>
      <c r="X2" t="s">
        <v>438</v>
      </c>
      <c r="Y2" t="s">
        <v>439</v>
      </c>
      <c r="Z2" t="s">
        <v>2164</v>
      </c>
      <c r="AA2" t="s">
        <v>2165</v>
      </c>
      <c r="AB2" t="s">
        <v>440</v>
      </c>
      <c r="AC2" t="s">
        <v>441</v>
      </c>
      <c r="AD2" t="s">
        <v>2166</v>
      </c>
      <c r="AE2" t="s">
        <v>2167</v>
      </c>
      <c r="AF2" t="s">
        <v>2168</v>
      </c>
      <c r="AG2" t="s">
        <v>2169</v>
      </c>
      <c r="AH2" t="s">
        <v>2170</v>
      </c>
      <c r="AI2" t="s">
        <v>2171</v>
      </c>
      <c r="AJ2" t="s">
        <v>442</v>
      </c>
      <c r="AK2" t="s">
        <v>443</v>
      </c>
      <c r="AL2" t="s">
        <v>444</v>
      </c>
      <c r="AM2" t="s">
        <v>445</v>
      </c>
      <c r="AN2" t="s">
        <v>2172</v>
      </c>
      <c r="AO2" t="s">
        <v>2173</v>
      </c>
      <c r="AP2" t="s">
        <v>2174</v>
      </c>
      <c r="AQ2" t="s">
        <v>2175</v>
      </c>
      <c r="AR2" t="s">
        <v>2176</v>
      </c>
      <c r="AS2" t="s">
        <v>2177</v>
      </c>
      <c r="AT2" t="s">
        <v>446</v>
      </c>
      <c r="AU2" t="s">
        <v>447</v>
      </c>
      <c r="AV2" t="s">
        <v>2178</v>
      </c>
      <c r="AW2" t="s">
        <v>2179</v>
      </c>
      <c r="AX2" t="s">
        <v>2180</v>
      </c>
      <c r="AY2" t="s">
        <v>2181</v>
      </c>
      <c r="AZ2" t="s">
        <v>2182</v>
      </c>
      <c r="BA2" t="s">
        <v>2183</v>
      </c>
      <c r="BB2" t="s">
        <v>448</v>
      </c>
      <c r="BC2" t="s">
        <v>449</v>
      </c>
      <c r="BD2" t="s">
        <v>2184</v>
      </c>
      <c r="BE2" t="s">
        <v>2185</v>
      </c>
      <c r="BF2" t="s">
        <v>2186</v>
      </c>
      <c r="BG2" t="s">
        <v>2187</v>
      </c>
      <c r="BH2" t="s">
        <v>2188</v>
      </c>
      <c r="BI2" t="s">
        <v>2189</v>
      </c>
      <c r="BJ2" t="s">
        <v>450</v>
      </c>
      <c r="BK2" t="s">
        <v>451</v>
      </c>
      <c r="BL2" t="s">
        <v>452</v>
      </c>
      <c r="BM2" t="s">
        <v>453</v>
      </c>
      <c r="BN2" t="s">
        <v>454</v>
      </c>
      <c r="BO2" t="s">
        <v>455</v>
      </c>
      <c r="BP2" t="s">
        <v>2190</v>
      </c>
      <c r="BQ2" t="s">
        <v>2191</v>
      </c>
      <c r="BR2" t="s">
        <v>2192</v>
      </c>
      <c r="BS2" t="s">
        <v>2193</v>
      </c>
      <c r="BT2" t="s">
        <v>456</v>
      </c>
      <c r="BU2" t="s">
        <v>457</v>
      </c>
      <c r="BV2" t="s">
        <v>458</v>
      </c>
      <c r="BW2" t="s">
        <v>459</v>
      </c>
      <c r="BX2" t="s">
        <v>2194</v>
      </c>
      <c r="BY2" t="s">
        <v>2195</v>
      </c>
      <c r="BZ2" t="s">
        <v>2196</v>
      </c>
      <c r="CA2" t="s">
        <v>2197</v>
      </c>
      <c r="CB2" t="s">
        <v>2198</v>
      </c>
      <c r="CC2" t="s">
        <v>2199</v>
      </c>
      <c r="CD2" t="s">
        <v>460</v>
      </c>
      <c r="CE2" t="s">
        <v>461</v>
      </c>
      <c r="CF2" t="s">
        <v>2200</v>
      </c>
      <c r="CG2" t="s">
        <v>2201</v>
      </c>
      <c r="CH2" t="s">
        <v>2202</v>
      </c>
      <c r="CI2" t="s">
        <v>2203</v>
      </c>
      <c r="CJ2" t="s">
        <v>2204</v>
      </c>
      <c r="CK2" t="s">
        <v>2205</v>
      </c>
      <c r="CL2" t="s">
        <v>2206</v>
      </c>
      <c r="CM2" t="s">
        <v>2207</v>
      </c>
      <c r="CN2" t="s">
        <v>2208</v>
      </c>
      <c r="CO2" t="s">
        <v>2209</v>
      </c>
    </row>
    <row r="3" spans="1:93" x14ac:dyDescent="0.25">
      <c r="A3" s="2"/>
      <c r="C3" s="2">
        <v>45582</v>
      </c>
      <c r="D3">
        <v>15.12</v>
      </c>
      <c r="E3">
        <v>14.050576244365089</v>
      </c>
      <c r="N3">
        <v>384.73732356658354</v>
      </c>
      <c r="O3">
        <v>367.38003520988275</v>
      </c>
      <c r="P3" t="e">
        <v>#N/A</v>
      </c>
      <c r="Q3">
        <v>20.345006510480403</v>
      </c>
      <c r="R3" t="e">
        <v>#N/A</v>
      </c>
      <c r="S3">
        <v>0.53739332816136542</v>
      </c>
      <c r="T3" t="e">
        <v>#N/A</v>
      </c>
      <c r="U3">
        <v>-2.9065303567702898</v>
      </c>
      <c r="V3" t="e">
        <v>#N/A</v>
      </c>
      <c r="W3">
        <v>-0.36025342642875613</v>
      </c>
      <c r="X3">
        <v>0.37301587301587302</v>
      </c>
      <c r="Y3">
        <v>0.37480440932591946</v>
      </c>
      <c r="Z3" t="e">
        <v>#N/A</v>
      </c>
      <c r="AA3">
        <v>4.1595268542199486</v>
      </c>
      <c r="AB3">
        <v>11.979447129164159</v>
      </c>
      <c r="AC3">
        <v>12.738024142623578</v>
      </c>
      <c r="AD3" t="e">
        <v>#N/A</v>
      </c>
      <c r="AE3">
        <v>2.7398843930635839</v>
      </c>
      <c r="AF3" t="e">
        <v>#N/A</v>
      </c>
      <c r="AG3">
        <v>0.59858766994842949</v>
      </c>
      <c r="AH3" t="e">
        <v>#N/A</v>
      </c>
      <c r="AI3">
        <v>11.34683727715066</v>
      </c>
      <c r="AJ3">
        <v>26.085574427726225</v>
      </c>
      <c r="AK3">
        <v>25.661082991492318</v>
      </c>
      <c r="AL3">
        <v>-2028777950</v>
      </c>
      <c r="AM3">
        <v>-2328233517.3913031</v>
      </c>
      <c r="AN3" t="e">
        <v>#N/A</v>
      </c>
      <c r="AO3">
        <v>3473047213.0434761</v>
      </c>
      <c r="AP3" t="e">
        <v>#N/A</v>
      </c>
      <c r="AQ3">
        <v>-225453091.30434769</v>
      </c>
      <c r="AR3" t="e">
        <v>#N/A</v>
      </c>
      <c r="AS3">
        <v>-5801280730.4347792</v>
      </c>
      <c r="AT3">
        <v>981640450</v>
      </c>
      <c r="AU3">
        <v>1127766834.782608</v>
      </c>
      <c r="AV3" t="e">
        <v>#N/A</v>
      </c>
      <c r="AW3">
        <v>-714798273.91304314</v>
      </c>
      <c r="AX3" t="e">
        <v>#N/A</v>
      </c>
      <c r="AY3">
        <v>-2382716621.7391291</v>
      </c>
      <c r="AZ3" t="e">
        <v>#N/A</v>
      </c>
      <c r="BA3">
        <v>4956281800</v>
      </c>
      <c r="BB3" t="e">
        <v>#N/A</v>
      </c>
      <c r="BC3">
        <v>13534164000</v>
      </c>
      <c r="BD3" t="e">
        <v>#N/A</v>
      </c>
      <c r="BE3">
        <v>2.6680582595025664</v>
      </c>
      <c r="BF3" t="e">
        <v>#N/A</v>
      </c>
      <c r="BG3">
        <v>4633540200</v>
      </c>
      <c r="BH3" t="e">
        <v>#N/A</v>
      </c>
      <c r="BI3">
        <v>21312936000</v>
      </c>
      <c r="BJ3">
        <v>657318750</v>
      </c>
      <c r="BK3">
        <v>1127766834.782608</v>
      </c>
      <c r="BL3">
        <v>11993458333.333334</v>
      </c>
      <c r="BM3">
        <v>17070759899.99999</v>
      </c>
      <c r="BN3">
        <v>11993458333.333334</v>
      </c>
      <c r="BO3">
        <v>17070759899.99999</v>
      </c>
      <c r="BP3" t="e">
        <v>#N/A</v>
      </c>
      <c r="BQ3">
        <v>12977173526.086948</v>
      </c>
      <c r="BR3" t="e">
        <v>#N/A</v>
      </c>
      <c r="BS3">
        <v>623046052.17391264</v>
      </c>
      <c r="BT3">
        <v>3128562500</v>
      </c>
      <c r="BU3">
        <v>4924035899.9999971</v>
      </c>
      <c r="BV3">
        <v>1436750000</v>
      </c>
      <c r="BW3">
        <v>2174477517.3913031</v>
      </c>
      <c r="BX3" t="e">
        <v>#N/A</v>
      </c>
      <c r="BY3">
        <v>2174477517.3913031</v>
      </c>
      <c r="BZ3" t="e">
        <v>#N/A</v>
      </c>
      <c r="CA3" t="e">
        <v>#N/A</v>
      </c>
      <c r="CB3" t="e">
        <v>#N/A</v>
      </c>
      <c r="CC3">
        <v>1919108856.5217381</v>
      </c>
      <c r="CD3">
        <v>1436750000</v>
      </c>
      <c r="CE3">
        <v>2174477517.3913031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>
        <v>12977173526.086948</v>
      </c>
      <c r="CL3" t="e">
        <v>#N/A</v>
      </c>
      <c r="CM3" t="e">
        <v>#N/A</v>
      </c>
      <c r="CN3" t="e">
        <v>#N/A</v>
      </c>
      <c r="CO3">
        <v>915282727.8260864</v>
      </c>
    </row>
    <row r="4" spans="1:93" x14ac:dyDescent="0.25">
      <c r="A4" s="2">
        <v>41858</v>
      </c>
      <c r="B4">
        <f>A4-A1</f>
        <v>76</v>
      </c>
      <c r="C4" s="2">
        <v>41761</v>
      </c>
      <c r="F4" t="e">
        <v>#N/A</v>
      </c>
      <c r="H4">
        <v>4.8228596128563828</v>
      </c>
      <c r="J4">
        <v>1.3411666261007527</v>
      </c>
      <c r="L4" t="e">
        <v>#N/A</v>
      </c>
    </row>
    <row r="5" spans="1:93" x14ac:dyDescent="0.25">
      <c r="A5" s="2"/>
      <c r="C5" s="2">
        <v>41772</v>
      </c>
      <c r="G5">
        <v>2.1026742389473663</v>
      </c>
      <c r="I5">
        <v>4.9857389626713529</v>
      </c>
      <c r="K5">
        <v>1.3757334810921049</v>
      </c>
      <c r="M5">
        <v>1.453450678455126</v>
      </c>
    </row>
    <row r="6" spans="1:93" x14ac:dyDescent="0.25">
      <c r="A6" s="2"/>
      <c r="C6" s="2">
        <v>45519</v>
      </c>
      <c r="D6">
        <v>29.412500000000001</v>
      </c>
      <c r="E6">
        <v>42.997109743800813</v>
      </c>
      <c r="J6">
        <v>2011.3408553757008</v>
      </c>
      <c r="K6">
        <v>424.75900012264407</v>
      </c>
      <c r="L6" t="e">
        <v>#N/A</v>
      </c>
      <c r="M6">
        <v>-4.2358449013571855</v>
      </c>
      <c r="N6" t="e">
        <v>#N/A</v>
      </c>
      <c r="O6">
        <v>-8.8368798372461296E-2</v>
      </c>
      <c r="P6" t="e">
        <v>#N/A</v>
      </c>
      <c r="Q6" t="e">
        <v>#N/A</v>
      </c>
      <c r="R6" t="e">
        <v>#N/A</v>
      </c>
      <c r="S6">
        <v>-0.10979432187443963</v>
      </c>
      <c r="T6">
        <v>7.4798130046748831E-2</v>
      </c>
      <c r="U6">
        <v>7.4796706395265519E-2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>
        <v>11.434458663239324</v>
      </c>
      <c r="AB6" t="e">
        <v>#N/A</v>
      </c>
      <c r="AC6">
        <v>0.25712478657355042</v>
      </c>
      <c r="AD6" t="e">
        <v>#N/A</v>
      </c>
      <c r="AE6" t="e">
        <v>#N/A</v>
      </c>
      <c r="AF6">
        <v>18.897365104712797</v>
      </c>
      <c r="AG6">
        <v>46.898942743928806</v>
      </c>
      <c r="AH6" t="e">
        <v>#N/A</v>
      </c>
      <c r="AI6">
        <v>-196578014.11964574</v>
      </c>
      <c r="AJ6" t="e">
        <v>#N/A</v>
      </c>
      <c r="AK6">
        <v>-158217315.77397645</v>
      </c>
      <c r="AL6" t="e">
        <v>#N/A</v>
      </c>
      <c r="AM6">
        <v>1579523675.2124414</v>
      </c>
      <c r="AN6" t="e">
        <v>#N/A</v>
      </c>
      <c r="AO6">
        <v>-38360698.345669307</v>
      </c>
      <c r="AP6">
        <v>293407737.75</v>
      </c>
      <c r="AQ6">
        <v>404798323.91661429</v>
      </c>
      <c r="AR6" t="e">
        <v>#N/A</v>
      </c>
      <c r="AS6" t="e">
        <v>#N/A</v>
      </c>
      <c r="AT6" t="e">
        <v>#N/A</v>
      </c>
      <c r="AU6">
        <v>-209929381.20547253</v>
      </c>
      <c r="AV6" t="e">
        <v>#N/A</v>
      </c>
      <c r="AW6" t="e">
        <v>#N/A</v>
      </c>
      <c r="AX6">
        <v>7309855944</v>
      </c>
      <c r="AY6">
        <v>10816536573.209999</v>
      </c>
      <c r="AZ6" t="e">
        <v>#N/A</v>
      </c>
      <c r="BA6">
        <v>13.369572648232248</v>
      </c>
      <c r="BB6" t="e">
        <v>#N/A</v>
      </c>
      <c r="BC6" t="e">
        <v>#N/A</v>
      </c>
      <c r="BD6" t="e">
        <v>#N/A</v>
      </c>
      <c r="BE6">
        <v>11853153509.68</v>
      </c>
      <c r="BF6">
        <v>262815430.07499999</v>
      </c>
      <c r="BG6">
        <v>404804350.26149619</v>
      </c>
      <c r="BH6">
        <v>1503677202.75</v>
      </c>
      <c r="BI6">
        <v>3735200873.9338593</v>
      </c>
      <c r="BJ6">
        <v>1503677202.75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>
        <v>286770478.5</v>
      </c>
      <c r="BQ6" t="e">
        <v>#N/A</v>
      </c>
      <c r="BR6">
        <v>345572733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>
        <v>1344786543.9834256</v>
      </c>
      <c r="BZ6">
        <v>345572733</v>
      </c>
      <c r="CA6">
        <v>543886665.10787416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>
        <v>404798323.91661429</v>
      </c>
    </row>
    <row r="7" spans="1:93" x14ac:dyDescent="0.25">
      <c r="A7" s="2">
        <v>41948</v>
      </c>
      <c r="B7">
        <f>A7-A4</f>
        <v>90</v>
      </c>
      <c r="C7" s="2">
        <v>42222</v>
      </c>
      <c r="F7">
        <v>1.5919997307902898</v>
      </c>
      <c r="G7">
        <v>1.0642545236809808</v>
      </c>
      <c r="H7">
        <v>0.50863678988204619</v>
      </c>
      <c r="I7">
        <v>1.0577223841326828</v>
      </c>
    </row>
    <row r="8" spans="1:93" x14ac:dyDescent="0.25">
      <c r="A8" s="2"/>
      <c r="C8" s="2" t="s">
        <v>3</v>
      </c>
      <c r="D8" t="s">
        <v>326</v>
      </c>
      <c r="E8" t="s">
        <v>327</v>
      </c>
      <c r="F8" t="s">
        <v>328</v>
      </c>
      <c r="G8" t="s">
        <v>329</v>
      </c>
      <c r="H8" t="s">
        <v>330</v>
      </c>
      <c r="I8" t="s">
        <v>331</v>
      </c>
      <c r="J8" t="s">
        <v>332</v>
      </c>
      <c r="K8" t="s">
        <v>333</v>
      </c>
      <c r="L8" t="s">
        <v>334</v>
      </c>
      <c r="M8" t="s">
        <v>335</v>
      </c>
      <c r="N8" t="s">
        <v>336</v>
      </c>
      <c r="O8" t="s">
        <v>337</v>
      </c>
      <c r="P8" t="s">
        <v>338</v>
      </c>
      <c r="Q8" t="s">
        <v>339</v>
      </c>
      <c r="R8" t="s">
        <v>340</v>
      </c>
      <c r="S8" t="s">
        <v>341</v>
      </c>
      <c r="T8" t="s">
        <v>342</v>
      </c>
      <c r="U8" t="s">
        <v>343</v>
      </c>
      <c r="V8" t="s">
        <v>344</v>
      </c>
      <c r="W8" t="s">
        <v>345</v>
      </c>
      <c r="X8" t="s">
        <v>346</v>
      </c>
      <c r="Y8" t="s">
        <v>347</v>
      </c>
      <c r="Z8" t="s">
        <v>348</v>
      </c>
      <c r="AA8" t="s">
        <v>349</v>
      </c>
      <c r="AB8" t="s">
        <v>350</v>
      </c>
      <c r="AC8" t="s">
        <v>351</v>
      </c>
      <c r="AD8" t="s">
        <v>352</v>
      </c>
      <c r="AE8" t="s">
        <v>353</v>
      </c>
      <c r="AF8" t="s">
        <v>354</v>
      </c>
      <c r="AG8" t="s">
        <v>355</v>
      </c>
      <c r="AH8" t="s">
        <v>356</v>
      </c>
      <c r="AI8" t="s">
        <v>357</v>
      </c>
      <c r="AJ8" t="s">
        <v>358</v>
      </c>
      <c r="AK8" t="s">
        <v>359</v>
      </c>
      <c r="AL8" t="s">
        <v>360</v>
      </c>
      <c r="AM8" t="s">
        <v>361</v>
      </c>
      <c r="AN8" t="s">
        <v>362</v>
      </c>
      <c r="AO8" t="s">
        <v>363</v>
      </c>
      <c r="AP8" t="s">
        <v>364</v>
      </c>
      <c r="AQ8" t="s">
        <v>365</v>
      </c>
      <c r="AR8" t="s">
        <v>366</v>
      </c>
      <c r="AS8" t="s">
        <v>367</v>
      </c>
      <c r="AT8" t="s">
        <v>368</v>
      </c>
      <c r="AU8" t="s">
        <v>369</v>
      </c>
      <c r="AV8" t="s">
        <v>370</v>
      </c>
      <c r="AW8" t="s">
        <v>371</v>
      </c>
      <c r="AX8" t="s">
        <v>372</v>
      </c>
      <c r="AY8" t="s">
        <v>373</v>
      </c>
      <c r="AZ8" t="s">
        <v>374</v>
      </c>
      <c r="BA8" t="s">
        <v>375</v>
      </c>
      <c r="BB8" t="s">
        <v>376</v>
      </c>
      <c r="BC8" t="s">
        <v>377</v>
      </c>
      <c r="BD8" t="s">
        <v>378</v>
      </c>
      <c r="BE8" t="s">
        <v>379</v>
      </c>
      <c r="BF8" t="s">
        <v>380</v>
      </c>
      <c r="BG8" t="s">
        <v>381</v>
      </c>
      <c r="BH8" t="s">
        <v>382</v>
      </c>
      <c r="BI8" t="s">
        <v>383</v>
      </c>
      <c r="BJ8" t="s">
        <v>384</v>
      </c>
      <c r="BK8" t="s">
        <v>385</v>
      </c>
      <c r="BL8" t="s">
        <v>386</v>
      </c>
      <c r="BM8" t="s">
        <v>387</v>
      </c>
      <c r="BN8" t="s">
        <v>388</v>
      </c>
      <c r="BO8" t="s">
        <v>389</v>
      </c>
      <c r="BP8" t="s">
        <v>390</v>
      </c>
      <c r="BQ8" t="s">
        <v>391</v>
      </c>
      <c r="BR8" t="s">
        <v>392</v>
      </c>
      <c r="BS8" t="s">
        <v>393</v>
      </c>
      <c r="BT8" t="s">
        <v>394</v>
      </c>
      <c r="BU8" t="s">
        <v>395</v>
      </c>
      <c r="BV8" t="s">
        <v>396</v>
      </c>
      <c r="BW8" t="s">
        <v>397</v>
      </c>
      <c r="BX8" t="s">
        <v>398</v>
      </c>
      <c r="BY8" t="s">
        <v>399</v>
      </c>
      <c r="BZ8" t="s">
        <v>400</v>
      </c>
      <c r="CA8" t="s">
        <v>401</v>
      </c>
      <c r="CB8" t="s">
        <v>402</v>
      </c>
      <c r="CC8" t="s">
        <v>403</v>
      </c>
      <c r="CD8" t="s">
        <v>404</v>
      </c>
      <c r="CE8" t="s">
        <v>405</v>
      </c>
      <c r="CF8" t="s">
        <v>406</v>
      </c>
      <c r="CG8" t="s">
        <v>407</v>
      </c>
      <c r="CH8" t="s">
        <v>408</v>
      </c>
      <c r="CI8" t="s">
        <v>409</v>
      </c>
      <c r="CJ8" t="s">
        <v>410</v>
      </c>
      <c r="CK8" t="s">
        <v>411</v>
      </c>
    </row>
    <row r="9" spans="1:93" x14ac:dyDescent="0.25">
      <c r="A9" s="2"/>
      <c r="C9" s="2">
        <v>45519</v>
      </c>
      <c r="D9">
        <v>29.412500000000001</v>
      </c>
      <c r="E9">
        <v>44.582963419683686</v>
      </c>
      <c r="J9">
        <v>1835.4910230883706</v>
      </c>
      <c r="K9">
        <v>376.90448685681736</v>
      </c>
      <c r="L9" t="e">
        <v>#N/A</v>
      </c>
      <c r="M9">
        <v>-8.6616988398300219</v>
      </c>
      <c r="N9" t="e">
        <v>#N/A</v>
      </c>
      <c r="O9">
        <v>-0.18510879032495009</v>
      </c>
      <c r="P9" t="e">
        <v>#N/A</v>
      </c>
      <c r="Q9" t="e">
        <v>#N/A</v>
      </c>
      <c r="R9" t="e">
        <v>#N/A</v>
      </c>
      <c r="S9">
        <v>-0.20611573711607681</v>
      </c>
      <c r="T9">
        <v>7.4798130046748831E-2</v>
      </c>
      <c r="U9">
        <v>7.8452423545906952E-2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>
        <v>10.748244280890708</v>
      </c>
      <c r="AB9" t="e">
        <v>#N/A</v>
      </c>
      <c r="AC9">
        <v>0.26234497196573692</v>
      </c>
      <c r="AD9" t="e">
        <v>#N/A</v>
      </c>
      <c r="AE9" t="e">
        <v>#N/A</v>
      </c>
      <c r="AF9">
        <v>18.848644317868384</v>
      </c>
      <c r="AG9">
        <v>49.628443148595736</v>
      </c>
      <c r="AH9" t="e">
        <v>#N/A</v>
      </c>
      <c r="AI9">
        <v>-345411513.17114943</v>
      </c>
      <c r="AJ9" t="e">
        <v>#N/A</v>
      </c>
      <c r="AK9">
        <v>-310207790.35136992</v>
      </c>
      <c r="AL9" t="e">
        <v>#N/A</v>
      </c>
      <c r="AM9">
        <v>841561569.82374752</v>
      </c>
      <c r="AN9" t="e">
        <v>#N/A</v>
      </c>
      <c r="AO9">
        <v>-35203722.819779508</v>
      </c>
      <c r="AP9">
        <v>345713639.625</v>
      </c>
      <c r="AQ9">
        <v>418056331.25921237</v>
      </c>
      <c r="AR9" t="e">
        <v>#N/A</v>
      </c>
      <c r="AS9" t="e">
        <v>#N/A</v>
      </c>
      <c r="AT9" t="e">
        <v>#N/A</v>
      </c>
      <c r="AU9">
        <v>-352128377.8968187</v>
      </c>
      <c r="AV9" t="e">
        <v>#N/A</v>
      </c>
      <c r="AW9" t="e">
        <v>#N/A</v>
      </c>
      <c r="AX9">
        <v>7641730944</v>
      </c>
      <c r="AY9">
        <v>10824907448.197001</v>
      </c>
      <c r="AZ9" t="e">
        <v>#N/A</v>
      </c>
      <c r="BA9">
        <v>12.746578815565123</v>
      </c>
      <c r="BB9" t="e">
        <v>#N/A</v>
      </c>
      <c r="BC9" t="e">
        <v>#N/A</v>
      </c>
      <c r="BD9" t="e">
        <v>#N/A</v>
      </c>
      <c r="BE9">
        <v>11935354328.299999</v>
      </c>
      <c r="BF9">
        <v>306292707.73750001</v>
      </c>
      <c r="BG9">
        <v>418060536.08163756</v>
      </c>
      <c r="BH9">
        <v>1651996643.625</v>
      </c>
      <c r="BI9">
        <v>3581373539.8523445</v>
      </c>
      <c r="BJ9">
        <v>1651996643.625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>
        <v>314244620.25</v>
      </c>
      <c r="BQ9" t="e">
        <v>#N/A</v>
      </c>
      <c r="BR9">
        <v>402448002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>
        <v>1179181818.3198733</v>
      </c>
      <c r="BZ9">
        <v>402448002</v>
      </c>
      <c r="CA9">
        <v>483230807.57089734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>
        <v>418056331.25921243</v>
      </c>
    </row>
    <row r="10" spans="1:93" x14ac:dyDescent="0.25">
      <c r="A10" s="2">
        <v>42047</v>
      </c>
      <c r="B10">
        <f>A10-A7</f>
        <v>99</v>
      </c>
      <c r="C10" s="2">
        <v>41956</v>
      </c>
      <c r="D10" t="s">
        <v>2139</v>
      </c>
      <c r="E10" t="s">
        <v>2139</v>
      </c>
      <c r="F10" t="s">
        <v>2139</v>
      </c>
      <c r="G10" t="s">
        <v>2139</v>
      </c>
      <c r="H10" t="s">
        <v>2139</v>
      </c>
      <c r="I10" t="s">
        <v>2139</v>
      </c>
      <c r="J10" t="s">
        <v>2139</v>
      </c>
      <c r="K10" t="s">
        <v>2139</v>
      </c>
      <c r="L10" t="s">
        <v>2139</v>
      </c>
      <c r="M10" t="s">
        <v>2139</v>
      </c>
      <c r="N10" t="s">
        <v>2139</v>
      </c>
      <c r="O10" t="s">
        <v>2139</v>
      </c>
      <c r="P10" t="s">
        <v>2139</v>
      </c>
      <c r="Q10" t="s">
        <v>2139</v>
      </c>
      <c r="R10" t="s">
        <v>2139</v>
      </c>
      <c r="S10" t="s">
        <v>2139</v>
      </c>
      <c r="T10" t="s">
        <v>2139</v>
      </c>
      <c r="U10" t="s">
        <v>2139</v>
      </c>
      <c r="V10" t="s">
        <v>2139</v>
      </c>
      <c r="W10" t="s">
        <v>2139</v>
      </c>
      <c r="X10" t="s">
        <v>2139</v>
      </c>
      <c r="Y10" t="s">
        <v>2139</v>
      </c>
      <c r="Z10" t="s">
        <v>2139</v>
      </c>
      <c r="AA10" t="s">
        <v>2139</v>
      </c>
      <c r="AB10" t="s">
        <v>2139</v>
      </c>
      <c r="AC10" t="s">
        <v>2139</v>
      </c>
      <c r="AD10" t="s">
        <v>2139</v>
      </c>
      <c r="AE10" t="s">
        <v>2139</v>
      </c>
      <c r="AF10" t="s">
        <v>2139</v>
      </c>
      <c r="AG10" t="s">
        <v>2139</v>
      </c>
      <c r="AH10" t="s">
        <v>2139</v>
      </c>
      <c r="AI10" t="s">
        <v>2139</v>
      </c>
      <c r="AJ10" t="s">
        <v>2139</v>
      </c>
      <c r="AK10" t="s">
        <v>2139</v>
      </c>
      <c r="AL10" t="s">
        <v>2139</v>
      </c>
      <c r="AM10" t="s">
        <v>2139</v>
      </c>
      <c r="AN10" t="s">
        <v>2139</v>
      </c>
      <c r="AO10" t="s">
        <v>2139</v>
      </c>
      <c r="AP10" t="s">
        <v>2139</v>
      </c>
      <c r="AQ10" t="s">
        <v>2139</v>
      </c>
      <c r="AR10" t="s">
        <v>2139</v>
      </c>
      <c r="AS10" t="s">
        <v>2139</v>
      </c>
      <c r="AT10" t="s">
        <v>2139</v>
      </c>
      <c r="AU10" t="s">
        <v>2139</v>
      </c>
      <c r="AV10" t="s">
        <v>2139</v>
      </c>
      <c r="AW10" t="s">
        <v>2139</v>
      </c>
      <c r="AX10" t="s">
        <v>2139</v>
      </c>
      <c r="AY10" t="s">
        <v>2139</v>
      </c>
      <c r="AZ10" t="s">
        <v>2139</v>
      </c>
      <c r="BA10" t="s">
        <v>2139</v>
      </c>
      <c r="BB10" t="s">
        <v>2139</v>
      </c>
      <c r="BC10" t="s">
        <v>2139</v>
      </c>
      <c r="BD10" t="s">
        <v>2139</v>
      </c>
      <c r="BE10" t="s">
        <v>2139</v>
      </c>
      <c r="BF10" t="s">
        <v>2139</v>
      </c>
      <c r="BG10" t="s">
        <v>2139</v>
      </c>
      <c r="BH10" t="s">
        <v>2139</v>
      </c>
      <c r="BI10" t="s">
        <v>2139</v>
      </c>
      <c r="BJ10" t="s">
        <v>2139</v>
      </c>
      <c r="BK10" t="s">
        <v>2139</v>
      </c>
      <c r="BL10" t="s">
        <v>2139</v>
      </c>
      <c r="BM10" t="s">
        <v>2139</v>
      </c>
      <c r="BN10" t="s">
        <v>2139</v>
      </c>
      <c r="BO10" t="s">
        <v>2139</v>
      </c>
      <c r="BP10" t="s">
        <v>2139</v>
      </c>
      <c r="BQ10" t="s">
        <v>2139</v>
      </c>
      <c r="BR10" t="s">
        <v>2139</v>
      </c>
      <c r="BS10" t="s">
        <v>2139</v>
      </c>
      <c r="BT10" t="s">
        <v>2139</v>
      </c>
      <c r="BU10" t="s">
        <v>2139</v>
      </c>
      <c r="BV10" t="s">
        <v>2139</v>
      </c>
      <c r="BW10" t="s">
        <v>2139</v>
      </c>
      <c r="BX10" t="s">
        <v>2139</v>
      </c>
      <c r="BY10" t="s">
        <v>2139</v>
      </c>
      <c r="BZ10" t="s">
        <v>2139</v>
      </c>
      <c r="CA10" t="s">
        <v>2139</v>
      </c>
      <c r="CB10" t="s">
        <v>2139</v>
      </c>
      <c r="CC10" t="s">
        <v>2139</v>
      </c>
      <c r="CD10" t="s">
        <v>2139</v>
      </c>
      <c r="CE10" t="s">
        <v>2139</v>
      </c>
      <c r="CF10" t="s">
        <v>2139</v>
      </c>
      <c r="CG10" t="s">
        <v>2139</v>
      </c>
      <c r="CH10" t="s">
        <v>2139</v>
      </c>
      <c r="CI10" t="s">
        <v>2139</v>
      </c>
      <c r="CJ10" t="s">
        <v>2139</v>
      </c>
      <c r="CK10" t="s">
        <v>2139</v>
      </c>
    </row>
    <row r="11" spans="1:93" x14ac:dyDescent="0.25">
      <c r="A11" s="2"/>
      <c r="C11" s="2" t="s">
        <v>3</v>
      </c>
      <c r="D11" t="s">
        <v>462</v>
      </c>
      <c r="E11" t="s">
        <v>463</v>
      </c>
      <c r="F11" t="s">
        <v>464</v>
      </c>
      <c r="G11" t="s">
        <v>465</v>
      </c>
      <c r="H11" t="s">
        <v>466</v>
      </c>
      <c r="I11" t="s">
        <v>467</v>
      </c>
      <c r="J11" t="s">
        <v>468</v>
      </c>
      <c r="K11" t="s">
        <v>469</v>
      </c>
      <c r="L11" t="s">
        <v>470</v>
      </c>
      <c r="M11" t="s">
        <v>471</v>
      </c>
      <c r="N11" t="s">
        <v>472</v>
      </c>
      <c r="O11" t="s">
        <v>473</v>
      </c>
      <c r="P11" t="s">
        <v>474</v>
      </c>
      <c r="Q11" t="s">
        <v>475</v>
      </c>
      <c r="R11" t="s">
        <v>476</v>
      </c>
      <c r="S11" t="s">
        <v>477</v>
      </c>
      <c r="T11" t="s">
        <v>478</v>
      </c>
      <c r="U11" t="s">
        <v>479</v>
      </c>
      <c r="V11" t="s">
        <v>480</v>
      </c>
      <c r="W11" t="s">
        <v>481</v>
      </c>
      <c r="X11" t="s">
        <v>482</v>
      </c>
      <c r="Y11" t="s">
        <v>483</v>
      </c>
      <c r="Z11" t="s">
        <v>484</v>
      </c>
      <c r="AA11" t="s">
        <v>485</v>
      </c>
      <c r="AB11" t="s">
        <v>486</v>
      </c>
      <c r="AC11" t="s">
        <v>487</v>
      </c>
      <c r="AD11" t="s">
        <v>488</v>
      </c>
      <c r="AE11" t="s">
        <v>489</v>
      </c>
      <c r="AF11" t="s">
        <v>490</v>
      </c>
      <c r="AG11" t="s">
        <v>491</v>
      </c>
      <c r="AH11" t="s">
        <v>492</v>
      </c>
      <c r="AI11" t="s">
        <v>493</v>
      </c>
      <c r="AJ11" t="s">
        <v>494</v>
      </c>
      <c r="AK11" t="s">
        <v>495</v>
      </c>
      <c r="AL11" t="s">
        <v>496</v>
      </c>
      <c r="AM11" t="s">
        <v>497</v>
      </c>
      <c r="AN11" t="s">
        <v>498</v>
      </c>
      <c r="AO11" t="s">
        <v>499</v>
      </c>
      <c r="AP11" t="s">
        <v>500</v>
      </c>
      <c r="AQ11" t="s">
        <v>501</v>
      </c>
      <c r="AR11" t="s">
        <v>502</v>
      </c>
      <c r="AS11" t="s">
        <v>503</v>
      </c>
      <c r="AT11" t="s">
        <v>504</v>
      </c>
      <c r="AU11" t="s">
        <v>505</v>
      </c>
      <c r="AV11" t="s">
        <v>506</v>
      </c>
      <c r="AW11" t="s">
        <v>507</v>
      </c>
      <c r="AX11" t="s">
        <v>508</v>
      </c>
      <c r="AY11" t="s">
        <v>509</v>
      </c>
      <c r="AZ11" t="s">
        <v>510</v>
      </c>
      <c r="BA11" t="s">
        <v>511</v>
      </c>
      <c r="BB11" t="s">
        <v>512</v>
      </c>
      <c r="BC11" t="s">
        <v>513</v>
      </c>
      <c r="BD11" t="s">
        <v>514</v>
      </c>
      <c r="BE11" t="s">
        <v>515</v>
      </c>
      <c r="BF11" t="s">
        <v>516</v>
      </c>
      <c r="BG11" t="s">
        <v>517</v>
      </c>
      <c r="BH11" t="s">
        <v>518</v>
      </c>
      <c r="BI11" t="s">
        <v>519</v>
      </c>
      <c r="BJ11" t="s">
        <v>520</v>
      </c>
      <c r="BK11" t="s">
        <v>521</v>
      </c>
      <c r="BL11" t="s">
        <v>522</v>
      </c>
      <c r="BM11" t="s">
        <v>523</v>
      </c>
      <c r="BN11" t="s">
        <v>524</v>
      </c>
      <c r="BO11" t="s">
        <v>525</v>
      </c>
      <c r="BP11" t="s">
        <v>526</v>
      </c>
      <c r="BQ11" t="s">
        <v>527</v>
      </c>
      <c r="BR11" t="s">
        <v>528</v>
      </c>
      <c r="BS11" t="s">
        <v>529</v>
      </c>
      <c r="BT11" t="s">
        <v>530</v>
      </c>
      <c r="BU11" t="s">
        <v>531</v>
      </c>
      <c r="BV11" t="s">
        <v>532</v>
      </c>
      <c r="BW11" t="s">
        <v>533</v>
      </c>
      <c r="BX11" t="s">
        <v>534</v>
      </c>
      <c r="BY11" t="s">
        <v>535</v>
      </c>
      <c r="BZ11" t="s">
        <v>536</v>
      </c>
      <c r="CA11" t="s">
        <v>537</v>
      </c>
      <c r="CB11" t="s">
        <v>538</v>
      </c>
      <c r="CC11" t="s">
        <v>539</v>
      </c>
      <c r="CD11" t="s">
        <v>540</v>
      </c>
      <c r="CE11" t="s">
        <v>541</v>
      </c>
      <c r="CF11" t="s">
        <v>542</v>
      </c>
      <c r="CG11" t="s">
        <v>543</v>
      </c>
      <c r="CH11" t="s">
        <v>544</v>
      </c>
      <c r="CI11" t="s">
        <v>545</v>
      </c>
      <c r="CJ11" t="s">
        <v>546</v>
      </c>
      <c r="CK11" t="s">
        <v>547</v>
      </c>
    </row>
    <row r="12" spans="1:93" x14ac:dyDescent="0.25">
      <c r="A12" s="2"/>
      <c r="C12" s="2">
        <v>45519</v>
      </c>
      <c r="D12">
        <v>36.862000000000002</v>
      </c>
      <c r="E12">
        <v>42.221998463316034</v>
      </c>
      <c r="J12">
        <v>1687.9177957535999</v>
      </c>
      <c r="K12">
        <v>350.65959056796913</v>
      </c>
      <c r="L12" t="e">
        <v>#N/A</v>
      </c>
      <c r="M12">
        <v>-3.0623808954362413</v>
      </c>
      <c r="N12" t="e">
        <v>#N/A</v>
      </c>
      <c r="O12">
        <v>-7.3339151154249035E-2</v>
      </c>
      <c r="P12" t="e">
        <v>#N/A</v>
      </c>
      <c r="Q12" t="e">
        <v>#N/A</v>
      </c>
      <c r="R12" t="e">
        <v>#N/A</v>
      </c>
      <c r="S12">
        <v>-9.7497903348155085E-2</v>
      </c>
      <c r="T12">
        <v>8.8528385148210431E-2</v>
      </c>
      <c r="U12">
        <v>8.3008573604343702E-2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>
        <v>10.473359095817234</v>
      </c>
      <c r="AB12" t="e">
        <v>#N/A</v>
      </c>
      <c r="AC12">
        <v>0.26244667564799595</v>
      </c>
      <c r="AD12" t="e">
        <v>#N/A</v>
      </c>
      <c r="AE12" t="e">
        <v>#N/A</v>
      </c>
      <c r="AF12">
        <v>18.807951276735928</v>
      </c>
      <c r="AG12">
        <v>50.008116650253463</v>
      </c>
      <c r="AH12" t="e">
        <v>#N/A</v>
      </c>
      <c r="AI12">
        <v>-141576476.82301599</v>
      </c>
      <c r="AJ12" t="e">
        <v>#N/A</v>
      </c>
      <c r="AK12">
        <v>-106495609.41359136</v>
      </c>
      <c r="AL12" t="e">
        <v>#N/A</v>
      </c>
      <c r="AM12">
        <v>892728601.97162771</v>
      </c>
      <c r="AN12" t="e">
        <v>#N/A</v>
      </c>
      <c r="AO12">
        <v>-35080867.409424633</v>
      </c>
      <c r="AP12">
        <v>398019541.5</v>
      </c>
      <c r="AQ12">
        <v>412127991.04067498</v>
      </c>
      <c r="AR12" t="e">
        <v>#N/A</v>
      </c>
      <c r="AS12" t="e">
        <v>#N/A</v>
      </c>
      <c r="AT12" t="e">
        <v>#N/A</v>
      </c>
      <c r="AU12">
        <v>-150033781.43065488</v>
      </c>
      <c r="AV12" t="e">
        <v>#N/A</v>
      </c>
      <c r="AW12" t="e">
        <v>#N/A</v>
      </c>
      <c r="AX12">
        <v>7569394575</v>
      </c>
      <c r="AY12">
        <v>11467619899.559999</v>
      </c>
      <c r="AZ12" t="e">
        <v>#N/A</v>
      </c>
      <c r="BA12">
        <v>12.046948364231037</v>
      </c>
      <c r="BB12" t="e">
        <v>#N/A</v>
      </c>
      <c r="BC12" t="e">
        <v>#N/A</v>
      </c>
      <c r="BD12" t="e">
        <v>#N/A</v>
      </c>
      <c r="BE12">
        <v>12678132430.92</v>
      </c>
      <c r="BF12">
        <v>349769985.39999998</v>
      </c>
      <c r="BG12">
        <v>412127991.04067498</v>
      </c>
      <c r="BH12">
        <v>1800316084.5</v>
      </c>
      <c r="BI12">
        <v>3477542900.4373045</v>
      </c>
      <c r="BJ12">
        <v>1800316084.5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341718762</v>
      </c>
      <c r="BQ12" t="e">
        <v>#N/A</v>
      </c>
      <c r="BR12">
        <v>459323271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>
        <v>1140265307.9209335</v>
      </c>
      <c r="BZ12">
        <v>459323271</v>
      </c>
      <c r="CA12">
        <v>443467123.15803611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>
        <v>412127991.04067498</v>
      </c>
    </row>
    <row r="13" spans="1:93" x14ac:dyDescent="0.25">
      <c r="A13" s="2">
        <v>42131</v>
      </c>
      <c r="B13">
        <f>A13-A10</f>
        <v>84</v>
      </c>
      <c r="C13" s="2">
        <v>42412</v>
      </c>
      <c r="F13">
        <v>1.7975459938235492</v>
      </c>
      <c r="G13">
        <v>1.2080335586299382</v>
      </c>
      <c r="H13">
        <v>0.32546018423987333</v>
      </c>
      <c r="I13">
        <v>1.2685498473329406</v>
      </c>
    </row>
    <row r="14" spans="1:93" x14ac:dyDescent="0.25">
      <c r="A14" s="2"/>
      <c r="C14" s="2" t="s">
        <v>3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257</v>
      </c>
      <c r="V14" t="s">
        <v>258</v>
      </c>
      <c r="W14" t="s">
        <v>259</v>
      </c>
      <c r="X14" t="s">
        <v>260</v>
      </c>
      <c r="Y14" t="s">
        <v>261</v>
      </c>
      <c r="Z14" t="s">
        <v>262</v>
      </c>
      <c r="AA14" t="s">
        <v>263</v>
      </c>
      <c r="AB14" t="s">
        <v>264</v>
      </c>
      <c r="AC14" t="s">
        <v>265</v>
      </c>
      <c r="AD14" t="s">
        <v>266</v>
      </c>
      <c r="AE14" t="s">
        <v>267</v>
      </c>
      <c r="AF14" t="s">
        <v>268</v>
      </c>
      <c r="AG14" t="s">
        <v>269</v>
      </c>
      <c r="AH14" t="s">
        <v>270</v>
      </c>
      <c r="AI14" t="s">
        <v>271</v>
      </c>
      <c r="AJ14" t="s">
        <v>272</v>
      </c>
      <c r="AK14" t="s">
        <v>273</v>
      </c>
      <c r="AL14" t="s">
        <v>274</v>
      </c>
      <c r="AM14" t="s">
        <v>275</v>
      </c>
      <c r="AN14" t="s">
        <v>276</v>
      </c>
      <c r="AO14" t="s">
        <v>277</v>
      </c>
      <c r="AP14" t="s">
        <v>278</v>
      </c>
      <c r="AQ14" t="s">
        <v>279</v>
      </c>
      <c r="AR14" t="s">
        <v>280</v>
      </c>
      <c r="AS14" t="s">
        <v>281</v>
      </c>
      <c r="AT14" t="s">
        <v>282</v>
      </c>
      <c r="AU14" t="s">
        <v>283</v>
      </c>
      <c r="AV14" t="s">
        <v>284</v>
      </c>
      <c r="AW14" t="s">
        <v>285</v>
      </c>
      <c r="AX14" t="s">
        <v>286</v>
      </c>
      <c r="AY14" t="s">
        <v>287</v>
      </c>
      <c r="AZ14" t="s">
        <v>288</v>
      </c>
      <c r="BA14" t="s">
        <v>289</v>
      </c>
      <c r="BB14" t="s">
        <v>290</v>
      </c>
      <c r="BC14" t="s">
        <v>291</v>
      </c>
      <c r="BD14" t="s">
        <v>292</v>
      </c>
      <c r="BE14" t="s">
        <v>293</v>
      </c>
      <c r="BF14" t="s">
        <v>294</v>
      </c>
      <c r="BG14" t="s">
        <v>295</v>
      </c>
      <c r="BH14" t="s">
        <v>296</v>
      </c>
      <c r="BI14" t="s">
        <v>297</v>
      </c>
      <c r="BJ14" t="s">
        <v>298</v>
      </c>
      <c r="BK14" t="s">
        <v>299</v>
      </c>
      <c r="BL14" t="s">
        <v>300</v>
      </c>
      <c r="BM14" t="s">
        <v>301</v>
      </c>
      <c r="BN14" t="s">
        <v>302</v>
      </c>
      <c r="BO14" t="s">
        <v>303</v>
      </c>
      <c r="BP14" t="s">
        <v>304</v>
      </c>
      <c r="BQ14" t="s">
        <v>305</v>
      </c>
      <c r="BR14" t="s">
        <v>306</v>
      </c>
      <c r="BS14" t="s">
        <v>307</v>
      </c>
      <c r="BT14" t="s">
        <v>308</v>
      </c>
      <c r="BU14" t="s">
        <v>309</v>
      </c>
      <c r="BV14" t="s">
        <v>310</v>
      </c>
      <c r="BW14" t="s">
        <v>311</v>
      </c>
      <c r="BX14" t="s">
        <v>312</v>
      </c>
      <c r="BY14" t="s">
        <v>313</v>
      </c>
      <c r="BZ14" t="s">
        <v>314</v>
      </c>
      <c r="CA14" t="s">
        <v>315</v>
      </c>
      <c r="CB14" t="s">
        <v>316</v>
      </c>
      <c r="CC14" t="s">
        <v>317</v>
      </c>
      <c r="CD14" t="s">
        <v>318</v>
      </c>
      <c r="CE14" t="s">
        <v>319</v>
      </c>
      <c r="CF14" t="s">
        <v>320</v>
      </c>
      <c r="CG14" t="s">
        <v>321</v>
      </c>
      <c r="CH14" t="s">
        <v>322</v>
      </c>
      <c r="CI14" t="s">
        <v>323</v>
      </c>
      <c r="CJ14" t="s">
        <v>324</v>
      </c>
      <c r="CK14" t="s">
        <v>325</v>
      </c>
    </row>
    <row r="15" spans="1:93" x14ac:dyDescent="0.25">
      <c r="A15" s="2"/>
      <c r="C15" s="2">
        <v>45519</v>
      </c>
      <c r="D15">
        <v>32.4</v>
      </c>
      <c r="E15">
        <v>39.647045888999621</v>
      </c>
      <c r="J15">
        <v>1467.6019524181065</v>
      </c>
      <c r="K15">
        <v>335.59038622930939</v>
      </c>
      <c r="L15" t="e">
        <v>#N/A</v>
      </c>
      <c r="M15">
        <v>-15.117129431439302</v>
      </c>
      <c r="N15" t="e">
        <v>#N/A</v>
      </c>
      <c r="O15">
        <v>-0.34614745743925268</v>
      </c>
      <c r="P15" t="e">
        <v>#N/A</v>
      </c>
      <c r="Q15" t="e">
        <v>#N/A</v>
      </c>
      <c r="R15" t="e">
        <v>#N/A</v>
      </c>
      <c r="S15">
        <v>-0.37116383588855717</v>
      </c>
      <c r="T15">
        <v>9.876543209876544E-2</v>
      </c>
      <c r="U15">
        <v>8.4872265771546496E-2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>
        <v>10.380599072274668</v>
      </c>
      <c r="AB15" t="e">
        <v>#N/A</v>
      </c>
      <c r="AC15">
        <v>0.25433562787021302</v>
      </c>
      <c r="AD15" t="e">
        <v>#N/A</v>
      </c>
      <c r="AE15" t="e">
        <v>#N/A</v>
      </c>
      <c r="AF15">
        <v>19.754698913645651</v>
      </c>
      <c r="AG15">
        <v>49.74866211388305</v>
      </c>
      <c r="AH15" t="e">
        <v>#N/A</v>
      </c>
      <c r="AI15">
        <v>-572423374.44634962</v>
      </c>
      <c r="AJ15" t="e">
        <v>#N/A</v>
      </c>
      <c r="AK15">
        <v>-533842137.8501274</v>
      </c>
      <c r="AL15" t="e">
        <v>#N/A</v>
      </c>
      <c r="AM15">
        <v>84980737.315047681</v>
      </c>
      <c r="AN15" t="e">
        <v>#N/A</v>
      </c>
      <c r="AO15">
        <v>-38581236.596222252</v>
      </c>
      <c r="AP15">
        <v>250391563.875</v>
      </c>
      <c r="AQ15">
        <v>413688523.13555586</v>
      </c>
      <c r="AR15" t="e">
        <v>#N/A</v>
      </c>
      <c r="AS15" t="e">
        <v>#N/A</v>
      </c>
      <c r="AT15" t="e">
        <v>#N/A</v>
      </c>
      <c r="AU15">
        <v>-578334762.34984171</v>
      </c>
      <c r="AV15" t="e">
        <v>#N/A</v>
      </c>
      <c r="AW15" t="e">
        <v>#N/A</v>
      </c>
      <c r="AX15">
        <v>7584097738</v>
      </c>
      <c r="AY15">
        <v>11915670240.386</v>
      </c>
      <c r="AZ15" t="e">
        <v>#N/A</v>
      </c>
      <c r="BA15">
        <v>11.782411968259849</v>
      </c>
      <c r="BB15" t="e">
        <v>#N/A</v>
      </c>
      <c r="BC15" t="e">
        <v>#N/A</v>
      </c>
      <c r="BD15" t="e">
        <v>#N/A</v>
      </c>
      <c r="BE15">
        <v>13185916431.335999</v>
      </c>
      <c r="BF15">
        <v>230488711.65000001</v>
      </c>
      <c r="BG15">
        <v>405648581.96657175</v>
      </c>
      <c r="BH15">
        <v>1186211211.1875</v>
      </c>
      <c r="BI15">
        <v>3531372409.4991775</v>
      </c>
      <c r="BJ15">
        <v>1186211211.1875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348828354</v>
      </c>
      <c r="BQ15" t="e">
        <v>#N/A</v>
      </c>
      <c r="BR15">
        <v>447081285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>
        <v>1187867614.4775882</v>
      </c>
      <c r="BZ15">
        <v>447081285</v>
      </c>
      <c r="CA15">
        <v>448806130.49066699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>
        <v>413688523.13555586</v>
      </c>
    </row>
    <row r="16" spans="1:93" x14ac:dyDescent="0.25">
      <c r="A16" s="2">
        <v>42228</v>
      </c>
      <c r="B16">
        <f>A16-A13</f>
        <v>97</v>
      </c>
      <c r="C16" s="2">
        <v>42135</v>
      </c>
      <c r="F16">
        <v>2.6805951834122435</v>
      </c>
      <c r="G16">
        <v>1.8837680739220179</v>
      </c>
      <c r="H16">
        <v>1.085855869426948</v>
      </c>
      <c r="I16">
        <v>1.8776520403289707</v>
      </c>
    </row>
    <row r="17" spans="1:93" x14ac:dyDescent="0.25">
      <c r="A17" s="2"/>
      <c r="C17" s="2" t="s">
        <v>3</v>
      </c>
      <c r="D17" t="s">
        <v>548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  <c r="AL17" t="s">
        <v>582</v>
      </c>
      <c r="AM17" t="s">
        <v>583</v>
      </c>
      <c r="AN17" t="s">
        <v>584</v>
      </c>
      <c r="AO17" t="s">
        <v>585</v>
      </c>
      <c r="AP17" t="s">
        <v>586</v>
      </c>
      <c r="AQ17" t="s">
        <v>587</v>
      </c>
      <c r="AR17" t="s">
        <v>588</v>
      </c>
      <c r="AS17" t="s">
        <v>589</v>
      </c>
      <c r="AT17" t="s">
        <v>590</v>
      </c>
      <c r="AU17" t="s">
        <v>591</v>
      </c>
      <c r="AV17" t="s">
        <v>592</v>
      </c>
      <c r="AW17" t="s">
        <v>593</v>
      </c>
      <c r="AX17" t="s">
        <v>594</v>
      </c>
      <c r="AY17" t="s">
        <v>595</v>
      </c>
      <c r="AZ17" t="s">
        <v>596</v>
      </c>
      <c r="BA17" t="s">
        <v>597</v>
      </c>
      <c r="BB17" t="s">
        <v>598</v>
      </c>
      <c r="BC17" t="s">
        <v>599</v>
      </c>
      <c r="BD17" t="s">
        <v>600</v>
      </c>
      <c r="BE17" t="s">
        <v>601</v>
      </c>
      <c r="BF17" t="s">
        <v>602</v>
      </c>
      <c r="BG17" t="s">
        <v>603</v>
      </c>
      <c r="BH17" t="s">
        <v>604</v>
      </c>
      <c r="BI17" t="s">
        <v>605</v>
      </c>
      <c r="BJ17" t="s">
        <v>606</v>
      </c>
      <c r="BK17" t="s">
        <v>607</v>
      </c>
      <c r="BL17" t="s">
        <v>608</v>
      </c>
      <c r="BM17" t="s">
        <v>609</v>
      </c>
      <c r="BN17" t="s">
        <v>610</v>
      </c>
      <c r="BO17" t="s">
        <v>611</v>
      </c>
      <c r="BP17" t="s">
        <v>612</v>
      </c>
      <c r="BQ17" t="s">
        <v>613</v>
      </c>
      <c r="BR17" t="s">
        <v>614</v>
      </c>
      <c r="BS17" t="s">
        <v>615</v>
      </c>
      <c r="BT17" t="s">
        <v>616</v>
      </c>
      <c r="BU17" t="s">
        <v>617</v>
      </c>
      <c r="BV17" t="s">
        <v>618</v>
      </c>
      <c r="BW17" t="s">
        <v>619</v>
      </c>
      <c r="BX17" t="s">
        <v>620</v>
      </c>
      <c r="BY17" t="s">
        <v>621</v>
      </c>
      <c r="BZ17" t="s">
        <v>622</v>
      </c>
      <c r="CA17" t="s">
        <v>623</v>
      </c>
      <c r="CB17" t="s">
        <v>624</v>
      </c>
      <c r="CC17" t="s">
        <v>625</v>
      </c>
      <c r="CD17" t="s">
        <v>626</v>
      </c>
      <c r="CE17" t="s">
        <v>627</v>
      </c>
      <c r="CF17" t="s">
        <v>628</v>
      </c>
      <c r="CG17" t="s">
        <v>629</v>
      </c>
      <c r="CH17" t="s">
        <v>630</v>
      </c>
      <c r="CI17" t="s">
        <v>631</v>
      </c>
      <c r="CJ17" t="s">
        <v>632</v>
      </c>
      <c r="CK17" t="s">
        <v>633</v>
      </c>
    </row>
    <row r="18" spans="1:93" x14ac:dyDescent="0.25">
      <c r="A18" s="2"/>
      <c r="C18" s="2">
        <v>45519</v>
      </c>
      <c r="D18">
        <v>29.25</v>
      </c>
      <c r="E18">
        <v>39.299557445171537</v>
      </c>
      <c r="J18">
        <v>1298.1594086936609</v>
      </c>
      <c r="K18">
        <v>321.80736549011021</v>
      </c>
      <c r="L18" t="e">
        <v>#N/A</v>
      </c>
      <c r="M18">
        <v>-12.005121627867151</v>
      </c>
      <c r="N18" t="e">
        <v>#N/A</v>
      </c>
      <c r="O18">
        <v>-0.27341959001046545</v>
      </c>
      <c r="P18" t="e">
        <v>#N/A</v>
      </c>
      <c r="Q18" t="e">
        <v>#N/A</v>
      </c>
      <c r="R18" t="e">
        <v>#N/A</v>
      </c>
      <c r="S18">
        <v>-0.29670339145744201</v>
      </c>
      <c r="T18">
        <v>9.914529914529914E-2</v>
      </c>
      <c r="U18">
        <v>8.2900245870295833E-2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>
        <v>10.95001033332888</v>
      </c>
      <c r="AB18" t="e">
        <v>#N/A</v>
      </c>
      <c r="AC18">
        <v>0.24215353516275478</v>
      </c>
      <c r="AD18" t="e">
        <v>#N/A</v>
      </c>
      <c r="AE18" t="e">
        <v>#N/A</v>
      </c>
      <c r="AF18">
        <v>20.550285270585057</v>
      </c>
      <c r="AG18">
        <v>48.019851345508343</v>
      </c>
      <c r="AH18" t="e">
        <v>#N/A</v>
      </c>
      <c r="AI18">
        <v>-484100941.58780539</v>
      </c>
      <c r="AJ18" t="e">
        <v>#N/A</v>
      </c>
      <c r="AK18">
        <v>-446111115.62438482</v>
      </c>
      <c r="AL18" t="e">
        <v>#N/A</v>
      </c>
      <c r="AM18">
        <v>361357148.44700789</v>
      </c>
      <c r="AN18" t="e">
        <v>#N/A</v>
      </c>
      <c r="AO18">
        <v>-37989825.96342063</v>
      </c>
      <c r="AP18">
        <v>262673084.25</v>
      </c>
      <c r="AQ18">
        <v>432600193.27550787</v>
      </c>
      <c r="AR18" t="e">
        <v>#N/A</v>
      </c>
      <c r="AS18" t="e">
        <v>#N/A</v>
      </c>
      <c r="AT18" t="e">
        <v>#N/A</v>
      </c>
      <c r="AU18">
        <v>-484100941.58780545</v>
      </c>
      <c r="AV18" t="e">
        <v>#N/A</v>
      </c>
      <c r="AW18" t="e">
        <v>#N/A</v>
      </c>
      <c r="AX18">
        <v>7657069992</v>
      </c>
      <c r="AY18">
        <v>13210984074.588001</v>
      </c>
      <c r="AZ18" t="e">
        <v>#N/A</v>
      </c>
      <c r="BA18">
        <v>12.062690399791833</v>
      </c>
      <c r="BB18" t="e">
        <v>#N/A</v>
      </c>
      <c r="BC18" t="e">
        <v>#N/A</v>
      </c>
      <c r="BD18" t="e">
        <v>#N/A</v>
      </c>
      <c r="BE18">
        <v>14538719788.623999</v>
      </c>
      <c r="BF18">
        <v>250086919.5</v>
      </c>
      <c r="BG18">
        <v>424838357.15041661</v>
      </c>
      <c r="BH18">
        <v>1289124433.125</v>
      </c>
      <c r="BI18">
        <v>3716006629.9440031</v>
      </c>
      <c r="BJ18">
        <v>1289124433.125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394359252</v>
      </c>
      <c r="BQ18" t="e">
        <v>#N/A</v>
      </c>
      <c r="BR18">
        <v>486483522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>
        <v>1344600648.4692538</v>
      </c>
      <c r="BZ18">
        <v>486483522</v>
      </c>
      <c r="CA18">
        <v>560875066.39753163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>
        <v>432600193.27550775</v>
      </c>
    </row>
    <row r="19" spans="1:93" x14ac:dyDescent="0.25">
      <c r="A19" s="2">
        <v>42318</v>
      </c>
      <c r="B19">
        <f>A19-A16</f>
        <v>90</v>
      </c>
      <c r="C19" s="2">
        <v>42228</v>
      </c>
      <c r="F19">
        <v>2.5930164738943731</v>
      </c>
      <c r="G19">
        <v>1.8858762265962941</v>
      </c>
      <c r="H19">
        <v>1.1626370599352229</v>
      </c>
      <c r="I19">
        <v>1.8405048907487813</v>
      </c>
    </row>
    <row r="20" spans="1:93" x14ac:dyDescent="0.25">
      <c r="A20" s="2"/>
      <c r="C20" s="2" t="s">
        <v>3</v>
      </c>
      <c r="D20" t="s">
        <v>634</v>
      </c>
      <c r="E20" t="s">
        <v>635</v>
      </c>
      <c r="F20" t="s">
        <v>636</v>
      </c>
      <c r="G20" t="s">
        <v>637</v>
      </c>
      <c r="H20" t="s">
        <v>638</v>
      </c>
      <c r="I20" t="s">
        <v>639</v>
      </c>
      <c r="J20" t="s">
        <v>640</v>
      </c>
      <c r="K20" t="s">
        <v>641</v>
      </c>
      <c r="L20" t="s">
        <v>642</v>
      </c>
      <c r="M20" t="s">
        <v>643</v>
      </c>
      <c r="N20" t="s">
        <v>644</v>
      </c>
      <c r="O20" t="s">
        <v>645</v>
      </c>
      <c r="P20" t="s">
        <v>646</v>
      </c>
      <c r="Q20" t="s">
        <v>647</v>
      </c>
      <c r="R20" t="s">
        <v>648</v>
      </c>
      <c r="S20" t="s">
        <v>649</v>
      </c>
      <c r="T20" t="s">
        <v>650</v>
      </c>
      <c r="U20" t="s">
        <v>651</v>
      </c>
      <c r="V20" t="s">
        <v>652</v>
      </c>
      <c r="W20" t="s">
        <v>653</v>
      </c>
      <c r="X20" t="s">
        <v>654</v>
      </c>
      <c r="Y20" t="s">
        <v>655</v>
      </c>
      <c r="Z20" t="s">
        <v>656</v>
      </c>
      <c r="AA20" t="s">
        <v>657</v>
      </c>
      <c r="AB20" t="s">
        <v>658</v>
      </c>
      <c r="AC20" t="s">
        <v>659</v>
      </c>
      <c r="AD20" t="s">
        <v>660</v>
      </c>
      <c r="AE20" t="s">
        <v>661</v>
      </c>
      <c r="AF20" t="s">
        <v>662</v>
      </c>
      <c r="AG20" t="s">
        <v>663</v>
      </c>
      <c r="AH20" t="s">
        <v>664</v>
      </c>
      <c r="AI20" t="s">
        <v>665</v>
      </c>
      <c r="AJ20" t="s">
        <v>666</v>
      </c>
      <c r="AK20" t="s">
        <v>667</v>
      </c>
      <c r="AL20" t="s">
        <v>668</v>
      </c>
      <c r="AM20" t="s">
        <v>669</v>
      </c>
      <c r="AN20" t="s">
        <v>670</v>
      </c>
      <c r="AO20" t="s">
        <v>671</v>
      </c>
      <c r="AP20" t="s">
        <v>672</v>
      </c>
      <c r="AQ20" t="s">
        <v>673</v>
      </c>
      <c r="AR20" t="s">
        <v>674</v>
      </c>
      <c r="AS20" t="s">
        <v>675</v>
      </c>
      <c r="AT20" t="s">
        <v>676</v>
      </c>
      <c r="AU20" t="s">
        <v>677</v>
      </c>
      <c r="AV20" t="s">
        <v>678</v>
      </c>
      <c r="AW20" t="s">
        <v>679</v>
      </c>
      <c r="AX20" t="s">
        <v>680</v>
      </c>
      <c r="AY20" t="s">
        <v>681</v>
      </c>
      <c r="AZ20" t="s">
        <v>682</v>
      </c>
      <c r="BA20" t="s">
        <v>683</v>
      </c>
      <c r="BB20" t="s">
        <v>684</v>
      </c>
      <c r="BC20" t="s">
        <v>685</v>
      </c>
      <c r="BD20" t="s">
        <v>686</v>
      </c>
      <c r="BE20" t="s">
        <v>687</v>
      </c>
      <c r="BF20" t="s">
        <v>688</v>
      </c>
      <c r="BG20" t="s">
        <v>689</v>
      </c>
      <c r="BH20" t="s">
        <v>690</v>
      </c>
      <c r="BI20" t="s">
        <v>691</v>
      </c>
      <c r="BJ20" t="s">
        <v>692</v>
      </c>
      <c r="BK20" t="s">
        <v>693</v>
      </c>
      <c r="BL20" t="s">
        <v>694</v>
      </c>
      <c r="BM20" t="s">
        <v>695</v>
      </c>
      <c r="BN20" t="s">
        <v>696</v>
      </c>
      <c r="BO20" t="s">
        <v>697</v>
      </c>
      <c r="BP20" t="s">
        <v>698</v>
      </c>
      <c r="BQ20" t="s">
        <v>699</v>
      </c>
      <c r="BR20" t="s">
        <v>700</v>
      </c>
      <c r="BS20" t="s">
        <v>701</v>
      </c>
      <c r="BT20" t="s">
        <v>702</v>
      </c>
      <c r="BU20" t="s">
        <v>703</v>
      </c>
      <c r="BV20" t="s">
        <v>704</v>
      </c>
      <c r="BW20" t="s">
        <v>705</v>
      </c>
      <c r="BX20" t="s">
        <v>706</v>
      </c>
      <c r="BY20" t="s">
        <v>707</v>
      </c>
      <c r="BZ20" t="s">
        <v>708</v>
      </c>
      <c r="CA20" t="s">
        <v>709</v>
      </c>
      <c r="CB20" t="s">
        <v>710</v>
      </c>
      <c r="CC20" t="s">
        <v>711</v>
      </c>
      <c r="CD20" t="s">
        <v>712</v>
      </c>
      <c r="CE20" t="s">
        <v>713</v>
      </c>
      <c r="CF20" t="s">
        <v>714</v>
      </c>
      <c r="CG20" t="s">
        <v>715</v>
      </c>
      <c r="CH20" t="s">
        <v>716</v>
      </c>
      <c r="CI20" t="s">
        <v>717</v>
      </c>
      <c r="CJ20" t="s">
        <v>718</v>
      </c>
      <c r="CK20" t="s">
        <v>719</v>
      </c>
    </row>
    <row r="21" spans="1:93" x14ac:dyDescent="0.25">
      <c r="A21" s="2"/>
      <c r="C21" s="2">
        <v>45519</v>
      </c>
      <c r="D21">
        <v>34.1</v>
      </c>
      <c r="E21">
        <v>38.081951153825763</v>
      </c>
      <c r="J21">
        <v>1163.7932183505234</v>
      </c>
      <c r="K21">
        <v>298.31875490959305</v>
      </c>
      <c r="L21" t="e">
        <v>#N/A</v>
      </c>
      <c r="M21">
        <v>9.2988803427451236E-2</v>
      </c>
      <c r="N21" t="e">
        <v>#N/A</v>
      </c>
      <c r="O21">
        <v>2.3643336768527372E-3</v>
      </c>
      <c r="P21" t="e">
        <v>#N/A</v>
      </c>
      <c r="Q21" t="e">
        <v>#N/A</v>
      </c>
      <c r="R21" t="e">
        <v>#N/A</v>
      </c>
      <c r="S21">
        <v>-5.5336654088540299E-2</v>
      </c>
      <c r="T21">
        <v>9.5698924731182786E-2</v>
      </c>
      <c r="U21">
        <v>8.8043156632825789E-2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>
        <v>10.312764740478709</v>
      </c>
      <c r="AB21" t="e">
        <v>#N/A</v>
      </c>
      <c r="AC21">
        <v>0.24472960586617779</v>
      </c>
      <c r="AD21" t="e">
        <v>#N/A</v>
      </c>
      <c r="AE21" t="e">
        <v>#N/A</v>
      </c>
      <c r="AF21">
        <v>21.228236368127007</v>
      </c>
      <c r="AG21">
        <v>49.54416692844363</v>
      </c>
      <c r="AH21" t="e">
        <v>#N/A</v>
      </c>
      <c r="AI21">
        <v>-82228804.220698372</v>
      </c>
      <c r="AJ21" t="e">
        <v>#N/A</v>
      </c>
      <c r="AK21">
        <v>3513337.3028888907</v>
      </c>
      <c r="AL21" t="e">
        <v>#N/A</v>
      </c>
      <c r="AM21">
        <v>812522314.52739716</v>
      </c>
      <c r="AN21" t="e">
        <v>#N/A</v>
      </c>
      <c r="AO21">
        <v>-85742141.523587346</v>
      </c>
      <c r="AP21">
        <v>399380177.5</v>
      </c>
      <c r="AQ21">
        <v>449584836.05250818</v>
      </c>
      <c r="AR21" t="e">
        <v>#N/A</v>
      </c>
      <c r="AS21" t="e">
        <v>#N/A</v>
      </c>
      <c r="AT21" t="e">
        <v>#N/A</v>
      </c>
      <c r="AU21">
        <v>-82228804.220698461</v>
      </c>
      <c r="AV21" t="e">
        <v>#N/A</v>
      </c>
      <c r="AW21" t="e">
        <v>#N/A</v>
      </c>
      <c r="AX21">
        <v>8516218917.5</v>
      </c>
      <c r="AY21">
        <v>13090092602.941999</v>
      </c>
      <c r="AZ21" t="e">
        <v>#N/A</v>
      </c>
      <c r="BA21">
        <v>11.358066183046901</v>
      </c>
      <c r="BB21" t="e">
        <v>#N/A</v>
      </c>
      <c r="BC21" t="e">
        <v>#N/A</v>
      </c>
      <c r="BD21" t="e">
        <v>#N/A</v>
      </c>
      <c r="BE21">
        <v>14495700171.449001</v>
      </c>
      <c r="BF21">
        <v>380360206.83333337</v>
      </c>
      <c r="BG21">
        <v>442052864.10155576</v>
      </c>
      <c r="BH21">
        <v>1392037655.0625</v>
      </c>
      <c r="BI21">
        <v>3778236920.351335</v>
      </c>
      <c r="BJ21">
        <v>1392037655.0625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>
        <v>439890150</v>
      </c>
      <c r="BQ21" t="e">
        <v>#N/A</v>
      </c>
      <c r="BR21">
        <v>525885759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>
        <v>1322989318.510699</v>
      </c>
      <c r="BZ21">
        <v>525885759</v>
      </c>
      <c r="CA21">
        <v>482107261.15238118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>
        <v>449584836.05250823</v>
      </c>
    </row>
    <row r="22" spans="1:93" x14ac:dyDescent="0.25">
      <c r="A22" s="2">
        <v>42412</v>
      </c>
      <c r="B22">
        <f>A22-A19</f>
        <v>94</v>
      </c>
      <c r="C22" s="2">
        <v>42318</v>
      </c>
      <c r="D22" t="s">
        <v>2139</v>
      </c>
      <c r="E22" t="s">
        <v>2139</v>
      </c>
      <c r="F22" t="s">
        <v>2139</v>
      </c>
      <c r="G22" t="s">
        <v>2139</v>
      </c>
      <c r="H22" t="s">
        <v>2139</v>
      </c>
      <c r="I22" t="s">
        <v>2139</v>
      </c>
      <c r="J22" t="s">
        <v>2139</v>
      </c>
      <c r="K22" t="s">
        <v>2139</v>
      </c>
      <c r="L22" t="s">
        <v>2139</v>
      </c>
      <c r="M22" t="s">
        <v>2139</v>
      </c>
      <c r="N22" t="s">
        <v>2139</v>
      </c>
      <c r="O22" t="s">
        <v>2139</v>
      </c>
      <c r="P22" t="s">
        <v>2139</v>
      </c>
      <c r="Q22" t="s">
        <v>2139</v>
      </c>
      <c r="R22" t="s">
        <v>2139</v>
      </c>
      <c r="S22" t="s">
        <v>2139</v>
      </c>
      <c r="T22" t="s">
        <v>2139</v>
      </c>
      <c r="U22" t="s">
        <v>2139</v>
      </c>
      <c r="V22" t="s">
        <v>2139</v>
      </c>
      <c r="W22" t="s">
        <v>2139</v>
      </c>
      <c r="X22" t="s">
        <v>2139</v>
      </c>
      <c r="Y22" t="s">
        <v>2139</v>
      </c>
      <c r="Z22" t="s">
        <v>2139</v>
      </c>
      <c r="AA22" t="s">
        <v>2139</v>
      </c>
      <c r="AB22" t="s">
        <v>2139</v>
      </c>
      <c r="AC22" t="s">
        <v>2139</v>
      </c>
      <c r="AD22" t="s">
        <v>2139</v>
      </c>
      <c r="AE22" t="s">
        <v>2139</v>
      </c>
      <c r="AF22" t="s">
        <v>2139</v>
      </c>
      <c r="AG22" t="s">
        <v>2139</v>
      </c>
      <c r="AH22" t="s">
        <v>2139</v>
      </c>
      <c r="AI22" t="s">
        <v>2139</v>
      </c>
      <c r="AJ22" t="s">
        <v>2139</v>
      </c>
      <c r="AK22" t="s">
        <v>2139</v>
      </c>
      <c r="AL22" t="s">
        <v>2139</v>
      </c>
      <c r="AM22" t="s">
        <v>2139</v>
      </c>
      <c r="AN22" t="s">
        <v>2139</v>
      </c>
      <c r="AO22" t="s">
        <v>2139</v>
      </c>
      <c r="AP22" t="s">
        <v>2139</v>
      </c>
      <c r="AQ22" t="s">
        <v>2139</v>
      </c>
      <c r="AR22" t="s">
        <v>2139</v>
      </c>
      <c r="AS22" t="s">
        <v>2139</v>
      </c>
      <c r="AT22" t="s">
        <v>2139</v>
      </c>
      <c r="AU22" t="s">
        <v>2139</v>
      </c>
      <c r="AV22" t="s">
        <v>2139</v>
      </c>
      <c r="AW22" t="s">
        <v>2139</v>
      </c>
      <c r="AX22" t="s">
        <v>2139</v>
      </c>
      <c r="AY22" t="s">
        <v>2139</v>
      </c>
      <c r="AZ22" t="s">
        <v>2139</v>
      </c>
      <c r="BA22" t="s">
        <v>2139</v>
      </c>
      <c r="BB22" t="s">
        <v>2139</v>
      </c>
      <c r="BC22" t="s">
        <v>2139</v>
      </c>
      <c r="BD22" t="s">
        <v>2139</v>
      </c>
      <c r="BE22" t="s">
        <v>2139</v>
      </c>
      <c r="BF22" t="s">
        <v>2139</v>
      </c>
      <c r="BG22" t="s">
        <v>2139</v>
      </c>
      <c r="BH22" t="s">
        <v>2139</v>
      </c>
      <c r="BI22" t="s">
        <v>2139</v>
      </c>
      <c r="BJ22" t="s">
        <v>2139</v>
      </c>
      <c r="BK22" t="s">
        <v>2139</v>
      </c>
      <c r="BL22" t="s">
        <v>2139</v>
      </c>
      <c r="BM22" t="s">
        <v>2139</v>
      </c>
      <c r="BN22" t="s">
        <v>2139</v>
      </c>
      <c r="BO22" t="s">
        <v>2139</v>
      </c>
      <c r="BP22" t="s">
        <v>2139</v>
      </c>
      <c r="BQ22" t="s">
        <v>2139</v>
      </c>
      <c r="BR22" t="s">
        <v>2139</v>
      </c>
      <c r="BS22" t="s">
        <v>2139</v>
      </c>
      <c r="BT22" t="s">
        <v>2139</v>
      </c>
      <c r="BU22" t="s">
        <v>2139</v>
      </c>
      <c r="BV22" t="s">
        <v>2139</v>
      </c>
      <c r="BW22" t="s">
        <v>2139</v>
      </c>
      <c r="BX22" t="s">
        <v>2139</v>
      </c>
      <c r="BY22" t="s">
        <v>2139</v>
      </c>
      <c r="BZ22" t="s">
        <v>2139</v>
      </c>
      <c r="CA22" t="s">
        <v>2139</v>
      </c>
      <c r="CB22" t="s">
        <v>2139</v>
      </c>
      <c r="CC22" t="s">
        <v>2139</v>
      </c>
      <c r="CD22" t="s">
        <v>2139</v>
      </c>
      <c r="CE22" t="s">
        <v>2139</v>
      </c>
      <c r="CF22" t="s">
        <v>2139</v>
      </c>
      <c r="CG22" t="s">
        <v>2139</v>
      </c>
      <c r="CH22" t="s">
        <v>2139</v>
      </c>
      <c r="CI22" t="s">
        <v>2139</v>
      </c>
      <c r="CJ22" t="s">
        <v>2139</v>
      </c>
      <c r="CK22" t="s">
        <v>2139</v>
      </c>
      <c r="CL22" t="s">
        <v>2139</v>
      </c>
      <c r="CM22" t="s">
        <v>2139</v>
      </c>
      <c r="CN22" t="s">
        <v>2139</v>
      </c>
      <c r="CO22" t="s">
        <v>2139</v>
      </c>
    </row>
    <row r="23" spans="1:93" x14ac:dyDescent="0.25">
      <c r="A23" s="2"/>
      <c r="C23" s="2" t="s">
        <v>3</v>
      </c>
      <c r="D23" t="s">
        <v>720</v>
      </c>
      <c r="E23" t="s">
        <v>721</v>
      </c>
      <c r="F23" t="s">
        <v>722</v>
      </c>
      <c r="G23" t="s">
        <v>723</v>
      </c>
      <c r="H23" t="s">
        <v>724</v>
      </c>
      <c r="I23" t="s">
        <v>725</v>
      </c>
      <c r="J23" t="s">
        <v>726</v>
      </c>
      <c r="K23" t="s">
        <v>727</v>
      </c>
      <c r="L23" t="s">
        <v>728</v>
      </c>
      <c r="M23" t="s">
        <v>729</v>
      </c>
      <c r="N23" t="s">
        <v>730</v>
      </c>
      <c r="O23" t="s">
        <v>731</v>
      </c>
      <c r="P23" t="s">
        <v>732</v>
      </c>
      <c r="Q23" t="s">
        <v>733</v>
      </c>
      <c r="R23" t="s">
        <v>734</v>
      </c>
      <c r="S23" t="s">
        <v>735</v>
      </c>
      <c r="T23" t="s">
        <v>736</v>
      </c>
      <c r="U23" t="s">
        <v>737</v>
      </c>
      <c r="V23" t="s">
        <v>738</v>
      </c>
      <c r="W23" t="s">
        <v>739</v>
      </c>
      <c r="X23" t="s">
        <v>740</v>
      </c>
      <c r="Y23" t="s">
        <v>741</v>
      </c>
      <c r="Z23" t="s">
        <v>742</v>
      </c>
      <c r="AA23" t="s">
        <v>743</v>
      </c>
      <c r="AB23" t="s">
        <v>744</v>
      </c>
      <c r="AC23" t="s">
        <v>745</v>
      </c>
      <c r="AD23" t="s">
        <v>746</v>
      </c>
      <c r="AE23" t="s">
        <v>747</v>
      </c>
      <c r="AF23" t="s">
        <v>748</v>
      </c>
      <c r="AG23" t="s">
        <v>749</v>
      </c>
      <c r="AH23" t="s">
        <v>750</v>
      </c>
      <c r="AI23" t="s">
        <v>751</v>
      </c>
      <c r="AJ23" t="s">
        <v>752</v>
      </c>
      <c r="AK23" t="s">
        <v>753</v>
      </c>
      <c r="AL23" t="s">
        <v>754</v>
      </c>
      <c r="AM23" t="s">
        <v>755</v>
      </c>
      <c r="AN23" t="s">
        <v>756</v>
      </c>
      <c r="AO23" t="s">
        <v>757</v>
      </c>
      <c r="AP23" t="s">
        <v>758</v>
      </c>
      <c r="AQ23" t="s">
        <v>759</v>
      </c>
      <c r="AR23" t="s">
        <v>760</v>
      </c>
      <c r="AS23" t="s">
        <v>761</v>
      </c>
      <c r="AT23" t="s">
        <v>762</v>
      </c>
      <c r="AU23" t="s">
        <v>763</v>
      </c>
      <c r="AV23" t="s">
        <v>764</v>
      </c>
      <c r="AW23" t="s">
        <v>765</v>
      </c>
      <c r="AX23" t="s">
        <v>766</v>
      </c>
      <c r="AY23" t="s">
        <v>767</v>
      </c>
      <c r="AZ23" t="s">
        <v>768</v>
      </c>
      <c r="BA23" t="s">
        <v>769</v>
      </c>
      <c r="BB23" t="s">
        <v>770</v>
      </c>
      <c r="BC23" t="s">
        <v>771</v>
      </c>
      <c r="BD23" t="s">
        <v>772</v>
      </c>
      <c r="BE23" t="s">
        <v>773</v>
      </c>
      <c r="BF23" t="s">
        <v>774</v>
      </c>
      <c r="BG23" t="s">
        <v>775</v>
      </c>
      <c r="BH23" t="s">
        <v>776</v>
      </c>
      <c r="BI23" t="s">
        <v>777</v>
      </c>
      <c r="BJ23" t="s">
        <v>778</v>
      </c>
      <c r="BK23" t="s">
        <v>779</v>
      </c>
      <c r="BL23" t="s">
        <v>780</v>
      </c>
      <c r="BM23" t="s">
        <v>781</v>
      </c>
      <c r="BN23" t="s">
        <v>782</v>
      </c>
      <c r="BO23" t="s">
        <v>783</v>
      </c>
      <c r="BP23" t="s">
        <v>784</v>
      </c>
      <c r="BQ23" t="s">
        <v>785</v>
      </c>
      <c r="BR23" t="s">
        <v>786</v>
      </c>
      <c r="BS23" t="s">
        <v>787</v>
      </c>
      <c r="BT23" t="s">
        <v>788</v>
      </c>
      <c r="BU23" t="s">
        <v>789</v>
      </c>
      <c r="BV23" t="s">
        <v>790</v>
      </c>
      <c r="BW23" t="s">
        <v>791</v>
      </c>
      <c r="BX23" t="s">
        <v>792</v>
      </c>
      <c r="BY23" t="s">
        <v>793</v>
      </c>
      <c r="BZ23" t="s">
        <v>794</v>
      </c>
      <c r="CA23" t="s">
        <v>795</v>
      </c>
      <c r="CB23" t="s">
        <v>796</v>
      </c>
      <c r="CC23" t="s">
        <v>797</v>
      </c>
      <c r="CD23" t="s">
        <v>798</v>
      </c>
      <c r="CE23" t="s">
        <v>799</v>
      </c>
      <c r="CF23" t="s">
        <v>800</v>
      </c>
      <c r="CG23" t="s">
        <v>801</v>
      </c>
      <c r="CH23" t="s">
        <v>802</v>
      </c>
      <c r="CI23" t="s">
        <v>803</v>
      </c>
      <c r="CJ23" t="s">
        <v>804</v>
      </c>
      <c r="CK23" t="s">
        <v>805</v>
      </c>
      <c r="CL23" t="s">
        <v>806</v>
      </c>
      <c r="CM23" t="s">
        <v>807</v>
      </c>
      <c r="CN23" t="s">
        <v>808</v>
      </c>
      <c r="CO23" t="s">
        <v>809</v>
      </c>
    </row>
    <row r="24" spans="1:93" x14ac:dyDescent="0.25">
      <c r="A24" s="2"/>
      <c r="C24" s="2">
        <v>45519</v>
      </c>
      <c r="D24">
        <v>34.333999999999996</v>
      </c>
      <c r="E24">
        <v>37.984636279170111</v>
      </c>
      <c r="N24">
        <v>1054.6332415919353</v>
      </c>
      <c r="O24">
        <v>265.88572075694515</v>
      </c>
      <c r="P24" t="e">
        <v>#N/A</v>
      </c>
      <c r="Q24">
        <v>15.936813461588139</v>
      </c>
      <c r="R24" t="e">
        <v>#N/A</v>
      </c>
      <c r="S24">
        <v>0.38870899030663253</v>
      </c>
      <c r="T24" t="e">
        <v>#N/A</v>
      </c>
      <c r="U24" t="e">
        <v>#N/A</v>
      </c>
      <c r="V24" t="e">
        <v>#N/A</v>
      </c>
      <c r="W24">
        <v>0.34006916024804762</v>
      </c>
      <c r="X24">
        <v>9.5969010310479413E-2</v>
      </c>
      <c r="Y24">
        <v>8.4898139328463254E-2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>
        <v>11.166724324725863</v>
      </c>
      <c r="AF24" t="e">
        <v>#N/A</v>
      </c>
      <c r="AG24">
        <v>0.22951310873371339</v>
      </c>
      <c r="AH24" t="e">
        <v>#N/A</v>
      </c>
      <c r="AI24" t="e">
        <v>#N/A</v>
      </c>
      <c r="AJ24">
        <v>21.812846429735899</v>
      </c>
      <c r="AK24">
        <v>50.036183487739116</v>
      </c>
      <c r="AL24" t="e">
        <v>#N/A</v>
      </c>
      <c r="AM24">
        <v>561717608.98862994</v>
      </c>
      <c r="AN24" t="e">
        <v>#N/A</v>
      </c>
      <c r="AO24">
        <v>642059645.95014966</v>
      </c>
      <c r="AP24" t="e">
        <v>#N/A</v>
      </c>
      <c r="AQ24">
        <v>2161942048.5925198</v>
      </c>
      <c r="AR24" t="e">
        <v>#N/A</v>
      </c>
      <c r="AS24">
        <v>-80342036.961519688</v>
      </c>
      <c r="AT24">
        <v>287236125</v>
      </c>
      <c r="AU24">
        <v>470822006.54013389</v>
      </c>
      <c r="AV24" t="e">
        <v>#N/A</v>
      </c>
      <c r="AW24" t="e">
        <v>#N/A</v>
      </c>
      <c r="AX24" t="e">
        <v>#N/A</v>
      </c>
      <c r="AY24">
        <v>546871468.69886613</v>
      </c>
      <c r="AZ24" t="e">
        <v>#N/A</v>
      </c>
      <c r="BA24" t="e">
        <v>#N/A</v>
      </c>
      <c r="BB24">
        <v>6087490942.5</v>
      </c>
      <c r="BC24">
        <v>11384474810.874001</v>
      </c>
      <c r="BD24" t="e">
        <v>#N/A</v>
      </c>
      <c r="BE24">
        <v>11.778821160391866</v>
      </c>
      <c r="BF24" t="e">
        <v>#N/A</v>
      </c>
      <c r="BG24" t="e">
        <v>#N/A</v>
      </c>
      <c r="BH24" t="e">
        <v>#N/A</v>
      </c>
      <c r="BI24">
        <v>12504252867.921</v>
      </c>
      <c r="BJ24">
        <v>289283335.19999999</v>
      </c>
      <c r="BK24">
        <v>470778922.34645677</v>
      </c>
      <c r="BL24">
        <v>1494950877</v>
      </c>
      <c r="BM24">
        <v>4028783090.7833629</v>
      </c>
      <c r="BN24">
        <v>1494950877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>
        <v>485421048</v>
      </c>
      <c r="BU24" t="e">
        <v>#N/A</v>
      </c>
      <c r="BV24">
        <v>565287996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>
        <v>1402365218.0024962</v>
      </c>
      <c r="CD24">
        <v>565287996</v>
      </c>
      <c r="CE24">
        <v>558127729.78800797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>
        <v>470822006.54013395</v>
      </c>
    </row>
    <row r="25" spans="1:93" x14ac:dyDescent="0.25">
      <c r="A25" s="2">
        <v>42500</v>
      </c>
      <c r="B25">
        <f>A25-A22</f>
        <v>88</v>
      </c>
      <c r="C25" s="2">
        <v>42409</v>
      </c>
      <c r="D25" t="s">
        <v>2139</v>
      </c>
      <c r="E25" t="s">
        <v>2139</v>
      </c>
      <c r="F25" t="s">
        <v>2139</v>
      </c>
      <c r="G25" t="s">
        <v>2139</v>
      </c>
      <c r="H25" t="s">
        <v>2139</v>
      </c>
      <c r="I25" t="s">
        <v>2139</v>
      </c>
      <c r="J25" t="s">
        <v>2139</v>
      </c>
      <c r="K25" t="s">
        <v>2139</v>
      </c>
      <c r="L25" t="s">
        <v>2139</v>
      </c>
      <c r="M25" t="s">
        <v>2139</v>
      </c>
      <c r="N25" t="s">
        <v>2139</v>
      </c>
      <c r="O25" t="s">
        <v>2139</v>
      </c>
      <c r="P25" t="s">
        <v>2139</v>
      </c>
      <c r="Q25" t="s">
        <v>2139</v>
      </c>
      <c r="R25" t="s">
        <v>2139</v>
      </c>
      <c r="S25" t="s">
        <v>2139</v>
      </c>
      <c r="T25" t="s">
        <v>2139</v>
      </c>
      <c r="U25" t="s">
        <v>2139</v>
      </c>
      <c r="V25" t="s">
        <v>2139</v>
      </c>
      <c r="W25" t="s">
        <v>2139</v>
      </c>
      <c r="X25" t="s">
        <v>2139</v>
      </c>
      <c r="Y25" t="s">
        <v>2139</v>
      </c>
      <c r="Z25" t="s">
        <v>2139</v>
      </c>
      <c r="AA25" t="s">
        <v>2139</v>
      </c>
      <c r="AB25" t="s">
        <v>2139</v>
      </c>
      <c r="AC25" t="s">
        <v>2139</v>
      </c>
      <c r="AD25" t="s">
        <v>2139</v>
      </c>
      <c r="AE25" t="s">
        <v>2139</v>
      </c>
      <c r="AF25" t="s">
        <v>2139</v>
      </c>
      <c r="AG25" t="s">
        <v>2139</v>
      </c>
      <c r="AH25" t="s">
        <v>2139</v>
      </c>
      <c r="AI25" t="s">
        <v>2139</v>
      </c>
      <c r="AJ25" t="s">
        <v>2139</v>
      </c>
      <c r="AK25" t="s">
        <v>2139</v>
      </c>
      <c r="AL25" t="s">
        <v>2139</v>
      </c>
      <c r="AM25" t="s">
        <v>2139</v>
      </c>
      <c r="AN25" t="s">
        <v>2139</v>
      </c>
      <c r="AO25" t="s">
        <v>2139</v>
      </c>
      <c r="AP25" t="s">
        <v>2139</v>
      </c>
      <c r="AQ25" t="s">
        <v>2139</v>
      </c>
      <c r="AR25" t="s">
        <v>2139</v>
      </c>
      <c r="AS25" t="s">
        <v>2139</v>
      </c>
      <c r="AT25" t="s">
        <v>2139</v>
      </c>
      <c r="AU25" t="s">
        <v>2139</v>
      </c>
      <c r="AV25" t="s">
        <v>2139</v>
      </c>
      <c r="AW25" t="s">
        <v>2139</v>
      </c>
      <c r="AX25" t="s">
        <v>2139</v>
      </c>
      <c r="AY25" t="s">
        <v>2139</v>
      </c>
      <c r="AZ25" t="s">
        <v>2139</v>
      </c>
      <c r="BA25" t="s">
        <v>2139</v>
      </c>
      <c r="BB25" t="s">
        <v>2139</v>
      </c>
      <c r="BC25" t="s">
        <v>2139</v>
      </c>
      <c r="BD25" t="s">
        <v>2139</v>
      </c>
      <c r="BE25" t="s">
        <v>2139</v>
      </c>
      <c r="BF25" t="s">
        <v>2139</v>
      </c>
      <c r="BG25" t="s">
        <v>2139</v>
      </c>
      <c r="BH25" t="s">
        <v>2139</v>
      </c>
      <c r="BI25" t="s">
        <v>2139</v>
      </c>
      <c r="BJ25" t="s">
        <v>2139</v>
      </c>
      <c r="BK25" t="s">
        <v>2139</v>
      </c>
      <c r="BL25" t="s">
        <v>2139</v>
      </c>
      <c r="BM25" t="s">
        <v>2139</v>
      </c>
      <c r="BN25" t="s">
        <v>2139</v>
      </c>
      <c r="BO25" t="s">
        <v>2139</v>
      </c>
      <c r="BP25" t="s">
        <v>2139</v>
      </c>
      <c r="BQ25" t="s">
        <v>2139</v>
      </c>
      <c r="BR25" t="s">
        <v>2139</v>
      </c>
      <c r="BS25" t="s">
        <v>2139</v>
      </c>
      <c r="BT25" t="s">
        <v>2139</v>
      </c>
      <c r="BU25" t="s">
        <v>2139</v>
      </c>
      <c r="BV25" t="s">
        <v>2139</v>
      </c>
      <c r="BW25" t="s">
        <v>2139</v>
      </c>
      <c r="BX25" t="s">
        <v>2139</v>
      </c>
      <c r="BY25" t="s">
        <v>2139</v>
      </c>
      <c r="BZ25" t="s">
        <v>2139</v>
      </c>
      <c r="CA25" t="s">
        <v>2139</v>
      </c>
      <c r="CB25" t="s">
        <v>2139</v>
      </c>
      <c r="CC25" t="s">
        <v>2139</v>
      </c>
      <c r="CD25" t="s">
        <v>2139</v>
      </c>
      <c r="CE25" t="s">
        <v>2139</v>
      </c>
      <c r="CF25" t="s">
        <v>2139</v>
      </c>
      <c r="CG25" t="s">
        <v>2139</v>
      </c>
      <c r="CH25" t="s">
        <v>2139</v>
      </c>
      <c r="CI25" t="s">
        <v>2139</v>
      </c>
      <c r="CJ25" t="s">
        <v>2139</v>
      </c>
      <c r="CK25" t="s">
        <v>2139</v>
      </c>
      <c r="CL25" t="s">
        <v>2139</v>
      </c>
      <c r="CM25" t="s">
        <v>2139</v>
      </c>
      <c r="CN25" t="s">
        <v>2139</v>
      </c>
      <c r="CO25" t="s">
        <v>2139</v>
      </c>
    </row>
    <row r="26" spans="1:93" x14ac:dyDescent="0.25">
      <c r="A26" s="2"/>
      <c r="C26" s="2" t="s">
        <v>3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  <c r="R26" t="s">
        <v>164</v>
      </c>
      <c r="S26" t="s">
        <v>165</v>
      </c>
      <c r="T26" t="s">
        <v>166</v>
      </c>
      <c r="U26" t="s">
        <v>167</v>
      </c>
      <c r="V26" t="s">
        <v>168</v>
      </c>
      <c r="W26" t="s">
        <v>169</v>
      </c>
      <c r="X26" t="s">
        <v>170</v>
      </c>
      <c r="Y26" t="s">
        <v>171</v>
      </c>
      <c r="Z26" t="s">
        <v>172</v>
      </c>
      <c r="AA26" t="s">
        <v>173</v>
      </c>
      <c r="AB26" t="s">
        <v>174</v>
      </c>
      <c r="AC26" t="s">
        <v>175</v>
      </c>
      <c r="AD26" t="s">
        <v>176</v>
      </c>
      <c r="AE26" t="s">
        <v>177</v>
      </c>
      <c r="AF26" t="s">
        <v>178</v>
      </c>
      <c r="AG26" t="s">
        <v>179</v>
      </c>
      <c r="AH26" t="s">
        <v>180</v>
      </c>
      <c r="AI26" t="s">
        <v>181</v>
      </c>
      <c r="AJ26" t="s">
        <v>182</v>
      </c>
      <c r="AK26" t="s">
        <v>183</v>
      </c>
      <c r="AL26" t="s">
        <v>184</v>
      </c>
      <c r="AM26" t="s">
        <v>185</v>
      </c>
      <c r="AN26" t="s">
        <v>186</v>
      </c>
      <c r="AO26" t="s">
        <v>187</v>
      </c>
      <c r="AP26" t="s">
        <v>188</v>
      </c>
      <c r="AQ26" t="s">
        <v>189</v>
      </c>
      <c r="AR26" t="s">
        <v>190</v>
      </c>
      <c r="AS26" t="s">
        <v>191</v>
      </c>
      <c r="AT26" t="s">
        <v>192</v>
      </c>
      <c r="AU26" t="s">
        <v>193</v>
      </c>
      <c r="AV26" t="s">
        <v>194</v>
      </c>
      <c r="AW26" t="s">
        <v>195</v>
      </c>
      <c r="AX26" t="s">
        <v>196</v>
      </c>
      <c r="AY26" t="s">
        <v>197</v>
      </c>
      <c r="AZ26" t="s">
        <v>198</v>
      </c>
      <c r="BA26" t="s">
        <v>199</v>
      </c>
      <c r="BB26" t="s">
        <v>200</v>
      </c>
      <c r="BC26" t="s">
        <v>201</v>
      </c>
      <c r="BD26" t="s">
        <v>202</v>
      </c>
      <c r="BE26" t="s">
        <v>203</v>
      </c>
      <c r="BF26" t="s">
        <v>204</v>
      </c>
      <c r="BG26" t="s">
        <v>205</v>
      </c>
      <c r="BH26" t="s">
        <v>206</v>
      </c>
      <c r="BI26" t="s">
        <v>207</v>
      </c>
      <c r="BJ26" t="s">
        <v>208</v>
      </c>
      <c r="BK26" t="s">
        <v>209</v>
      </c>
      <c r="BL26" t="s">
        <v>210</v>
      </c>
      <c r="BM26" t="s">
        <v>211</v>
      </c>
      <c r="BN26" t="s">
        <v>212</v>
      </c>
      <c r="BO26" t="s">
        <v>213</v>
      </c>
      <c r="BP26" t="s">
        <v>214</v>
      </c>
      <c r="BQ26" t="s">
        <v>215</v>
      </c>
      <c r="BR26" t="s">
        <v>216</v>
      </c>
      <c r="BS26" t="s">
        <v>217</v>
      </c>
      <c r="BT26" t="s">
        <v>218</v>
      </c>
      <c r="BU26" t="s">
        <v>219</v>
      </c>
      <c r="BV26" t="s">
        <v>220</v>
      </c>
      <c r="BW26" t="s">
        <v>221</v>
      </c>
      <c r="BX26" t="s">
        <v>222</v>
      </c>
      <c r="BY26" t="s">
        <v>223</v>
      </c>
      <c r="BZ26" t="s">
        <v>224</v>
      </c>
      <c r="CA26" t="s">
        <v>225</v>
      </c>
      <c r="CB26" t="s">
        <v>226</v>
      </c>
      <c r="CC26" t="s">
        <v>227</v>
      </c>
      <c r="CD26" t="s">
        <v>228</v>
      </c>
      <c r="CE26" t="s">
        <v>229</v>
      </c>
      <c r="CF26" t="s">
        <v>230</v>
      </c>
      <c r="CG26" t="s">
        <v>231</v>
      </c>
      <c r="CH26" t="s">
        <v>232</v>
      </c>
      <c r="CI26" t="s">
        <v>233</v>
      </c>
      <c r="CJ26" t="s">
        <v>234</v>
      </c>
      <c r="CK26" t="s">
        <v>235</v>
      </c>
      <c r="CL26" t="s">
        <v>236</v>
      </c>
      <c r="CM26" t="s">
        <v>237</v>
      </c>
      <c r="CN26" t="s">
        <v>238</v>
      </c>
      <c r="CO26" t="s">
        <v>239</v>
      </c>
    </row>
    <row r="27" spans="1:93" x14ac:dyDescent="0.25">
      <c r="A27" s="2"/>
      <c r="C27" s="2">
        <v>45519</v>
      </c>
      <c r="D27">
        <v>35.6</v>
      </c>
      <c r="E27">
        <v>37.880085679695533</v>
      </c>
      <c r="N27">
        <v>990.19547298381701</v>
      </c>
      <c r="O27">
        <v>233.19933064554974</v>
      </c>
      <c r="P27" t="e">
        <v>#N/A</v>
      </c>
      <c r="Q27">
        <v>15.95903988058611</v>
      </c>
      <c r="R27" t="e">
        <v>#N/A</v>
      </c>
      <c r="S27">
        <v>0.39011534829627148</v>
      </c>
      <c r="T27" t="e">
        <v>#N/A</v>
      </c>
      <c r="U27" t="e">
        <v>#N/A</v>
      </c>
      <c r="V27" t="e">
        <v>#N/A</v>
      </c>
      <c r="W27">
        <v>0.34346893377178644</v>
      </c>
      <c r="X27">
        <v>9.2556179775280897E-2</v>
      </c>
      <c r="Y27">
        <v>8.4124722088217474E-2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>
        <v>11.396339579426419</v>
      </c>
      <c r="AF27" t="e">
        <v>#N/A</v>
      </c>
      <c r="AG27">
        <v>0.2279382056889267</v>
      </c>
      <c r="AH27" t="e">
        <v>#N/A</v>
      </c>
      <c r="AI27" t="e">
        <v>#N/A</v>
      </c>
      <c r="AJ27">
        <v>21.15918973379998</v>
      </c>
      <c r="AK27">
        <v>51.493378716524376</v>
      </c>
      <c r="AL27" t="e">
        <v>#N/A</v>
      </c>
      <c r="AM27">
        <v>562378645.20596504</v>
      </c>
      <c r="AN27" t="e">
        <v>#N/A</v>
      </c>
      <c r="AO27">
        <v>638755123.03154302</v>
      </c>
      <c r="AP27" t="e">
        <v>#N/A</v>
      </c>
      <c r="AQ27">
        <v>2443604019.6504726</v>
      </c>
      <c r="AR27" t="e">
        <v>#N/A</v>
      </c>
      <c r="AS27">
        <v>-76376477.825578123</v>
      </c>
      <c r="AT27">
        <v>310566160</v>
      </c>
      <c r="AU27">
        <v>460127610.87408984</v>
      </c>
      <c r="AV27" t="e">
        <v>#N/A</v>
      </c>
      <c r="AW27" t="e">
        <v>#N/A</v>
      </c>
      <c r="AX27" t="e">
        <v>#N/A</v>
      </c>
      <c r="AY27">
        <v>562378645.20596492</v>
      </c>
      <c r="AZ27" t="e">
        <v>#N/A</v>
      </c>
      <c r="BA27" t="e">
        <v>#N/A</v>
      </c>
      <c r="BB27">
        <v>6087490942.5</v>
      </c>
      <c r="BC27">
        <v>11278947306.742001</v>
      </c>
      <c r="BD27" t="e">
        <v>#N/A</v>
      </c>
      <c r="BE27">
        <v>11.887112078080316</v>
      </c>
      <c r="BF27" t="e">
        <v>#N/A</v>
      </c>
      <c r="BG27" t="e">
        <v>#N/A</v>
      </c>
      <c r="BH27" t="e">
        <v>#N/A</v>
      </c>
      <c r="BI27">
        <v>12363843314.666</v>
      </c>
      <c r="BJ27">
        <v>313586480</v>
      </c>
      <c r="BK27">
        <v>460106298.84375</v>
      </c>
      <c r="BL27">
        <v>1522029180</v>
      </c>
      <c r="BM27">
        <v>4002465861.4242659</v>
      </c>
      <c r="BN27">
        <v>1522029180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>
        <v>321789679</v>
      </c>
      <c r="BU27" t="e">
        <v>#N/A</v>
      </c>
      <c r="BV27">
        <v>406778400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>
        <v>1355941729.1155431</v>
      </c>
      <c r="CD27">
        <v>406778400</v>
      </c>
      <c r="CE27">
        <v>525448594.60488284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>
        <v>460127610.8740899</v>
      </c>
    </row>
    <row r="28" spans="1:93" x14ac:dyDescent="0.25">
      <c r="A28" s="2">
        <v>42591</v>
      </c>
      <c r="B28">
        <f>A28-A25</f>
        <v>91</v>
      </c>
      <c r="C28" s="2">
        <v>42409</v>
      </c>
      <c r="F28" t="e">
        <v>#N/A</v>
      </c>
      <c r="J28">
        <v>1.2788767127988121</v>
      </c>
      <c r="L28" t="e">
        <v>#N/A</v>
      </c>
    </row>
    <row r="29" spans="1:93" x14ac:dyDescent="0.25">
      <c r="A29" s="2"/>
      <c r="C29" s="2">
        <v>42500</v>
      </c>
      <c r="G29">
        <v>3.5639300718679618</v>
      </c>
      <c r="I29">
        <v>2.4605734443311205</v>
      </c>
      <c r="K29">
        <v>0.96526612041291471</v>
      </c>
      <c r="M29">
        <v>2.4056918940009928</v>
      </c>
    </row>
    <row r="30" spans="1:93" x14ac:dyDescent="0.25">
      <c r="A30" s="2"/>
      <c r="C30" s="2">
        <v>42690</v>
      </c>
      <c r="H30">
        <v>13.291068336220469</v>
      </c>
    </row>
    <row r="31" spans="1:93" x14ac:dyDescent="0.25">
      <c r="A31" s="2">
        <v>42683</v>
      </c>
      <c r="B31">
        <f>A31-A28</f>
        <v>92</v>
      </c>
      <c r="C31" s="2">
        <v>42409</v>
      </c>
      <c r="D31" t="s">
        <v>2139</v>
      </c>
      <c r="E31" t="s">
        <v>2139</v>
      </c>
      <c r="F31" t="s">
        <v>2139</v>
      </c>
      <c r="G31" t="s">
        <v>2139</v>
      </c>
      <c r="H31" t="s">
        <v>2139</v>
      </c>
      <c r="I31" t="s">
        <v>2139</v>
      </c>
      <c r="J31" t="s">
        <v>2139</v>
      </c>
      <c r="K31" t="s">
        <v>2139</v>
      </c>
      <c r="L31" t="s">
        <v>2139</v>
      </c>
      <c r="M31" t="s">
        <v>2139</v>
      </c>
      <c r="N31" t="s">
        <v>2139</v>
      </c>
      <c r="O31" t="s">
        <v>2139</v>
      </c>
      <c r="P31" t="s">
        <v>2139</v>
      </c>
      <c r="Q31" t="s">
        <v>2139</v>
      </c>
      <c r="R31" t="s">
        <v>2139</v>
      </c>
      <c r="S31" t="s">
        <v>2139</v>
      </c>
      <c r="T31" t="s">
        <v>2139</v>
      </c>
      <c r="U31" t="s">
        <v>2139</v>
      </c>
      <c r="V31" t="s">
        <v>2139</v>
      </c>
      <c r="W31" t="s">
        <v>2139</v>
      </c>
      <c r="X31" t="s">
        <v>2139</v>
      </c>
      <c r="Y31" t="s">
        <v>2139</v>
      </c>
      <c r="Z31" t="s">
        <v>2139</v>
      </c>
      <c r="AA31" t="s">
        <v>2139</v>
      </c>
      <c r="AB31" t="s">
        <v>2139</v>
      </c>
      <c r="AC31" t="s">
        <v>2139</v>
      </c>
      <c r="AD31" t="s">
        <v>2139</v>
      </c>
      <c r="AE31" t="s">
        <v>2139</v>
      </c>
      <c r="AF31" t="s">
        <v>2139</v>
      </c>
      <c r="AG31" t="s">
        <v>2139</v>
      </c>
      <c r="AH31" t="s">
        <v>2139</v>
      </c>
      <c r="AI31" t="s">
        <v>2139</v>
      </c>
      <c r="AJ31" t="s">
        <v>2139</v>
      </c>
      <c r="AK31" t="s">
        <v>2139</v>
      </c>
      <c r="AL31" t="s">
        <v>2139</v>
      </c>
      <c r="AM31" t="s">
        <v>2139</v>
      </c>
      <c r="AN31" t="s">
        <v>2139</v>
      </c>
      <c r="AO31" t="s">
        <v>2139</v>
      </c>
      <c r="AP31" t="s">
        <v>2139</v>
      </c>
      <c r="AQ31" t="s">
        <v>2139</v>
      </c>
      <c r="AR31" t="s">
        <v>2139</v>
      </c>
      <c r="AS31" t="s">
        <v>2139</v>
      </c>
      <c r="AT31" t="s">
        <v>2139</v>
      </c>
      <c r="AU31" t="s">
        <v>2139</v>
      </c>
      <c r="AV31" t="s">
        <v>2139</v>
      </c>
      <c r="AW31" t="s">
        <v>2139</v>
      </c>
      <c r="AX31" t="s">
        <v>2139</v>
      </c>
      <c r="AY31" t="s">
        <v>2139</v>
      </c>
      <c r="AZ31" t="s">
        <v>2139</v>
      </c>
      <c r="BA31" t="s">
        <v>2139</v>
      </c>
      <c r="BB31" t="s">
        <v>2139</v>
      </c>
      <c r="BC31" t="s">
        <v>2139</v>
      </c>
      <c r="BD31" t="s">
        <v>2139</v>
      </c>
      <c r="BE31" t="s">
        <v>2139</v>
      </c>
      <c r="BF31" t="s">
        <v>2139</v>
      </c>
      <c r="BG31" t="s">
        <v>2139</v>
      </c>
      <c r="BH31" t="s">
        <v>2139</v>
      </c>
      <c r="BI31" t="s">
        <v>2139</v>
      </c>
      <c r="BJ31" t="s">
        <v>2139</v>
      </c>
      <c r="BK31" t="s">
        <v>2139</v>
      </c>
      <c r="BL31" t="s">
        <v>2139</v>
      </c>
      <c r="BM31" t="s">
        <v>2139</v>
      </c>
      <c r="BN31" t="s">
        <v>2139</v>
      </c>
      <c r="BO31" t="s">
        <v>2139</v>
      </c>
      <c r="BP31" t="s">
        <v>2139</v>
      </c>
      <c r="BQ31" t="s">
        <v>2139</v>
      </c>
      <c r="BR31" t="s">
        <v>2139</v>
      </c>
      <c r="BS31" t="s">
        <v>2139</v>
      </c>
      <c r="BT31" t="s">
        <v>2139</v>
      </c>
      <c r="BU31" t="s">
        <v>2139</v>
      </c>
      <c r="BV31" t="s">
        <v>2139</v>
      </c>
      <c r="BW31" t="s">
        <v>2139</v>
      </c>
      <c r="BX31" t="s">
        <v>2139</v>
      </c>
      <c r="BY31" t="s">
        <v>2139</v>
      </c>
      <c r="BZ31" t="s">
        <v>2139</v>
      </c>
      <c r="CA31" t="s">
        <v>2139</v>
      </c>
      <c r="CB31" t="s">
        <v>2139</v>
      </c>
      <c r="CC31" t="s">
        <v>2139</v>
      </c>
      <c r="CD31" t="s">
        <v>2139</v>
      </c>
      <c r="CE31" t="s">
        <v>2139</v>
      </c>
      <c r="CF31" t="s">
        <v>2139</v>
      </c>
      <c r="CG31" t="s">
        <v>2139</v>
      </c>
      <c r="CH31" t="s">
        <v>2139</v>
      </c>
      <c r="CI31" t="s">
        <v>2139</v>
      </c>
      <c r="CJ31" t="s">
        <v>2139</v>
      </c>
      <c r="CK31" t="s">
        <v>2139</v>
      </c>
      <c r="CL31" t="s">
        <v>2139</v>
      </c>
      <c r="CM31" t="s">
        <v>2139</v>
      </c>
      <c r="CN31" t="s">
        <v>2139</v>
      </c>
      <c r="CO31" t="s">
        <v>2139</v>
      </c>
    </row>
    <row r="32" spans="1:93" x14ac:dyDescent="0.25">
      <c r="A32" s="2"/>
      <c r="C32" s="2" t="s">
        <v>3</v>
      </c>
      <c r="D32" t="s">
        <v>810</v>
      </c>
      <c r="E32" t="s">
        <v>811</v>
      </c>
      <c r="F32" t="s">
        <v>812</v>
      </c>
      <c r="G32" t="s">
        <v>813</v>
      </c>
      <c r="H32" t="s">
        <v>814</v>
      </c>
      <c r="I32" t="s">
        <v>815</v>
      </c>
      <c r="J32" t="s">
        <v>816</v>
      </c>
      <c r="K32" t="s">
        <v>817</v>
      </c>
      <c r="L32" t="s">
        <v>818</v>
      </c>
      <c r="M32" t="s">
        <v>819</v>
      </c>
      <c r="N32" t="s">
        <v>820</v>
      </c>
      <c r="O32" t="s">
        <v>821</v>
      </c>
      <c r="P32" t="s">
        <v>822</v>
      </c>
      <c r="Q32" t="s">
        <v>823</v>
      </c>
      <c r="R32" t="s">
        <v>824</v>
      </c>
      <c r="S32" t="s">
        <v>825</v>
      </c>
      <c r="T32" t="s">
        <v>826</v>
      </c>
      <c r="U32" t="s">
        <v>827</v>
      </c>
      <c r="V32" t="s">
        <v>828</v>
      </c>
      <c r="W32" t="s">
        <v>829</v>
      </c>
      <c r="X32" t="s">
        <v>830</v>
      </c>
      <c r="Y32" t="s">
        <v>831</v>
      </c>
      <c r="Z32" t="s">
        <v>832</v>
      </c>
      <c r="AA32" t="s">
        <v>833</v>
      </c>
      <c r="AB32" t="s">
        <v>834</v>
      </c>
      <c r="AC32" t="s">
        <v>835</v>
      </c>
      <c r="AD32" t="s">
        <v>836</v>
      </c>
      <c r="AE32" t="s">
        <v>837</v>
      </c>
      <c r="AF32" t="s">
        <v>838</v>
      </c>
      <c r="AG32" t="s">
        <v>839</v>
      </c>
      <c r="AH32" t="s">
        <v>840</v>
      </c>
      <c r="AI32" t="s">
        <v>841</v>
      </c>
      <c r="AJ32" t="s">
        <v>842</v>
      </c>
      <c r="AK32" t="s">
        <v>843</v>
      </c>
      <c r="AL32" t="s">
        <v>844</v>
      </c>
      <c r="AM32" t="s">
        <v>845</v>
      </c>
      <c r="AN32" t="s">
        <v>846</v>
      </c>
      <c r="AO32" t="s">
        <v>847</v>
      </c>
      <c r="AP32" t="s">
        <v>848</v>
      </c>
      <c r="AQ32" t="s">
        <v>849</v>
      </c>
      <c r="AR32" t="s">
        <v>850</v>
      </c>
      <c r="AS32" t="s">
        <v>851</v>
      </c>
      <c r="AT32" t="s">
        <v>852</v>
      </c>
      <c r="AU32" t="s">
        <v>853</v>
      </c>
      <c r="AV32" t="s">
        <v>854</v>
      </c>
      <c r="AW32" t="s">
        <v>855</v>
      </c>
      <c r="AX32" t="s">
        <v>856</v>
      </c>
      <c r="AY32" t="s">
        <v>857</v>
      </c>
      <c r="AZ32" t="s">
        <v>858</v>
      </c>
      <c r="BA32" t="s">
        <v>859</v>
      </c>
      <c r="BB32" t="s">
        <v>860</v>
      </c>
      <c r="BC32" t="s">
        <v>861</v>
      </c>
      <c r="BD32" t="s">
        <v>862</v>
      </c>
      <c r="BE32" t="s">
        <v>863</v>
      </c>
      <c r="BF32" t="s">
        <v>864</v>
      </c>
      <c r="BG32" t="s">
        <v>865</v>
      </c>
      <c r="BH32" t="s">
        <v>866</v>
      </c>
      <c r="BI32" t="s">
        <v>867</v>
      </c>
      <c r="BJ32" t="s">
        <v>868</v>
      </c>
      <c r="BK32" t="s">
        <v>869</v>
      </c>
      <c r="BL32" t="s">
        <v>870</v>
      </c>
      <c r="BM32" t="s">
        <v>871</v>
      </c>
      <c r="BN32" t="s">
        <v>872</v>
      </c>
      <c r="BO32" t="s">
        <v>873</v>
      </c>
      <c r="BP32" t="s">
        <v>874</v>
      </c>
      <c r="BQ32" t="s">
        <v>875</v>
      </c>
      <c r="BR32" t="s">
        <v>876</v>
      </c>
      <c r="BS32" t="s">
        <v>877</v>
      </c>
      <c r="BT32" t="s">
        <v>878</v>
      </c>
      <c r="BU32" t="s">
        <v>879</v>
      </c>
      <c r="BV32" t="s">
        <v>880</v>
      </c>
      <c r="BW32" t="s">
        <v>881</v>
      </c>
      <c r="BX32" t="s">
        <v>882</v>
      </c>
      <c r="BY32" t="s">
        <v>883</v>
      </c>
      <c r="BZ32" t="s">
        <v>884</v>
      </c>
      <c r="CA32" t="s">
        <v>885</v>
      </c>
      <c r="CB32" t="s">
        <v>886</v>
      </c>
      <c r="CC32" t="s">
        <v>887</v>
      </c>
      <c r="CD32" t="s">
        <v>888</v>
      </c>
      <c r="CE32" t="s">
        <v>889</v>
      </c>
      <c r="CF32" t="s">
        <v>890</v>
      </c>
      <c r="CG32" t="s">
        <v>891</v>
      </c>
      <c r="CH32" t="s">
        <v>892</v>
      </c>
      <c r="CI32" t="s">
        <v>893</v>
      </c>
      <c r="CJ32" t="s">
        <v>894</v>
      </c>
      <c r="CK32" t="s">
        <v>895</v>
      </c>
      <c r="CL32" t="s">
        <v>896</v>
      </c>
      <c r="CM32" t="s">
        <v>897</v>
      </c>
      <c r="CN32" t="s">
        <v>898</v>
      </c>
      <c r="CO32" t="s">
        <v>899</v>
      </c>
    </row>
    <row r="33" spans="1:93" x14ac:dyDescent="0.25">
      <c r="A33" s="2"/>
      <c r="C33" s="2">
        <v>45519</v>
      </c>
      <c r="D33">
        <v>34.4</v>
      </c>
      <c r="E33">
        <v>37.224751072015849</v>
      </c>
      <c r="N33">
        <v>882.37035515208959</v>
      </c>
      <c r="O33">
        <v>192.11735424002299</v>
      </c>
      <c r="P33" t="e">
        <v>#N/A</v>
      </c>
      <c r="Q33">
        <v>8.7483372458448212</v>
      </c>
      <c r="R33" t="e">
        <v>#N/A</v>
      </c>
      <c r="S33">
        <v>0.20983200854770745</v>
      </c>
      <c r="T33" t="e">
        <v>#N/A</v>
      </c>
      <c r="U33" t="e">
        <v>#N/A</v>
      </c>
      <c r="V33" t="e">
        <v>#N/A</v>
      </c>
      <c r="W33">
        <v>0.17184155061477299</v>
      </c>
      <c r="X33">
        <v>9.5784883720930233E-2</v>
      </c>
      <c r="Y33">
        <v>8.8179209292964147E-2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>
        <v>10.656311855171026</v>
      </c>
      <c r="AF33" t="e">
        <v>#N/A</v>
      </c>
      <c r="AG33">
        <v>0.24961786323560617</v>
      </c>
      <c r="AH33" t="e">
        <v>#N/A</v>
      </c>
      <c r="AI33" t="e">
        <v>#N/A</v>
      </c>
      <c r="AJ33">
        <v>20.785020006127166</v>
      </c>
      <c r="AK33">
        <v>52.013288881942309</v>
      </c>
      <c r="AL33" t="e">
        <v>#N/A</v>
      </c>
      <c r="AM33">
        <v>271260329.26055837</v>
      </c>
      <c r="AN33" t="e">
        <v>#N/A</v>
      </c>
      <c r="AO33">
        <v>331230133.36660475</v>
      </c>
      <c r="AP33" t="e">
        <v>#N/A</v>
      </c>
      <c r="AQ33">
        <v>1564906461.2711167</v>
      </c>
      <c r="AR33" t="e">
        <v>#N/A</v>
      </c>
      <c r="AS33">
        <v>-59969804.106046528</v>
      </c>
      <c r="AT33">
        <v>368230900.5</v>
      </c>
      <c r="AU33">
        <v>420610834.94981408</v>
      </c>
      <c r="AV33" t="e">
        <v>#N/A</v>
      </c>
      <c r="AW33" t="e">
        <v>#N/A</v>
      </c>
      <c r="AX33" t="e">
        <v>#N/A</v>
      </c>
      <c r="AY33">
        <v>255203062.59218615</v>
      </c>
      <c r="AZ33" t="e">
        <v>#N/A</v>
      </c>
      <c r="BA33" t="e">
        <v>#N/A</v>
      </c>
      <c r="BB33">
        <v>8570186502</v>
      </c>
      <c r="BC33">
        <v>11757282182.037001</v>
      </c>
      <c r="BD33" t="e">
        <v>#N/A</v>
      </c>
      <c r="BE33">
        <v>11.340541699320847</v>
      </c>
      <c r="BF33" t="e">
        <v>#N/A</v>
      </c>
      <c r="BG33" t="e">
        <v>#N/A</v>
      </c>
      <c r="BH33" t="e">
        <v>#N/A</v>
      </c>
      <c r="BI33">
        <v>12974857003.395</v>
      </c>
      <c r="BJ33">
        <v>359351667.00000006</v>
      </c>
      <c r="BK33">
        <v>420537676.75283736</v>
      </c>
      <c r="BL33">
        <v>1775741674.25</v>
      </c>
      <c r="BM33">
        <v>3786206727.7290711</v>
      </c>
      <c r="BN33">
        <v>1775741674.25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>
        <v>361112181</v>
      </c>
      <c r="BU33" t="e">
        <v>#N/A</v>
      </c>
      <c r="BV33">
        <v>516092024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>
        <v>1250814956.9901865</v>
      </c>
      <c r="CD33">
        <v>516092024</v>
      </c>
      <c r="CE33">
        <v>444690070.27893037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>
        <v>420610834.94981402</v>
      </c>
    </row>
    <row r="34" spans="1:93" x14ac:dyDescent="0.25">
      <c r="A34" s="2">
        <v>42780</v>
      </c>
      <c r="B34">
        <f>A34-A31</f>
        <v>97</v>
      </c>
      <c r="C34" s="2">
        <v>42409</v>
      </c>
      <c r="F34" t="e">
        <v>#N/A</v>
      </c>
      <c r="J34">
        <v>1.2788767127988121</v>
      </c>
      <c r="L34" t="e">
        <v>#N/A</v>
      </c>
    </row>
    <row r="35" spans="1:93" x14ac:dyDescent="0.25">
      <c r="A35" s="2"/>
      <c r="C35" s="2">
        <v>42684</v>
      </c>
      <c r="G35">
        <v>2.8289700155367248</v>
      </c>
      <c r="I35">
        <v>1.898442725008894</v>
      </c>
      <c r="K35">
        <v>0.88444899845375657</v>
      </c>
      <c r="M35">
        <v>1.9559423272389618</v>
      </c>
    </row>
    <row r="36" spans="1:93" x14ac:dyDescent="0.25">
      <c r="A36" s="2"/>
      <c r="C36" s="2">
        <v>42690</v>
      </c>
      <c r="H36">
        <v>11.843767223901674</v>
      </c>
    </row>
    <row r="37" spans="1:93" x14ac:dyDescent="0.25">
      <c r="A37" s="2">
        <v>42864</v>
      </c>
      <c r="B37">
        <f>A37-A34</f>
        <v>84</v>
      </c>
      <c r="C37" s="2">
        <v>42474</v>
      </c>
      <c r="F37" t="e">
        <v>#N/A</v>
      </c>
      <c r="J37" t="e">
        <v>#N/A</v>
      </c>
      <c r="L37" t="e">
        <v>#N/A</v>
      </c>
    </row>
    <row r="38" spans="1:93" x14ac:dyDescent="0.25">
      <c r="A38" s="2"/>
      <c r="C38" s="2">
        <v>42780</v>
      </c>
      <c r="G38">
        <v>1.754802827228968</v>
      </c>
      <c r="I38">
        <v>1.2521578521221661</v>
      </c>
      <c r="K38">
        <v>0.47479722633763038</v>
      </c>
      <c r="M38">
        <v>1.1625023172108244</v>
      </c>
    </row>
    <row r="39" spans="1:93" x14ac:dyDescent="0.25">
      <c r="A39" s="2"/>
      <c r="C39" s="2">
        <v>42690</v>
      </c>
      <c r="H39" t="e">
        <v>#N/A</v>
      </c>
    </row>
    <row r="40" spans="1:93" x14ac:dyDescent="0.25">
      <c r="A40" s="2">
        <v>42955</v>
      </c>
      <c r="B40">
        <f>A40-A37</f>
        <v>91</v>
      </c>
      <c r="C40" s="2">
        <v>42474</v>
      </c>
      <c r="F40" t="e">
        <v>#N/A</v>
      </c>
      <c r="J40" t="e">
        <v>#N/A</v>
      </c>
      <c r="L40" t="e">
        <v>#N/A</v>
      </c>
    </row>
    <row r="41" spans="1:93" x14ac:dyDescent="0.25">
      <c r="A41" s="2"/>
      <c r="C41" s="2">
        <v>43244</v>
      </c>
      <c r="G41">
        <v>2.9832471163236272</v>
      </c>
      <c r="I41">
        <v>2.29547500215405</v>
      </c>
      <c r="K41">
        <v>0.3987319359636029</v>
      </c>
      <c r="M41">
        <v>2.3566476075434655</v>
      </c>
    </row>
    <row r="42" spans="1:93" x14ac:dyDescent="0.25">
      <c r="A42" s="2"/>
      <c r="C42" s="2">
        <v>43058</v>
      </c>
      <c r="H42" t="e">
        <v>#N/A</v>
      </c>
    </row>
    <row r="43" spans="1:93" x14ac:dyDescent="0.25">
      <c r="A43" s="2">
        <v>43048</v>
      </c>
      <c r="B43">
        <f>A43-A40</f>
        <v>93</v>
      </c>
      <c r="C43" s="2">
        <v>42474</v>
      </c>
      <c r="D43" t="s">
        <v>2139</v>
      </c>
      <c r="E43" t="s">
        <v>2139</v>
      </c>
      <c r="F43" t="s">
        <v>2139</v>
      </c>
      <c r="G43" t="s">
        <v>2139</v>
      </c>
      <c r="H43" t="s">
        <v>2139</v>
      </c>
      <c r="I43" t="s">
        <v>2139</v>
      </c>
      <c r="J43" t="s">
        <v>2139</v>
      </c>
      <c r="K43" t="s">
        <v>2139</v>
      </c>
      <c r="L43" t="s">
        <v>2139</v>
      </c>
      <c r="M43" t="s">
        <v>2139</v>
      </c>
      <c r="N43" t="s">
        <v>2139</v>
      </c>
      <c r="O43" t="s">
        <v>2139</v>
      </c>
      <c r="P43" t="s">
        <v>2139</v>
      </c>
      <c r="Q43" t="s">
        <v>2139</v>
      </c>
      <c r="R43" t="s">
        <v>2139</v>
      </c>
      <c r="S43" t="s">
        <v>2139</v>
      </c>
      <c r="T43" t="s">
        <v>2139</v>
      </c>
      <c r="U43" t="s">
        <v>2139</v>
      </c>
      <c r="V43" t="s">
        <v>2139</v>
      </c>
      <c r="W43" t="s">
        <v>2139</v>
      </c>
      <c r="X43" t="s">
        <v>2139</v>
      </c>
      <c r="Y43" t="s">
        <v>2139</v>
      </c>
      <c r="Z43" t="s">
        <v>2139</v>
      </c>
      <c r="AA43" t="s">
        <v>2139</v>
      </c>
      <c r="AB43" t="s">
        <v>2139</v>
      </c>
      <c r="AC43" t="s">
        <v>2139</v>
      </c>
      <c r="AD43" t="s">
        <v>2139</v>
      </c>
      <c r="AE43" t="s">
        <v>2139</v>
      </c>
      <c r="AF43" t="s">
        <v>2139</v>
      </c>
      <c r="AG43" t="s">
        <v>2139</v>
      </c>
      <c r="AH43" t="s">
        <v>2139</v>
      </c>
      <c r="AI43" t="s">
        <v>2139</v>
      </c>
      <c r="AJ43" t="s">
        <v>2139</v>
      </c>
      <c r="AK43" t="s">
        <v>2139</v>
      </c>
      <c r="AL43" t="s">
        <v>2139</v>
      </c>
      <c r="AM43" t="s">
        <v>2139</v>
      </c>
      <c r="AN43" t="s">
        <v>2139</v>
      </c>
      <c r="AO43" t="s">
        <v>2139</v>
      </c>
      <c r="AP43" t="s">
        <v>2139</v>
      </c>
      <c r="AQ43" t="s">
        <v>2139</v>
      </c>
      <c r="AR43" t="s">
        <v>2139</v>
      </c>
      <c r="AS43" t="s">
        <v>2139</v>
      </c>
      <c r="AT43" t="s">
        <v>2139</v>
      </c>
      <c r="AU43" t="s">
        <v>2139</v>
      </c>
      <c r="AV43" t="s">
        <v>2139</v>
      </c>
      <c r="AW43" t="s">
        <v>2139</v>
      </c>
      <c r="AX43" t="s">
        <v>2139</v>
      </c>
      <c r="AY43" t="s">
        <v>2139</v>
      </c>
      <c r="AZ43" t="s">
        <v>2139</v>
      </c>
      <c r="BA43" t="s">
        <v>2139</v>
      </c>
      <c r="BB43" t="s">
        <v>2139</v>
      </c>
      <c r="BC43" t="s">
        <v>2139</v>
      </c>
      <c r="BD43" t="s">
        <v>2139</v>
      </c>
      <c r="BE43" t="s">
        <v>2139</v>
      </c>
      <c r="BF43" t="s">
        <v>2139</v>
      </c>
      <c r="BG43" t="s">
        <v>2139</v>
      </c>
      <c r="BH43" t="s">
        <v>2139</v>
      </c>
      <c r="BI43" t="s">
        <v>2139</v>
      </c>
      <c r="BJ43" t="s">
        <v>2139</v>
      </c>
      <c r="BK43" t="s">
        <v>2139</v>
      </c>
      <c r="BL43" t="s">
        <v>2139</v>
      </c>
      <c r="BM43" t="s">
        <v>2139</v>
      </c>
      <c r="BN43" t="s">
        <v>2139</v>
      </c>
      <c r="BO43" t="s">
        <v>2139</v>
      </c>
      <c r="BP43" t="s">
        <v>2139</v>
      </c>
      <c r="BQ43" t="s">
        <v>2139</v>
      </c>
      <c r="BR43" t="s">
        <v>2139</v>
      </c>
      <c r="BS43" t="s">
        <v>2139</v>
      </c>
      <c r="BT43" t="s">
        <v>2139</v>
      </c>
      <c r="BU43" t="s">
        <v>2139</v>
      </c>
      <c r="BV43" t="s">
        <v>2139</v>
      </c>
      <c r="BW43" t="s">
        <v>2139</v>
      </c>
      <c r="BX43" t="s">
        <v>2139</v>
      </c>
      <c r="BY43" t="s">
        <v>2139</v>
      </c>
      <c r="BZ43" t="s">
        <v>2139</v>
      </c>
      <c r="CA43" t="s">
        <v>2139</v>
      </c>
      <c r="CB43" t="s">
        <v>2139</v>
      </c>
      <c r="CC43" t="s">
        <v>2139</v>
      </c>
      <c r="CD43" t="s">
        <v>2139</v>
      </c>
      <c r="CE43" t="s">
        <v>2139</v>
      </c>
      <c r="CF43" t="s">
        <v>2139</v>
      </c>
      <c r="CG43" t="s">
        <v>2139</v>
      </c>
      <c r="CH43" t="s">
        <v>2139</v>
      </c>
      <c r="CI43" t="s">
        <v>2139</v>
      </c>
      <c r="CJ43" t="s">
        <v>2139</v>
      </c>
      <c r="CK43" t="s">
        <v>2139</v>
      </c>
      <c r="CL43" t="s">
        <v>2139</v>
      </c>
      <c r="CM43" t="s">
        <v>2139</v>
      </c>
      <c r="CN43" t="s">
        <v>2139</v>
      </c>
      <c r="CO43" t="s">
        <v>2139</v>
      </c>
    </row>
    <row r="44" spans="1:93" x14ac:dyDescent="0.25">
      <c r="A44" s="2"/>
      <c r="C44" s="2" t="s">
        <v>3</v>
      </c>
      <c r="D44" t="s">
        <v>900</v>
      </c>
      <c r="E44" t="s">
        <v>901</v>
      </c>
      <c r="F44" t="s">
        <v>902</v>
      </c>
      <c r="G44" t="s">
        <v>903</v>
      </c>
      <c r="H44" t="s">
        <v>904</v>
      </c>
      <c r="I44" t="s">
        <v>905</v>
      </c>
      <c r="J44" t="s">
        <v>906</v>
      </c>
      <c r="K44" t="s">
        <v>907</v>
      </c>
      <c r="L44" t="s">
        <v>908</v>
      </c>
      <c r="M44" t="s">
        <v>909</v>
      </c>
      <c r="N44" t="s">
        <v>910</v>
      </c>
      <c r="O44" t="s">
        <v>911</v>
      </c>
      <c r="P44" t="s">
        <v>912</v>
      </c>
      <c r="Q44" t="s">
        <v>913</v>
      </c>
      <c r="R44" t="s">
        <v>914</v>
      </c>
      <c r="S44" t="s">
        <v>915</v>
      </c>
      <c r="T44" t="s">
        <v>916</v>
      </c>
      <c r="U44" t="s">
        <v>917</v>
      </c>
      <c r="V44" t="s">
        <v>918</v>
      </c>
      <c r="W44" t="s">
        <v>919</v>
      </c>
      <c r="X44" t="s">
        <v>920</v>
      </c>
      <c r="Y44" t="s">
        <v>921</v>
      </c>
      <c r="Z44" t="s">
        <v>922</v>
      </c>
      <c r="AA44" t="s">
        <v>923</v>
      </c>
      <c r="AB44" t="s">
        <v>924</v>
      </c>
      <c r="AC44" t="s">
        <v>925</v>
      </c>
      <c r="AD44" t="s">
        <v>926</v>
      </c>
      <c r="AE44" t="s">
        <v>927</v>
      </c>
      <c r="AF44" t="s">
        <v>928</v>
      </c>
      <c r="AG44" t="s">
        <v>929</v>
      </c>
      <c r="AH44" t="s">
        <v>930</v>
      </c>
      <c r="AI44" t="s">
        <v>931</v>
      </c>
      <c r="AJ44" t="s">
        <v>932</v>
      </c>
      <c r="AK44" t="s">
        <v>933</v>
      </c>
      <c r="AL44" t="s">
        <v>934</v>
      </c>
      <c r="AM44" t="s">
        <v>935</v>
      </c>
      <c r="AN44" t="s">
        <v>936</v>
      </c>
      <c r="AO44" t="s">
        <v>937</v>
      </c>
      <c r="AP44" t="s">
        <v>938</v>
      </c>
      <c r="AQ44" t="s">
        <v>939</v>
      </c>
      <c r="AR44" t="s">
        <v>940</v>
      </c>
      <c r="AS44" t="s">
        <v>941</v>
      </c>
      <c r="AT44" t="s">
        <v>942</v>
      </c>
      <c r="AU44" t="s">
        <v>943</v>
      </c>
      <c r="AV44" t="s">
        <v>944</v>
      </c>
      <c r="AW44" t="s">
        <v>945</v>
      </c>
      <c r="AX44" t="s">
        <v>946</v>
      </c>
      <c r="AY44" t="s">
        <v>947</v>
      </c>
      <c r="AZ44" t="s">
        <v>948</v>
      </c>
      <c r="BA44" t="s">
        <v>949</v>
      </c>
      <c r="BB44" t="s">
        <v>950</v>
      </c>
      <c r="BC44" t="s">
        <v>951</v>
      </c>
      <c r="BD44" t="s">
        <v>952</v>
      </c>
      <c r="BE44" t="s">
        <v>953</v>
      </c>
      <c r="BF44" t="s">
        <v>954</v>
      </c>
      <c r="BG44" t="s">
        <v>955</v>
      </c>
      <c r="BH44" t="s">
        <v>956</v>
      </c>
      <c r="BI44" t="s">
        <v>957</v>
      </c>
      <c r="BJ44" t="s">
        <v>958</v>
      </c>
      <c r="BK44" t="s">
        <v>959</v>
      </c>
      <c r="BL44" t="s">
        <v>960</v>
      </c>
      <c r="BM44" t="s">
        <v>961</v>
      </c>
      <c r="BN44" t="s">
        <v>962</v>
      </c>
      <c r="BO44" t="s">
        <v>963</v>
      </c>
      <c r="BP44" t="s">
        <v>964</v>
      </c>
      <c r="BQ44" t="s">
        <v>965</v>
      </c>
      <c r="BR44" t="s">
        <v>966</v>
      </c>
      <c r="BS44" t="s">
        <v>967</v>
      </c>
      <c r="BT44" t="s">
        <v>968</v>
      </c>
      <c r="BU44" t="s">
        <v>969</v>
      </c>
      <c r="BV44" t="s">
        <v>970</v>
      </c>
      <c r="BW44" t="s">
        <v>971</v>
      </c>
      <c r="BX44" t="s">
        <v>972</v>
      </c>
      <c r="BY44" t="s">
        <v>973</v>
      </c>
      <c r="BZ44" t="s">
        <v>974</v>
      </c>
      <c r="CA44" t="s">
        <v>975</v>
      </c>
      <c r="CB44" t="s">
        <v>976</v>
      </c>
      <c r="CC44" t="s">
        <v>977</v>
      </c>
      <c r="CD44" t="s">
        <v>978</v>
      </c>
      <c r="CE44" t="s">
        <v>979</v>
      </c>
      <c r="CF44" t="s">
        <v>980</v>
      </c>
      <c r="CG44" t="s">
        <v>981</v>
      </c>
      <c r="CH44" t="s">
        <v>982</v>
      </c>
      <c r="CI44" t="s">
        <v>983</v>
      </c>
      <c r="CJ44" t="s">
        <v>984</v>
      </c>
      <c r="CK44" t="s">
        <v>985</v>
      </c>
      <c r="CL44" t="s">
        <v>986</v>
      </c>
      <c r="CM44" t="s">
        <v>987</v>
      </c>
      <c r="CN44" t="s">
        <v>988</v>
      </c>
      <c r="CO44" t="s">
        <v>989</v>
      </c>
    </row>
    <row r="45" spans="1:93" x14ac:dyDescent="0.25">
      <c r="A45" s="2"/>
      <c r="C45" s="2">
        <v>45519</v>
      </c>
      <c r="D45">
        <v>34.1</v>
      </c>
      <c r="E45">
        <v>30.667870845665817</v>
      </c>
      <c r="N45">
        <v>419.5330094395747</v>
      </c>
      <c r="O45">
        <v>184.10246680601705</v>
      </c>
      <c r="P45" t="e">
        <v>#N/A</v>
      </c>
      <c r="Q45">
        <v>-9.748085683406245</v>
      </c>
      <c r="R45" t="e">
        <v>#N/A</v>
      </c>
      <c r="S45">
        <v>-0.22418280873172217</v>
      </c>
      <c r="T45" t="e">
        <v>#N/A</v>
      </c>
      <c r="U45" t="e">
        <v>#N/A</v>
      </c>
      <c r="V45" t="e">
        <v>#N/A</v>
      </c>
      <c r="W45">
        <v>-0.31752242498872613</v>
      </c>
      <c r="X45">
        <v>9.2375366568914943E-2</v>
      </c>
      <c r="Y45">
        <v>0.10728142248431728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>
        <v>7.7966891278048172</v>
      </c>
      <c r="AF45" t="e">
        <v>#N/A</v>
      </c>
      <c r="AG45">
        <v>0.21961848096256822</v>
      </c>
      <c r="AH45" t="e">
        <v>#N/A</v>
      </c>
      <c r="AI45" t="e">
        <v>#N/A</v>
      </c>
      <c r="AJ45">
        <v>32.039159956073647</v>
      </c>
      <c r="AK45">
        <v>44.51531635805798</v>
      </c>
      <c r="AL45" t="e">
        <v>#N/A</v>
      </c>
      <c r="AM45">
        <v>-504110153.55888313</v>
      </c>
      <c r="AN45" t="e">
        <v>#N/A</v>
      </c>
      <c r="AO45">
        <v>-355920783.0408287</v>
      </c>
      <c r="AP45" t="e">
        <v>#N/A</v>
      </c>
      <c r="AQ45">
        <v>975387952.56516314</v>
      </c>
      <c r="AR45" t="e">
        <v>#N/A</v>
      </c>
      <c r="AS45">
        <v>-148189370.51805443</v>
      </c>
      <c r="AT45">
        <v>418936188</v>
      </c>
      <c r="AU45">
        <v>485557944.64529079</v>
      </c>
      <c r="AV45" t="e">
        <v>#N/A</v>
      </c>
      <c r="AW45" t="e">
        <v>#N/A</v>
      </c>
      <c r="AX45" t="e">
        <v>#N/A</v>
      </c>
      <c r="AY45">
        <v>-518019350.66043955</v>
      </c>
      <c r="AZ45" t="e">
        <v>#N/A</v>
      </c>
      <c r="BA45" t="e">
        <v>#N/A</v>
      </c>
      <c r="BB45">
        <v>9958494592</v>
      </c>
      <c r="BC45">
        <v>13819019008.1</v>
      </c>
      <c r="BD45" t="e">
        <v>#N/A</v>
      </c>
      <c r="BE45">
        <v>9.3212783429133133</v>
      </c>
      <c r="BF45" t="e">
        <v>#N/A</v>
      </c>
      <c r="BG45" t="e">
        <v>#N/A</v>
      </c>
      <c r="BH45" t="e">
        <v>#N/A</v>
      </c>
      <c r="BI45">
        <v>15852217635.880001</v>
      </c>
      <c r="BJ45">
        <v>406314648.66666663</v>
      </c>
      <c r="BK45">
        <v>451426653.19767445</v>
      </c>
      <c r="BL45">
        <v>2096867595.5333333</v>
      </c>
      <c r="BM45">
        <v>3765354650.3364191</v>
      </c>
      <c r="BN45">
        <v>2096867595.5333333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>
        <v>673254977.5</v>
      </c>
      <c r="BU45" t="e">
        <v>#N/A</v>
      </c>
      <c r="BV45">
        <v>611713255.5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>
        <v>1829080828.840698</v>
      </c>
      <c r="CD45">
        <v>611713255.5</v>
      </c>
      <c r="CE45">
        <v>795074302.58733737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>
        <v>508721224.171942</v>
      </c>
    </row>
    <row r="46" spans="1:93" x14ac:dyDescent="0.25">
      <c r="A46" s="2">
        <v>43139</v>
      </c>
      <c r="B46">
        <f>A46-A43</f>
        <v>91</v>
      </c>
      <c r="C46" s="2">
        <v>42474</v>
      </c>
      <c r="F46" t="e">
        <v>#N/A</v>
      </c>
      <c r="J46" t="e">
        <v>#N/A</v>
      </c>
      <c r="L46" t="e">
        <v>#N/A</v>
      </c>
    </row>
    <row r="47" spans="1:93" x14ac:dyDescent="0.25">
      <c r="A47" s="2"/>
      <c r="B47" s="4"/>
      <c r="C47" s="2">
        <v>43460</v>
      </c>
      <c r="G47">
        <v>3.1243298091879006</v>
      </c>
      <c r="I47">
        <v>3.8932234247428252</v>
      </c>
      <c r="K47">
        <v>0.73743055814142489</v>
      </c>
      <c r="M47">
        <v>2.4313125596038745</v>
      </c>
    </row>
    <row r="48" spans="1:93" x14ac:dyDescent="0.25">
      <c r="A48" s="2"/>
      <c r="B48" s="4"/>
      <c r="C48" s="2">
        <v>43058</v>
      </c>
      <c r="H48" t="e">
        <v>#N/A</v>
      </c>
    </row>
    <row r="49" spans="1:93" x14ac:dyDescent="0.25">
      <c r="A49" s="2">
        <v>43244</v>
      </c>
      <c r="B49">
        <f>A49-A46</f>
        <v>105</v>
      </c>
      <c r="C49" s="2">
        <v>42963</v>
      </c>
      <c r="D49" t="s">
        <v>2139</v>
      </c>
      <c r="E49" t="s">
        <v>2139</v>
      </c>
      <c r="F49" t="s">
        <v>2139</v>
      </c>
      <c r="G49" t="s">
        <v>2139</v>
      </c>
      <c r="H49" t="s">
        <v>2139</v>
      </c>
      <c r="I49" t="s">
        <v>2139</v>
      </c>
      <c r="J49" t="s">
        <v>2139</v>
      </c>
      <c r="K49" t="s">
        <v>2139</v>
      </c>
      <c r="L49" t="s">
        <v>2139</v>
      </c>
      <c r="M49" t="s">
        <v>2139</v>
      </c>
      <c r="N49" t="s">
        <v>2139</v>
      </c>
      <c r="O49" t="s">
        <v>2139</v>
      </c>
      <c r="P49" t="s">
        <v>2139</v>
      </c>
      <c r="Q49" t="s">
        <v>2139</v>
      </c>
      <c r="R49" t="s">
        <v>2139</v>
      </c>
      <c r="S49" t="s">
        <v>2139</v>
      </c>
      <c r="T49" t="s">
        <v>2139</v>
      </c>
      <c r="U49" t="s">
        <v>2139</v>
      </c>
      <c r="V49" t="s">
        <v>2139</v>
      </c>
      <c r="W49" t="s">
        <v>2139</v>
      </c>
      <c r="X49" t="s">
        <v>2139</v>
      </c>
      <c r="Y49" t="s">
        <v>2139</v>
      </c>
      <c r="Z49" t="s">
        <v>2139</v>
      </c>
      <c r="AA49" t="s">
        <v>2139</v>
      </c>
      <c r="AB49" t="s">
        <v>2139</v>
      </c>
      <c r="AC49" t="s">
        <v>2139</v>
      </c>
      <c r="AD49" t="s">
        <v>2139</v>
      </c>
      <c r="AE49" t="s">
        <v>2139</v>
      </c>
      <c r="AF49" t="s">
        <v>2139</v>
      </c>
      <c r="AG49" t="s">
        <v>2139</v>
      </c>
      <c r="AH49" t="s">
        <v>2139</v>
      </c>
      <c r="AI49" t="s">
        <v>2139</v>
      </c>
      <c r="AJ49" t="s">
        <v>2139</v>
      </c>
      <c r="AK49" t="s">
        <v>2139</v>
      </c>
      <c r="AL49" t="s">
        <v>2139</v>
      </c>
      <c r="AM49" t="s">
        <v>2139</v>
      </c>
      <c r="AN49" t="s">
        <v>2139</v>
      </c>
      <c r="AO49" t="s">
        <v>2139</v>
      </c>
      <c r="AP49" t="s">
        <v>2139</v>
      </c>
      <c r="AQ49" t="s">
        <v>2139</v>
      </c>
      <c r="AR49" t="s">
        <v>2139</v>
      </c>
      <c r="AS49" t="s">
        <v>2139</v>
      </c>
      <c r="AT49" t="s">
        <v>2139</v>
      </c>
      <c r="AU49" t="s">
        <v>2139</v>
      </c>
      <c r="AV49" t="s">
        <v>2139</v>
      </c>
      <c r="AW49" t="s">
        <v>2139</v>
      </c>
      <c r="AX49" t="s">
        <v>2139</v>
      </c>
      <c r="AY49" t="s">
        <v>2139</v>
      </c>
      <c r="AZ49" t="s">
        <v>2139</v>
      </c>
      <c r="BA49" t="s">
        <v>2139</v>
      </c>
      <c r="BB49" t="s">
        <v>2139</v>
      </c>
      <c r="BC49" t="s">
        <v>2139</v>
      </c>
      <c r="BD49" t="s">
        <v>2139</v>
      </c>
      <c r="BE49" t="s">
        <v>2139</v>
      </c>
      <c r="BF49" t="s">
        <v>2139</v>
      </c>
      <c r="BG49" t="s">
        <v>2139</v>
      </c>
      <c r="BH49" t="s">
        <v>2139</v>
      </c>
      <c r="BI49" t="s">
        <v>2139</v>
      </c>
      <c r="BJ49" t="s">
        <v>2139</v>
      </c>
      <c r="BK49" t="s">
        <v>2139</v>
      </c>
      <c r="BL49" t="s">
        <v>2139</v>
      </c>
      <c r="BM49" t="s">
        <v>2139</v>
      </c>
      <c r="BN49" t="s">
        <v>2139</v>
      </c>
      <c r="BO49" t="s">
        <v>2139</v>
      </c>
      <c r="BP49" t="s">
        <v>2139</v>
      </c>
      <c r="BQ49" t="s">
        <v>2139</v>
      </c>
      <c r="BR49" t="s">
        <v>2139</v>
      </c>
      <c r="BS49" t="s">
        <v>2139</v>
      </c>
      <c r="BT49" t="s">
        <v>2139</v>
      </c>
      <c r="BU49" t="s">
        <v>2139</v>
      </c>
      <c r="BV49" t="s">
        <v>2139</v>
      </c>
      <c r="BW49" t="s">
        <v>2139</v>
      </c>
      <c r="BX49" t="s">
        <v>2139</v>
      </c>
      <c r="BY49" t="s">
        <v>2139</v>
      </c>
      <c r="BZ49" t="s">
        <v>2139</v>
      </c>
      <c r="CA49" t="s">
        <v>2139</v>
      </c>
      <c r="CB49" t="s">
        <v>2139</v>
      </c>
      <c r="CC49" t="s">
        <v>2139</v>
      </c>
      <c r="CD49" t="s">
        <v>2139</v>
      </c>
      <c r="CE49" t="s">
        <v>2139</v>
      </c>
      <c r="CF49" t="s">
        <v>2139</v>
      </c>
      <c r="CG49" t="s">
        <v>2139</v>
      </c>
      <c r="CH49" t="s">
        <v>2139</v>
      </c>
      <c r="CI49" t="s">
        <v>2139</v>
      </c>
      <c r="CJ49" t="s">
        <v>2139</v>
      </c>
      <c r="CK49" t="s">
        <v>2139</v>
      </c>
      <c r="CL49" t="s">
        <v>2139</v>
      </c>
      <c r="CM49" t="s">
        <v>2139</v>
      </c>
      <c r="CN49" t="s">
        <v>2139</v>
      </c>
      <c r="CO49" t="s">
        <v>2139</v>
      </c>
    </row>
    <row r="50" spans="1:93" x14ac:dyDescent="0.25">
      <c r="A50" s="2"/>
      <c r="C50" s="2" t="s">
        <v>3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  <c r="K50" t="s">
        <v>997</v>
      </c>
      <c r="L50" t="s">
        <v>998</v>
      </c>
      <c r="M50" t="s">
        <v>999</v>
      </c>
      <c r="N50" t="s">
        <v>1000</v>
      </c>
      <c r="O50" t="s">
        <v>1001</v>
      </c>
      <c r="P50" t="s">
        <v>1002</v>
      </c>
      <c r="Q50" t="s">
        <v>1003</v>
      </c>
      <c r="R50" t="s">
        <v>1004</v>
      </c>
      <c r="S50" t="s">
        <v>1005</v>
      </c>
      <c r="T50" t="s">
        <v>1006</v>
      </c>
      <c r="U50" t="s">
        <v>1007</v>
      </c>
      <c r="V50" t="s">
        <v>1008</v>
      </c>
      <c r="W50" t="s">
        <v>1009</v>
      </c>
      <c r="X50" t="s">
        <v>1010</v>
      </c>
      <c r="Y50" t="s">
        <v>1011</v>
      </c>
      <c r="Z50" t="s">
        <v>1012</v>
      </c>
      <c r="AA50" t="s">
        <v>1013</v>
      </c>
      <c r="AB50" t="s">
        <v>1014</v>
      </c>
      <c r="AC50" t="s">
        <v>1015</v>
      </c>
      <c r="AD50" t="s">
        <v>1016</v>
      </c>
      <c r="AE50" t="s">
        <v>1017</v>
      </c>
      <c r="AF50" t="s">
        <v>1018</v>
      </c>
      <c r="AG50" t="s">
        <v>1019</v>
      </c>
      <c r="AH50" t="s">
        <v>1020</v>
      </c>
      <c r="AI50" t="s">
        <v>1021</v>
      </c>
      <c r="AJ50" t="s">
        <v>1022</v>
      </c>
      <c r="AK50" t="s">
        <v>1023</v>
      </c>
      <c r="AL50" t="s">
        <v>1024</v>
      </c>
      <c r="AM50" t="s">
        <v>1025</v>
      </c>
      <c r="AN50" t="s">
        <v>1026</v>
      </c>
      <c r="AO50" t="s">
        <v>1027</v>
      </c>
      <c r="AP50" t="s">
        <v>1028</v>
      </c>
      <c r="AQ50" t="s">
        <v>1029</v>
      </c>
      <c r="AR50" t="s">
        <v>1030</v>
      </c>
      <c r="AS50" t="s">
        <v>1031</v>
      </c>
      <c r="AT50" t="s">
        <v>1032</v>
      </c>
      <c r="AU50" t="s">
        <v>1033</v>
      </c>
      <c r="AV50" t="s">
        <v>1034</v>
      </c>
      <c r="AW50" t="s">
        <v>1035</v>
      </c>
      <c r="AX50" t="s">
        <v>1036</v>
      </c>
      <c r="AY50" t="s">
        <v>1037</v>
      </c>
      <c r="AZ50" t="s">
        <v>1038</v>
      </c>
      <c r="BA50" t="s">
        <v>1039</v>
      </c>
      <c r="BB50" t="s">
        <v>1040</v>
      </c>
      <c r="BC50" t="s">
        <v>1041</v>
      </c>
      <c r="BD50" t="s">
        <v>1042</v>
      </c>
      <c r="BE50" t="s">
        <v>1043</v>
      </c>
      <c r="BF50" t="s">
        <v>1044</v>
      </c>
      <c r="BG50" t="s">
        <v>1045</v>
      </c>
      <c r="BH50" t="s">
        <v>1046</v>
      </c>
      <c r="BI50" t="s">
        <v>1047</v>
      </c>
      <c r="BJ50" t="s">
        <v>1048</v>
      </c>
      <c r="BK50" t="s">
        <v>1049</v>
      </c>
      <c r="BL50" t="s">
        <v>1050</v>
      </c>
      <c r="BM50" t="s">
        <v>1051</v>
      </c>
      <c r="BN50" t="s">
        <v>1052</v>
      </c>
      <c r="BO50" t="s">
        <v>1053</v>
      </c>
      <c r="BP50" t="s">
        <v>1054</v>
      </c>
      <c r="BQ50" t="s">
        <v>1055</v>
      </c>
      <c r="BR50" t="s">
        <v>1056</v>
      </c>
      <c r="BS50" t="s">
        <v>1057</v>
      </c>
      <c r="BT50" t="s">
        <v>1058</v>
      </c>
      <c r="BU50" t="s">
        <v>1059</v>
      </c>
      <c r="BV50" t="s">
        <v>1060</v>
      </c>
      <c r="BW50" t="s">
        <v>1061</v>
      </c>
      <c r="BX50" t="s">
        <v>1062</v>
      </c>
      <c r="BY50" t="s">
        <v>1063</v>
      </c>
      <c r="BZ50" t="s">
        <v>1064</v>
      </c>
      <c r="CA50" t="s">
        <v>1065</v>
      </c>
      <c r="CB50" t="s">
        <v>1066</v>
      </c>
      <c r="CC50" t="s">
        <v>1067</v>
      </c>
      <c r="CD50" t="s">
        <v>1068</v>
      </c>
      <c r="CE50" t="s">
        <v>1069</v>
      </c>
      <c r="CF50" t="s">
        <v>1070</v>
      </c>
      <c r="CG50" t="s">
        <v>1071</v>
      </c>
      <c r="CH50" t="s">
        <v>1072</v>
      </c>
      <c r="CI50" t="s">
        <v>1073</v>
      </c>
      <c r="CJ50" t="s">
        <v>1074</v>
      </c>
      <c r="CK50" t="s">
        <v>1075</v>
      </c>
      <c r="CL50" t="s">
        <v>1076</v>
      </c>
      <c r="CM50" t="s">
        <v>1077</v>
      </c>
      <c r="CN50" t="s">
        <v>1078</v>
      </c>
      <c r="CO50" t="s">
        <v>1079</v>
      </c>
    </row>
    <row r="51" spans="1:93" x14ac:dyDescent="0.25">
      <c r="A51" s="2"/>
      <c r="C51" s="2">
        <v>45519</v>
      </c>
      <c r="D51">
        <v>29.575000000000003</v>
      </c>
      <c r="E51">
        <v>28.042014702356006</v>
      </c>
      <c r="N51">
        <v>257.95714354826248</v>
      </c>
      <c r="O51">
        <v>146.19280944710692</v>
      </c>
      <c r="P51" t="e">
        <v>#N/A</v>
      </c>
      <c r="Q51">
        <v>-6.2204516412155464E-2</v>
      </c>
      <c r="R51" t="e">
        <v>#N/A</v>
      </c>
      <c r="S51">
        <v>-7.0210512478356354E-4</v>
      </c>
      <c r="T51" t="e">
        <v>#N/A</v>
      </c>
      <c r="U51" t="e">
        <v>#N/A</v>
      </c>
      <c r="V51" t="e">
        <v>#N/A</v>
      </c>
      <c r="W51">
        <v>-5.8133972340417249E-2</v>
      </c>
      <c r="X51">
        <v>0.12003381234150463</v>
      </c>
      <c r="Y51">
        <v>9.1654672940935544E-2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>
        <v>9.9868800749131506</v>
      </c>
      <c r="AF51" t="e">
        <v>#N/A</v>
      </c>
      <c r="AG51">
        <v>0.12209881607036503</v>
      </c>
      <c r="AH51" t="e">
        <v>#N/A</v>
      </c>
      <c r="AI51" t="e">
        <v>#N/A</v>
      </c>
      <c r="AJ51">
        <v>44.268395742717985</v>
      </c>
      <c r="AK51">
        <v>48.949754164580852</v>
      </c>
      <c r="AL51" t="e">
        <v>#N/A</v>
      </c>
      <c r="AM51">
        <v>-134990918.05613473</v>
      </c>
      <c r="AN51" t="e">
        <v>#N/A</v>
      </c>
      <c r="AO51">
        <v>-1630334.4077617184</v>
      </c>
      <c r="AP51" t="e">
        <v>#N/A</v>
      </c>
      <c r="AQ51">
        <v>1621201064.1000583</v>
      </c>
      <c r="AR51" t="e">
        <v>#N/A</v>
      </c>
      <c r="AS51">
        <v>-133360583.64837301</v>
      </c>
      <c r="AT51">
        <v>416789256.66666663</v>
      </c>
      <c r="AU51">
        <v>605908782.1873883</v>
      </c>
      <c r="AV51" t="e">
        <v>#N/A</v>
      </c>
      <c r="AW51" t="e">
        <v>#N/A</v>
      </c>
      <c r="AX51" t="e">
        <v>#N/A</v>
      </c>
      <c r="AY51">
        <v>-153219249.93113473</v>
      </c>
      <c r="AZ51" t="e">
        <v>#N/A</v>
      </c>
      <c r="BA51" t="e">
        <v>#N/A</v>
      </c>
      <c r="BB51">
        <v>9108714994.5</v>
      </c>
      <c r="BC51">
        <v>25249252071.279999</v>
      </c>
      <c r="BD51" t="e">
        <v>#N/A</v>
      </c>
      <c r="BE51">
        <v>10.91051844835477</v>
      </c>
      <c r="BF51" t="e">
        <v>#N/A</v>
      </c>
      <c r="BG51" t="e">
        <v>#N/A</v>
      </c>
      <c r="BH51" t="e">
        <v>#N/A</v>
      </c>
      <c r="BI51">
        <v>28058820226.279999</v>
      </c>
      <c r="BJ51">
        <v>407232990.09999996</v>
      </c>
      <c r="BK51">
        <v>543210303.10588241</v>
      </c>
      <c r="BL51">
        <v>1775058975.6333332</v>
      </c>
      <c r="BM51">
        <v>3962179452.8442125</v>
      </c>
      <c r="BN51">
        <v>1775058975.6333332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>
        <v>507943380</v>
      </c>
      <c r="BU51" t="e">
        <v>#N/A</v>
      </c>
      <c r="BV51">
        <v>404868128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>
        <v>2071118337.5306592</v>
      </c>
      <c r="CD51">
        <v>404868128</v>
      </c>
      <c r="CE51">
        <v>1071665000.4481649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>
        <v>624212707.46103549</v>
      </c>
    </row>
    <row r="52" spans="1:93" x14ac:dyDescent="0.25">
      <c r="A52" s="2">
        <v>43328</v>
      </c>
      <c r="B52">
        <f>A52-A49</f>
        <v>84</v>
      </c>
      <c r="C52" s="2">
        <v>42963</v>
      </c>
      <c r="D52" t="s">
        <v>2139</v>
      </c>
      <c r="E52" t="s">
        <v>2139</v>
      </c>
      <c r="F52" t="s">
        <v>2139</v>
      </c>
      <c r="G52" t="s">
        <v>2139</v>
      </c>
      <c r="H52" t="s">
        <v>2139</v>
      </c>
      <c r="I52" t="s">
        <v>2139</v>
      </c>
      <c r="J52" t="s">
        <v>2139</v>
      </c>
      <c r="K52" t="s">
        <v>2139</v>
      </c>
      <c r="L52" t="s">
        <v>2139</v>
      </c>
      <c r="M52" t="s">
        <v>2139</v>
      </c>
      <c r="N52" t="s">
        <v>2139</v>
      </c>
      <c r="O52" t="s">
        <v>2139</v>
      </c>
      <c r="P52" t="s">
        <v>2139</v>
      </c>
      <c r="Q52" t="s">
        <v>2139</v>
      </c>
      <c r="R52" t="s">
        <v>2139</v>
      </c>
      <c r="S52" t="s">
        <v>2139</v>
      </c>
      <c r="T52" t="s">
        <v>2139</v>
      </c>
      <c r="U52" t="s">
        <v>2139</v>
      </c>
      <c r="V52" t="s">
        <v>2139</v>
      </c>
      <c r="W52" t="s">
        <v>2139</v>
      </c>
      <c r="X52" t="s">
        <v>2139</v>
      </c>
      <c r="Y52" t="s">
        <v>2139</v>
      </c>
      <c r="Z52" t="s">
        <v>2139</v>
      </c>
      <c r="AA52" t="s">
        <v>2139</v>
      </c>
      <c r="AB52" t="s">
        <v>2139</v>
      </c>
      <c r="AC52" t="s">
        <v>2139</v>
      </c>
      <c r="AD52" t="s">
        <v>2139</v>
      </c>
      <c r="AE52" t="s">
        <v>2139</v>
      </c>
      <c r="AF52" t="s">
        <v>2139</v>
      </c>
      <c r="AG52" t="s">
        <v>2139</v>
      </c>
      <c r="AH52" t="s">
        <v>2139</v>
      </c>
      <c r="AI52" t="s">
        <v>2139</v>
      </c>
      <c r="AJ52" t="s">
        <v>2139</v>
      </c>
      <c r="AK52" t="s">
        <v>2139</v>
      </c>
      <c r="AL52" t="s">
        <v>2139</v>
      </c>
      <c r="AM52" t="s">
        <v>2139</v>
      </c>
      <c r="AN52" t="s">
        <v>2139</v>
      </c>
      <c r="AO52" t="s">
        <v>2139</v>
      </c>
      <c r="AP52" t="s">
        <v>2139</v>
      </c>
      <c r="AQ52" t="s">
        <v>2139</v>
      </c>
      <c r="AR52" t="s">
        <v>2139</v>
      </c>
      <c r="AS52" t="s">
        <v>2139</v>
      </c>
      <c r="AT52" t="s">
        <v>2139</v>
      </c>
      <c r="AU52" t="s">
        <v>2139</v>
      </c>
      <c r="AV52" t="s">
        <v>2139</v>
      </c>
      <c r="AW52" t="s">
        <v>2139</v>
      </c>
      <c r="AX52" t="s">
        <v>2139</v>
      </c>
      <c r="AY52" t="s">
        <v>2139</v>
      </c>
      <c r="AZ52" t="s">
        <v>2139</v>
      </c>
      <c r="BA52" t="s">
        <v>2139</v>
      </c>
      <c r="BB52" t="s">
        <v>2139</v>
      </c>
      <c r="BC52" t="s">
        <v>2139</v>
      </c>
      <c r="BD52" t="s">
        <v>2139</v>
      </c>
      <c r="BE52" t="s">
        <v>2139</v>
      </c>
      <c r="BF52" t="s">
        <v>2139</v>
      </c>
      <c r="BG52" t="s">
        <v>2139</v>
      </c>
      <c r="BH52" t="s">
        <v>2139</v>
      </c>
      <c r="BI52" t="s">
        <v>2139</v>
      </c>
      <c r="BJ52" t="s">
        <v>2139</v>
      </c>
      <c r="BK52" t="s">
        <v>2139</v>
      </c>
      <c r="BL52" t="s">
        <v>2139</v>
      </c>
      <c r="BM52" t="s">
        <v>2139</v>
      </c>
      <c r="BN52" t="s">
        <v>2139</v>
      </c>
      <c r="BO52" t="s">
        <v>2139</v>
      </c>
      <c r="BP52" t="s">
        <v>2139</v>
      </c>
      <c r="BQ52" t="s">
        <v>2139</v>
      </c>
      <c r="BR52" t="s">
        <v>2139</v>
      </c>
      <c r="BS52" t="s">
        <v>2139</v>
      </c>
      <c r="BT52" t="s">
        <v>2139</v>
      </c>
      <c r="BU52" t="s">
        <v>2139</v>
      </c>
      <c r="BV52" t="s">
        <v>2139</v>
      </c>
      <c r="BW52" t="s">
        <v>2139</v>
      </c>
      <c r="BX52" t="s">
        <v>2139</v>
      </c>
      <c r="BY52" t="s">
        <v>2139</v>
      </c>
      <c r="BZ52" t="s">
        <v>2139</v>
      </c>
      <c r="CA52" t="s">
        <v>2139</v>
      </c>
      <c r="CB52" t="s">
        <v>2139</v>
      </c>
      <c r="CC52" t="s">
        <v>2139</v>
      </c>
      <c r="CD52" t="s">
        <v>2139</v>
      </c>
      <c r="CE52" t="s">
        <v>2139</v>
      </c>
      <c r="CF52" t="s">
        <v>2139</v>
      </c>
      <c r="CG52" t="s">
        <v>2139</v>
      </c>
      <c r="CH52" t="s">
        <v>2139</v>
      </c>
      <c r="CI52" t="s">
        <v>2139</v>
      </c>
      <c r="CJ52" t="s">
        <v>2139</v>
      </c>
      <c r="CK52" t="s">
        <v>2139</v>
      </c>
      <c r="CL52" t="s">
        <v>2139</v>
      </c>
      <c r="CM52" t="s">
        <v>2139</v>
      </c>
      <c r="CN52" t="s">
        <v>2139</v>
      </c>
      <c r="CO52" t="s">
        <v>2139</v>
      </c>
    </row>
    <row r="53" spans="1:93" x14ac:dyDescent="0.25">
      <c r="A53" s="2"/>
      <c r="B53" s="4"/>
      <c r="C53" s="2" t="s">
        <v>3</v>
      </c>
      <c r="D53" t="s">
        <v>1080</v>
      </c>
      <c r="E53" t="s">
        <v>1081</v>
      </c>
      <c r="F53" t="s">
        <v>1082</v>
      </c>
      <c r="G53" t="s">
        <v>1083</v>
      </c>
      <c r="H53" t="s">
        <v>1084</v>
      </c>
      <c r="I53" t="s">
        <v>1085</v>
      </c>
      <c r="J53" t="s">
        <v>1086</v>
      </c>
      <c r="K53" t="s">
        <v>1087</v>
      </c>
      <c r="L53" t="s">
        <v>1088</v>
      </c>
      <c r="M53" t="s">
        <v>1089</v>
      </c>
      <c r="N53" t="s">
        <v>1090</v>
      </c>
      <c r="O53" t="s">
        <v>1091</v>
      </c>
      <c r="P53" t="s">
        <v>1092</v>
      </c>
      <c r="Q53" t="s">
        <v>1093</v>
      </c>
      <c r="R53" t="s">
        <v>1094</v>
      </c>
      <c r="S53" t="s">
        <v>1095</v>
      </c>
      <c r="T53" t="s">
        <v>1096</v>
      </c>
      <c r="U53" t="s">
        <v>1097</v>
      </c>
      <c r="V53" t="s">
        <v>1098</v>
      </c>
      <c r="W53" t="s">
        <v>1099</v>
      </c>
      <c r="X53" t="s">
        <v>1100</v>
      </c>
      <c r="Y53" t="s">
        <v>1101</v>
      </c>
      <c r="Z53" t="s">
        <v>1102</v>
      </c>
      <c r="AA53" t="s">
        <v>1103</v>
      </c>
      <c r="AB53" t="s">
        <v>1104</v>
      </c>
      <c r="AC53" t="s">
        <v>1105</v>
      </c>
      <c r="AD53" t="s">
        <v>1106</v>
      </c>
      <c r="AE53" t="s">
        <v>1107</v>
      </c>
      <c r="AF53" t="s">
        <v>1108</v>
      </c>
      <c r="AG53" t="s">
        <v>1109</v>
      </c>
      <c r="AH53" t="s">
        <v>1110</v>
      </c>
      <c r="AI53" t="s">
        <v>1111</v>
      </c>
      <c r="AJ53" t="s">
        <v>1112</v>
      </c>
      <c r="AK53" t="s">
        <v>1113</v>
      </c>
      <c r="AL53" t="s">
        <v>1114</v>
      </c>
      <c r="AM53" t="s">
        <v>1115</v>
      </c>
      <c r="AN53" t="s">
        <v>1116</v>
      </c>
      <c r="AO53" t="s">
        <v>1117</v>
      </c>
      <c r="AP53" t="s">
        <v>1118</v>
      </c>
      <c r="AQ53" t="s">
        <v>1119</v>
      </c>
      <c r="AR53" t="s">
        <v>1120</v>
      </c>
      <c r="AS53" t="s">
        <v>1121</v>
      </c>
      <c r="AT53" t="s">
        <v>1122</v>
      </c>
      <c r="AU53" t="s">
        <v>1123</v>
      </c>
      <c r="AV53" t="s">
        <v>1124</v>
      </c>
      <c r="AW53" t="s">
        <v>1125</v>
      </c>
      <c r="AX53" t="s">
        <v>1126</v>
      </c>
      <c r="AY53" t="s">
        <v>1127</v>
      </c>
      <c r="AZ53" t="s">
        <v>1128</v>
      </c>
      <c r="BA53" t="s">
        <v>1129</v>
      </c>
      <c r="BB53" t="s">
        <v>1130</v>
      </c>
      <c r="BC53" t="s">
        <v>1131</v>
      </c>
      <c r="BD53" t="s">
        <v>1132</v>
      </c>
      <c r="BE53" t="s">
        <v>1133</v>
      </c>
      <c r="BF53" t="s">
        <v>1134</v>
      </c>
      <c r="BG53" t="s">
        <v>1135</v>
      </c>
      <c r="BH53" t="s">
        <v>1136</v>
      </c>
      <c r="BI53" t="s">
        <v>1137</v>
      </c>
      <c r="BJ53" t="s">
        <v>1138</v>
      </c>
      <c r="BK53" t="s">
        <v>1139</v>
      </c>
      <c r="BL53" t="s">
        <v>1140</v>
      </c>
      <c r="BM53" t="s">
        <v>1141</v>
      </c>
      <c r="BN53" t="s">
        <v>1142</v>
      </c>
      <c r="BO53" t="s">
        <v>1143</v>
      </c>
      <c r="BP53" t="s">
        <v>1144</v>
      </c>
      <c r="BQ53" t="s">
        <v>1145</v>
      </c>
      <c r="BR53" t="s">
        <v>1146</v>
      </c>
      <c r="BS53" t="s">
        <v>1147</v>
      </c>
      <c r="BT53" t="s">
        <v>1148</v>
      </c>
      <c r="BU53" t="s">
        <v>1149</v>
      </c>
      <c r="BV53" t="s">
        <v>1150</v>
      </c>
      <c r="BW53" t="s">
        <v>1151</v>
      </c>
      <c r="BX53" t="s">
        <v>1152</v>
      </c>
      <c r="BY53" t="s">
        <v>1153</v>
      </c>
      <c r="BZ53" t="s">
        <v>1154</v>
      </c>
      <c r="CA53" t="s">
        <v>1155</v>
      </c>
      <c r="CB53" t="s">
        <v>1156</v>
      </c>
      <c r="CC53" t="s">
        <v>1157</v>
      </c>
      <c r="CD53" t="s">
        <v>1158</v>
      </c>
      <c r="CE53" t="s">
        <v>1159</v>
      </c>
      <c r="CF53" t="s">
        <v>1160</v>
      </c>
      <c r="CG53" t="s">
        <v>1161</v>
      </c>
      <c r="CH53" t="s">
        <v>1162</v>
      </c>
      <c r="CI53" t="s">
        <v>1163</v>
      </c>
      <c r="CJ53" t="s">
        <v>1164</v>
      </c>
      <c r="CK53" t="s">
        <v>1165</v>
      </c>
      <c r="CL53" t="s">
        <v>1166</v>
      </c>
      <c r="CM53" t="s">
        <v>1167</v>
      </c>
      <c r="CN53" t="s">
        <v>1168</v>
      </c>
      <c r="CO53" t="s">
        <v>1169</v>
      </c>
    </row>
    <row r="54" spans="1:93" x14ac:dyDescent="0.25">
      <c r="A54" s="2"/>
      <c r="B54" s="4"/>
      <c r="C54" s="2">
        <v>45519</v>
      </c>
      <c r="D54">
        <v>31.143333333333334</v>
      </c>
      <c r="E54">
        <v>32.525183333832835</v>
      </c>
      <c r="N54">
        <v>201.06857755058556</v>
      </c>
      <c r="O54">
        <v>130.28831778328575</v>
      </c>
      <c r="P54" t="e">
        <v>#N/A</v>
      </c>
      <c r="Q54">
        <v>-18.426822024126892</v>
      </c>
      <c r="R54" t="e">
        <v>#N/A</v>
      </c>
      <c r="S54">
        <v>-0.24596528474753443</v>
      </c>
      <c r="T54" t="e">
        <v>#N/A</v>
      </c>
      <c r="U54" t="e">
        <v>#N/A</v>
      </c>
      <c r="V54" t="e">
        <v>#N/A</v>
      </c>
      <c r="W54">
        <v>-0.32390449008565159</v>
      </c>
      <c r="X54">
        <v>0.13025794712619077</v>
      </c>
      <c r="Y54">
        <v>0.10076481113851686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>
        <v>8.8553162309379729</v>
      </c>
      <c r="AF54" t="e">
        <v>#N/A</v>
      </c>
      <c r="AG54">
        <v>0.18050060449127361</v>
      </c>
      <c r="AH54" t="e">
        <v>#N/A</v>
      </c>
      <c r="AI54" t="e">
        <v>#N/A</v>
      </c>
      <c r="AJ54">
        <v>52.578196769561458</v>
      </c>
      <c r="AK54">
        <v>49.454480427319822</v>
      </c>
      <c r="AL54" t="e">
        <v>#N/A</v>
      </c>
      <c r="AM54">
        <v>-971435450.34833264</v>
      </c>
      <c r="AN54" t="e">
        <v>#N/A</v>
      </c>
      <c r="AO54">
        <v>-737684732.60618627</v>
      </c>
      <c r="AP54" t="e">
        <v>#N/A</v>
      </c>
      <c r="AQ54">
        <v>2643399326.4192982</v>
      </c>
      <c r="AR54" t="e">
        <v>#N/A</v>
      </c>
      <c r="AS54">
        <v>-233750717.7421464</v>
      </c>
      <c r="AT54">
        <v>349522950</v>
      </c>
      <c r="AU54">
        <v>580128361.92368019</v>
      </c>
      <c r="AV54" t="e">
        <v>#N/A</v>
      </c>
      <c r="AW54" t="e">
        <v>#N/A</v>
      </c>
      <c r="AX54" t="e">
        <v>#N/A</v>
      </c>
      <c r="AY54">
        <v>-998777948.16083264</v>
      </c>
      <c r="AZ54" t="e">
        <v>#N/A</v>
      </c>
      <c r="BA54" t="e">
        <v>#N/A</v>
      </c>
      <c r="BB54">
        <v>7883166082</v>
      </c>
      <c r="BC54">
        <v>12993130743.312</v>
      </c>
      <c r="BD54" t="e">
        <v>#N/A</v>
      </c>
      <c r="BE54">
        <v>9.9240993825249664</v>
      </c>
      <c r="BF54" t="e">
        <v>#N/A</v>
      </c>
      <c r="BG54" t="e">
        <v>#N/A</v>
      </c>
      <c r="BH54" t="e">
        <v>#N/A</v>
      </c>
      <c r="BI54">
        <v>14647186463.200001</v>
      </c>
      <c r="BJ54">
        <v>346842944</v>
      </c>
      <c r="BK54">
        <v>543644337.67193711</v>
      </c>
      <c r="BL54">
        <v>1541897335.4166665</v>
      </c>
      <c r="BM54">
        <v>4003320440.3901529</v>
      </c>
      <c r="BN54">
        <v>1541897335.4166665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>
        <v>651656390</v>
      </c>
      <c r="BU54" t="e">
        <v>#N/A</v>
      </c>
      <c r="BV54">
        <v>483167495.75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>
        <v>2016099255.0296218</v>
      </c>
      <c r="CD54">
        <v>483167495.75</v>
      </c>
      <c r="CE54">
        <v>1030198133.415558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>
        <v>596780309.67850232</v>
      </c>
    </row>
    <row r="55" spans="1:93" x14ac:dyDescent="0.25">
      <c r="A55" s="2">
        <v>43461</v>
      </c>
      <c r="B55">
        <f>A55-A52</f>
        <v>133</v>
      </c>
      <c r="C55" s="2">
        <v>42963</v>
      </c>
      <c r="F55" t="e">
        <v>#N/A</v>
      </c>
      <c r="J55" t="e">
        <v>#N/A</v>
      </c>
      <c r="L55" t="e">
        <v>#N/A</v>
      </c>
    </row>
    <row r="56" spans="1:93" x14ac:dyDescent="0.25">
      <c r="A56" s="2"/>
      <c r="C56" s="2">
        <v>43690</v>
      </c>
      <c r="G56">
        <v>1.9121006107341862</v>
      </c>
      <c r="I56">
        <v>2.3373247088365776</v>
      </c>
      <c r="K56">
        <v>0.65262350938092772</v>
      </c>
      <c r="M56">
        <v>1.0980086004385312</v>
      </c>
    </row>
    <row r="57" spans="1:93" x14ac:dyDescent="0.25">
      <c r="A57" s="2"/>
      <c r="C57" s="2">
        <v>43441</v>
      </c>
      <c r="H57" t="e">
        <v>#N/A</v>
      </c>
    </row>
    <row r="58" spans="1:93" x14ac:dyDescent="0.25">
      <c r="A58" s="2">
        <v>43531</v>
      </c>
      <c r="B58">
        <f>A58-A55</f>
        <v>70</v>
      </c>
      <c r="C58" s="2">
        <v>42963</v>
      </c>
      <c r="D58" t="s">
        <v>2139</v>
      </c>
      <c r="E58" t="s">
        <v>2139</v>
      </c>
      <c r="F58" t="s">
        <v>2139</v>
      </c>
      <c r="G58" t="s">
        <v>2139</v>
      </c>
      <c r="H58" t="s">
        <v>2139</v>
      </c>
      <c r="I58" t="s">
        <v>2139</v>
      </c>
      <c r="J58" t="s">
        <v>2139</v>
      </c>
      <c r="K58" t="s">
        <v>2139</v>
      </c>
      <c r="L58" t="s">
        <v>2139</v>
      </c>
      <c r="M58" t="s">
        <v>2139</v>
      </c>
      <c r="N58" t="s">
        <v>2139</v>
      </c>
      <c r="O58" t="s">
        <v>2139</v>
      </c>
      <c r="P58" t="s">
        <v>2139</v>
      </c>
      <c r="Q58" t="s">
        <v>2139</v>
      </c>
      <c r="R58" t="s">
        <v>2139</v>
      </c>
      <c r="S58" t="s">
        <v>2139</v>
      </c>
      <c r="T58" t="s">
        <v>2139</v>
      </c>
      <c r="U58" t="s">
        <v>2139</v>
      </c>
      <c r="V58" t="s">
        <v>2139</v>
      </c>
      <c r="W58" t="s">
        <v>2139</v>
      </c>
      <c r="X58" t="s">
        <v>2139</v>
      </c>
      <c r="Y58" t="s">
        <v>2139</v>
      </c>
      <c r="Z58" t="s">
        <v>2139</v>
      </c>
      <c r="AA58" t="s">
        <v>2139</v>
      </c>
      <c r="AB58" t="s">
        <v>2139</v>
      </c>
      <c r="AC58" t="s">
        <v>2139</v>
      </c>
      <c r="AD58" t="s">
        <v>2139</v>
      </c>
      <c r="AE58" t="s">
        <v>2139</v>
      </c>
      <c r="AF58" t="s">
        <v>2139</v>
      </c>
      <c r="AG58" t="s">
        <v>2139</v>
      </c>
      <c r="AH58" t="s">
        <v>2139</v>
      </c>
      <c r="AI58" t="s">
        <v>2139</v>
      </c>
      <c r="AJ58" t="s">
        <v>2139</v>
      </c>
      <c r="AK58" t="s">
        <v>2139</v>
      </c>
      <c r="AL58" t="s">
        <v>2139</v>
      </c>
      <c r="AM58" t="s">
        <v>2139</v>
      </c>
      <c r="AN58" t="s">
        <v>2139</v>
      </c>
      <c r="AO58" t="s">
        <v>2139</v>
      </c>
      <c r="AP58" t="s">
        <v>2139</v>
      </c>
      <c r="AQ58" t="s">
        <v>2139</v>
      </c>
      <c r="AR58" t="s">
        <v>2139</v>
      </c>
      <c r="AS58" t="s">
        <v>2139</v>
      </c>
      <c r="AT58" t="s">
        <v>2139</v>
      </c>
      <c r="AU58" t="s">
        <v>2139</v>
      </c>
      <c r="AV58" t="s">
        <v>2139</v>
      </c>
      <c r="AW58" t="s">
        <v>2139</v>
      </c>
      <c r="AX58" t="s">
        <v>2139</v>
      </c>
      <c r="AY58" t="s">
        <v>2139</v>
      </c>
      <c r="AZ58" t="s">
        <v>2139</v>
      </c>
      <c r="BA58" t="s">
        <v>2139</v>
      </c>
      <c r="BB58" t="s">
        <v>2139</v>
      </c>
      <c r="BC58" t="s">
        <v>2139</v>
      </c>
      <c r="BD58" t="s">
        <v>2139</v>
      </c>
      <c r="BE58" t="s">
        <v>2139</v>
      </c>
      <c r="BF58" t="s">
        <v>2139</v>
      </c>
      <c r="BG58" t="s">
        <v>2139</v>
      </c>
      <c r="BH58" t="s">
        <v>2139</v>
      </c>
      <c r="BI58" t="s">
        <v>2139</v>
      </c>
      <c r="BJ58" t="s">
        <v>2139</v>
      </c>
      <c r="BK58" t="s">
        <v>2139</v>
      </c>
      <c r="BL58" t="s">
        <v>2139</v>
      </c>
      <c r="BM58" t="s">
        <v>2139</v>
      </c>
      <c r="BN58" t="s">
        <v>2139</v>
      </c>
      <c r="BO58" t="s">
        <v>2139</v>
      </c>
      <c r="BP58" t="s">
        <v>2139</v>
      </c>
      <c r="BQ58" t="s">
        <v>2139</v>
      </c>
      <c r="BR58" t="s">
        <v>2139</v>
      </c>
      <c r="BS58" t="s">
        <v>2139</v>
      </c>
      <c r="BT58" t="s">
        <v>2139</v>
      </c>
      <c r="BU58" t="s">
        <v>2139</v>
      </c>
      <c r="BV58" t="s">
        <v>2139</v>
      </c>
      <c r="BW58" t="s">
        <v>2139</v>
      </c>
      <c r="BX58" t="s">
        <v>2139</v>
      </c>
      <c r="BY58" t="s">
        <v>2139</v>
      </c>
      <c r="BZ58" t="s">
        <v>2139</v>
      </c>
      <c r="CA58" t="s">
        <v>2139</v>
      </c>
      <c r="CB58" t="s">
        <v>2139</v>
      </c>
      <c r="CC58" t="s">
        <v>2139</v>
      </c>
      <c r="CD58" t="s">
        <v>2139</v>
      </c>
      <c r="CE58" t="s">
        <v>2139</v>
      </c>
      <c r="CF58" t="s">
        <v>2139</v>
      </c>
      <c r="CG58" t="s">
        <v>2139</v>
      </c>
      <c r="CH58" t="s">
        <v>2139</v>
      </c>
      <c r="CI58" t="s">
        <v>2139</v>
      </c>
      <c r="CJ58" t="s">
        <v>2139</v>
      </c>
      <c r="CK58" t="s">
        <v>2139</v>
      </c>
      <c r="CL58" t="s">
        <v>2139</v>
      </c>
      <c r="CM58" t="s">
        <v>2139</v>
      </c>
      <c r="CN58" t="s">
        <v>2139</v>
      </c>
      <c r="CO58" t="s">
        <v>2139</v>
      </c>
    </row>
    <row r="59" spans="1:93" x14ac:dyDescent="0.25">
      <c r="A59" s="2"/>
      <c r="C59" s="2" t="s">
        <v>3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68</v>
      </c>
      <c r="M59" t="s">
        <v>69</v>
      </c>
      <c r="N59" t="s">
        <v>70</v>
      </c>
      <c r="O59" t="s">
        <v>71</v>
      </c>
      <c r="P59" t="s">
        <v>72</v>
      </c>
      <c r="Q59" t="s">
        <v>73</v>
      </c>
      <c r="R59" t="s">
        <v>74</v>
      </c>
      <c r="S59" t="s">
        <v>75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s">
        <v>81</v>
      </c>
      <c r="Z59" t="s">
        <v>82</v>
      </c>
      <c r="AA59" t="s">
        <v>83</v>
      </c>
      <c r="AB59" t="s">
        <v>84</v>
      </c>
      <c r="AC59" t="s">
        <v>85</v>
      </c>
      <c r="AD59" t="s">
        <v>86</v>
      </c>
      <c r="AE59" t="s">
        <v>87</v>
      </c>
      <c r="AF59" t="s">
        <v>88</v>
      </c>
      <c r="AG59" t="s">
        <v>89</v>
      </c>
      <c r="AH59" t="s">
        <v>90</v>
      </c>
      <c r="AI59" t="s">
        <v>91</v>
      </c>
      <c r="AJ59" t="s">
        <v>92</v>
      </c>
      <c r="AK59" t="s">
        <v>93</v>
      </c>
      <c r="AL59" t="s">
        <v>94</v>
      </c>
      <c r="AM59" t="s">
        <v>95</v>
      </c>
      <c r="AN59" t="s">
        <v>96</v>
      </c>
      <c r="AO59" t="s">
        <v>97</v>
      </c>
      <c r="AP59" t="s">
        <v>98</v>
      </c>
      <c r="AQ59" t="s">
        <v>99</v>
      </c>
      <c r="AR59" t="s">
        <v>100</v>
      </c>
      <c r="AS59" t="s">
        <v>101</v>
      </c>
      <c r="AT59" t="s">
        <v>102</v>
      </c>
      <c r="AU59" t="s">
        <v>103</v>
      </c>
      <c r="AV59" t="s">
        <v>104</v>
      </c>
      <c r="AW59" t="s">
        <v>105</v>
      </c>
      <c r="AX59" t="s">
        <v>106</v>
      </c>
      <c r="AY59" t="s">
        <v>107</v>
      </c>
      <c r="AZ59" t="s">
        <v>108</v>
      </c>
      <c r="BA59" t="s">
        <v>109</v>
      </c>
      <c r="BB59" t="s">
        <v>110</v>
      </c>
      <c r="BC59" t="s">
        <v>111</v>
      </c>
      <c r="BD59" t="s">
        <v>112</v>
      </c>
      <c r="BE59" t="s">
        <v>113</v>
      </c>
      <c r="BF59" t="s">
        <v>114</v>
      </c>
      <c r="BG59" t="s">
        <v>115</v>
      </c>
      <c r="BH59" t="s">
        <v>116</v>
      </c>
      <c r="BI59" t="s">
        <v>117</v>
      </c>
      <c r="BJ59" t="s">
        <v>118</v>
      </c>
      <c r="BK59" t="s">
        <v>119</v>
      </c>
      <c r="BL59" t="s">
        <v>120</v>
      </c>
      <c r="BM59" t="s">
        <v>121</v>
      </c>
      <c r="BN59" t="s">
        <v>122</v>
      </c>
      <c r="BO59" t="s">
        <v>123</v>
      </c>
      <c r="BP59" t="s">
        <v>124</v>
      </c>
      <c r="BQ59" t="s">
        <v>125</v>
      </c>
      <c r="BR59" t="s">
        <v>126</v>
      </c>
      <c r="BS59" t="s">
        <v>127</v>
      </c>
      <c r="BT59" t="s">
        <v>128</v>
      </c>
      <c r="BU59" t="s">
        <v>129</v>
      </c>
      <c r="BV59" t="s">
        <v>130</v>
      </c>
      <c r="BW59" t="s">
        <v>131</v>
      </c>
      <c r="BX59" t="s">
        <v>132</v>
      </c>
      <c r="BY59" t="s">
        <v>133</v>
      </c>
      <c r="BZ59" t="s">
        <v>134</v>
      </c>
      <c r="CA59" t="s">
        <v>135</v>
      </c>
      <c r="CB59" t="s">
        <v>136</v>
      </c>
      <c r="CC59" t="s">
        <v>137</v>
      </c>
      <c r="CD59" t="s">
        <v>138</v>
      </c>
      <c r="CE59" t="s">
        <v>139</v>
      </c>
      <c r="CF59" t="s">
        <v>140</v>
      </c>
      <c r="CG59" t="s">
        <v>141</v>
      </c>
      <c r="CH59" t="s">
        <v>142</v>
      </c>
      <c r="CI59" t="s">
        <v>143</v>
      </c>
      <c r="CJ59" t="s">
        <v>144</v>
      </c>
      <c r="CK59" t="s">
        <v>145</v>
      </c>
      <c r="CL59" t="s">
        <v>146</v>
      </c>
      <c r="CM59" t="s">
        <v>147</v>
      </c>
      <c r="CN59" t="s">
        <v>148</v>
      </c>
      <c r="CO59" t="s">
        <v>149</v>
      </c>
    </row>
    <row r="60" spans="1:93" x14ac:dyDescent="0.25">
      <c r="A60" s="2"/>
      <c r="C60" s="2">
        <v>45519</v>
      </c>
      <c r="D60">
        <v>28.09</v>
      </c>
      <c r="E60">
        <v>30.025233144803188</v>
      </c>
      <c r="N60">
        <v>139.52728961140869</v>
      </c>
      <c r="O60">
        <v>81.291623561628072</v>
      </c>
      <c r="P60" t="e">
        <v>#N/A</v>
      </c>
      <c r="Q60">
        <v>20.839255255671183</v>
      </c>
      <c r="R60" t="e">
        <v>#N/A</v>
      </c>
      <c r="S60">
        <v>0.39173563834326414</v>
      </c>
      <c r="T60" t="e">
        <v>#N/A</v>
      </c>
      <c r="U60" t="e">
        <v>#N/A</v>
      </c>
      <c r="V60" t="e">
        <v>#N/A</v>
      </c>
      <c r="W60">
        <v>0.30728456431425877</v>
      </c>
      <c r="X60">
        <v>0.11249555001779993</v>
      </c>
      <c r="Y60">
        <v>0.1076677265987848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>
        <v>9.9868800749131506</v>
      </c>
      <c r="AF60" t="e">
        <v>#N/A</v>
      </c>
      <c r="AG60">
        <v>0.20334903565389351</v>
      </c>
      <c r="AH60" t="e">
        <v>#N/A</v>
      </c>
      <c r="AI60" t="e">
        <v>#N/A</v>
      </c>
      <c r="AJ60">
        <v>53.78184599125845</v>
      </c>
      <c r="AK60">
        <v>52.856702449703775</v>
      </c>
      <c r="AL60" t="e">
        <v>#N/A</v>
      </c>
      <c r="AM60">
        <v>713535025.58472252</v>
      </c>
      <c r="AN60" t="e">
        <v>#N/A</v>
      </c>
      <c r="AO60">
        <v>909635989.53134358</v>
      </c>
      <c r="AP60" t="e">
        <v>#N/A</v>
      </c>
      <c r="AQ60">
        <v>5182855108.175518</v>
      </c>
      <c r="AR60" t="e">
        <v>#N/A</v>
      </c>
      <c r="AS60">
        <v>-196100963.94662106</v>
      </c>
      <c r="AT60">
        <v>360385937.33333331</v>
      </c>
      <c r="AU60">
        <v>547876591.09147644</v>
      </c>
      <c r="AV60" t="e">
        <v>#N/A</v>
      </c>
      <c r="AW60" t="e">
        <v>#N/A</v>
      </c>
      <c r="AX60" t="e">
        <v>#N/A</v>
      </c>
      <c r="AY60">
        <v>667964195.89722252</v>
      </c>
      <c r="AZ60" t="e">
        <v>#N/A</v>
      </c>
      <c r="BA60" t="e">
        <v>#N/A</v>
      </c>
      <c r="BB60">
        <v>8750287650</v>
      </c>
      <c r="BC60">
        <v>13509672341.120001</v>
      </c>
      <c r="BD60" t="e">
        <v>#N/A</v>
      </c>
      <c r="BE60">
        <v>9.2878342618528613</v>
      </c>
      <c r="BF60" t="e">
        <v>#N/A</v>
      </c>
      <c r="BG60" t="e">
        <v>#N/A</v>
      </c>
      <c r="BH60" t="e">
        <v>#N/A</v>
      </c>
      <c r="BI60">
        <v>15012938461.120001</v>
      </c>
      <c r="BJ60">
        <v>344842899.39999998</v>
      </c>
      <c r="BK60">
        <v>547876591.09147644</v>
      </c>
      <c r="BL60">
        <v>1768538750.3333333</v>
      </c>
      <c r="BM60">
        <v>4365011985.1754093</v>
      </c>
      <c r="BN60">
        <v>1768538750.3333333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>
        <v>939082410</v>
      </c>
      <c r="BU60" t="e">
        <v>#N/A</v>
      </c>
      <c r="BV60">
        <v>639766231.25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>
        <v>1604660295.9997692</v>
      </c>
      <c r="CD60">
        <v>639766231.25</v>
      </c>
      <c r="CE60">
        <v>805406235.96732795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>
        <v>545905880.5616405</v>
      </c>
    </row>
    <row r="61" spans="1:93" x14ac:dyDescent="0.25">
      <c r="A61" s="2">
        <v>43594</v>
      </c>
      <c r="B61">
        <f>A61-A58</f>
        <v>63</v>
      </c>
      <c r="C61" s="2">
        <v>43488</v>
      </c>
      <c r="F61" t="e">
        <v>#N/A</v>
      </c>
      <c r="H61">
        <v>4.3610987306934543</v>
      </c>
      <c r="J61">
        <v>0.85272201753235788</v>
      </c>
      <c r="L61" t="e">
        <v>#N/A</v>
      </c>
    </row>
    <row r="62" spans="1:93" x14ac:dyDescent="0.25">
      <c r="A62" s="2"/>
      <c r="C62" s="2">
        <v>43532</v>
      </c>
      <c r="G62">
        <v>1.1676356433013748</v>
      </c>
      <c r="I62">
        <v>1.0546983628871318</v>
      </c>
      <c r="K62">
        <v>0.41186673125999423</v>
      </c>
      <c r="M62">
        <v>0.6650503973549956</v>
      </c>
    </row>
    <row r="63" spans="1:93" x14ac:dyDescent="0.25">
      <c r="A63" s="2"/>
      <c r="C63" s="2">
        <v>45519</v>
      </c>
      <c r="D63">
        <v>28.09</v>
      </c>
      <c r="E63">
        <v>37.27238259431126</v>
      </c>
      <c r="N63">
        <v>123.9538319926974</v>
      </c>
      <c r="O63">
        <v>46.934809236894488</v>
      </c>
      <c r="P63" t="e">
        <v>#N/A</v>
      </c>
      <c r="Q63">
        <v>21.602959963404729</v>
      </c>
      <c r="R63" t="e">
        <v>#N/A</v>
      </c>
      <c r="S63">
        <v>0.55871840026987452</v>
      </c>
      <c r="T63" t="e">
        <v>#N/A</v>
      </c>
      <c r="U63" t="e">
        <v>#N/A</v>
      </c>
      <c r="V63" t="e">
        <v>#N/A</v>
      </c>
      <c r="W63">
        <v>0.46072000020950032</v>
      </c>
      <c r="X63">
        <v>0.11249555001779993</v>
      </c>
      <c r="Y63">
        <v>9.9840798324138946E-2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>
        <v>9.488579029168589</v>
      </c>
      <c r="AF63" t="e">
        <v>#N/A</v>
      </c>
      <c r="AG63">
        <v>0.27921880677984001</v>
      </c>
      <c r="AH63" t="e">
        <v>#N/A</v>
      </c>
      <c r="AI63" t="e">
        <v>#N/A</v>
      </c>
      <c r="AJ63">
        <v>55.023234617854413</v>
      </c>
      <c r="AK63">
        <v>60.538669220247598</v>
      </c>
      <c r="AL63" t="e">
        <v>#N/A</v>
      </c>
      <c r="AM63">
        <v>985860011.40818632</v>
      </c>
      <c r="AN63" t="e">
        <v>#N/A</v>
      </c>
      <c r="AO63">
        <v>1195559403.1375935</v>
      </c>
      <c r="AP63" t="e">
        <v>#N/A</v>
      </c>
      <c r="AQ63">
        <v>6058245941.9342813</v>
      </c>
      <c r="AR63" t="e">
        <v>#N/A</v>
      </c>
      <c r="AS63">
        <v>-209699391.72940704</v>
      </c>
      <c r="AT63">
        <v>208224527.66666669</v>
      </c>
      <c r="AU63">
        <v>703649297.98288393</v>
      </c>
      <c r="AV63" t="e">
        <v>#N/A</v>
      </c>
      <c r="AW63" t="e">
        <v>#N/A</v>
      </c>
      <c r="AX63" t="e">
        <v>#N/A</v>
      </c>
      <c r="AY63">
        <v>945363594.96993065</v>
      </c>
      <c r="AZ63" t="e">
        <v>#N/A</v>
      </c>
      <c r="BA63" t="e">
        <v>#N/A</v>
      </c>
      <c r="BB63">
        <v>9005110272</v>
      </c>
      <c r="BC63">
        <v>12855207428.805</v>
      </c>
      <c r="BD63" t="e">
        <v>#N/A</v>
      </c>
      <c r="BE63">
        <v>10.015945553173985</v>
      </c>
      <c r="BF63" t="e">
        <v>#N/A</v>
      </c>
      <c r="BG63" t="e">
        <v>#N/A</v>
      </c>
      <c r="BH63" t="e">
        <v>#N/A</v>
      </c>
      <c r="BI63">
        <v>14369619603.638</v>
      </c>
      <c r="BJ63">
        <v>350604402.13333333</v>
      </c>
      <c r="BK63">
        <v>581317523.51162815</v>
      </c>
      <c r="BL63">
        <v>1694765554</v>
      </c>
      <c r="BM63">
        <v>5534238850.430048</v>
      </c>
      <c r="BN63">
        <v>1694765554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>
        <v>664681778.5</v>
      </c>
      <c r="BU63" t="e">
        <v>#N/A</v>
      </c>
      <c r="BV63">
        <v>442200714.04166669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>
        <v>1728881456.8473611</v>
      </c>
      <c r="CD63">
        <v>442200714.04166669</v>
      </c>
      <c r="CE63">
        <v>1340374487.7093725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>
        <v>703649297.98288393</v>
      </c>
    </row>
    <row r="64" spans="1:93" x14ac:dyDescent="0.25">
      <c r="A64" s="2">
        <v>43689</v>
      </c>
      <c r="B64">
        <f>A64-A61</f>
        <v>95</v>
      </c>
      <c r="C64" s="2">
        <v>43488</v>
      </c>
      <c r="D64" t="s">
        <v>2139</v>
      </c>
      <c r="E64" t="s">
        <v>2139</v>
      </c>
      <c r="F64" t="s">
        <v>2139</v>
      </c>
      <c r="G64" t="s">
        <v>2139</v>
      </c>
      <c r="H64" t="s">
        <v>2139</v>
      </c>
      <c r="I64" t="s">
        <v>2139</v>
      </c>
      <c r="J64" t="s">
        <v>2139</v>
      </c>
      <c r="K64" t="s">
        <v>2139</v>
      </c>
      <c r="L64" t="s">
        <v>2139</v>
      </c>
      <c r="M64" t="s">
        <v>2139</v>
      </c>
      <c r="N64" t="s">
        <v>2139</v>
      </c>
      <c r="O64" t="s">
        <v>2139</v>
      </c>
      <c r="P64" t="s">
        <v>2139</v>
      </c>
      <c r="Q64" t="s">
        <v>2139</v>
      </c>
      <c r="R64" t="s">
        <v>2139</v>
      </c>
      <c r="S64" t="s">
        <v>2139</v>
      </c>
      <c r="T64" t="s">
        <v>2139</v>
      </c>
      <c r="U64" t="s">
        <v>2139</v>
      </c>
      <c r="V64" t="s">
        <v>2139</v>
      </c>
      <c r="W64" t="s">
        <v>2139</v>
      </c>
      <c r="X64" t="s">
        <v>2139</v>
      </c>
      <c r="Y64" t="s">
        <v>2139</v>
      </c>
      <c r="Z64" t="s">
        <v>2139</v>
      </c>
      <c r="AA64" t="s">
        <v>2139</v>
      </c>
      <c r="AB64" t="s">
        <v>2139</v>
      </c>
      <c r="AC64" t="s">
        <v>2139</v>
      </c>
      <c r="AD64" t="s">
        <v>2139</v>
      </c>
      <c r="AE64" t="s">
        <v>2139</v>
      </c>
      <c r="AF64" t="s">
        <v>2139</v>
      </c>
      <c r="AG64" t="s">
        <v>2139</v>
      </c>
      <c r="AH64" t="s">
        <v>2139</v>
      </c>
      <c r="AI64" t="s">
        <v>2139</v>
      </c>
      <c r="AJ64" t="s">
        <v>2139</v>
      </c>
      <c r="AK64" t="s">
        <v>2139</v>
      </c>
      <c r="AL64" t="s">
        <v>2139</v>
      </c>
      <c r="AM64" t="s">
        <v>2139</v>
      </c>
      <c r="AN64" t="s">
        <v>2139</v>
      </c>
      <c r="AO64" t="s">
        <v>2139</v>
      </c>
      <c r="AP64" t="s">
        <v>2139</v>
      </c>
      <c r="AQ64" t="s">
        <v>2139</v>
      </c>
      <c r="AR64" t="s">
        <v>2139</v>
      </c>
      <c r="AS64" t="s">
        <v>2139</v>
      </c>
      <c r="AT64" t="s">
        <v>2139</v>
      </c>
      <c r="AU64" t="s">
        <v>2139</v>
      </c>
      <c r="AV64" t="s">
        <v>2139</v>
      </c>
      <c r="AW64" t="s">
        <v>2139</v>
      </c>
      <c r="AX64" t="s">
        <v>2139</v>
      </c>
      <c r="AY64" t="s">
        <v>2139</v>
      </c>
      <c r="AZ64" t="s">
        <v>2139</v>
      </c>
      <c r="BA64" t="s">
        <v>2139</v>
      </c>
      <c r="BB64" t="s">
        <v>2139</v>
      </c>
      <c r="BC64" t="s">
        <v>2139</v>
      </c>
      <c r="BD64" t="s">
        <v>2139</v>
      </c>
      <c r="BE64" t="s">
        <v>2139</v>
      </c>
      <c r="BF64" t="s">
        <v>2139</v>
      </c>
      <c r="BG64" t="s">
        <v>2139</v>
      </c>
      <c r="BH64" t="s">
        <v>2139</v>
      </c>
      <c r="BI64" t="s">
        <v>2139</v>
      </c>
      <c r="BJ64" t="s">
        <v>2139</v>
      </c>
      <c r="BK64" t="s">
        <v>2139</v>
      </c>
      <c r="BL64" t="s">
        <v>2139</v>
      </c>
      <c r="BM64" t="s">
        <v>2139</v>
      </c>
      <c r="BN64" t="s">
        <v>2139</v>
      </c>
      <c r="BO64" t="s">
        <v>2139</v>
      </c>
      <c r="BP64" t="s">
        <v>2139</v>
      </c>
      <c r="BQ64" t="s">
        <v>2139</v>
      </c>
      <c r="BR64" t="s">
        <v>2139</v>
      </c>
      <c r="BS64" t="s">
        <v>2139</v>
      </c>
      <c r="BT64" t="s">
        <v>2139</v>
      </c>
      <c r="BU64" t="s">
        <v>2139</v>
      </c>
      <c r="BV64" t="s">
        <v>2139</v>
      </c>
      <c r="BW64" t="s">
        <v>2139</v>
      </c>
      <c r="BX64" t="s">
        <v>2139</v>
      </c>
      <c r="BY64" t="s">
        <v>2139</v>
      </c>
      <c r="BZ64" t="s">
        <v>2139</v>
      </c>
      <c r="CA64" t="s">
        <v>2139</v>
      </c>
      <c r="CB64" t="s">
        <v>2139</v>
      </c>
      <c r="CC64" t="s">
        <v>2139</v>
      </c>
      <c r="CD64" t="s">
        <v>2139</v>
      </c>
      <c r="CE64" t="s">
        <v>2139</v>
      </c>
      <c r="CF64" t="s">
        <v>2139</v>
      </c>
      <c r="CG64" t="s">
        <v>2139</v>
      </c>
      <c r="CH64" t="s">
        <v>2139</v>
      </c>
      <c r="CI64" t="s">
        <v>2139</v>
      </c>
      <c r="CJ64" t="s">
        <v>2139</v>
      </c>
      <c r="CK64" t="s">
        <v>2139</v>
      </c>
      <c r="CL64" t="s">
        <v>2139</v>
      </c>
      <c r="CM64" t="s">
        <v>2139</v>
      </c>
      <c r="CN64" t="s">
        <v>2139</v>
      </c>
      <c r="CO64" t="s">
        <v>2139</v>
      </c>
    </row>
    <row r="65" spans="1:93" x14ac:dyDescent="0.25">
      <c r="A65" s="2"/>
      <c r="C65" s="2" t="s">
        <v>3</v>
      </c>
      <c r="D65" t="s">
        <v>1980</v>
      </c>
      <c r="E65" t="s">
        <v>1981</v>
      </c>
      <c r="F65" t="s">
        <v>1982</v>
      </c>
      <c r="G65" t="s">
        <v>1983</v>
      </c>
      <c r="H65" t="s">
        <v>1984</v>
      </c>
      <c r="I65" t="s">
        <v>1985</v>
      </c>
      <c r="J65" t="s">
        <v>1986</v>
      </c>
      <c r="K65" t="s">
        <v>1987</v>
      </c>
      <c r="L65" t="s">
        <v>1988</v>
      </c>
      <c r="M65" t="s">
        <v>1989</v>
      </c>
      <c r="N65" t="s">
        <v>1990</v>
      </c>
      <c r="O65" t="s">
        <v>1991</v>
      </c>
      <c r="P65" t="s">
        <v>1992</v>
      </c>
      <c r="Q65" t="s">
        <v>1993</v>
      </c>
      <c r="R65" t="s">
        <v>1994</v>
      </c>
      <c r="S65" t="s">
        <v>1995</v>
      </c>
      <c r="T65" t="s">
        <v>1996</v>
      </c>
      <c r="U65" t="s">
        <v>1997</v>
      </c>
      <c r="V65" t="s">
        <v>1998</v>
      </c>
      <c r="W65" t="s">
        <v>1999</v>
      </c>
      <c r="X65" t="s">
        <v>2000</v>
      </c>
      <c r="Y65" t="s">
        <v>2001</v>
      </c>
      <c r="Z65" t="s">
        <v>2002</v>
      </c>
      <c r="AA65" t="s">
        <v>2003</v>
      </c>
      <c r="AB65" t="s">
        <v>2004</v>
      </c>
      <c r="AC65" t="s">
        <v>2005</v>
      </c>
      <c r="AD65" t="s">
        <v>2006</v>
      </c>
      <c r="AE65" t="s">
        <v>2007</v>
      </c>
      <c r="AF65" t="s">
        <v>2008</v>
      </c>
      <c r="AG65" t="s">
        <v>2009</v>
      </c>
      <c r="AH65" t="s">
        <v>2010</v>
      </c>
      <c r="AI65" t="s">
        <v>2011</v>
      </c>
      <c r="AJ65" t="s">
        <v>2012</v>
      </c>
      <c r="AK65" t="s">
        <v>2013</v>
      </c>
      <c r="AL65" t="s">
        <v>2014</v>
      </c>
      <c r="AM65" t="s">
        <v>2015</v>
      </c>
      <c r="AN65" t="s">
        <v>2016</v>
      </c>
      <c r="AO65" t="s">
        <v>2017</v>
      </c>
      <c r="AP65" t="s">
        <v>2018</v>
      </c>
      <c r="AQ65" t="s">
        <v>2019</v>
      </c>
      <c r="AR65" t="s">
        <v>2020</v>
      </c>
      <c r="AS65" t="s">
        <v>2021</v>
      </c>
      <c r="AT65" t="s">
        <v>2022</v>
      </c>
      <c r="AU65" t="s">
        <v>2023</v>
      </c>
      <c r="AV65" t="s">
        <v>2024</v>
      </c>
      <c r="AW65" t="s">
        <v>2025</v>
      </c>
      <c r="AX65" t="s">
        <v>2026</v>
      </c>
      <c r="AY65" t="s">
        <v>2027</v>
      </c>
      <c r="AZ65" t="s">
        <v>2028</v>
      </c>
      <c r="BA65" t="s">
        <v>2029</v>
      </c>
      <c r="BB65" t="s">
        <v>2030</v>
      </c>
      <c r="BC65" t="s">
        <v>2031</v>
      </c>
      <c r="BD65" t="s">
        <v>2032</v>
      </c>
      <c r="BE65" t="s">
        <v>2033</v>
      </c>
      <c r="BF65" t="s">
        <v>2034</v>
      </c>
      <c r="BG65" t="s">
        <v>2035</v>
      </c>
      <c r="BH65" t="s">
        <v>2036</v>
      </c>
      <c r="BI65" t="s">
        <v>2037</v>
      </c>
      <c r="BJ65" t="s">
        <v>2038</v>
      </c>
      <c r="BK65" t="s">
        <v>2039</v>
      </c>
      <c r="BL65" t="s">
        <v>2040</v>
      </c>
      <c r="BM65" t="s">
        <v>2041</v>
      </c>
      <c r="BN65" t="s">
        <v>2042</v>
      </c>
      <c r="BO65" t="s">
        <v>2043</v>
      </c>
      <c r="BP65" t="s">
        <v>2044</v>
      </c>
      <c r="BQ65" t="s">
        <v>2045</v>
      </c>
      <c r="BR65" t="s">
        <v>2046</v>
      </c>
      <c r="BS65" t="s">
        <v>2047</v>
      </c>
      <c r="BT65" t="s">
        <v>2048</v>
      </c>
      <c r="BU65" t="s">
        <v>2049</v>
      </c>
      <c r="BV65" t="s">
        <v>2050</v>
      </c>
      <c r="BW65" t="s">
        <v>2051</v>
      </c>
      <c r="BX65" t="s">
        <v>2052</v>
      </c>
      <c r="BY65" t="s">
        <v>2053</v>
      </c>
      <c r="BZ65" t="s">
        <v>2054</v>
      </c>
      <c r="CA65" t="s">
        <v>2055</v>
      </c>
      <c r="CB65" t="s">
        <v>2056</v>
      </c>
      <c r="CC65" t="s">
        <v>2057</v>
      </c>
      <c r="CD65" t="s">
        <v>2058</v>
      </c>
      <c r="CE65" t="s">
        <v>2059</v>
      </c>
      <c r="CF65" t="s">
        <v>2060</v>
      </c>
      <c r="CG65" t="s">
        <v>2061</v>
      </c>
      <c r="CH65" t="s">
        <v>2062</v>
      </c>
      <c r="CI65" t="s">
        <v>2063</v>
      </c>
      <c r="CJ65" t="s">
        <v>2064</v>
      </c>
      <c r="CK65" t="s">
        <v>2065</v>
      </c>
      <c r="CL65" t="s">
        <v>2066</v>
      </c>
      <c r="CM65" t="s">
        <v>2067</v>
      </c>
      <c r="CN65" t="s">
        <v>2068</v>
      </c>
      <c r="CO65" t="s">
        <v>2069</v>
      </c>
    </row>
    <row r="66" spans="1:93" x14ac:dyDescent="0.25">
      <c r="A66" s="2"/>
      <c r="C66" s="2">
        <v>45519</v>
      </c>
      <c r="D66">
        <v>41.3</v>
      </c>
      <c r="E66">
        <v>48.880335916775373</v>
      </c>
      <c r="N66">
        <v>111.50779428050603</v>
      </c>
      <c r="O66">
        <v>34.036453515402535</v>
      </c>
      <c r="P66" t="e">
        <v>#N/A</v>
      </c>
      <c r="Q66">
        <v>5.7954987753780713</v>
      </c>
      <c r="R66" t="e">
        <v>#N/A</v>
      </c>
      <c r="S66">
        <v>0.19144370774087785</v>
      </c>
      <c r="T66" t="e">
        <v>#N/A</v>
      </c>
      <c r="U66" t="e">
        <v>#N/A</v>
      </c>
      <c r="V66" t="e">
        <v>#N/A</v>
      </c>
      <c r="W66">
        <v>5.7438607009295001E-3</v>
      </c>
      <c r="X66">
        <v>0.10653753026634384</v>
      </c>
      <c r="Y66">
        <v>0.11176213375677292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>
        <v>8.5550323165845263</v>
      </c>
      <c r="AF66" t="e">
        <v>#N/A</v>
      </c>
      <c r="AG66">
        <v>0.35691102404223046</v>
      </c>
      <c r="AH66" t="e">
        <v>#N/A</v>
      </c>
      <c r="AI66" t="e">
        <v>#N/A</v>
      </c>
      <c r="AJ66">
        <v>51.46743256433696</v>
      </c>
      <c r="AK66">
        <v>62.937375113049974</v>
      </c>
      <c r="AL66" t="e">
        <v>#N/A</v>
      </c>
      <c r="AM66">
        <v>10774967.897050001</v>
      </c>
      <c r="AN66" t="e">
        <v>#N/A</v>
      </c>
      <c r="AO66">
        <v>359131238.10025007</v>
      </c>
      <c r="AP66" t="e">
        <v>#N/A</v>
      </c>
      <c r="AQ66">
        <v>2777209721.9916005</v>
      </c>
      <c r="AR66" t="e">
        <v>#N/A</v>
      </c>
      <c r="AS66">
        <v>-348356270.20320004</v>
      </c>
      <c r="AT66">
        <v>309409914</v>
      </c>
      <c r="AU66">
        <v>786006292.75105011</v>
      </c>
      <c r="AV66" t="e">
        <v>#N/A</v>
      </c>
      <c r="AW66" t="e">
        <v>#N/A</v>
      </c>
      <c r="AX66" t="e">
        <v>#N/A</v>
      </c>
      <c r="AY66">
        <v>-70462319.467749983</v>
      </c>
      <c r="AZ66" t="e">
        <v>#N/A</v>
      </c>
      <c r="BA66" t="e">
        <v>#N/A</v>
      </c>
      <c r="BB66">
        <v>10218121275</v>
      </c>
      <c r="BC66">
        <v>13404736918.726002</v>
      </c>
      <c r="BD66" t="e">
        <v>#N/A</v>
      </c>
      <c r="BE66">
        <v>8.9475743383379953</v>
      </c>
      <c r="BF66" t="e">
        <v>#N/A</v>
      </c>
      <c r="BG66" t="e">
        <v>#N/A</v>
      </c>
      <c r="BH66" t="e">
        <v>#N/A</v>
      </c>
      <c r="BI66">
        <v>15179016148.386002</v>
      </c>
      <c r="BJ66">
        <v>449799897.5</v>
      </c>
      <c r="BK66">
        <v>727198992.80000007</v>
      </c>
      <c r="BL66">
        <v>2026650200</v>
      </c>
      <c r="BM66">
        <v>6196727012.1081505</v>
      </c>
      <c r="BN66">
        <v>2026650200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>
        <v>738870803</v>
      </c>
      <c r="BU66" t="e">
        <v>#N/A</v>
      </c>
      <c r="BV66">
        <v>465564015.58333337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>
        <v>1844104882.6823003</v>
      </c>
      <c r="CD66">
        <v>465564015.58333337</v>
      </c>
      <c r="CE66">
        <v>1531368865.0655501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>
        <v>786006292.75105011</v>
      </c>
    </row>
    <row r="67" spans="1:93" x14ac:dyDescent="0.25">
      <c r="A67" s="2">
        <v>43780</v>
      </c>
      <c r="B67">
        <f>A67-A64</f>
        <v>91</v>
      </c>
      <c r="C67" s="2">
        <v>43488</v>
      </c>
      <c r="D67" t="s">
        <v>2139</v>
      </c>
      <c r="E67" t="s">
        <v>2139</v>
      </c>
      <c r="F67" t="s">
        <v>2139</v>
      </c>
      <c r="G67" t="s">
        <v>2139</v>
      </c>
      <c r="H67" t="s">
        <v>2139</v>
      </c>
      <c r="I67" t="s">
        <v>2139</v>
      </c>
      <c r="J67" t="s">
        <v>2139</v>
      </c>
      <c r="K67" t="s">
        <v>2139</v>
      </c>
      <c r="L67" t="s">
        <v>2139</v>
      </c>
      <c r="M67" t="s">
        <v>2139</v>
      </c>
      <c r="N67" t="s">
        <v>2139</v>
      </c>
      <c r="O67" t="s">
        <v>2139</v>
      </c>
      <c r="P67" t="s">
        <v>2139</v>
      </c>
      <c r="Q67" t="s">
        <v>2139</v>
      </c>
      <c r="R67" t="s">
        <v>2139</v>
      </c>
      <c r="S67" t="s">
        <v>2139</v>
      </c>
      <c r="T67" t="s">
        <v>2139</v>
      </c>
      <c r="U67" t="s">
        <v>2139</v>
      </c>
      <c r="V67" t="s">
        <v>2139</v>
      </c>
      <c r="W67" t="s">
        <v>2139</v>
      </c>
      <c r="X67" t="s">
        <v>2139</v>
      </c>
      <c r="Y67" t="s">
        <v>2139</v>
      </c>
      <c r="Z67" t="s">
        <v>2139</v>
      </c>
      <c r="AA67" t="s">
        <v>2139</v>
      </c>
      <c r="AB67" t="s">
        <v>2139</v>
      </c>
      <c r="AC67" t="s">
        <v>2139</v>
      </c>
      <c r="AD67" t="s">
        <v>2139</v>
      </c>
      <c r="AE67" t="s">
        <v>2139</v>
      </c>
      <c r="AF67" t="s">
        <v>2139</v>
      </c>
      <c r="AG67" t="s">
        <v>2139</v>
      </c>
      <c r="AH67" t="s">
        <v>2139</v>
      </c>
      <c r="AI67" t="s">
        <v>2139</v>
      </c>
      <c r="AJ67" t="s">
        <v>2139</v>
      </c>
      <c r="AK67" t="s">
        <v>2139</v>
      </c>
      <c r="AL67" t="s">
        <v>2139</v>
      </c>
      <c r="AM67" t="s">
        <v>2139</v>
      </c>
      <c r="AN67" t="s">
        <v>2139</v>
      </c>
      <c r="AO67" t="s">
        <v>2139</v>
      </c>
      <c r="AP67" t="s">
        <v>2139</v>
      </c>
      <c r="AQ67" t="s">
        <v>2139</v>
      </c>
      <c r="AR67" t="s">
        <v>2139</v>
      </c>
      <c r="AS67" t="s">
        <v>2139</v>
      </c>
      <c r="AT67" t="s">
        <v>2139</v>
      </c>
      <c r="AU67" t="s">
        <v>2139</v>
      </c>
      <c r="AV67" t="s">
        <v>2139</v>
      </c>
      <c r="AW67" t="s">
        <v>2139</v>
      </c>
      <c r="AX67" t="s">
        <v>2139</v>
      </c>
      <c r="AY67" t="s">
        <v>2139</v>
      </c>
      <c r="AZ67" t="s">
        <v>2139</v>
      </c>
      <c r="BA67" t="s">
        <v>2139</v>
      </c>
      <c r="BB67" t="s">
        <v>2139</v>
      </c>
      <c r="BC67" t="s">
        <v>2139</v>
      </c>
      <c r="BD67" t="s">
        <v>2139</v>
      </c>
      <c r="BE67" t="s">
        <v>2139</v>
      </c>
      <c r="BF67" t="s">
        <v>2139</v>
      </c>
      <c r="BG67" t="s">
        <v>2139</v>
      </c>
      <c r="BH67" t="s">
        <v>2139</v>
      </c>
      <c r="BI67" t="s">
        <v>2139</v>
      </c>
      <c r="BJ67" t="s">
        <v>2139</v>
      </c>
      <c r="BK67" t="s">
        <v>2139</v>
      </c>
      <c r="BL67" t="s">
        <v>2139</v>
      </c>
      <c r="BM67" t="s">
        <v>2139</v>
      </c>
      <c r="BN67" t="s">
        <v>2139</v>
      </c>
      <c r="BO67" t="s">
        <v>2139</v>
      </c>
      <c r="BP67" t="s">
        <v>2139</v>
      </c>
      <c r="BQ67" t="s">
        <v>2139</v>
      </c>
      <c r="BR67" t="s">
        <v>2139</v>
      </c>
      <c r="BS67" t="s">
        <v>2139</v>
      </c>
      <c r="BT67" t="s">
        <v>2139</v>
      </c>
      <c r="BU67" t="s">
        <v>2139</v>
      </c>
      <c r="BV67" t="s">
        <v>2139</v>
      </c>
      <c r="BW67" t="s">
        <v>2139</v>
      </c>
      <c r="BX67" t="s">
        <v>2139</v>
      </c>
      <c r="BY67" t="s">
        <v>2139</v>
      </c>
      <c r="BZ67" t="s">
        <v>2139</v>
      </c>
      <c r="CA67" t="s">
        <v>2139</v>
      </c>
      <c r="CB67" t="s">
        <v>2139</v>
      </c>
      <c r="CC67" t="s">
        <v>2139</v>
      </c>
      <c r="CD67" t="s">
        <v>2139</v>
      </c>
      <c r="CE67" t="s">
        <v>2139</v>
      </c>
      <c r="CF67" t="s">
        <v>2139</v>
      </c>
      <c r="CG67" t="s">
        <v>2139</v>
      </c>
      <c r="CH67" t="s">
        <v>2139</v>
      </c>
      <c r="CI67" t="s">
        <v>2139</v>
      </c>
      <c r="CJ67" t="s">
        <v>2139</v>
      </c>
      <c r="CK67" t="s">
        <v>2139</v>
      </c>
      <c r="CL67" t="s">
        <v>2139</v>
      </c>
      <c r="CM67" t="s">
        <v>2139</v>
      </c>
      <c r="CN67" t="s">
        <v>2139</v>
      </c>
      <c r="CO67" t="s">
        <v>2139</v>
      </c>
    </row>
    <row r="68" spans="1:93" x14ac:dyDescent="0.25">
      <c r="A68" s="2"/>
      <c r="C68" s="2" t="s">
        <v>3</v>
      </c>
      <c r="D68" t="s">
        <v>1170</v>
      </c>
      <c r="E68" t="s">
        <v>1171</v>
      </c>
      <c r="F68" t="s">
        <v>1172</v>
      </c>
      <c r="G68" t="s">
        <v>1173</v>
      </c>
      <c r="H68" t="s">
        <v>1174</v>
      </c>
      <c r="I68" t="s">
        <v>1175</v>
      </c>
      <c r="J68" t="s">
        <v>1176</v>
      </c>
      <c r="K68" t="s">
        <v>1177</v>
      </c>
      <c r="L68" t="s">
        <v>1178</v>
      </c>
      <c r="M68" t="s">
        <v>1179</v>
      </c>
      <c r="N68" t="s">
        <v>1180</v>
      </c>
      <c r="O68" t="s">
        <v>1181</v>
      </c>
      <c r="P68" t="s">
        <v>1182</v>
      </c>
      <c r="Q68" t="s">
        <v>1183</v>
      </c>
      <c r="R68" t="s">
        <v>1184</v>
      </c>
      <c r="S68" t="s">
        <v>1185</v>
      </c>
      <c r="T68" t="s">
        <v>1186</v>
      </c>
      <c r="U68" t="s">
        <v>1187</v>
      </c>
      <c r="V68" t="s">
        <v>1188</v>
      </c>
      <c r="W68" t="s">
        <v>1189</v>
      </c>
      <c r="X68" t="s">
        <v>1190</v>
      </c>
      <c r="Y68" t="s">
        <v>1191</v>
      </c>
      <c r="Z68" t="s">
        <v>1192</v>
      </c>
      <c r="AA68" t="s">
        <v>1193</v>
      </c>
      <c r="AB68" t="s">
        <v>1194</v>
      </c>
      <c r="AC68" t="s">
        <v>1195</v>
      </c>
      <c r="AD68" t="s">
        <v>1196</v>
      </c>
      <c r="AE68" t="s">
        <v>1197</v>
      </c>
      <c r="AF68" t="s">
        <v>1198</v>
      </c>
      <c r="AG68" t="s">
        <v>1199</v>
      </c>
      <c r="AH68" t="s">
        <v>1200</v>
      </c>
      <c r="AI68" t="s">
        <v>1201</v>
      </c>
      <c r="AJ68" t="s">
        <v>1202</v>
      </c>
      <c r="AK68" t="s">
        <v>1203</v>
      </c>
      <c r="AL68" t="s">
        <v>1204</v>
      </c>
      <c r="AM68" t="s">
        <v>1205</v>
      </c>
      <c r="AN68" t="s">
        <v>1206</v>
      </c>
      <c r="AO68" t="s">
        <v>1207</v>
      </c>
      <c r="AP68" t="s">
        <v>1208</v>
      </c>
      <c r="AQ68" t="s">
        <v>1209</v>
      </c>
      <c r="AR68" t="s">
        <v>1210</v>
      </c>
      <c r="AS68" t="s">
        <v>1211</v>
      </c>
      <c r="AT68" t="s">
        <v>1212</v>
      </c>
      <c r="AU68" t="s">
        <v>1213</v>
      </c>
      <c r="AV68" t="s">
        <v>1214</v>
      </c>
      <c r="AW68" t="s">
        <v>1215</v>
      </c>
      <c r="AX68" t="s">
        <v>1216</v>
      </c>
      <c r="AY68" t="s">
        <v>1217</v>
      </c>
      <c r="AZ68" t="s">
        <v>1218</v>
      </c>
      <c r="BA68" t="s">
        <v>1219</v>
      </c>
      <c r="BB68" t="s">
        <v>1220</v>
      </c>
      <c r="BC68" t="s">
        <v>1221</v>
      </c>
      <c r="BD68" t="s">
        <v>1222</v>
      </c>
      <c r="BE68" t="s">
        <v>1223</v>
      </c>
      <c r="BF68" t="s">
        <v>1224</v>
      </c>
      <c r="BG68" t="s">
        <v>1225</v>
      </c>
      <c r="BH68" t="s">
        <v>1226</v>
      </c>
      <c r="BI68" t="s">
        <v>1227</v>
      </c>
      <c r="BJ68" t="s">
        <v>1228</v>
      </c>
      <c r="BK68" t="s">
        <v>1229</v>
      </c>
      <c r="BL68" t="s">
        <v>1230</v>
      </c>
      <c r="BM68" t="s">
        <v>1231</v>
      </c>
      <c r="BN68" t="s">
        <v>1232</v>
      </c>
      <c r="BO68" t="s">
        <v>1233</v>
      </c>
      <c r="BP68" t="s">
        <v>1234</v>
      </c>
      <c r="BQ68" t="s">
        <v>1235</v>
      </c>
      <c r="BR68" t="s">
        <v>1236</v>
      </c>
      <c r="BS68" t="s">
        <v>1237</v>
      </c>
      <c r="BT68" t="s">
        <v>1238</v>
      </c>
      <c r="BU68" t="s">
        <v>1239</v>
      </c>
      <c r="BV68" t="s">
        <v>1240</v>
      </c>
      <c r="BW68" t="s">
        <v>1241</v>
      </c>
      <c r="BX68" t="s">
        <v>1242</v>
      </c>
      <c r="BY68" t="s">
        <v>1243</v>
      </c>
      <c r="BZ68" t="s">
        <v>1244</v>
      </c>
      <c r="CA68" t="s">
        <v>1245</v>
      </c>
      <c r="CB68" t="s">
        <v>1246</v>
      </c>
      <c r="CC68" t="s">
        <v>1247</v>
      </c>
      <c r="CD68" t="s">
        <v>1248</v>
      </c>
      <c r="CE68" t="s">
        <v>1249</v>
      </c>
      <c r="CF68" t="s">
        <v>1250</v>
      </c>
      <c r="CG68" t="s">
        <v>1251</v>
      </c>
      <c r="CH68" t="s">
        <v>1252</v>
      </c>
      <c r="CI68" t="s">
        <v>1253</v>
      </c>
      <c r="CJ68" t="s">
        <v>1254</v>
      </c>
      <c r="CK68" t="s">
        <v>1255</v>
      </c>
      <c r="CL68" t="s">
        <v>1256</v>
      </c>
      <c r="CM68" t="s">
        <v>1257</v>
      </c>
      <c r="CN68" t="s">
        <v>1258</v>
      </c>
      <c r="CO68" t="s">
        <v>1259</v>
      </c>
    </row>
    <row r="69" spans="1:93" x14ac:dyDescent="0.25">
      <c r="A69" s="2"/>
      <c r="C69" s="2">
        <v>45519</v>
      </c>
      <c r="D69">
        <v>42.7</v>
      </c>
      <c r="E69">
        <v>41.205529679853989</v>
      </c>
      <c r="G69" t="e">
        <v>#N/A</v>
      </c>
      <c r="I69" t="e">
        <v>#N/A</v>
      </c>
      <c r="K69" t="e">
        <v>#N/A</v>
      </c>
      <c r="M69" t="e">
        <v>#N/A</v>
      </c>
      <c r="N69">
        <v>101.33307625605977</v>
      </c>
      <c r="O69">
        <v>28.078076737627597</v>
      </c>
      <c r="P69" t="e">
        <v>#N/A</v>
      </c>
      <c r="Q69">
        <v>-15.653412000771066</v>
      </c>
      <c r="R69" t="e">
        <v>#N/A</v>
      </c>
      <c r="S69">
        <v>-0.63513722381423499</v>
      </c>
      <c r="T69" t="e">
        <v>#N/A</v>
      </c>
      <c r="U69" t="e">
        <v>#N/A</v>
      </c>
      <c r="V69" t="e">
        <v>#N/A</v>
      </c>
      <c r="W69">
        <v>-0.79920414216397651</v>
      </c>
      <c r="X69">
        <v>0.12177985948477751</v>
      </c>
      <c r="Y69">
        <v>0.11463271730531646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>
        <v>7.5837121887804821</v>
      </c>
      <c r="AF69" t="e">
        <v>#N/A</v>
      </c>
      <c r="AG69">
        <v>0.42505113565485075</v>
      </c>
      <c r="AH69" t="e">
        <v>#N/A</v>
      </c>
      <c r="AI69" t="e">
        <v>#N/A</v>
      </c>
      <c r="AJ69">
        <v>49.467237517846151</v>
      </c>
      <c r="AK69">
        <v>62.867679680555987</v>
      </c>
      <c r="AL69" t="e">
        <v>#N/A</v>
      </c>
      <c r="AM69">
        <v>-1317544354.6230032</v>
      </c>
      <c r="AN69" t="e">
        <v>#N/A</v>
      </c>
      <c r="AO69">
        <v>-1047068476.6241835</v>
      </c>
      <c r="AP69" t="e">
        <v>#N/A</v>
      </c>
      <c r="AQ69">
        <v>-1557672048.4586775</v>
      </c>
      <c r="AR69" t="e">
        <v>#N/A</v>
      </c>
      <c r="AS69">
        <v>-270475877.99881983</v>
      </c>
      <c r="AT69">
        <v>133480658</v>
      </c>
      <c r="AU69">
        <v>664040996.97188091</v>
      </c>
      <c r="AV69" t="e">
        <v>#N/A</v>
      </c>
      <c r="AW69" t="e">
        <v>#N/A</v>
      </c>
      <c r="AX69" t="e">
        <v>#N/A</v>
      </c>
      <c r="AY69">
        <v>-1395336325.347697</v>
      </c>
      <c r="AZ69" t="e">
        <v>#N/A</v>
      </c>
      <c r="BA69" t="e">
        <v>#N/A</v>
      </c>
      <c r="BB69">
        <v>6434498048</v>
      </c>
      <c r="BC69">
        <v>9926095688.7299995</v>
      </c>
      <c r="BD69" t="e">
        <v>#N/A</v>
      </c>
      <c r="BE69">
        <v>8.723513003155702</v>
      </c>
      <c r="BF69" t="e">
        <v>#N/A</v>
      </c>
      <c r="BG69" t="e">
        <v>#N/A</v>
      </c>
      <c r="BH69" t="e">
        <v>#N/A</v>
      </c>
      <c r="BI69">
        <v>11433770296.02</v>
      </c>
      <c r="BJ69">
        <v>429203216.66666669</v>
      </c>
      <c r="BK69">
        <v>824954244.20689619</v>
      </c>
      <c r="BL69">
        <v>1641662428</v>
      </c>
      <c r="BM69">
        <v>6689075050.0440817</v>
      </c>
      <c r="BN69">
        <v>1641662428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>
        <v>813059827.5</v>
      </c>
      <c r="BU69" t="e">
        <v>#N/A</v>
      </c>
      <c r="BV69">
        <v>488927317.125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>
        <v>1947272337.7830031</v>
      </c>
      <c r="CD69">
        <v>488927317.125</v>
      </c>
      <c r="CE69">
        <v>1606302510.6379573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>
        <v>664040996.97188091</v>
      </c>
    </row>
    <row r="70" spans="1:93" x14ac:dyDescent="0.25">
      <c r="A70" s="2">
        <v>43881</v>
      </c>
      <c r="B70">
        <f>A70-A67</f>
        <v>101</v>
      </c>
      <c r="C70" s="2">
        <v>43488</v>
      </c>
      <c r="F70" t="e">
        <v>#N/A</v>
      </c>
      <c r="J70">
        <v>0.85272201753235788</v>
      </c>
      <c r="L70" t="e">
        <v>#N/A</v>
      </c>
    </row>
    <row r="71" spans="1:93" x14ac:dyDescent="0.25">
      <c r="A71" s="2"/>
      <c r="C71" s="2">
        <v>43807</v>
      </c>
      <c r="H71">
        <v>3.1672911547866165</v>
      </c>
    </row>
    <row r="72" spans="1:93" x14ac:dyDescent="0.25">
      <c r="A72" s="2"/>
      <c r="C72" s="2">
        <v>45519</v>
      </c>
      <c r="D72">
        <v>44.73</v>
      </c>
      <c r="E72">
        <v>39.818065994083277</v>
      </c>
      <c r="N72">
        <v>92.859915586339127</v>
      </c>
      <c r="O72">
        <v>21.81166669953916</v>
      </c>
      <c r="P72" t="e">
        <v>#N/A</v>
      </c>
      <c r="Q72">
        <v>25.461757752930769</v>
      </c>
      <c r="R72" t="e">
        <v>#N/A</v>
      </c>
      <c r="S72">
        <v>1.3813104963776843</v>
      </c>
      <c r="T72" t="e">
        <v>#N/A</v>
      </c>
      <c r="U72" t="e">
        <v>#N/A</v>
      </c>
      <c r="V72" t="e">
        <v>#N/A</v>
      </c>
      <c r="W72">
        <v>1.2207349576624484</v>
      </c>
      <c r="X72">
        <v>0.11401743796109994</v>
      </c>
      <c r="Y72">
        <v>0.12161790813238753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>
        <v>6.8173758124661425</v>
      </c>
      <c r="AF72" t="e">
        <v>#N/A</v>
      </c>
      <c r="AG72">
        <v>0.55109130248506788</v>
      </c>
      <c r="AH72" t="e">
        <v>#N/A</v>
      </c>
      <c r="AI72" t="e">
        <v>#N/A</v>
      </c>
      <c r="AJ72">
        <v>45.111603058799872</v>
      </c>
      <c r="AK72">
        <v>61.867611976637946</v>
      </c>
      <c r="AL72" t="e">
        <v>#N/A</v>
      </c>
      <c r="AM72">
        <v>1758383447.8576548</v>
      </c>
      <c r="AN72" t="e">
        <v>#N/A</v>
      </c>
      <c r="AO72">
        <v>1989681296.4491029</v>
      </c>
      <c r="AP72" t="e">
        <v>#N/A</v>
      </c>
      <c r="AQ72">
        <v>-3361091910.6493788</v>
      </c>
      <c r="AR72" t="e">
        <v>#N/A</v>
      </c>
      <c r="AS72">
        <v>-231297848.59144822</v>
      </c>
      <c r="AT72">
        <v>278588856</v>
      </c>
      <c r="AU72">
        <v>635554007.94317222</v>
      </c>
      <c r="AV72" t="e">
        <v>#N/A</v>
      </c>
      <c r="AW72" t="e">
        <v>#N/A</v>
      </c>
      <c r="AX72" t="e">
        <v>#N/A</v>
      </c>
      <c r="AY72">
        <v>1681040277.6684132</v>
      </c>
      <c r="AZ72" t="e">
        <v>#N/A</v>
      </c>
      <c r="BA72" t="e">
        <v>#N/A</v>
      </c>
      <c r="BB72">
        <v>7277592218</v>
      </c>
      <c r="BC72">
        <v>9465732292.6389999</v>
      </c>
      <c r="BD72" t="e">
        <v>#N/A</v>
      </c>
      <c r="BE72">
        <v>8.2224732800982494</v>
      </c>
      <c r="BF72" t="e">
        <v>#N/A</v>
      </c>
      <c r="BG72" t="e">
        <v>#N/A</v>
      </c>
      <c r="BH72" t="e">
        <v>#N/A</v>
      </c>
      <c r="BI72">
        <v>11092880442.901999</v>
      </c>
      <c r="BJ72">
        <v>586681380</v>
      </c>
      <c r="BK72">
        <v>887293191.4383446</v>
      </c>
      <c r="BL72">
        <v>1961834605.7142854</v>
      </c>
      <c r="BM72">
        <v>7814390961.3627567</v>
      </c>
      <c r="BN72">
        <v>1961834605.7142854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>
        <v>887248852</v>
      </c>
      <c r="BU72" t="e">
        <v>#N/A</v>
      </c>
      <c r="BV72">
        <v>512290618.66666669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>
        <v>2386309706.7536545</v>
      </c>
      <c r="CD72">
        <v>512290618.66666669</v>
      </c>
      <c r="CE72">
        <v>1906284599.1547582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>
        <v>635554007.94317222</v>
      </c>
    </row>
    <row r="73" spans="1:93" x14ac:dyDescent="0.25">
      <c r="A73" s="2">
        <v>43990</v>
      </c>
      <c r="B73">
        <f>A73-A70</f>
        <v>109</v>
      </c>
      <c r="C73" s="2">
        <v>43851</v>
      </c>
      <c r="D73" t="s">
        <v>2139</v>
      </c>
      <c r="E73" t="s">
        <v>2139</v>
      </c>
      <c r="F73" t="s">
        <v>2139</v>
      </c>
      <c r="G73" t="s">
        <v>2139</v>
      </c>
      <c r="H73" t="s">
        <v>2139</v>
      </c>
      <c r="I73" t="s">
        <v>2139</v>
      </c>
      <c r="J73" t="s">
        <v>2139</v>
      </c>
      <c r="K73" t="s">
        <v>2139</v>
      </c>
      <c r="L73" t="s">
        <v>2139</v>
      </c>
      <c r="M73" t="s">
        <v>2139</v>
      </c>
      <c r="N73" t="s">
        <v>2139</v>
      </c>
      <c r="O73" t="s">
        <v>2139</v>
      </c>
      <c r="P73" t="s">
        <v>2139</v>
      </c>
      <c r="Q73" t="s">
        <v>2139</v>
      </c>
      <c r="R73" t="s">
        <v>2139</v>
      </c>
      <c r="S73" t="s">
        <v>2139</v>
      </c>
      <c r="T73" t="s">
        <v>2139</v>
      </c>
      <c r="U73" t="s">
        <v>2139</v>
      </c>
      <c r="V73" t="s">
        <v>2139</v>
      </c>
      <c r="W73" t="s">
        <v>2139</v>
      </c>
      <c r="X73" t="s">
        <v>2139</v>
      </c>
      <c r="Y73" t="s">
        <v>2139</v>
      </c>
      <c r="Z73" t="s">
        <v>2139</v>
      </c>
      <c r="AA73" t="s">
        <v>2139</v>
      </c>
      <c r="AB73" t="s">
        <v>2139</v>
      </c>
      <c r="AC73" t="s">
        <v>2139</v>
      </c>
      <c r="AD73" t="s">
        <v>2139</v>
      </c>
      <c r="AE73" t="s">
        <v>2139</v>
      </c>
      <c r="AF73" t="s">
        <v>2139</v>
      </c>
      <c r="AG73" t="s">
        <v>2139</v>
      </c>
      <c r="AH73" t="s">
        <v>2139</v>
      </c>
      <c r="AI73" t="s">
        <v>2139</v>
      </c>
      <c r="AJ73" t="s">
        <v>2139</v>
      </c>
      <c r="AK73" t="s">
        <v>2139</v>
      </c>
      <c r="AL73" t="s">
        <v>2139</v>
      </c>
      <c r="AM73" t="s">
        <v>2139</v>
      </c>
      <c r="AN73" t="s">
        <v>2139</v>
      </c>
      <c r="AO73" t="s">
        <v>2139</v>
      </c>
      <c r="AP73" t="s">
        <v>2139</v>
      </c>
      <c r="AQ73" t="s">
        <v>2139</v>
      </c>
      <c r="AR73" t="s">
        <v>2139</v>
      </c>
      <c r="AS73" t="s">
        <v>2139</v>
      </c>
      <c r="AT73" t="s">
        <v>2139</v>
      </c>
      <c r="AU73" t="s">
        <v>2139</v>
      </c>
      <c r="AV73" t="s">
        <v>2139</v>
      </c>
      <c r="AW73" t="s">
        <v>2139</v>
      </c>
      <c r="AX73" t="s">
        <v>2139</v>
      </c>
      <c r="AY73" t="s">
        <v>2139</v>
      </c>
      <c r="AZ73" t="s">
        <v>2139</v>
      </c>
      <c r="BA73" t="s">
        <v>2139</v>
      </c>
      <c r="BB73" t="s">
        <v>2139</v>
      </c>
      <c r="BC73" t="s">
        <v>2139</v>
      </c>
      <c r="BD73" t="s">
        <v>2139</v>
      </c>
      <c r="BE73" t="s">
        <v>2139</v>
      </c>
      <c r="BF73" t="s">
        <v>2139</v>
      </c>
      <c r="BG73" t="s">
        <v>2139</v>
      </c>
      <c r="BH73" t="s">
        <v>2139</v>
      </c>
      <c r="BI73" t="s">
        <v>2139</v>
      </c>
      <c r="BJ73" t="s">
        <v>2139</v>
      </c>
      <c r="BK73" t="s">
        <v>2139</v>
      </c>
      <c r="BL73" t="s">
        <v>2139</v>
      </c>
      <c r="BM73" t="s">
        <v>2139</v>
      </c>
      <c r="BN73" t="s">
        <v>2139</v>
      </c>
      <c r="BO73" t="s">
        <v>2139</v>
      </c>
      <c r="BP73" t="s">
        <v>2139</v>
      </c>
      <c r="BQ73" t="s">
        <v>2139</v>
      </c>
      <c r="BR73" t="s">
        <v>2139</v>
      </c>
      <c r="BS73" t="s">
        <v>2139</v>
      </c>
      <c r="BT73" t="s">
        <v>2139</v>
      </c>
      <c r="BU73" t="s">
        <v>2139</v>
      </c>
      <c r="BV73" t="s">
        <v>2139</v>
      </c>
      <c r="BW73" t="s">
        <v>2139</v>
      </c>
      <c r="BX73" t="s">
        <v>2139</v>
      </c>
      <c r="BY73" t="s">
        <v>2139</v>
      </c>
      <c r="BZ73" t="s">
        <v>2139</v>
      </c>
      <c r="CA73" t="s">
        <v>2139</v>
      </c>
      <c r="CB73" t="s">
        <v>2139</v>
      </c>
      <c r="CC73" t="s">
        <v>2139</v>
      </c>
      <c r="CD73" t="s">
        <v>2139</v>
      </c>
      <c r="CE73" t="s">
        <v>2139</v>
      </c>
      <c r="CF73" t="s">
        <v>2139</v>
      </c>
      <c r="CG73" t="s">
        <v>2139</v>
      </c>
      <c r="CH73" t="s">
        <v>2139</v>
      </c>
      <c r="CI73" t="s">
        <v>2139</v>
      </c>
      <c r="CJ73" t="s">
        <v>2139</v>
      </c>
      <c r="CK73" t="s">
        <v>2139</v>
      </c>
      <c r="CL73" t="s">
        <v>2139</v>
      </c>
      <c r="CM73" t="s">
        <v>2139</v>
      </c>
      <c r="CN73" t="s">
        <v>2139</v>
      </c>
      <c r="CO73" t="s">
        <v>2139</v>
      </c>
    </row>
    <row r="74" spans="1:93" x14ac:dyDescent="0.25">
      <c r="A74" s="2"/>
      <c r="C74" s="2" t="s">
        <v>3</v>
      </c>
      <c r="D74" t="s">
        <v>1260</v>
      </c>
      <c r="E74" t="s">
        <v>1261</v>
      </c>
      <c r="F74" t="s">
        <v>1262</v>
      </c>
      <c r="G74" t="s">
        <v>1263</v>
      </c>
      <c r="H74" t="s">
        <v>1264</v>
      </c>
      <c r="I74" t="s">
        <v>1265</v>
      </c>
      <c r="J74" t="s">
        <v>1266</v>
      </c>
      <c r="K74" t="s">
        <v>1267</v>
      </c>
      <c r="L74" t="s">
        <v>1268</v>
      </c>
      <c r="M74" t="s">
        <v>1269</v>
      </c>
      <c r="N74" t="s">
        <v>1270</v>
      </c>
      <c r="O74" t="s">
        <v>1271</v>
      </c>
      <c r="P74" t="s">
        <v>1272</v>
      </c>
      <c r="Q74" t="s">
        <v>1273</v>
      </c>
      <c r="R74" t="s">
        <v>1274</v>
      </c>
      <c r="S74" t="s">
        <v>1275</v>
      </c>
      <c r="T74" t="s">
        <v>1276</v>
      </c>
      <c r="U74" t="s">
        <v>1277</v>
      </c>
      <c r="V74" t="s">
        <v>1278</v>
      </c>
      <c r="W74" t="s">
        <v>1279</v>
      </c>
      <c r="X74" t="s">
        <v>1280</v>
      </c>
      <c r="Y74" t="s">
        <v>1281</v>
      </c>
      <c r="Z74" t="s">
        <v>1282</v>
      </c>
      <c r="AA74" t="s">
        <v>1283</v>
      </c>
      <c r="AB74" t="s">
        <v>1284</v>
      </c>
      <c r="AC74" t="s">
        <v>1285</v>
      </c>
      <c r="AD74" t="s">
        <v>1286</v>
      </c>
      <c r="AE74" t="s">
        <v>1287</v>
      </c>
      <c r="AF74" t="s">
        <v>1288</v>
      </c>
      <c r="AG74" t="s">
        <v>1289</v>
      </c>
      <c r="AH74" t="s">
        <v>1290</v>
      </c>
      <c r="AI74" t="s">
        <v>1291</v>
      </c>
      <c r="AJ74" t="s">
        <v>1292</v>
      </c>
      <c r="AK74" t="s">
        <v>1293</v>
      </c>
      <c r="AL74" t="s">
        <v>1294</v>
      </c>
      <c r="AM74" t="s">
        <v>1295</v>
      </c>
      <c r="AN74" t="s">
        <v>1296</v>
      </c>
      <c r="AO74" t="s">
        <v>1297</v>
      </c>
      <c r="AP74" t="s">
        <v>1298</v>
      </c>
      <c r="AQ74" t="s">
        <v>1299</v>
      </c>
      <c r="AR74" t="s">
        <v>1300</v>
      </c>
      <c r="AS74" t="s">
        <v>1301</v>
      </c>
      <c r="AT74" t="s">
        <v>1302</v>
      </c>
      <c r="AU74" t="s">
        <v>1303</v>
      </c>
      <c r="AV74" t="s">
        <v>1304</v>
      </c>
      <c r="AW74" t="s">
        <v>1305</v>
      </c>
      <c r="AX74" t="s">
        <v>1306</v>
      </c>
      <c r="AY74" t="s">
        <v>1307</v>
      </c>
      <c r="AZ74" t="s">
        <v>1308</v>
      </c>
      <c r="BA74" t="s">
        <v>1309</v>
      </c>
      <c r="BB74" t="s">
        <v>1310</v>
      </c>
      <c r="BC74" t="s">
        <v>1311</v>
      </c>
      <c r="BD74" t="s">
        <v>1312</v>
      </c>
      <c r="BE74" t="s">
        <v>1313</v>
      </c>
      <c r="BF74" t="s">
        <v>1314</v>
      </c>
      <c r="BG74" t="s">
        <v>1315</v>
      </c>
      <c r="BH74" t="s">
        <v>1316</v>
      </c>
      <c r="BI74" t="s">
        <v>1317</v>
      </c>
      <c r="BJ74" t="s">
        <v>1318</v>
      </c>
      <c r="BK74" t="s">
        <v>1319</v>
      </c>
      <c r="BL74" t="s">
        <v>1320</v>
      </c>
      <c r="BM74" t="s">
        <v>1321</v>
      </c>
      <c r="BN74" t="s">
        <v>1322</v>
      </c>
      <c r="BO74" t="s">
        <v>1323</v>
      </c>
      <c r="BP74" t="s">
        <v>1324</v>
      </c>
      <c r="BQ74" t="s">
        <v>1325</v>
      </c>
      <c r="BR74" t="s">
        <v>1326</v>
      </c>
      <c r="BS74" t="s">
        <v>1327</v>
      </c>
      <c r="BT74" t="s">
        <v>1328</v>
      </c>
      <c r="BU74" t="s">
        <v>1329</v>
      </c>
      <c r="BV74" t="s">
        <v>1330</v>
      </c>
      <c r="BW74" t="s">
        <v>1331</v>
      </c>
      <c r="BX74" t="s">
        <v>1332</v>
      </c>
      <c r="BY74" t="s">
        <v>1333</v>
      </c>
      <c r="BZ74" t="s">
        <v>1334</v>
      </c>
      <c r="CA74" t="s">
        <v>1335</v>
      </c>
      <c r="CB74" t="s">
        <v>1336</v>
      </c>
      <c r="CC74" t="s">
        <v>1337</v>
      </c>
      <c r="CD74" t="s">
        <v>1338</v>
      </c>
      <c r="CE74" t="s">
        <v>1339</v>
      </c>
      <c r="CF74" t="s">
        <v>1340</v>
      </c>
      <c r="CG74" t="s">
        <v>1341</v>
      </c>
      <c r="CH74" t="s">
        <v>1342</v>
      </c>
      <c r="CI74" t="s">
        <v>1343</v>
      </c>
      <c r="CJ74" t="s">
        <v>1344</v>
      </c>
      <c r="CK74" t="s">
        <v>1345</v>
      </c>
      <c r="CL74" t="s">
        <v>1346</v>
      </c>
      <c r="CM74" t="s">
        <v>1347</v>
      </c>
      <c r="CN74" t="s">
        <v>1348</v>
      </c>
      <c r="CO74" t="s">
        <v>1349</v>
      </c>
    </row>
    <row r="75" spans="1:93" x14ac:dyDescent="0.25">
      <c r="A75" s="2"/>
      <c r="C75" s="2">
        <v>45519</v>
      </c>
      <c r="D75">
        <v>44.73</v>
      </c>
      <c r="E75">
        <v>29.594209581845988</v>
      </c>
      <c r="G75" t="e">
        <v>#N/A</v>
      </c>
      <c r="I75" t="e">
        <v>#N/A</v>
      </c>
      <c r="K75" t="e">
        <v>#N/A</v>
      </c>
      <c r="M75" t="e">
        <v>#N/A</v>
      </c>
      <c r="N75">
        <v>72.568480009624665</v>
      </c>
      <c r="O75">
        <v>22.653690752806416</v>
      </c>
      <c r="P75" t="e">
        <v>#N/A</v>
      </c>
      <c r="Q75">
        <v>30.146200657264721</v>
      </c>
      <c r="R75" t="e">
        <v>#N/A</v>
      </c>
      <c r="S75">
        <v>1.6293238276887092</v>
      </c>
      <c r="T75" t="e">
        <v>#N/A</v>
      </c>
      <c r="U75" t="e">
        <v>#N/A</v>
      </c>
      <c r="V75" t="e">
        <v>#N/A</v>
      </c>
      <c r="W75">
        <v>1.420253581861656</v>
      </c>
      <c r="X75">
        <v>0.11401743796109994</v>
      </c>
      <c r="Y75">
        <v>0.13564726581760947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>
        <v>6.0080964129793726</v>
      </c>
      <c r="AF75" t="e">
        <v>#N/A</v>
      </c>
      <c r="AG75">
        <v>0.46370082817884206</v>
      </c>
      <c r="AH75" t="e">
        <v>#N/A</v>
      </c>
      <c r="AI75" t="e">
        <v>#N/A</v>
      </c>
      <c r="AJ75">
        <v>55.847526125542103</v>
      </c>
      <c r="AK75">
        <v>60.161867955253243</v>
      </c>
      <c r="AL75" t="e">
        <v>#N/A</v>
      </c>
      <c r="AM75">
        <v>1811955564.7410574</v>
      </c>
      <c r="AN75" t="e">
        <v>#N/A</v>
      </c>
      <c r="AO75">
        <v>2078686802.1666644</v>
      </c>
      <c r="AP75" t="e">
        <v>#N/A</v>
      </c>
      <c r="AQ75">
        <v>-2223949309.0305576</v>
      </c>
      <c r="AR75" t="e">
        <v>#N/A</v>
      </c>
      <c r="AS75">
        <v>-266731237.42560691</v>
      </c>
      <c r="AT75">
        <v>181924620</v>
      </c>
      <c r="AU75">
        <v>536230179.82226342</v>
      </c>
      <c r="AV75" t="e">
        <v>#N/A</v>
      </c>
      <c r="AW75" t="e">
        <v>#N/A</v>
      </c>
      <c r="AX75" t="e">
        <v>#N/A</v>
      </c>
      <c r="AY75">
        <v>1735638585.6853971</v>
      </c>
      <c r="AZ75" t="e">
        <v>#N/A</v>
      </c>
      <c r="BA75" t="e">
        <v>#N/A</v>
      </c>
      <c r="BB75">
        <v>7705289040</v>
      </c>
      <c r="BC75">
        <v>10116602963.790001</v>
      </c>
      <c r="BD75" t="e">
        <v>#N/A</v>
      </c>
      <c r="BE75">
        <v>7.3720616038409075</v>
      </c>
      <c r="BF75" t="e">
        <v>#N/A</v>
      </c>
      <c r="BG75" t="e">
        <v>#N/A</v>
      </c>
      <c r="BH75" t="e">
        <v>#N/A</v>
      </c>
      <c r="BI75">
        <v>12136652525.450001</v>
      </c>
      <c r="BJ75">
        <v>583940468</v>
      </c>
      <c r="BK75">
        <v>777176046.45801532</v>
      </c>
      <c r="BL75">
        <v>1844404072.5</v>
      </c>
      <c r="BM75">
        <v>6895352504.945715</v>
      </c>
      <c r="BN75">
        <v>1844404072.5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>
        <v>758299450.5</v>
      </c>
      <c r="BU75" t="e">
        <v>#N/A</v>
      </c>
      <c r="BV75">
        <v>481664315.0625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>
        <v>2180227200.6807714</v>
      </c>
      <c r="CD75">
        <v>481664315.0625</v>
      </c>
      <c r="CE75">
        <v>1630631739.2079277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>
        <v>536230179.82226354</v>
      </c>
    </row>
    <row r="76" spans="1:93" x14ac:dyDescent="0.25">
      <c r="A76" s="2">
        <v>44069</v>
      </c>
      <c r="B76">
        <f>A76-A73</f>
        <v>79</v>
      </c>
      <c r="C76" s="2">
        <v>43851</v>
      </c>
      <c r="F76" t="e">
        <v>#N/A</v>
      </c>
      <c r="J76">
        <v>0.99257551697564395</v>
      </c>
      <c r="L76" t="e">
        <v>#N/A</v>
      </c>
    </row>
    <row r="77" spans="1:93" x14ac:dyDescent="0.25">
      <c r="A77" s="2"/>
      <c r="C77" s="2">
        <v>44253</v>
      </c>
      <c r="H77">
        <v>1.8857798283726135</v>
      </c>
    </row>
    <row r="78" spans="1:93" x14ac:dyDescent="0.25">
      <c r="A78" s="2"/>
      <c r="C78" s="2">
        <v>45519</v>
      </c>
      <c r="D78">
        <v>44.73</v>
      </c>
      <c r="E78">
        <v>25.208479594357275</v>
      </c>
      <c r="G78" t="e">
        <v>#N/A</v>
      </c>
      <c r="I78" t="e">
        <v>#N/A</v>
      </c>
      <c r="K78" t="e">
        <v>#N/A</v>
      </c>
      <c r="M78" t="e">
        <v>#N/A</v>
      </c>
      <c r="N78">
        <v>59.554772069951383</v>
      </c>
      <c r="O78">
        <v>23.013503432319276</v>
      </c>
      <c r="P78" t="e">
        <v>#N/A</v>
      </c>
      <c r="Q78">
        <v>38.769895048288134</v>
      </c>
      <c r="R78" t="e">
        <v>#N/A</v>
      </c>
      <c r="S78">
        <v>3.2822210231767293</v>
      </c>
      <c r="T78" t="e">
        <v>#N/A</v>
      </c>
      <c r="U78" t="e">
        <v>#N/A</v>
      </c>
      <c r="V78" t="e">
        <v>#N/A</v>
      </c>
      <c r="W78">
        <v>3.0690840095230429</v>
      </c>
      <c r="X78">
        <v>0.11401743796109994</v>
      </c>
      <c r="Y78">
        <v>0.13927082233324181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>
        <v>6.1837592627961389</v>
      </c>
      <c r="AF78" t="e">
        <v>#N/A</v>
      </c>
      <c r="AG78">
        <v>0.4273597975294593</v>
      </c>
      <c r="AH78" t="e">
        <v>#N/A</v>
      </c>
      <c r="AI78" t="e">
        <v>#N/A</v>
      </c>
      <c r="AJ78">
        <v>56.219601019624591</v>
      </c>
      <c r="AK78">
        <v>56.234224874800553</v>
      </c>
      <c r="AL78" t="e">
        <v>#N/A</v>
      </c>
      <c r="AM78">
        <v>2358457400.9499464</v>
      </c>
      <c r="AN78" t="e">
        <v>#N/A</v>
      </c>
      <c r="AO78">
        <v>2522243913.7036409</v>
      </c>
      <c r="AP78" t="e">
        <v>#N/A</v>
      </c>
      <c r="AQ78">
        <v>170456085.06083968</v>
      </c>
      <c r="AR78" t="e">
        <v>#N/A</v>
      </c>
      <c r="AS78">
        <v>-163786512.75369465</v>
      </c>
      <c r="AT78">
        <v>289233149.25</v>
      </c>
      <c r="AU78">
        <v>460527622.88087022</v>
      </c>
      <c r="AV78" t="e">
        <v>#N/A</v>
      </c>
      <c r="AW78" t="e">
        <v>#N/A</v>
      </c>
      <c r="AX78" t="e">
        <v>#N/A</v>
      </c>
      <c r="AY78">
        <v>2310551467.4722176</v>
      </c>
      <c r="AZ78" t="e">
        <v>#N/A</v>
      </c>
      <c r="BA78" t="e">
        <v>#N/A</v>
      </c>
      <c r="BB78">
        <v>9123186800</v>
      </c>
      <c r="BC78">
        <v>10624657793.094</v>
      </c>
      <c r="BD78" t="e">
        <v>#N/A</v>
      </c>
      <c r="BE78">
        <v>7.1802548677944822</v>
      </c>
      <c r="BF78" t="e">
        <v>#N/A</v>
      </c>
      <c r="BG78" t="e">
        <v>#N/A</v>
      </c>
      <c r="BH78" t="e">
        <v>#N/A</v>
      </c>
      <c r="BI78">
        <v>12674262578.823</v>
      </c>
      <c r="BJ78">
        <v>533884281.66666663</v>
      </c>
      <c r="BK78">
        <v>594892355.67175567</v>
      </c>
      <c r="BL78">
        <v>1628657252.7976189</v>
      </c>
      <c r="BM78">
        <v>6505676403.2045259</v>
      </c>
      <c r="BN78">
        <v>1628657252.7976189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>
        <v>924000489.00000012</v>
      </c>
      <c r="BU78" t="e">
        <v>#N/A</v>
      </c>
      <c r="BV78">
        <v>623943011.45833337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>
        <v>2289135232.4752135</v>
      </c>
      <c r="CD78">
        <v>623943011.45833337</v>
      </c>
      <c r="CE78">
        <v>1506240834.0508931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>
        <v>460527622.88087022</v>
      </c>
    </row>
    <row r="79" spans="1:93" x14ac:dyDescent="0.25">
      <c r="A79" s="2">
        <v>44159</v>
      </c>
      <c r="B79">
        <f>A79-A76</f>
        <v>90</v>
      </c>
      <c r="C79" s="2">
        <v>43851</v>
      </c>
      <c r="F79" t="e">
        <v>#N/A</v>
      </c>
      <c r="J79">
        <v>0.99257551697564395</v>
      </c>
      <c r="L79" t="e">
        <v>#N/A</v>
      </c>
    </row>
    <row r="80" spans="1:93" x14ac:dyDescent="0.25">
      <c r="A80" s="2"/>
      <c r="C80" s="2">
        <v>44253</v>
      </c>
      <c r="H80">
        <v>1.5476028688756864</v>
      </c>
    </row>
    <row r="81" spans="1:93" x14ac:dyDescent="0.25">
      <c r="A81" s="2"/>
      <c r="C81" s="2">
        <v>45519</v>
      </c>
      <c r="D81">
        <v>44.73</v>
      </c>
      <c r="E81">
        <v>26.562161180502759</v>
      </c>
      <c r="G81" t="e">
        <v>#N/A</v>
      </c>
      <c r="I81" t="e">
        <v>#N/A</v>
      </c>
      <c r="K81" t="e">
        <v>#N/A</v>
      </c>
      <c r="M81" t="e">
        <v>#N/A</v>
      </c>
      <c r="N81">
        <v>50.49881745248689</v>
      </c>
      <c r="O81">
        <v>21.686357843898783</v>
      </c>
      <c r="P81" t="e">
        <v>#N/A</v>
      </c>
      <c r="Q81">
        <v>58.872442727098807</v>
      </c>
      <c r="R81" t="e">
        <v>#N/A</v>
      </c>
      <c r="S81">
        <v>5.1654200038946358</v>
      </c>
      <c r="T81" t="e">
        <v>#N/A</v>
      </c>
      <c r="U81" t="e">
        <v>#N/A</v>
      </c>
      <c r="V81" t="e">
        <v>#N/A</v>
      </c>
      <c r="W81">
        <v>4.9088324402307437</v>
      </c>
      <c r="X81">
        <v>0.11401743796109994</v>
      </c>
      <c r="Y81">
        <v>0.14893402449145807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>
        <v>5.9790438595097974</v>
      </c>
      <c r="AF81" t="e">
        <v>#N/A</v>
      </c>
      <c r="AG81">
        <v>0.42917618424570347</v>
      </c>
      <c r="AH81" t="e">
        <v>#N/A</v>
      </c>
      <c r="AI81" t="e">
        <v>#N/A</v>
      </c>
      <c r="AJ81">
        <v>60.253775961748232</v>
      </c>
      <c r="AK81">
        <v>55.937886322542205</v>
      </c>
      <c r="AL81" t="e">
        <v>#N/A</v>
      </c>
      <c r="AM81">
        <v>3505919651.5701718</v>
      </c>
      <c r="AN81" t="e">
        <v>#N/A</v>
      </c>
      <c r="AO81">
        <v>3689176137.2520232</v>
      </c>
      <c r="AP81" t="e">
        <v>#N/A</v>
      </c>
      <c r="AQ81">
        <v>2635929450.6919279</v>
      </c>
      <c r="AR81" t="e">
        <v>#N/A</v>
      </c>
      <c r="AS81">
        <v>-183256485.68185115</v>
      </c>
      <c r="AT81">
        <v>340098037.875</v>
      </c>
      <c r="AU81">
        <v>489209580.5837214</v>
      </c>
      <c r="AV81" t="e">
        <v>#N/A</v>
      </c>
      <c r="AW81" t="e">
        <v>#N/A</v>
      </c>
      <c r="AX81" t="e">
        <v>#N/A</v>
      </c>
      <c r="AY81">
        <v>3459976296.8021994</v>
      </c>
      <c r="AZ81" t="e">
        <v>#N/A</v>
      </c>
      <c r="BA81" t="e">
        <v>#N/A</v>
      </c>
      <c r="BB81">
        <v>6171973530</v>
      </c>
      <c r="BC81">
        <v>10370748648.264</v>
      </c>
      <c r="BD81" t="e">
        <v>#N/A</v>
      </c>
      <c r="BE81">
        <v>6.7143824482991388</v>
      </c>
      <c r="BF81" t="e">
        <v>#N/A</v>
      </c>
      <c r="BG81" t="e">
        <v>#N/A</v>
      </c>
      <c r="BH81" t="e">
        <v>#N/A</v>
      </c>
      <c r="BI81">
        <v>12453628201.224001</v>
      </c>
      <c r="BJ81">
        <v>452112048.66666663</v>
      </c>
      <c r="BK81">
        <v>442755402.40458018</v>
      </c>
      <c r="BL81">
        <v>1792126026.9821427</v>
      </c>
      <c r="BM81">
        <v>6266388765.8833399</v>
      </c>
      <c r="BN81">
        <v>1792126026.9821427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>
        <v>1089701527.5</v>
      </c>
      <c r="BU81" t="e">
        <v>#N/A</v>
      </c>
      <c r="BV81">
        <v>766221707.85416675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>
        <v>2250710825.4619279</v>
      </c>
      <c r="CD81">
        <v>766221707.85416675</v>
      </c>
      <c r="CE81">
        <v>1519570648.8871758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>
        <v>489209580.58372134</v>
      </c>
    </row>
    <row r="82" spans="1:93" x14ac:dyDescent="0.25">
      <c r="A82" s="2">
        <v>44264</v>
      </c>
      <c r="B82">
        <f>A82-A79</f>
        <v>105</v>
      </c>
      <c r="C82" s="2">
        <v>43851</v>
      </c>
      <c r="D82" t="s">
        <v>2139</v>
      </c>
      <c r="E82" t="s">
        <v>2139</v>
      </c>
      <c r="F82" t="s">
        <v>2139</v>
      </c>
      <c r="G82" t="s">
        <v>2139</v>
      </c>
      <c r="H82" t="s">
        <v>2139</v>
      </c>
      <c r="I82" t="s">
        <v>2139</v>
      </c>
      <c r="J82" t="s">
        <v>2139</v>
      </c>
      <c r="K82" t="s">
        <v>2139</v>
      </c>
      <c r="L82" t="s">
        <v>2139</v>
      </c>
      <c r="M82" t="s">
        <v>2139</v>
      </c>
      <c r="N82" t="s">
        <v>2139</v>
      </c>
      <c r="O82" t="s">
        <v>2139</v>
      </c>
      <c r="P82" t="s">
        <v>2139</v>
      </c>
      <c r="Q82" t="s">
        <v>2139</v>
      </c>
      <c r="R82" t="s">
        <v>2139</v>
      </c>
      <c r="S82" t="s">
        <v>2139</v>
      </c>
      <c r="T82" t="s">
        <v>2139</v>
      </c>
      <c r="U82" t="s">
        <v>2139</v>
      </c>
      <c r="V82" t="s">
        <v>2139</v>
      </c>
      <c r="W82" t="s">
        <v>2139</v>
      </c>
      <c r="X82" t="s">
        <v>2139</v>
      </c>
      <c r="Y82" t="s">
        <v>2139</v>
      </c>
      <c r="Z82" t="s">
        <v>2139</v>
      </c>
      <c r="AA82" t="s">
        <v>2139</v>
      </c>
      <c r="AB82" t="s">
        <v>2139</v>
      </c>
      <c r="AC82" t="s">
        <v>2139</v>
      </c>
      <c r="AD82" t="s">
        <v>2139</v>
      </c>
      <c r="AE82" t="s">
        <v>2139</v>
      </c>
      <c r="AF82" t="s">
        <v>2139</v>
      </c>
      <c r="AG82" t="s">
        <v>2139</v>
      </c>
      <c r="AH82" t="s">
        <v>2139</v>
      </c>
      <c r="AI82" t="s">
        <v>2139</v>
      </c>
      <c r="AJ82" t="s">
        <v>2139</v>
      </c>
      <c r="AK82" t="s">
        <v>2139</v>
      </c>
      <c r="AL82" t="s">
        <v>2139</v>
      </c>
      <c r="AM82" t="s">
        <v>2139</v>
      </c>
      <c r="AN82" t="s">
        <v>2139</v>
      </c>
      <c r="AO82" t="s">
        <v>2139</v>
      </c>
      <c r="AP82" t="s">
        <v>2139</v>
      </c>
      <c r="AQ82" t="s">
        <v>2139</v>
      </c>
      <c r="AR82" t="s">
        <v>2139</v>
      </c>
      <c r="AS82" t="s">
        <v>2139</v>
      </c>
      <c r="AT82" t="s">
        <v>2139</v>
      </c>
      <c r="AU82" t="s">
        <v>2139</v>
      </c>
      <c r="AV82" t="s">
        <v>2139</v>
      </c>
      <c r="AW82" t="s">
        <v>2139</v>
      </c>
      <c r="AX82" t="s">
        <v>2139</v>
      </c>
      <c r="AY82" t="s">
        <v>2139</v>
      </c>
      <c r="AZ82" t="s">
        <v>2139</v>
      </c>
      <c r="BA82" t="s">
        <v>2139</v>
      </c>
      <c r="BB82" t="s">
        <v>2139</v>
      </c>
      <c r="BC82" t="s">
        <v>2139</v>
      </c>
      <c r="BD82" t="s">
        <v>2139</v>
      </c>
      <c r="BE82" t="s">
        <v>2139</v>
      </c>
      <c r="BF82" t="s">
        <v>2139</v>
      </c>
      <c r="BG82" t="s">
        <v>2139</v>
      </c>
      <c r="BH82" t="s">
        <v>2139</v>
      </c>
      <c r="BI82" t="s">
        <v>2139</v>
      </c>
      <c r="BJ82" t="s">
        <v>2139</v>
      </c>
      <c r="BK82" t="s">
        <v>2139</v>
      </c>
      <c r="BL82" t="s">
        <v>2139</v>
      </c>
      <c r="BM82" t="s">
        <v>2139</v>
      </c>
      <c r="BN82" t="s">
        <v>2139</v>
      </c>
      <c r="BO82" t="s">
        <v>2139</v>
      </c>
      <c r="BP82" t="s">
        <v>2139</v>
      </c>
      <c r="BQ82" t="s">
        <v>2139</v>
      </c>
      <c r="BR82" t="s">
        <v>2139</v>
      </c>
      <c r="BS82" t="s">
        <v>2139</v>
      </c>
      <c r="BT82" t="s">
        <v>2139</v>
      </c>
      <c r="BU82" t="s">
        <v>2139</v>
      </c>
      <c r="BV82" t="s">
        <v>2139</v>
      </c>
      <c r="BW82" t="s">
        <v>2139</v>
      </c>
      <c r="BX82" t="s">
        <v>2139</v>
      </c>
      <c r="BY82" t="s">
        <v>2139</v>
      </c>
      <c r="BZ82" t="s">
        <v>2139</v>
      </c>
      <c r="CA82" t="s">
        <v>2139</v>
      </c>
      <c r="CB82" t="s">
        <v>2139</v>
      </c>
      <c r="CC82" t="s">
        <v>2139</v>
      </c>
      <c r="CD82" t="s">
        <v>2139</v>
      </c>
      <c r="CE82" t="s">
        <v>2139</v>
      </c>
      <c r="CF82" t="s">
        <v>2139</v>
      </c>
      <c r="CG82" t="s">
        <v>2139</v>
      </c>
      <c r="CH82" t="s">
        <v>2139</v>
      </c>
      <c r="CI82" t="s">
        <v>2139</v>
      </c>
      <c r="CJ82" t="s">
        <v>2139</v>
      </c>
      <c r="CK82" t="s">
        <v>2139</v>
      </c>
      <c r="CL82" t="s">
        <v>2139</v>
      </c>
      <c r="CM82" t="s">
        <v>2139</v>
      </c>
      <c r="CN82" t="s">
        <v>2139</v>
      </c>
      <c r="CO82" t="s">
        <v>2139</v>
      </c>
    </row>
    <row r="83" spans="1:93" x14ac:dyDescent="0.25">
      <c r="A83" s="2"/>
      <c r="C83" s="2" t="s">
        <v>3</v>
      </c>
      <c r="D83" t="s">
        <v>1350</v>
      </c>
      <c r="E83" t="s">
        <v>1351</v>
      </c>
      <c r="F83" t="s">
        <v>1352</v>
      </c>
      <c r="G83" t="s">
        <v>1353</v>
      </c>
      <c r="H83" t="s">
        <v>1354</v>
      </c>
      <c r="I83" t="s">
        <v>1355</v>
      </c>
      <c r="J83" t="s">
        <v>1356</v>
      </c>
      <c r="K83" t="s">
        <v>1357</v>
      </c>
      <c r="L83" t="s">
        <v>1358</v>
      </c>
      <c r="M83" t="s">
        <v>1359</v>
      </c>
      <c r="N83" t="s">
        <v>1360</v>
      </c>
      <c r="O83" t="s">
        <v>1361</v>
      </c>
      <c r="P83" t="s">
        <v>1362</v>
      </c>
      <c r="Q83" t="s">
        <v>1363</v>
      </c>
      <c r="R83" t="s">
        <v>1364</v>
      </c>
      <c r="S83" t="s">
        <v>1365</v>
      </c>
      <c r="T83" t="s">
        <v>1366</v>
      </c>
      <c r="U83" t="s">
        <v>1367</v>
      </c>
      <c r="V83" t="s">
        <v>1368</v>
      </c>
      <c r="W83" t="s">
        <v>1369</v>
      </c>
      <c r="X83" t="s">
        <v>1370</v>
      </c>
      <c r="Y83" t="s">
        <v>1371</v>
      </c>
      <c r="Z83" t="s">
        <v>1372</v>
      </c>
      <c r="AA83" t="s">
        <v>1373</v>
      </c>
      <c r="AB83" t="s">
        <v>1374</v>
      </c>
      <c r="AC83" t="s">
        <v>1375</v>
      </c>
      <c r="AD83" t="s">
        <v>1376</v>
      </c>
      <c r="AE83" t="s">
        <v>1377</v>
      </c>
      <c r="AF83" t="s">
        <v>1378</v>
      </c>
      <c r="AG83" t="s">
        <v>1379</v>
      </c>
      <c r="AH83" t="s">
        <v>1380</v>
      </c>
      <c r="AI83" t="s">
        <v>1381</v>
      </c>
      <c r="AJ83" t="s">
        <v>1382</v>
      </c>
      <c r="AK83" t="s">
        <v>1383</v>
      </c>
      <c r="AL83" t="s">
        <v>1384</v>
      </c>
      <c r="AM83" t="s">
        <v>1385</v>
      </c>
      <c r="AN83" t="s">
        <v>1386</v>
      </c>
      <c r="AO83" t="s">
        <v>1387</v>
      </c>
      <c r="AP83" t="s">
        <v>1388</v>
      </c>
      <c r="AQ83" t="s">
        <v>1389</v>
      </c>
      <c r="AR83" t="s">
        <v>1390</v>
      </c>
      <c r="AS83" t="s">
        <v>1391</v>
      </c>
      <c r="AT83" t="s">
        <v>1392</v>
      </c>
      <c r="AU83" t="s">
        <v>1393</v>
      </c>
      <c r="AV83" t="s">
        <v>1394</v>
      </c>
      <c r="AW83" t="s">
        <v>1395</v>
      </c>
      <c r="AX83" t="s">
        <v>1396</v>
      </c>
      <c r="AY83" t="s">
        <v>1397</v>
      </c>
      <c r="AZ83" t="s">
        <v>1398</v>
      </c>
      <c r="BA83" t="s">
        <v>1399</v>
      </c>
      <c r="BB83" t="s">
        <v>1400</v>
      </c>
      <c r="BC83" t="s">
        <v>1401</v>
      </c>
      <c r="BD83" t="s">
        <v>1402</v>
      </c>
      <c r="BE83" t="s">
        <v>1403</v>
      </c>
      <c r="BF83" t="s">
        <v>1404</v>
      </c>
      <c r="BG83" t="s">
        <v>1405</v>
      </c>
      <c r="BH83" t="s">
        <v>1406</v>
      </c>
      <c r="BI83" t="s">
        <v>1407</v>
      </c>
      <c r="BJ83" t="s">
        <v>1408</v>
      </c>
      <c r="BK83" t="s">
        <v>1409</v>
      </c>
      <c r="BL83" t="s">
        <v>1410</v>
      </c>
      <c r="BM83" t="s">
        <v>1411</v>
      </c>
      <c r="BN83" t="s">
        <v>1412</v>
      </c>
      <c r="BO83" t="s">
        <v>1413</v>
      </c>
      <c r="BP83" t="s">
        <v>1414</v>
      </c>
      <c r="BQ83" t="s">
        <v>1415</v>
      </c>
      <c r="BR83" t="s">
        <v>1416</v>
      </c>
      <c r="BS83" t="s">
        <v>1417</v>
      </c>
      <c r="BT83" t="s">
        <v>1418</v>
      </c>
      <c r="BU83" t="s">
        <v>1419</v>
      </c>
      <c r="BV83" t="s">
        <v>1420</v>
      </c>
      <c r="BW83" t="s">
        <v>1421</v>
      </c>
      <c r="BX83" t="s">
        <v>1422</v>
      </c>
      <c r="BY83" t="s">
        <v>1423</v>
      </c>
      <c r="BZ83" t="s">
        <v>1424</v>
      </c>
      <c r="CA83" t="s">
        <v>1425</v>
      </c>
      <c r="CB83" t="s">
        <v>1426</v>
      </c>
      <c r="CC83" t="s">
        <v>1427</v>
      </c>
      <c r="CD83" t="s">
        <v>1428</v>
      </c>
      <c r="CE83" t="s">
        <v>1429</v>
      </c>
      <c r="CF83" t="s">
        <v>1430</v>
      </c>
      <c r="CG83" t="s">
        <v>1431</v>
      </c>
      <c r="CH83" t="s">
        <v>1432</v>
      </c>
      <c r="CI83" t="s">
        <v>1433</v>
      </c>
      <c r="CJ83" t="s">
        <v>1434</v>
      </c>
      <c r="CK83" t="s">
        <v>1435</v>
      </c>
      <c r="CL83" t="s">
        <v>1436</v>
      </c>
      <c r="CM83" t="s">
        <v>1437</v>
      </c>
      <c r="CN83" t="s">
        <v>1438</v>
      </c>
      <c r="CO83" t="s">
        <v>1439</v>
      </c>
    </row>
    <row r="84" spans="1:93" x14ac:dyDescent="0.25">
      <c r="A84" s="2"/>
      <c r="C84" s="2">
        <v>45519</v>
      </c>
      <c r="D84">
        <v>20.896000000000001</v>
      </c>
      <c r="E84">
        <v>21.172262055483387</v>
      </c>
      <c r="G84" t="e">
        <v>#N/A</v>
      </c>
      <c r="I84" t="e">
        <v>#N/A</v>
      </c>
      <c r="K84" t="e">
        <v>#N/A</v>
      </c>
      <c r="M84" t="e">
        <v>#N/A</v>
      </c>
      <c r="N84">
        <v>43.833460282188575</v>
      </c>
      <c r="O84">
        <v>18.281730855556916</v>
      </c>
      <c r="P84" t="e">
        <v>#N/A</v>
      </c>
      <c r="Q84">
        <v>35.932809064353556</v>
      </c>
      <c r="R84" t="e">
        <v>#N/A</v>
      </c>
      <c r="S84">
        <v>2.1665707038154158</v>
      </c>
      <c r="T84" t="e">
        <v>#N/A</v>
      </c>
      <c r="U84" t="e">
        <v>#N/A</v>
      </c>
      <c r="V84" t="e">
        <v>#N/A</v>
      </c>
      <c r="W84">
        <v>2.0310387598829971</v>
      </c>
      <c r="X84">
        <v>0.14468478815722308</v>
      </c>
      <c r="Y84">
        <v>0.16192700329183465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>
        <v>5.8820734015532121</v>
      </c>
      <c r="AF84" t="e">
        <v>#N/A</v>
      </c>
      <c r="AG84">
        <v>0.29955743146474323</v>
      </c>
      <c r="AH84" t="e">
        <v>#N/A</v>
      </c>
      <c r="AI84" t="e">
        <v>#N/A</v>
      </c>
      <c r="AJ84">
        <v>63.613515041962799</v>
      </c>
      <c r="AK84">
        <v>56.474826396534027</v>
      </c>
      <c r="AL84" t="e">
        <v>#N/A</v>
      </c>
      <c r="AM84">
        <v>2307068873.2080379</v>
      </c>
      <c r="AN84" t="e">
        <v>#N/A</v>
      </c>
      <c r="AO84">
        <v>2461020405.4721847</v>
      </c>
      <c r="AP84" t="e">
        <v>#N/A</v>
      </c>
      <c r="AQ84">
        <v>1366183740.2374668</v>
      </c>
      <c r="AR84" t="e">
        <v>#N/A</v>
      </c>
      <c r="AS84">
        <v>-153951532.26414669</v>
      </c>
      <c r="AT84">
        <v>390962926.5</v>
      </c>
      <c r="AU84">
        <v>554918800.78765237</v>
      </c>
      <c r="AV84" t="e">
        <v>#N/A</v>
      </c>
      <c r="AW84" t="e">
        <v>#N/A</v>
      </c>
      <c r="AX84" t="e">
        <v>#N/A</v>
      </c>
      <c r="AY84">
        <v>2263059677.9556828</v>
      </c>
      <c r="AZ84" t="e">
        <v>#N/A</v>
      </c>
      <c r="BA84" t="e">
        <v>#N/A</v>
      </c>
      <c r="BB84">
        <v>7051998456</v>
      </c>
      <c r="BC84">
        <v>15752386214.195</v>
      </c>
      <c r="BD84" t="e">
        <v>#N/A</v>
      </c>
      <c r="BE84">
        <v>6.1756222227971422</v>
      </c>
      <c r="BF84" t="e">
        <v>#N/A</v>
      </c>
      <c r="BG84" t="e">
        <v>#N/A</v>
      </c>
      <c r="BH84" t="e">
        <v>#N/A</v>
      </c>
      <c r="BI84">
        <v>18978963309.325001</v>
      </c>
      <c r="BJ84">
        <v>292673447.875</v>
      </c>
      <c r="BK84">
        <v>378543393.89189178</v>
      </c>
      <c r="BL84">
        <v>1955594801.1666667</v>
      </c>
      <c r="BM84">
        <v>6848950776.6137667</v>
      </c>
      <c r="BN84">
        <v>1955594801.1666667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>
        <v>1255402566</v>
      </c>
      <c r="BU84" t="e">
        <v>#N/A</v>
      </c>
      <c r="BV84">
        <v>908500404.25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>
        <v>2280183243.5097289</v>
      </c>
      <c r="CD84">
        <v>908500404.25</v>
      </c>
      <c r="CE84">
        <v>1729514526.1848798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>
        <v>554918800.78765237</v>
      </c>
    </row>
    <row r="85" spans="1:93" x14ac:dyDescent="0.25">
      <c r="A85" s="2">
        <v>44342</v>
      </c>
      <c r="B85">
        <f>A85-A82</f>
        <v>78</v>
      </c>
      <c r="C85" s="2">
        <v>44210</v>
      </c>
      <c r="F85" t="e">
        <v>#N/A</v>
      </c>
      <c r="J85">
        <v>0.39530807026007403</v>
      </c>
      <c r="L85" t="e">
        <v>#N/A</v>
      </c>
    </row>
    <row r="86" spans="1:93" x14ac:dyDescent="0.25">
      <c r="A86" s="2"/>
      <c r="C86" s="2">
        <v>44253</v>
      </c>
      <c r="H86">
        <v>0.3545576229586701</v>
      </c>
    </row>
    <row r="87" spans="1:93" x14ac:dyDescent="0.25">
      <c r="A87" s="2"/>
      <c r="C87" s="2">
        <v>45519</v>
      </c>
      <c r="D87">
        <v>20.896000000000001</v>
      </c>
      <c r="E87">
        <v>16.610437021856495</v>
      </c>
      <c r="G87" t="e">
        <v>#N/A</v>
      </c>
      <c r="I87" t="e">
        <v>#N/A</v>
      </c>
      <c r="K87" t="e">
        <v>#N/A</v>
      </c>
      <c r="M87" t="e">
        <v>#N/A</v>
      </c>
      <c r="N87">
        <v>44.94866984027697</v>
      </c>
      <c r="O87">
        <v>17.501605944636943</v>
      </c>
      <c r="P87" t="e">
        <v>#N/A</v>
      </c>
      <c r="Q87">
        <v>40.366797203621367</v>
      </c>
      <c r="R87" t="e">
        <v>#N/A</v>
      </c>
      <c r="S87">
        <v>3.3743046967693364</v>
      </c>
      <c r="T87" t="e">
        <v>#N/A</v>
      </c>
      <c r="U87" t="e">
        <v>#N/A</v>
      </c>
      <c r="V87" t="e">
        <v>#N/A</v>
      </c>
      <c r="W87">
        <v>3.2018691723904671</v>
      </c>
      <c r="X87">
        <v>0.14468478815722308</v>
      </c>
      <c r="Y87">
        <v>0.16995080649521924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>
        <v>5.7100624463741303</v>
      </c>
      <c r="AF87" t="e">
        <v>#N/A</v>
      </c>
      <c r="AG87">
        <v>0.41898750260898981</v>
      </c>
      <c r="AH87" t="e">
        <v>#N/A</v>
      </c>
      <c r="AI87" t="e">
        <v>#N/A</v>
      </c>
      <c r="AJ87">
        <v>58.621918001111439</v>
      </c>
      <c r="AK87">
        <v>57.421031368914136</v>
      </c>
      <c r="AL87" t="e">
        <v>#N/A</v>
      </c>
      <c r="AM87">
        <v>2463806975.965013</v>
      </c>
      <c r="AN87" t="e">
        <v>#N/A</v>
      </c>
      <c r="AO87">
        <v>2596494423.5135522</v>
      </c>
      <c r="AP87" t="e">
        <v>#N/A</v>
      </c>
      <c r="AQ87">
        <v>594682396.10466731</v>
      </c>
      <c r="AR87" t="e">
        <v>#N/A</v>
      </c>
      <c r="AS87">
        <v>-132687447.54853892</v>
      </c>
      <c r="AT87">
        <v>411638851.75</v>
      </c>
      <c r="AU87">
        <v>361062446.02375746</v>
      </c>
      <c r="AV87" t="e">
        <v>#N/A</v>
      </c>
      <c r="AW87" t="e">
        <v>#N/A</v>
      </c>
      <c r="AX87" t="e">
        <v>#N/A</v>
      </c>
      <c r="AY87">
        <v>2429662987.5118442</v>
      </c>
      <c r="AZ87" t="e">
        <v>#N/A</v>
      </c>
      <c r="BA87" t="e">
        <v>#N/A</v>
      </c>
      <c r="BB87">
        <v>7341226495.5</v>
      </c>
      <c r="BC87">
        <v>10517946500.915001</v>
      </c>
      <c r="BD87" t="e">
        <v>#N/A</v>
      </c>
      <c r="BE87">
        <v>5.8840556312872243</v>
      </c>
      <c r="BF87" t="e">
        <v>#N/A</v>
      </c>
      <c r="BG87" t="e">
        <v>#N/A</v>
      </c>
      <c r="BH87" t="e">
        <v>#N/A</v>
      </c>
      <c r="BI87">
        <v>12751026554.665001</v>
      </c>
      <c r="BJ87">
        <v>251350827.00000003</v>
      </c>
      <c r="BK87">
        <v>213812013.06249979</v>
      </c>
      <c r="BL87">
        <v>1773502028.6785712</v>
      </c>
      <c r="BM87">
        <v>6432252750.734993</v>
      </c>
      <c r="BN87">
        <v>1773502028.6785712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>
        <v>1044385637.5</v>
      </c>
      <c r="BU87" t="e">
        <v>#N/A</v>
      </c>
      <c r="BV87">
        <v>833251072.5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>
        <v>2186860552.7324901</v>
      </c>
      <c r="CD87">
        <v>833251072.5</v>
      </c>
      <c r="CE87">
        <v>1540756956.4640453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>
        <v>361062446.0237574</v>
      </c>
    </row>
    <row r="88" spans="1:93" x14ac:dyDescent="0.25">
      <c r="A88" s="2">
        <v>44434</v>
      </c>
      <c r="B88">
        <f>A88-A85</f>
        <v>92</v>
      </c>
      <c r="C88" s="2">
        <v>44210</v>
      </c>
      <c r="D88" t="s">
        <v>2139</v>
      </c>
      <c r="E88" t="s">
        <v>2139</v>
      </c>
      <c r="F88" t="s">
        <v>2139</v>
      </c>
      <c r="G88" t="s">
        <v>2139</v>
      </c>
      <c r="H88" t="s">
        <v>2139</v>
      </c>
      <c r="I88" t="s">
        <v>2139</v>
      </c>
      <c r="J88" t="s">
        <v>2139</v>
      </c>
      <c r="K88" t="s">
        <v>2139</v>
      </c>
      <c r="L88" t="s">
        <v>2139</v>
      </c>
      <c r="M88" t="s">
        <v>2139</v>
      </c>
      <c r="N88" t="s">
        <v>2139</v>
      </c>
      <c r="O88" t="s">
        <v>2139</v>
      </c>
      <c r="P88" t="s">
        <v>2139</v>
      </c>
      <c r="Q88" t="s">
        <v>2139</v>
      </c>
      <c r="R88" t="s">
        <v>2139</v>
      </c>
      <c r="S88" t="s">
        <v>2139</v>
      </c>
      <c r="T88" t="s">
        <v>2139</v>
      </c>
      <c r="U88" t="s">
        <v>2139</v>
      </c>
      <c r="V88" t="s">
        <v>2139</v>
      </c>
      <c r="W88" t="s">
        <v>2139</v>
      </c>
      <c r="X88" t="s">
        <v>2139</v>
      </c>
      <c r="Y88" t="s">
        <v>2139</v>
      </c>
      <c r="Z88" t="s">
        <v>2139</v>
      </c>
      <c r="AA88" t="s">
        <v>2139</v>
      </c>
      <c r="AB88" t="s">
        <v>2139</v>
      </c>
      <c r="AC88" t="s">
        <v>2139</v>
      </c>
      <c r="AD88" t="s">
        <v>2139</v>
      </c>
      <c r="AE88" t="s">
        <v>2139</v>
      </c>
      <c r="AF88" t="s">
        <v>2139</v>
      </c>
      <c r="AG88" t="s">
        <v>2139</v>
      </c>
      <c r="AH88" t="s">
        <v>2139</v>
      </c>
      <c r="AI88" t="s">
        <v>2139</v>
      </c>
      <c r="AJ88" t="s">
        <v>2139</v>
      </c>
      <c r="AK88" t="s">
        <v>2139</v>
      </c>
      <c r="AL88" t="s">
        <v>2139</v>
      </c>
      <c r="AM88" t="s">
        <v>2139</v>
      </c>
      <c r="AN88" t="s">
        <v>2139</v>
      </c>
      <c r="AO88" t="s">
        <v>2139</v>
      </c>
      <c r="AP88" t="s">
        <v>2139</v>
      </c>
      <c r="AQ88" t="s">
        <v>2139</v>
      </c>
      <c r="AR88" t="s">
        <v>2139</v>
      </c>
      <c r="AS88" t="s">
        <v>2139</v>
      </c>
      <c r="AT88" t="s">
        <v>2139</v>
      </c>
      <c r="AU88" t="s">
        <v>2139</v>
      </c>
      <c r="AV88" t="s">
        <v>2139</v>
      </c>
      <c r="AW88" t="s">
        <v>2139</v>
      </c>
      <c r="AX88" t="s">
        <v>2139</v>
      </c>
      <c r="AY88" t="s">
        <v>2139</v>
      </c>
      <c r="AZ88" t="s">
        <v>2139</v>
      </c>
      <c r="BA88" t="s">
        <v>2139</v>
      </c>
      <c r="BB88" t="s">
        <v>2139</v>
      </c>
      <c r="BC88" t="s">
        <v>2139</v>
      </c>
      <c r="BD88" t="s">
        <v>2139</v>
      </c>
      <c r="BE88" t="s">
        <v>2139</v>
      </c>
      <c r="BF88" t="s">
        <v>2139</v>
      </c>
      <c r="BG88" t="s">
        <v>2139</v>
      </c>
      <c r="BH88" t="s">
        <v>2139</v>
      </c>
      <c r="BI88" t="s">
        <v>2139</v>
      </c>
      <c r="BJ88" t="s">
        <v>2139</v>
      </c>
      <c r="BK88" t="s">
        <v>2139</v>
      </c>
      <c r="BL88" t="s">
        <v>2139</v>
      </c>
      <c r="BM88" t="s">
        <v>2139</v>
      </c>
      <c r="BN88" t="s">
        <v>2139</v>
      </c>
      <c r="BO88" t="s">
        <v>2139</v>
      </c>
      <c r="BP88" t="s">
        <v>2139</v>
      </c>
      <c r="BQ88" t="s">
        <v>2139</v>
      </c>
      <c r="BR88" t="s">
        <v>2139</v>
      </c>
      <c r="BS88" t="s">
        <v>2139</v>
      </c>
      <c r="BT88" t="s">
        <v>2139</v>
      </c>
      <c r="BU88" t="s">
        <v>2139</v>
      </c>
      <c r="BV88" t="s">
        <v>2139</v>
      </c>
      <c r="BW88" t="s">
        <v>2139</v>
      </c>
      <c r="BX88" t="s">
        <v>2139</v>
      </c>
      <c r="BY88" t="s">
        <v>2139</v>
      </c>
      <c r="BZ88" t="s">
        <v>2139</v>
      </c>
      <c r="CA88" t="s">
        <v>2139</v>
      </c>
      <c r="CB88" t="s">
        <v>2139</v>
      </c>
      <c r="CC88" t="s">
        <v>2139</v>
      </c>
      <c r="CD88" t="s">
        <v>2139</v>
      </c>
      <c r="CE88" t="s">
        <v>2139</v>
      </c>
      <c r="CF88" t="s">
        <v>2139</v>
      </c>
      <c r="CG88" t="s">
        <v>2139</v>
      </c>
      <c r="CH88" t="s">
        <v>2139</v>
      </c>
      <c r="CI88" t="s">
        <v>2139</v>
      </c>
      <c r="CJ88" t="s">
        <v>2139</v>
      </c>
      <c r="CK88" t="s">
        <v>2139</v>
      </c>
      <c r="CL88" t="s">
        <v>2139</v>
      </c>
      <c r="CM88" t="s">
        <v>2139</v>
      </c>
      <c r="CN88" t="s">
        <v>2139</v>
      </c>
      <c r="CO88" t="s">
        <v>2139</v>
      </c>
    </row>
    <row r="89" spans="1:93" x14ac:dyDescent="0.25">
      <c r="A89" s="2"/>
      <c r="C89" s="2" t="s">
        <v>3</v>
      </c>
      <c r="D89" t="s">
        <v>1440</v>
      </c>
      <c r="E89" t="s">
        <v>1441</v>
      </c>
      <c r="F89" t="s">
        <v>1442</v>
      </c>
      <c r="G89" t="s">
        <v>1443</v>
      </c>
      <c r="H89" t="s">
        <v>1444</v>
      </c>
      <c r="I89" t="s">
        <v>1445</v>
      </c>
      <c r="J89" t="s">
        <v>1446</v>
      </c>
      <c r="K89" t="s">
        <v>1447</v>
      </c>
      <c r="L89" t="s">
        <v>1448</v>
      </c>
      <c r="M89" t="s">
        <v>1449</v>
      </c>
      <c r="N89" t="s">
        <v>1450</v>
      </c>
      <c r="O89" t="s">
        <v>1451</v>
      </c>
      <c r="P89" t="s">
        <v>1452</v>
      </c>
      <c r="Q89" t="s">
        <v>1453</v>
      </c>
      <c r="R89" t="s">
        <v>1454</v>
      </c>
      <c r="S89" t="s">
        <v>1455</v>
      </c>
      <c r="T89" t="s">
        <v>1456</v>
      </c>
      <c r="U89" t="s">
        <v>1457</v>
      </c>
      <c r="V89" t="s">
        <v>1458</v>
      </c>
      <c r="W89" t="s">
        <v>1459</v>
      </c>
      <c r="X89" t="s">
        <v>1460</v>
      </c>
      <c r="Y89" t="s">
        <v>1461</v>
      </c>
      <c r="Z89" t="s">
        <v>1462</v>
      </c>
      <c r="AA89" t="s">
        <v>1463</v>
      </c>
      <c r="AB89" t="s">
        <v>1464</v>
      </c>
      <c r="AC89" t="s">
        <v>1465</v>
      </c>
      <c r="AD89" t="s">
        <v>1466</v>
      </c>
      <c r="AE89" t="s">
        <v>1467</v>
      </c>
      <c r="AF89" t="s">
        <v>1468</v>
      </c>
      <c r="AG89" t="s">
        <v>1469</v>
      </c>
      <c r="AH89" t="s">
        <v>1470</v>
      </c>
      <c r="AI89" t="s">
        <v>1471</v>
      </c>
      <c r="AJ89" t="s">
        <v>1472</v>
      </c>
      <c r="AK89" t="s">
        <v>1473</v>
      </c>
      <c r="AL89" t="s">
        <v>1474</v>
      </c>
      <c r="AM89" t="s">
        <v>1475</v>
      </c>
      <c r="AN89" t="s">
        <v>1476</v>
      </c>
      <c r="AO89" t="s">
        <v>1477</v>
      </c>
      <c r="AP89" t="s">
        <v>1478</v>
      </c>
      <c r="AQ89" t="s">
        <v>1479</v>
      </c>
      <c r="AR89" t="s">
        <v>1480</v>
      </c>
      <c r="AS89" t="s">
        <v>1481</v>
      </c>
      <c r="AT89" t="s">
        <v>1482</v>
      </c>
      <c r="AU89" t="s">
        <v>1483</v>
      </c>
      <c r="AV89" t="s">
        <v>1484</v>
      </c>
      <c r="AW89" t="s">
        <v>1485</v>
      </c>
      <c r="AX89" t="s">
        <v>1486</v>
      </c>
      <c r="AY89" t="s">
        <v>1487</v>
      </c>
      <c r="AZ89" t="s">
        <v>1488</v>
      </c>
      <c r="BA89" t="s">
        <v>1489</v>
      </c>
      <c r="BB89" t="s">
        <v>1490</v>
      </c>
      <c r="BC89" t="s">
        <v>1491</v>
      </c>
      <c r="BD89" t="s">
        <v>1492</v>
      </c>
      <c r="BE89" t="s">
        <v>1493</v>
      </c>
      <c r="BF89" t="s">
        <v>1494</v>
      </c>
      <c r="BG89" t="s">
        <v>1495</v>
      </c>
      <c r="BH89" t="s">
        <v>1496</v>
      </c>
      <c r="BI89" t="s">
        <v>1497</v>
      </c>
      <c r="BJ89" t="s">
        <v>1498</v>
      </c>
      <c r="BK89" t="s">
        <v>1499</v>
      </c>
      <c r="BL89" t="s">
        <v>1500</v>
      </c>
      <c r="BM89" t="s">
        <v>1501</v>
      </c>
      <c r="BN89" t="s">
        <v>1502</v>
      </c>
      <c r="BO89" t="s">
        <v>1503</v>
      </c>
      <c r="BP89" t="s">
        <v>1504</v>
      </c>
      <c r="BQ89" t="s">
        <v>1505</v>
      </c>
      <c r="BR89" t="s">
        <v>1506</v>
      </c>
      <c r="BS89" t="s">
        <v>1507</v>
      </c>
      <c r="BT89" t="s">
        <v>1508</v>
      </c>
      <c r="BU89" t="s">
        <v>1509</v>
      </c>
      <c r="BV89" t="s">
        <v>1510</v>
      </c>
      <c r="BW89" t="s">
        <v>1511</v>
      </c>
      <c r="BX89" t="s">
        <v>1512</v>
      </c>
      <c r="BY89" t="s">
        <v>1513</v>
      </c>
      <c r="BZ89" t="s">
        <v>1514</v>
      </c>
      <c r="CA89" t="s">
        <v>1515</v>
      </c>
      <c r="CB89" t="s">
        <v>1516</v>
      </c>
      <c r="CC89" t="s">
        <v>1517</v>
      </c>
      <c r="CD89" t="s">
        <v>1518</v>
      </c>
      <c r="CE89" t="s">
        <v>1519</v>
      </c>
      <c r="CF89" t="s">
        <v>1520</v>
      </c>
      <c r="CG89" t="s">
        <v>1521</v>
      </c>
      <c r="CH89" t="s">
        <v>1522</v>
      </c>
      <c r="CI89" t="s">
        <v>1523</v>
      </c>
      <c r="CJ89" t="s">
        <v>1524</v>
      </c>
      <c r="CK89" t="s">
        <v>1525</v>
      </c>
      <c r="CL89" t="s">
        <v>1526</v>
      </c>
      <c r="CM89" t="s">
        <v>1527</v>
      </c>
      <c r="CN89" t="s">
        <v>1528</v>
      </c>
      <c r="CO89" t="s">
        <v>1529</v>
      </c>
    </row>
    <row r="90" spans="1:93" x14ac:dyDescent="0.25">
      <c r="A90" s="2"/>
      <c r="C90" s="2">
        <v>45519</v>
      </c>
      <c r="D90">
        <v>20.896000000000001</v>
      </c>
      <c r="E90">
        <v>17.752526997510195</v>
      </c>
      <c r="G90" t="e">
        <v>#N/A</v>
      </c>
      <c r="I90" t="e">
        <v>#N/A</v>
      </c>
      <c r="K90" t="e">
        <v>#N/A</v>
      </c>
      <c r="M90" t="e">
        <v>#N/A</v>
      </c>
      <c r="N90">
        <v>46.122107080321932</v>
      </c>
      <c r="O90">
        <v>14.241941935274482</v>
      </c>
      <c r="P90" t="e">
        <v>#N/A</v>
      </c>
      <c r="Q90">
        <v>37.431435039297028</v>
      </c>
      <c r="R90" t="e">
        <v>#N/A</v>
      </c>
      <c r="S90">
        <v>3.1866248974459754</v>
      </c>
      <c r="T90" t="e">
        <v>#N/A</v>
      </c>
      <c r="U90" t="e">
        <v>#N/A</v>
      </c>
      <c r="V90" t="e">
        <v>#N/A</v>
      </c>
      <c r="W90">
        <v>3.056329070011564</v>
      </c>
      <c r="X90">
        <v>0.14468478815722308</v>
      </c>
      <c r="Y90">
        <v>0.16824566301597849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>
        <v>5.7105107739151357</v>
      </c>
      <c r="AF90" t="e">
        <v>#N/A</v>
      </c>
      <c r="AG90">
        <v>0.42258564748638133</v>
      </c>
      <c r="AH90" t="e">
        <v>#N/A</v>
      </c>
      <c r="AI90" t="e">
        <v>#N/A</v>
      </c>
      <c r="AJ90">
        <v>73.771559073670289</v>
      </c>
      <c r="AK90">
        <v>61.094402978337889</v>
      </c>
      <c r="AL90" t="e">
        <v>#N/A</v>
      </c>
      <c r="AM90">
        <v>2455124874.5886564</v>
      </c>
      <c r="AN90" t="e">
        <v>#N/A</v>
      </c>
      <c r="AO90">
        <v>2559790478.2136364</v>
      </c>
      <c r="AP90" t="e">
        <v>#N/A</v>
      </c>
      <c r="AQ90">
        <v>695807851.73648226</v>
      </c>
      <c r="AR90" t="e">
        <v>#N/A</v>
      </c>
      <c r="AS90">
        <v>-104665603.62498024</v>
      </c>
      <c r="AT90">
        <v>596947302</v>
      </c>
      <c r="AU90">
        <v>402342786.71964431</v>
      </c>
      <c r="AV90" t="e">
        <v>#N/A</v>
      </c>
      <c r="AW90" t="e">
        <v>#N/A</v>
      </c>
      <c r="AX90" t="e">
        <v>#N/A</v>
      </c>
      <c r="AY90">
        <v>2398606905.9505529</v>
      </c>
      <c r="AZ90" t="e">
        <v>#N/A</v>
      </c>
      <c r="BA90" t="e">
        <v>#N/A</v>
      </c>
      <c r="BB90">
        <v>7918766881</v>
      </c>
      <c r="BC90">
        <v>11573995327.620001</v>
      </c>
      <c r="BD90" t="e">
        <v>#N/A</v>
      </c>
      <c r="BE90">
        <v>5.9436896147809106</v>
      </c>
      <c r="BF90" t="e">
        <v>#N/A</v>
      </c>
      <c r="BG90" t="e">
        <v>#N/A</v>
      </c>
      <c r="BH90" t="e">
        <v>#N/A</v>
      </c>
      <c r="BI90">
        <v>14031052721.844</v>
      </c>
      <c r="BJ90">
        <v>240062313.33333337</v>
      </c>
      <c r="BK90">
        <v>235983092.13438737</v>
      </c>
      <c r="BL90">
        <v>1505241795</v>
      </c>
      <c r="BM90">
        <v>6838611652.2817392</v>
      </c>
      <c r="BN90">
        <v>1505241795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1017814410</v>
      </c>
      <c r="BU90" t="e">
        <v>#N/A</v>
      </c>
      <c r="BV90">
        <v>884390348.75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>
        <v>2157472353.6367192</v>
      </c>
      <c r="CD90">
        <v>884390348.75</v>
      </c>
      <c r="CE90">
        <v>1703383825.3042293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>
        <v>402342786.71964425</v>
      </c>
    </row>
    <row r="91" spans="1:93" x14ac:dyDescent="0.25">
      <c r="A91" s="2">
        <v>44522</v>
      </c>
      <c r="B91">
        <f>A91-A88</f>
        <v>88</v>
      </c>
      <c r="C91" s="2">
        <v>44210</v>
      </c>
      <c r="D91" t="s">
        <v>2139</v>
      </c>
      <c r="E91" t="s">
        <v>2139</v>
      </c>
      <c r="F91" t="s">
        <v>2139</v>
      </c>
      <c r="G91" t="s">
        <v>2139</v>
      </c>
      <c r="H91" t="s">
        <v>2139</v>
      </c>
      <c r="I91" t="s">
        <v>2139</v>
      </c>
      <c r="J91" t="s">
        <v>2139</v>
      </c>
      <c r="K91" t="s">
        <v>2139</v>
      </c>
      <c r="L91" t="s">
        <v>2139</v>
      </c>
      <c r="M91" t="s">
        <v>2139</v>
      </c>
      <c r="N91" t="s">
        <v>2139</v>
      </c>
      <c r="O91" t="s">
        <v>2139</v>
      </c>
      <c r="P91" t="s">
        <v>2139</v>
      </c>
      <c r="Q91" t="s">
        <v>2139</v>
      </c>
      <c r="R91" t="s">
        <v>2139</v>
      </c>
      <c r="S91" t="s">
        <v>2139</v>
      </c>
      <c r="T91" t="s">
        <v>2139</v>
      </c>
      <c r="U91" t="s">
        <v>2139</v>
      </c>
      <c r="V91" t="s">
        <v>2139</v>
      </c>
      <c r="W91" t="s">
        <v>2139</v>
      </c>
      <c r="X91" t="s">
        <v>2139</v>
      </c>
      <c r="Y91" t="s">
        <v>2139</v>
      </c>
      <c r="Z91" t="s">
        <v>2139</v>
      </c>
      <c r="AA91" t="s">
        <v>2139</v>
      </c>
      <c r="AB91" t="s">
        <v>2139</v>
      </c>
      <c r="AC91" t="s">
        <v>2139</v>
      </c>
      <c r="AD91" t="s">
        <v>2139</v>
      </c>
      <c r="AE91" t="s">
        <v>2139</v>
      </c>
      <c r="AF91" t="s">
        <v>2139</v>
      </c>
      <c r="AG91" t="s">
        <v>2139</v>
      </c>
      <c r="AH91" t="s">
        <v>2139</v>
      </c>
      <c r="AI91" t="s">
        <v>2139</v>
      </c>
      <c r="AJ91" t="s">
        <v>2139</v>
      </c>
      <c r="AK91" t="s">
        <v>2139</v>
      </c>
      <c r="AL91" t="s">
        <v>2139</v>
      </c>
      <c r="AM91" t="s">
        <v>2139</v>
      </c>
      <c r="AN91" t="s">
        <v>2139</v>
      </c>
      <c r="AO91" t="s">
        <v>2139</v>
      </c>
      <c r="AP91" t="s">
        <v>2139</v>
      </c>
      <c r="AQ91" t="s">
        <v>2139</v>
      </c>
      <c r="AR91" t="s">
        <v>2139</v>
      </c>
      <c r="AS91" t="s">
        <v>2139</v>
      </c>
      <c r="AT91" t="s">
        <v>2139</v>
      </c>
      <c r="AU91" t="s">
        <v>2139</v>
      </c>
      <c r="AV91" t="s">
        <v>2139</v>
      </c>
      <c r="AW91" t="s">
        <v>2139</v>
      </c>
      <c r="AX91" t="s">
        <v>2139</v>
      </c>
      <c r="AY91" t="s">
        <v>2139</v>
      </c>
      <c r="AZ91" t="s">
        <v>2139</v>
      </c>
      <c r="BA91" t="s">
        <v>2139</v>
      </c>
      <c r="BB91" t="s">
        <v>2139</v>
      </c>
      <c r="BC91" t="s">
        <v>2139</v>
      </c>
      <c r="BD91" t="s">
        <v>2139</v>
      </c>
      <c r="BE91" t="s">
        <v>2139</v>
      </c>
      <c r="BF91" t="s">
        <v>2139</v>
      </c>
      <c r="BG91" t="s">
        <v>2139</v>
      </c>
      <c r="BH91" t="s">
        <v>2139</v>
      </c>
      <c r="BI91" t="s">
        <v>2139</v>
      </c>
      <c r="BJ91" t="s">
        <v>2139</v>
      </c>
      <c r="BK91" t="s">
        <v>2139</v>
      </c>
      <c r="BL91" t="s">
        <v>2139</v>
      </c>
      <c r="BM91" t="s">
        <v>2139</v>
      </c>
      <c r="BN91" t="s">
        <v>2139</v>
      </c>
      <c r="BO91" t="s">
        <v>2139</v>
      </c>
      <c r="BP91" t="s">
        <v>2139</v>
      </c>
      <c r="BQ91" t="s">
        <v>2139</v>
      </c>
      <c r="BR91" t="s">
        <v>2139</v>
      </c>
      <c r="BS91" t="s">
        <v>2139</v>
      </c>
      <c r="BT91" t="s">
        <v>2139</v>
      </c>
      <c r="BU91" t="s">
        <v>2139</v>
      </c>
      <c r="BV91" t="s">
        <v>2139</v>
      </c>
      <c r="BW91" t="s">
        <v>2139</v>
      </c>
      <c r="BX91" t="s">
        <v>2139</v>
      </c>
      <c r="BY91" t="s">
        <v>2139</v>
      </c>
      <c r="BZ91" t="s">
        <v>2139</v>
      </c>
      <c r="CA91" t="s">
        <v>2139</v>
      </c>
      <c r="CB91" t="s">
        <v>2139</v>
      </c>
      <c r="CC91" t="s">
        <v>2139</v>
      </c>
      <c r="CD91" t="s">
        <v>2139</v>
      </c>
      <c r="CE91" t="s">
        <v>2139</v>
      </c>
      <c r="CF91" t="s">
        <v>2139</v>
      </c>
      <c r="CG91" t="s">
        <v>2139</v>
      </c>
      <c r="CH91" t="s">
        <v>2139</v>
      </c>
      <c r="CI91" t="s">
        <v>2139</v>
      </c>
      <c r="CJ91" t="s">
        <v>2139</v>
      </c>
      <c r="CK91" t="s">
        <v>2139</v>
      </c>
      <c r="CL91" t="s">
        <v>2139</v>
      </c>
      <c r="CM91" t="s">
        <v>2139</v>
      </c>
      <c r="CN91" t="s">
        <v>2139</v>
      </c>
      <c r="CO91" t="s">
        <v>2139</v>
      </c>
    </row>
    <row r="92" spans="1:93" x14ac:dyDescent="0.25">
      <c r="A92" s="2"/>
      <c r="C92" s="2" t="s">
        <v>3</v>
      </c>
      <c r="D92" t="s">
        <v>1530</v>
      </c>
      <c r="E92" t="s">
        <v>1531</v>
      </c>
      <c r="F92" t="s">
        <v>1532</v>
      </c>
      <c r="G92" t="s">
        <v>1533</v>
      </c>
      <c r="H92" t="s">
        <v>1534</v>
      </c>
      <c r="I92" t="s">
        <v>1535</v>
      </c>
      <c r="J92" t="s">
        <v>1536</v>
      </c>
      <c r="K92" t="s">
        <v>1537</v>
      </c>
      <c r="L92" t="s">
        <v>1538</v>
      </c>
      <c r="M92" t="s">
        <v>1539</v>
      </c>
      <c r="N92" t="s">
        <v>1540</v>
      </c>
      <c r="O92" t="s">
        <v>1541</v>
      </c>
      <c r="P92" t="s">
        <v>1542</v>
      </c>
      <c r="Q92" t="s">
        <v>1543</v>
      </c>
      <c r="R92" t="s">
        <v>1544</v>
      </c>
      <c r="S92" t="s">
        <v>1545</v>
      </c>
      <c r="T92" t="s">
        <v>1546</v>
      </c>
      <c r="U92" t="s">
        <v>1547</v>
      </c>
      <c r="V92" t="s">
        <v>1548</v>
      </c>
      <c r="W92" t="s">
        <v>1549</v>
      </c>
      <c r="X92" t="s">
        <v>1550</v>
      </c>
      <c r="Y92" t="s">
        <v>1551</v>
      </c>
      <c r="Z92" t="s">
        <v>1552</v>
      </c>
      <c r="AA92" t="s">
        <v>1553</v>
      </c>
      <c r="AB92" t="s">
        <v>1554</v>
      </c>
      <c r="AC92" t="s">
        <v>1555</v>
      </c>
      <c r="AD92" t="s">
        <v>1556</v>
      </c>
      <c r="AE92" t="s">
        <v>1557</v>
      </c>
      <c r="AF92" t="s">
        <v>1558</v>
      </c>
      <c r="AG92" t="s">
        <v>1559</v>
      </c>
      <c r="AH92" t="s">
        <v>1560</v>
      </c>
      <c r="AI92" t="s">
        <v>1561</v>
      </c>
      <c r="AJ92" t="s">
        <v>1562</v>
      </c>
      <c r="AK92" t="s">
        <v>1563</v>
      </c>
      <c r="AL92" t="s">
        <v>1564</v>
      </c>
      <c r="AM92" t="s">
        <v>1565</v>
      </c>
      <c r="AN92" t="s">
        <v>1566</v>
      </c>
      <c r="AO92" t="s">
        <v>1567</v>
      </c>
      <c r="AP92" t="s">
        <v>1568</v>
      </c>
      <c r="AQ92" t="s">
        <v>1569</v>
      </c>
      <c r="AR92" t="s">
        <v>1570</v>
      </c>
      <c r="AS92" t="s">
        <v>1571</v>
      </c>
      <c r="AT92" t="s">
        <v>1572</v>
      </c>
      <c r="AU92" t="s">
        <v>1573</v>
      </c>
      <c r="AV92" t="s">
        <v>1574</v>
      </c>
      <c r="AW92" t="s">
        <v>1575</v>
      </c>
      <c r="AX92" t="s">
        <v>1576</v>
      </c>
      <c r="AY92" t="s">
        <v>1577</v>
      </c>
      <c r="AZ92" t="s">
        <v>1578</v>
      </c>
      <c r="BA92" t="s">
        <v>1579</v>
      </c>
      <c r="BB92" t="s">
        <v>1580</v>
      </c>
      <c r="BC92" t="s">
        <v>1581</v>
      </c>
      <c r="BD92" t="s">
        <v>1582</v>
      </c>
      <c r="BE92" t="s">
        <v>1583</v>
      </c>
      <c r="BF92" t="s">
        <v>1584</v>
      </c>
      <c r="BG92" t="s">
        <v>1585</v>
      </c>
      <c r="BH92" t="s">
        <v>1586</v>
      </c>
      <c r="BI92" t="s">
        <v>1587</v>
      </c>
      <c r="BJ92" t="s">
        <v>1588</v>
      </c>
      <c r="BK92" t="s">
        <v>1589</v>
      </c>
      <c r="BL92" t="s">
        <v>1590</v>
      </c>
      <c r="BM92" t="s">
        <v>1591</v>
      </c>
      <c r="BN92" t="s">
        <v>1592</v>
      </c>
      <c r="BO92" t="s">
        <v>1593</v>
      </c>
      <c r="BP92" t="s">
        <v>1594</v>
      </c>
      <c r="BQ92" t="s">
        <v>1595</v>
      </c>
      <c r="BR92" t="s">
        <v>1596</v>
      </c>
      <c r="BS92" t="s">
        <v>1597</v>
      </c>
      <c r="BT92" t="s">
        <v>1598</v>
      </c>
      <c r="BU92" t="s">
        <v>1599</v>
      </c>
      <c r="BV92" t="s">
        <v>1600</v>
      </c>
      <c r="BW92" t="s">
        <v>1601</v>
      </c>
      <c r="BX92" t="s">
        <v>1602</v>
      </c>
      <c r="BY92" t="s">
        <v>1603</v>
      </c>
      <c r="BZ92" t="s">
        <v>1604</v>
      </c>
      <c r="CA92" t="s">
        <v>1605</v>
      </c>
      <c r="CB92" t="s">
        <v>1606</v>
      </c>
      <c r="CC92" t="s">
        <v>1607</v>
      </c>
      <c r="CD92" t="s">
        <v>1608</v>
      </c>
      <c r="CE92" t="s">
        <v>1609</v>
      </c>
      <c r="CF92" t="s">
        <v>1610</v>
      </c>
      <c r="CG92" t="s">
        <v>1611</v>
      </c>
      <c r="CH92" t="s">
        <v>1612</v>
      </c>
      <c r="CI92" t="s">
        <v>1613</v>
      </c>
      <c r="CJ92" t="s">
        <v>1614</v>
      </c>
      <c r="CK92" t="s">
        <v>1615</v>
      </c>
      <c r="CL92" t="s">
        <v>1616</v>
      </c>
      <c r="CM92" t="s">
        <v>1617</v>
      </c>
      <c r="CN92" t="s">
        <v>1618</v>
      </c>
      <c r="CO92" t="s">
        <v>1619</v>
      </c>
    </row>
    <row r="93" spans="1:93" x14ac:dyDescent="0.25">
      <c r="A93" s="2"/>
      <c r="C93" s="2">
        <v>45519</v>
      </c>
      <c r="D93">
        <v>20.896000000000001</v>
      </c>
      <c r="E93">
        <v>20.459967371609817</v>
      </c>
      <c r="G93" t="e">
        <v>#N/A</v>
      </c>
      <c r="I93" t="e">
        <v>#N/A</v>
      </c>
      <c r="K93" t="e">
        <v>#N/A</v>
      </c>
      <c r="M93" t="e">
        <v>#N/A</v>
      </c>
      <c r="N93">
        <v>47.358454549486588</v>
      </c>
      <c r="O93">
        <v>11.608195917648255</v>
      </c>
      <c r="P93" t="e">
        <v>#N/A</v>
      </c>
      <c r="Q93">
        <v>30.345418992221475</v>
      </c>
      <c r="R93" t="e">
        <v>#N/A</v>
      </c>
      <c r="S93">
        <v>2.7782308242353264</v>
      </c>
      <c r="T93" t="e">
        <v>#N/A</v>
      </c>
      <c r="U93" t="e">
        <v>#N/A</v>
      </c>
      <c r="V93" t="e">
        <v>#N/A</v>
      </c>
      <c r="W93">
        <v>2.6100331785638695</v>
      </c>
      <c r="X93">
        <v>0.14468478815722308</v>
      </c>
      <c r="Y93">
        <v>0.17377395701821849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>
        <v>5.5406806054565925</v>
      </c>
      <c r="AF93" t="e">
        <v>#N/A</v>
      </c>
      <c r="AG93">
        <v>0.4560344820536959</v>
      </c>
      <c r="AH93" t="e">
        <v>#N/A</v>
      </c>
      <c r="AI93" t="e">
        <v>#N/A</v>
      </c>
      <c r="AJ93">
        <v>50.123245896297441</v>
      </c>
      <c r="AK93">
        <v>63.205766284068567</v>
      </c>
      <c r="AL93" t="e">
        <v>#N/A</v>
      </c>
      <c r="AM93">
        <v>2143304039.7860174</v>
      </c>
      <c r="AN93" t="e">
        <v>#N/A</v>
      </c>
      <c r="AO93">
        <v>2281424388.757401</v>
      </c>
      <c r="AP93" t="e">
        <v>#N/A</v>
      </c>
      <c r="AQ93">
        <v>1961318728.1441398</v>
      </c>
      <c r="AR93" t="e">
        <v>#N/A</v>
      </c>
      <c r="AS93">
        <v>-138120348.97138351</v>
      </c>
      <c r="AT93">
        <v>709974279</v>
      </c>
      <c r="AU93">
        <v>481422420.28679091</v>
      </c>
      <c r="AV93" t="e">
        <v>#N/A</v>
      </c>
      <c r="AW93" t="e">
        <v>#N/A</v>
      </c>
      <c r="AX93" t="e">
        <v>#N/A</v>
      </c>
      <c r="AY93">
        <v>2113610470.0094008</v>
      </c>
      <c r="AZ93" t="e">
        <v>#N/A</v>
      </c>
      <c r="BA93" t="e">
        <v>#N/A</v>
      </c>
      <c r="BB93">
        <v>9615608528</v>
      </c>
      <c r="BC93">
        <v>12250255590.807001</v>
      </c>
      <c r="BD93" t="e">
        <v>#N/A</v>
      </c>
      <c r="BE93">
        <v>5.7546022267028194</v>
      </c>
      <c r="BF93" t="e">
        <v>#N/A</v>
      </c>
      <c r="BG93" t="e">
        <v>#N/A</v>
      </c>
      <c r="BH93" t="e">
        <v>#N/A</v>
      </c>
      <c r="BI93">
        <v>14948145324.801001</v>
      </c>
      <c r="BJ93">
        <v>262088465.33333334</v>
      </c>
      <c r="BK93">
        <v>262981923.58102787</v>
      </c>
      <c r="BL93">
        <v>1968665128.0357141</v>
      </c>
      <c r="BM93">
        <v>7518183846.2741442</v>
      </c>
      <c r="BN93">
        <v>1968665128.0357141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>
        <v>991243182.5</v>
      </c>
      <c r="BU93" t="e">
        <v>#N/A</v>
      </c>
      <c r="BV93">
        <v>935529625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>
        <v>2385731903.3590569</v>
      </c>
      <c r="CD93">
        <v>935529625</v>
      </c>
      <c r="CE93">
        <v>1896419433.4153769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>
        <v>481422420.28679091</v>
      </c>
    </row>
    <row r="94" spans="1:93" x14ac:dyDescent="0.25">
      <c r="A94" s="2">
        <v>44607</v>
      </c>
      <c r="B94">
        <f>A94-A91</f>
        <v>85</v>
      </c>
      <c r="C94" s="2">
        <v>44210</v>
      </c>
      <c r="D94" t="s">
        <v>2139</v>
      </c>
      <c r="E94" t="s">
        <v>2139</v>
      </c>
      <c r="F94" t="s">
        <v>2139</v>
      </c>
      <c r="G94" t="s">
        <v>2139</v>
      </c>
      <c r="H94" t="s">
        <v>2139</v>
      </c>
      <c r="I94" t="s">
        <v>2139</v>
      </c>
      <c r="J94" t="s">
        <v>2139</v>
      </c>
      <c r="K94" t="s">
        <v>2139</v>
      </c>
      <c r="L94" t="s">
        <v>2139</v>
      </c>
      <c r="M94" t="s">
        <v>2139</v>
      </c>
      <c r="N94" t="s">
        <v>2139</v>
      </c>
      <c r="O94" t="s">
        <v>2139</v>
      </c>
      <c r="P94" t="s">
        <v>2139</v>
      </c>
      <c r="Q94" t="s">
        <v>2139</v>
      </c>
      <c r="R94" t="s">
        <v>2139</v>
      </c>
      <c r="S94" t="s">
        <v>2139</v>
      </c>
      <c r="T94" t="s">
        <v>2139</v>
      </c>
      <c r="U94" t="s">
        <v>2139</v>
      </c>
      <c r="V94" t="s">
        <v>2139</v>
      </c>
      <c r="W94" t="s">
        <v>2139</v>
      </c>
      <c r="X94" t="s">
        <v>2139</v>
      </c>
      <c r="Y94" t="s">
        <v>2139</v>
      </c>
      <c r="Z94" t="s">
        <v>2139</v>
      </c>
      <c r="AA94" t="s">
        <v>2139</v>
      </c>
      <c r="AB94" t="s">
        <v>2139</v>
      </c>
      <c r="AC94" t="s">
        <v>2139</v>
      </c>
      <c r="AD94" t="s">
        <v>2139</v>
      </c>
      <c r="AE94" t="s">
        <v>2139</v>
      </c>
      <c r="AF94" t="s">
        <v>2139</v>
      </c>
      <c r="AG94" t="s">
        <v>2139</v>
      </c>
      <c r="AH94" t="s">
        <v>2139</v>
      </c>
      <c r="AI94" t="s">
        <v>2139</v>
      </c>
      <c r="AJ94" t="s">
        <v>2139</v>
      </c>
      <c r="AK94" t="s">
        <v>2139</v>
      </c>
      <c r="AL94" t="s">
        <v>2139</v>
      </c>
      <c r="AM94" t="s">
        <v>2139</v>
      </c>
      <c r="AN94" t="s">
        <v>2139</v>
      </c>
      <c r="AO94" t="s">
        <v>2139</v>
      </c>
      <c r="AP94" t="s">
        <v>2139</v>
      </c>
      <c r="AQ94" t="s">
        <v>2139</v>
      </c>
      <c r="AR94" t="s">
        <v>2139</v>
      </c>
      <c r="AS94" t="s">
        <v>2139</v>
      </c>
      <c r="AT94" t="s">
        <v>2139</v>
      </c>
      <c r="AU94" t="s">
        <v>2139</v>
      </c>
      <c r="AV94" t="s">
        <v>2139</v>
      </c>
      <c r="AW94" t="s">
        <v>2139</v>
      </c>
      <c r="AX94" t="s">
        <v>2139</v>
      </c>
      <c r="AY94" t="s">
        <v>2139</v>
      </c>
      <c r="AZ94" t="s">
        <v>2139</v>
      </c>
      <c r="BA94" t="s">
        <v>2139</v>
      </c>
      <c r="BB94" t="s">
        <v>2139</v>
      </c>
      <c r="BC94" t="s">
        <v>2139</v>
      </c>
      <c r="BD94" t="s">
        <v>2139</v>
      </c>
      <c r="BE94" t="s">
        <v>2139</v>
      </c>
      <c r="BF94" t="s">
        <v>2139</v>
      </c>
      <c r="BG94" t="s">
        <v>2139</v>
      </c>
      <c r="BH94" t="s">
        <v>2139</v>
      </c>
      <c r="BI94" t="s">
        <v>2139</v>
      </c>
      <c r="BJ94" t="s">
        <v>2139</v>
      </c>
      <c r="BK94" t="s">
        <v>2139</v>
      </c>
      <c r="BL94" t="s">
        <v>2139</v>
      </c>
      <c r="BM94" t="s">
        <v>2139</v>
      </c>
      <c r="BN94" t="s">
        <v>2139</v>
      </c>
      <c r="BO94" t="s">
        <v>2139</v>
      </c>
      <c r="BP94" t="s">
        <v>2139</v>
      </c>
      <c r="BQ94" t="s">
        <v>2139</v>
      </c>
      <c r="BR94" t="s">
        <v>2139</v>
      </c>
      <c r="BS94" t="s">
        <v>2139</v>
      </c>
      <c r="BT94" t="s">
        <v>2139</v>
      </c>
      <c r="BU94" t="s">
        <v>2139</v>
      </c>
      <c r="BV94" t="s">
        <v>2139</v>
      </c>
      <c r="BW94" t="s">
        <v>2139</v>
      </c>
      <c r="BX94" t="s">
        <v>2139</v>
      </c>
      <c r="BY94" t="s">
        <v>2139</v>
      </c>
      <c r="BZ94" t="s">
        <v>2139</v>
      </c>
      <c r="CA94" t="s">
        <v>2139</v>
      </c>
      <c r="CB94" t="s">
        <v>2139</v>
      </c>
      <c r="CC94" t="s">
        <v>2139</v>
      </c>
      <c r="CD94" t="s">
        <v>2139</v>
      </c>
      <c r="CE94" t="s">
        <v>2139</v>
      </c>
      <c r="CF94" t="s">
        <v>2139</v>
      </c>
      <c r="CG94" t="s">
        <v>2139</v>
      </c>
      <c r="CH94" t="s">
        <v>2139</v>
      </c>
      <c r="CI94" t="s">
        <v>2139</v>
      </c>
      <c r="CJ94" t="s">
        <v>2139</v>
      </c>
      <c r="CK94" t="s">
        <v>2139</v>
      </c>
      <c r="CL94" t="s">
        <v>2139</v>
      </c>
      <c r="CM94" t="s">
        <v>2139</v>
      </c>
      <c r="CN94" t="s">
        <v>2139</v>
      </c>
      <c r="CO94" t="s">
        <v>2139</v>
      </c>
    </row>
    <row r="95" spans="1:93" x14ac:dyDescent="0.25">
      <c r="A95" s="2"/>
      <c r="C95" s="2" t="s">
        <v>3</v>
      </c>
      <c r="D95" t="s">
        <v>1620</v>
      </c>
      <c r="E95" t="s">
        <v>1621</v>
      </c>
      <c r="F95" t="s">
        <v>1622</v>
      </c>
      <c r="G95" t="s">
        <v>1623</v>
      </c>
      <c r="H95" t="s">
        <v>1624</v>
      </c>
      <c r="I95" t="s">
        <v>1625</v>
      </c>
      <c r="J95" t="s">
        <v>1626</v>
      </c>
      <c r="K95" t="s">
        <v>1627</v>
      </c>
      <c r="L95" t="s">
        <v>1628</v>
      </c>
      <c r="M95" t="s">
        <v>1629</v>
      </c>
      <c r="N95" t="s">
        <v>1630</v>
      </c>
      <c r="O95" t="s">
        <v>1631</v>
      </c>
      <c r="P95" t="s">
        <v>1632</v>
      </c>
      <c r="Q95" t="s">
        <v>1633</v>
      </c>
      <c r="R95" t="s">
        <v>1634</v>
      </c>
      <c r="S95" t="s">
        <v>1635</v>
      </c>
      <c r="T95" t="s">
        <v>1636</v>
      </c>
      <c r="U95" t="s">
        <v>1637</v>
      </c>
      <c r="V95" t="s">
        <v>1638</v>
      </c>
      <c r="W95" t="s">
        <v>1639</v>
      </c>
      <c r="X95" t="s">
        <v>1640</v>
      </c>
      <c r="Y95" t="s">
        <v>1641</v>
      </c>
      <c r="Z95" t="s">
        <v>1642</v>
      </c>
      <c r="AA95" t="s">
        <v>1643</v>
      </c>
      <c r="AB95" t="s">
        <v>1644</v>
      </c>
      <c r="AC95" t="s">
        <v>1645</v>
      </c>
      <c r="AD95" t="s">
        <v>1646</v>
      </c>
      <c r="AE95" t="s">
        <v>1647</v>
      </c>
      <c r="AF95" t="s">
        <v>1648</v>
      </c>
      <c r="AG95" t="s">
        <v>1649</v>
      </c>
      <c r="AH95" t="s">
        <v>1650</v>
      </c>
      <c r="AI95" t="s">
        <v>1651</v>
      </c>
      <c r="AJ95" t="s">
        <v>1652</v>
      </c>
      <c r="AK95" t="s">
        <v>1653</v>
      </c>
      <c r="AL95" t="s">
        <v>1654</v>
      </c>
      <c r="AM95" t="s">
        <v>1655</v>
      </c>
      <c r="AN95" t="s">
        <v>1656</v>
      </c>
      <c r="AO95" t="s">
        <v>1657</v>
      </c>
      <c r="AP95" t="s">
        <v>1658</v>
      </c>
      <c r="AQ95" t="s">
        <v>1659</v>
      </c>
      <c r="AR95" t="s">
        <v>1660</v>
      </c>
      <c r="AS95" t="s">
        <v>1661</v>
      </c>
      <c r="AT95" t="s">
        <v>1662</v>
      </c>
      <c r="AU95" t="s">
        <v>1663</v>
      </c>
      <c r="AV95" t="s">
        <v>1664</v>
      </c>
      <c r="AW95" t="s">
        <v>1665</v>
      </c>
      <c r="AX95" t="s">
        <v>1666</v>
      </c>
      <c r="AY95" t="s">
        <v>1667</v>
      </c>
      <c r="AZ95" t="s">
        <v>1668</v>
      </c>
      <c r="BA95" t="s">
        <v>1669</v>
      </c>
      <c r="BB95" t="s">
        <v>1670</v>
      </c>
      <c r="BC95" t="s">
        <v>1671</v>
      </c>
      <c r="BD95" t="s">
        <v>1672</v>
      </c>
      <c r="BE95" t="s">
        <v>1673</v>
      </c>
      <c r="BF95" t="s">
        <v>1674</v>
      </c>
      <c r="BG95" t="s">
        <v>1675</v>
      </c>
      <c r="BH95" t="s">
        <v>1676</v>
      </c>
      <c r="BI95" t="s">
        <v>1677</v>
      </c>
      <c r="BJ95" t="s">
        <v>1678</v>
      </c>
      <c r="BK95" t="s">
        <v>1679</v>
      </c>
      <c r="BL95" t="s">
        <v>1680</v>
      </c>
      <c r="BM95" t="s">
        <v>1681</v>
      </c>
      <c r="BN95" t="s">
        <v>1682</v>
      </c>
      <c r="BO95" t="s">
        <v>1683</v>
      </c>
      <c r="BP95" t="s">
        <v>1684</v>
      </c>
      <c r="BQ95" t="s">
        <v>1685</v>
      </c>
      <c r="BR95" t="s">
        <v>1686</v>
      </c>
      <c r="BS95" t="s">
        <v>1687</v>
      </c>
      <c r="BT95" t="s">
        <v>1688</v>
      </c>
      <c r="BU95" t="s">
        <v>1689</v>
      </c>
      <c r="BV95" t="s">
        <v>1690</v>
      </c>
      <c r="BW95" t="s">
        <v>1691</v>
      </c>
      <c r="BX95" t="s">
        <v>1692</v>
      </c>
      <c r="BY95" t="s">
        <v>1693</v>
      </c>
      <c r="BZ95" t="s">
        <v>1694</v>
      </c>
      <c r="CA95" t="s">
        <v>1695</v>
      </c>
      <c r="CB95" t="s">
        <v>1696</v>
      </c>
      <c r="CC95" t="s">
        <v>1697</v>
      </c>
      <c r="CD95" t="s">
        <v>1698</v>
      </c>
      <c r="CE95" t="s">
        <v>1699</v>
      </c>
      <c r="CF95" t="s">
        <v>1700</v>
      </c>
      <c r="CG95" t="s">
        <v>1701</v>
      </c>
      <c r="CH95" t="s">
        <v>1702</v>
      </c>
      <c r="CI95" t="s">
        <v>1703</v>
      </c>
      <c r="CJ95" t="s">
        <v>1704</v>
      </c>
      <c r="CK95" t="s">
        <v>1705</v>
      </c>
      <c r="CL95" t="s">
        <v>1706</v>
      </c>
      <c r="CM95" t="s">
        <v>1707</v>
      </c>
      <c r="CN95" t="s">
        <v>1708</v>
      </c>
      <c r="CO95" t="s">
        <v>1709</v>
      </c>
    </row>
    <row r="96" spans="1:93" x14ac:dyDescent="0.25">
      <c r="A96" s="2"/>
      <c r="C96" s="2">
        <v>45519</v>
      </c>
      <c r="D96">
        <v>13.044</v>
      </c>
      <c r="E96">
        <v>14.901930718683747</v>
      </c>
      <c r="G96" t="e">
        <v>#N/A</v>
      </c>
      <c r="I96" t="e">
        <v>#N/A</v>
      </c>
      <c r="K96" t="e">
        <v>#N/A</v>
      </c>
      <c r="M96" t="e">
        <v>#N/A</v>
      </c>
      <c r="N96">
        <v>48.662910705136746</v>
      </c>
      <c r="O96">
        <v>7.8484326899453327</v>
      </c>
      <c r="P96" t="e">
        <v>#N/A</v>
      </c>
      <c r="Q96">
        <v>11.370157312366306</v>
      </c>
      <c r="R96" t="e">
        <v>#N/A</v>
      </c>
      <c r="S96">
        <v>0.73238534079682371</v>
      </c>
      <c r="T96" t="e">
        <v>#N/A</v>
      </c>
      <c r="U96" t="e">
        <v>#N/A</v>
      </c>
      <c r="V96" t="e">
        <v>#N/A</v>
      </c>
      <c r="W96">
        <v>0.59767147583904834</v>
      </c>
      <c r="X96">
        <v>0.18961463763671674</v>
      </c>
      <c r="Y96">
        <v>0.17683714075002563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>
        <v>5.5502880569841837</v>
      </c>
      <c r="AF96" t="e">
        <v>#N/A</v>
      </c>
      <c r="AG96">
        <v>0.3002614818619761</v>
      </c>
      <c r="AH96" t="e">
        <v>#N/A</v>
      </c>
      <c r="AI96" t="e">
        <v>#N/A</v>
      </c>
      <c r="AJ96">
        <v>46.475953348527952</v>
      </c>
      <c r="AK96">
        <v>64.066809152606197</v>
      </c>
      <c r="AL96" t="e">
        <v>#N/A</v>
      </c>
      <c r="AM96">
        <v>959482778.65535414</v>
      </c>
      <c r="AN96" t="e">
        <v>#N/A</v>
      </c>
      <c r="AO96">
        <v>1175748132.9482479</v>
      </c>
      <c r="AP96" t="e">
        <v>#N/A</v>
      </c>
      <c r="AQ96">
        <v>1437124405.8169487</v>
      </c>
      <c r="AR96" t="e">
        <v>#N/A</v>
      </c>
      <c r="AS96">
        <v>-216265354.29289365</v>
      </c>
      <c r="AT96">
        <v>649124180.5</v>
      </c>
      <c r="AU96">
        <v>675280539.55724394</v>
      </c>
      <c r="AV96" t="e">
        <v>#N/A</v>
      </c>
      <c r="AW96" t="e">
        <v>#N/A</v>
      </c>
      <c r="AX96" t="e">
        <v>#N/A</v>
      </c>
      <c r="AY96">
        <v>919987386.05173218</v>
      </c>
      <c r="AZ96" t="e">
        <v>#N/A</v>
      </c>
      <c r="BA96" t="e">
        <v>#N/A</v>
      </c>
      <c r="BB96">
        <v>7652271651.000001</v>
      </c>
      <c r="BC96">
        <v>26102376420.118</v>
      </c>
      <c r="BD96" t="e">
        <v>#N/A</v>
      </c>
      <c r="BE96">
        <v>5.654920656139681</v>
      </c>
      <c r="BF96" t="e">
        <v>#N/A</v>
      </c>
      <c r="BG96" t="e">
        <v>#N/A</v>
      </c>
      <c r="BH96" t="e">
        <v>#N/A</v>
      </c>
      <c r="BI96">
        <v>31838799278.019001</v>
      </c>
      <c r="BJ96">
        <v>270730292.25</v>
      </c>
      <c r="BK96">
        <v>346670418.83858263</v>
      </c>
      <c r="BL96">
        <v>2066246677.7142856</v>
      </c>
      <c r="BM96">
        <v>10340649655.475668</v>
      </c>
      <c r="BN96">
        <v>2066246677.7142856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>
        <v>964671955</v>
      </c>
      <c r="BU96" t="e">
        <v>#N/A</v>
      </c>
      <c r="BV96">
        <v>986668901.25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>
        <v>3307675110.9105701</v>
      </c>
      <c r="CD96">
        <v>986668901.25</v>
      </c>
      <c r="CE96">
        <v>2617974844.2858658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>
        <v>675280539.55724394</v>
      </c>
    </row>
    <row r="97" spans="1:93" x14ac:dyDescent="0.25">
      <c r="A97" s="2">
        <v>44698</v>
      </c>
      <c r="B97">
        <f>A97-A94</f>
        <v>91</v>
      </c>
      <c r="C97" s="2">
        <v>44592</v>
      </c>
      <c r="F97" t="e">
        <v>#N/A</v>
      </c>
      <c r="J97">
        <v>0.72957159171714381</v>
      </c>
      <c r="L97" t="e">
        <v>#N/A</v>
      </c>
    </row>
    <row r="98" spans="1:93" x14ac:dyDescent="0.25">
      <c r="A98" s="2"/>
      <c r="C98" s="2">
        <v>44595</v>
      </c>
      <c r="H98">
        <v>1.0776884804406845</v>
      </c>
    </row>
    <row r="99" spans="1:93" x14ac:dyDescent="0.25">
      <c r="A99" s="2"/>
      <c r="C99" s="2">
        <v>45519</v>
      </c>
      <c r="D99">
        <v>9.51</v>
      </c>
      <c r="E99">
        <v>23.775106851510959</v>
      </c>
      <c r="G99" t="e">
        <v>#N/A</v>
      </c>
      <c r="I99" t="e">
        <v>#N/A</v>
      </c>
      <c r="K99" t="e">
        <v>#N/A</v>
      </c>
      <c r="M99" t="e">
        <v>#N/A</v>
      </c>
      <c r="N99">
        <v>26.724425116946822</v>
      </c>
      <c r="O99">
        <v>7.080167563905805</v>
      </c>
      <c r="P99" t="e">
        <v>#N/A</v>
      </c>
      <c r="Q99">
        <v>-19.045450004438898</v>
      </c>
      <c r="R99" t="e">
        <v>#N/A</v>
      </c>
      <c r="S99">
        <v>-2.2928424907432099</v>
      </c>
      <c r="T99" t="e">
        <v>#N/A</v>
      </c>
      <c r="U99" t="e">
        <v>#N/A</v>
      </c>
      <c r="V99" t="e">
        <v>#N/A</v>
      </c>
      <c r="W99">
        <v>-2.518790013051007</v>
      </c>
      <c r="X99">
        <v>0.15299684542586753</v>
      </c>
      <c r="Y99">
        <v>0.18713884192328753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>
        <v>5.1324650914514685</v>
      </c>
      <c r="AF99" t="e">
        <v>#N/A</v>
      </c>
      <c r="AG99">
        <v>0.58606381005178487</v>
      </c>
      <c r="AH99" t="e">
        <v>#N/A</v>
      </c>
      <c r="AI99" t="e">
        <v>#N/A</v>
      </c>
      <c r="AJ99">
        <v>62.307990094938546</v>
      </c>
      <c r="AK99">
        <v>65.056582760420639</v>
      </c>
      <c r="AL99" t="e">
        <v>#N/A</v>
      </c>
      <c r="AM99">
        <v>-2257713912.7832718</v>
      </c>
      <c r="AN99" t="e">
        <v>#N/A</v>
      </c>
      <c r="AO99">
        <v>-2055186166.5122323</v>
      </c>
      <c r="AP99" t="e">
        <v>#N/A</v>
      </c>
      <c r="AQ99">
        <v>-2503853024.260004</v>
      </c>
      <c r="AR99" t="e">
        <v>#N/A</v>
      </c>
      <c r="AS99">
        <v>-202527746.27103937</v>
      </c>
      <c r="AT99">
        <v>603271885.5</v>
      </c>
      <c r="AU99">
        <v>672214743.86738586</v>
      </c>
      <c r="AV99" t="e">
        <v>#N/A</v>
      </c>
      <c r="AW99" t="e">
        <v>#N/A</v>
      </c>
      <c r="AX99" t="e">
        <v>#N/A</v>
      </c>
      <c r="AY99">
        <v>-2281546809.9607286</v>
      </c>
      <c r="AZ99" t="e">
        <v>#N/A</v>
      </c>
      <c r="BA99" t="e">
        <v>#N/A</v>
      </c>
      <c r="BB99">
        <v>9756236160</v>
      </c>
      <c r="BC99">
        <v>13274008925.818001</v>
      </c>
      <c r="BD99" t="e">
        <v>#N/A</v>
      </c>
      <c r="BE99">
        <v>5.3436260998661247</v>
      </c>
      <c r="BF99" t="e">
        <v>#N/A</v>
      </c>
      <c r="BG99" t="e">
        <v>#N/A</v>
      </c>
      <c r="BH99" t="e">
        <v>#N/A</v>
      </c>
      <c r="BI99">
        <v>16486137433.153</v>
      </c>
      <c r="BJ99">
        <v>331924524</v>
      </c>
      <c r="BK99">
        <v>326877569.13385826</v>
      </c>
      <c r="BL99">
        <v>1488050263.0357144</v>
      </c>
      <c r="BM99">
        <v>10790956191.810814</v>
      </c>
      <c r="BN99">
        <v>1488050263.0357144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>
        <v>1058941245</v>
      </c>
      <c r="BU99" t="e">
        <v>#N/A</v>
      </c>
      <c r="BV99">
        <v>839871407.60416675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>
        <v>3331624113.4707046</v>
      </c>
      <c r="CD99">
        <v>839871407.60416675</v>
      </c>
      <c r="CE99">
        <v>2898516819.2290316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>
        <v>672214743.86738575</v>
      </c>
    </row>
    <row r="100" spans="1:93" x14ac:dyDescent="0.25">
      <c r="A100" s="2">
        <v>44796</v>
      </c>
      <c r="B100">
        <f>A100-A97</f>
        <v>98</v>
      </c>
      <c r="C100" s="2">
        <v>44592</v>
      </c>
      <c r="F100" t="e">
        <v>#N/A</v>
      </c>
      <c r="J100">
        <v>0.72957159171714381</v>
      </c>
      <c r="L100" t="e">
        <v>#N/A</v>
      </c>
    </row>
    <row r="101" spans="1:93" x14ac:dyDescent="0.25">
      <c r="A101" s="2"/>
      <c r="C101" s="2">
        <v>44918</v>
      </c>
      <c r="H101">
        <v>0.5918389319012346</v>
      </c>
    </row>
    <row r="102" spans="1:93" x14ac:dyDescent="0.25">
      <c r="A102" s="2"/>
      <c r="C102" s="2">
        <v>45519</v>
      </c>
      <c r="D102">
        <v>7.585</v>
      </c>
      <c r="E102">
        <v>19.885487847452641</v>
      </c>
      <c r="G102" t="e">
        <v>#N/A</v>
      </c>
      <c r="I102" t="e">
        <v>#N/A</v>
      </c>
      <c r="K102" t="e">
        <v>#N/A</v>
      </c>
      <c r="M102" t="e">
        <v>#N/A</v>
      </c>
      <c r="N102">
        <v>18.420150045035594</v>
      </c>
      <c r="O102">
        <v>5.6233272024782552</v>
      </c>
      <c r="P102" t="e">
        <v>#N/A</v>
      </c>
      <c r="Q102">
        <v>-15.767051972376029</v>
      </c>
      <c r="R102" t="e">
        <v>#N/A</v>
      </c>
      <c r="S102">
        <v>-1.7981943942722038</v>
      </c>
      <c r="T102" t="e">
        <v>#N/A</v>
      </c>
      <c r="U102" t="e">
        <v>#N/A</v>
      </c>
      <c r="V102" t="e">
        <v>#N/A</v>
      </c>
      <c r="W102">
        <v>-2.0190694310496622</v>
      </c>
      <c r="X102">
        <v>0.18984838497033618</v>
      </c>
      <c r="Y102">
        <v>0.17860781674302836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>
        <v>5.5333737048887874</v>
      </c>
      <c r="AF102" t="e">
        <v>#N/A</v>
      </c>
      <c r="AG102">
        <v>0.59951065894907629</v>
      </c>
      <c r="AH102" t="e">
        <v>#N/A</v>
      </c>
      <c r="AI102" t="e">
        <v>#N/A</v>
      </c>
      <c r="AJ102">
        <v>71.531614039962108</v>
      </c>
      <c r="AK102">
        <v>66.01731962060056</v>
      </c>
      <c r="AL102" t="e">
        <v>#N/A</v>
      </c>
      <c r="AM102">
        <v>-2245681778.0434427</v>
      </c>
      <c r="AN102" t="e">
        <v>#N/A</v>
      </c>
      <c r="AO102">
        <v>-2000016602.9444623</v>
      </c>
      <c r="AP102" t="e">
        <v>#N/A</v>
      </c>
      <c r="AQ102">
        <v>-2116633171.0964153</v>
      </c>
      <c r="AR102" t="e">
        <v>#N/A</v>
      </c>
      <c r="AS102">
        <v>-245665175.09898034</v>
      </c>
      <c r="AT102">
        <v>420167317.5</v>
      </c>
      <c r="AU102">
        <v>603178891.82559204</v>
      </c>
      <c r="AV102" t="e">
        <v>#N/A</v>
      </c>
      <c r="AW102" t="e">
        <v>#N/A</v>
      </c>
      <c r="AX102" t="e">
        <v>#N/A</v>
      </c>
      <c r="AY102">
        <v>-2521675865.3902192</v>
      </c>
      <c r="AZ102" t="e">
        <v>#N/A</v>
      </c>
      <c r="BA102" t="e">
        <v>#N/A</v>
      </c>
      <c r="BB102">
        <v>7652271651.000001</v>
      </c>
      <c r="BC102">
        <v>14519052914.85</v>
      </c>
      <c r="BD102" t="e">
        <v>#N/A</v>
      </c>
      <c r="BE102">
        <v>5.5988590994242315</v>
      </c>
      <c r="BF102" t="e">
        <v>#N/A</v>
      </c>
      <c r="BG102" t="e">
        <v>#N/A</v>
      </c>
      <c r="BH102" t="e">
        <v>#N/A</v>
      </c>
      <c r="BI102">
        <v>17721756653.832001</v>
      </c>
      <c r="BJ102">
        <v>288568023</v>
      </c>
      <c r="BK102">
        <v>273789980.27450973</v>
      </c>
      <c r="BL102">
        <v>1880522468.3571427</v>
      </c>
      <c r="BM102">
        <v>12684784742.566359</v>
      </c>
      <c r="BN102">
        <v>1880522468.3571427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>
        <v>1536339060</v>
      </c>
      <c r="BU102" t="e">
        <v>#N/A</v>
      </c>
      <c r="BV102">
        <v>1158951875.9583333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>
        <v>3775252099.2856774</v>
      </c>
      <c r="CD102">
        <v>1158951875.9583333</v>
      </c>
      <c r="CE102">
        <v>3366068344.6504855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>
        <v>603178891.82559204</v>
      </c>
    </row>
    <row r="103" spans="1:93" x14ac:dyDescent="0.25">
      <c r="A103" s="2">
        <v>44887</v>
      </c>
      <c r="B103">
        <f>A103-A100</f>
        <v>91</v>
      </c>
      <c r="C103" s="2">
        <v>44592</v>
      </c>
      <c r="D103" t="s">
        <v>2139</v>
      </c>
      <c r="E103" t="s">
        <v>2139</v>
      </c>
      <c r="F103" t="s">
        <v>2139</v>
      </c>
      <c r="G103" t="s">
        <v>2139</v>
      </c>
      <c r="H103" t="s">
        <v>2139</v>
      </c>
      <c r="I103" t="s">
        <v>2139</v>
      </c>
      <c r="J103" t="s">
        <v>2139</v>
      </c>
      <c r="K103" t="s">
        <v>2139</v>
      </c>
      <c r="L103" t="s">
        <v>2139</v>
      </c>
      <c r="M103" t="s">
        <v>2139</v>
      </c>
      <c r="N103" t="s">
        <v>2139</v>
      </c>
      <c r="O103" t="s">
        <v>2139</v>
      </c>
      <c r="P103" t="s">
        <v>2139</v>
      </c>
      <c r="Q103" t="s">
        <v>2139</v>
      </c>
      <c r="R103" t="s">
        <v>2139</v>
      </c>
      <c r="S103" t="s">
        <v>2139</v>
      </c>
      <c r="T103" t="s">
        <v>2139</v>
      </c>
      <c r="U103" t="s">
        <v>2139</v>
      </c>
      <c r="V103" t="s">
        <v>2139</v>
      </c>
      <c r="W103" t="s">
        <v>2139</v>
      </c>
      <c r="X103" t="s">
        <v>2139</v>
      </c>
      <c r="Y103" t="s">
        <v>2139</v>
      </c>
      <c r="Z103" t="s">
        <v>2139</v>
      </c>
      <c r="AA103" t="s">
        <v>2139</v>
      </c>
      <c r="AB103" t="s">
        <v>2139</v>
      </c>
      <c r="AC103" t="s">
        <v>2139</v>
      </c>
      <c r="AD103" t="s">
        <v>2139</v>
      </c>
      <c r="AE103" t="s">
        <v>2139</v>
      </c>
      <c r="AF103" t="s">
        <v>2139</v>
      </c>
      <c r="AG103" t="s">
        <v>2139</v>
      </c>
      <c r="AH103" t="s">
        <v>2139</v>
      </c>
      <c r="AI103" t="s">
        <v>2139</v>
      </c>
      <c r="AJ103" t="s">
        <v>2139</v>
      </c>
      <c r="AK103" t="s">
        <v>2139</v>
      </c>
      <c r="AL103" t="s">
        <v>2139</v>
      </c>
      <c r="AM103" t="s">
        <v>2139</v>
      </c>
      <c r="AN103" t="s">
        <v>2139</v>
      </c>
      <c r="AO103" t="s">
        <v>2139</v>
      </c>
      <c r="AP103" t="s">
        <v>2139</v>
      </c>
      <c r="AQ103" t="s">
        <v>2139</v>
      </c>
      <c r="AR103" t="s">
        <v>2139</v>
      </c>
      <c r="AS103" t="s">
        <v>2139</v>
      </c>
      <c r="AT103" t="s">
        <v>2139</v>
      </c>
      <c r="AU103" t="s">
        <v>2139</v>
      </c>
      <c r="AV103" t="s">
        <v>2139</v>
      </c>
      <c r="AW103" t="s">
        <v>2139</v>
      </c>
      <c r="AX103" t="s">
        <v>2139</v>
      </c>
      <c r="AY103" t="s">
        <v>2139</v>
      </c>
      <c r="AZ103" t="s">
        <v>2139</v>
      </c>
      <c r="BA103" t="s">
        <v>2139</v>
      </c>
      <c r="BB103" t="s">
        <v>2139</v>
      </c>
      <c r="BC103" t="s">
        <v>2139</v>
      </c>
      <c r="BD103" t="s">
        <v>2139</v>
      </c>
      <c r="BE103" t="s">
        <v>2139</v>
      </c>
      <c r="BF103" t="s">
        <v>2139</v>
      </c>
      <c r="BG103" t="s">
        <v>2139</v>
      </c>
      <c r="BH103" t="s">
        <v>2139</v>
      </c>
      <c r="BI103" t="s">
        <v>2139</v>
      </c>
      <c r="BJ103" t="s">
        <v>2139</v>
      </c>
      <c r="BK103" t="s">
        <v>2139</v>
      </c>
      <c r="BL103" t="s">
        <v>2139</v>
      </c>
      <c r="BM103" t="s">
        <v>2139</v>
      </c>
      <c r="BN103" t="s">
        <v>2139</v>
      </c>
      <c r="BO103" t="s">
        <v>2139</v>
      </c>
      <c r="BP103" t="s">
        <v>2139</v>
      </c>
      <c r="BQ103" t="s">
        <v>2139</v>
      </c>
      <c r="BR103" t="s">
        <v>2139</v>
      </c>
      <c r="BS103" t="s">
        <v>2139</v>
      </c>
      <c r="BT103" t="s">
        <v>2139</v>
      </c>
      <c r="BU103" t="s">
        <v>2139</v>
      </c>
      <c r="BV103" t="s">
        <v>2139</v>
      </c>
      <c r="BW103" t="s">
        <v>2139</v>
      </c>
      <c r="BX103" t="s">
        <v>2139</v>
      </c>
      <c r="BY103" t="s">
        <v>2139</v>
      </c>
      <c r="BZ103" t="s">
        <v>2139</v>
      </c>
      <c r="CA103" t="s">
        <v>2139</v>
      </c>
      <c r="CB103" t="s">
        <v>2139</v>
      </c>
      <c r="CC103" t="s">
        <v>2139</v>
      </c>
      <c r="CD103" t="s">
        <v>2139</v>
      </c>
      <c r="CE103" t="s">
        <v>2139</v>
      </c>
      <c r="CF103" t="s">
        <v>2139</v>
      </c>
      <c r="CG103" t="s">
        <v>2139</v>
      </c>
      <c r="CH103" t="s">
        <v>2139</v>
      </c>
      <c r="CI103" t="s">
        <v>2139</v>
      </c>
      <c r="CJ103" t="s">
        <v>2139</v>
      </c>
      <c r="CK103" t="s">
        <v>2139</v>
      </c>
      <c r="CL103" t="s">
        <v>2139</v>
      </c>
      <c r="CM103" t="s">
        <v>2139</v>
      </c>
      <c r="CN103" t="s">
        <v>2139</v>
      </c>
      <c r="CO103" t="s">
        <v>2139</v>
      </c>
    </row>
    <row r="104" spans="1:93" x14ac:dyDescent="0.25">
      <c r="A104" s="2"/>
      <c r="C104" s="2" t="s">
        <v>3</v>
      </c>
      <c r="D104" t="s">
        <v>1710</v>
      </c>
      <c r="E104" t="s">
        <v>1711</v>
      </c>
      <c r="F104" t="s">
        <v>1712</v>
      </c>
      <c r="G104" t="s">
        <v>1713</v>
      </c>
      <c r="H104" t="s">
        <v>1714</v>
      </c>
      <c r="I104" t="s">
        <v>1715</v>
      </c>
      <c r="J104" t="s">
        <v>1716</v>
      </c>
      <c r="K104" t="s">
        <v>1717</v>
      </c>
      <c r="L104" t="s">
        <v>1718</v>
      </c>
      <c r="M104" t="s">
        <v>1719</v>
      </c>
      <c r="N104" t="s">
        <v>1720</v>
      </c>
      <c r="O104" t="s">
        <v>1721</v>
      </c>
      <c r="P104" t="s">
        <v>1722</v>
      </c>
      <c r="Q104" t="s">
        <v>1723</v>
      </c>
      <c r="R104" t="s">
        <v>1724</v>
      </c>
      <c r="S104" t="s">
        <v>1725</v>
      </c>
      <c r="T104" t="s">
        <v>1726</v>
      </c>
      <c r="U104" t="s">
        <v>1727</v>
      </c>
      <c r="V104" t="s">
        <v>1728</v>
      </c>
      <c r="W104" t="s">
        <v>1729</v>
      </c>
      <c r="X104" t="s">
        <v>1730</v>
      </c>
      <c r="Y104" t="s">
        <v>1731</v>
      </c>
      <c r="Z104" t="s">
        <v>1732</v>
      </c>
      <c r="AA104" t="s">
        <v>1733</v>
      </c>
      <c r="AB104" t="s">
        <v>1734</v>
      </c>
      <c r="AC104" t="s">
        <v>1735</v>
      </c>
      <c r="AD104" t="s">
        <v>1736</v>
      </c>
      <c r="AE104" t="s">
        <v>1737</v>
      </c>
      <c r="AF104" t="s">
        <v>1738</v>
      </c>
      <c r="AG104" t="s">
        <v>1739</v>
      </c>
      <c r="AH104" t="s">
        <v>1740</v>
      </c>
      <c r="AI104" t="s">
        <v>1741</v>
      </c>
      <c r="AJ104" t="s">
        <v>1742</v>
      </c>
      <c r="AK104" t="s">
        <v>1743</v>
      </c>
      <c r="AL104" t="s">
        <v>1744</v>
      </c>
      <c r="AM104" t="s">
        <v>1745</v>
      </c>
      <c r="AN104" t="s">
        <v>1746</v>
      </c>
      <c r="AO104" t="s">
        <v>1747</v>
      </c>
      <c r="AP104" t="s">
        <v>1748</v>
      </c>
      <c r="AQ104" t="s">
        <v>1749</v>
      </c>
      <c r="AR104" t="s">
        <v>1750</v>
      </c>
      <c r="AS104" t="s">
        <v>1751</v>
      </c>
      <c r="AT104" t="s">
        <v>1752</v>
      </c>
      <c r="AU104" t="s">
        <v>1753</v>
      </c>
      <c r="AV104" t="s">
        <v>1754</v>
      </c>
      <c r="AW104" t="s">
        <v>1755</v>
      </c>
      <c r="AX104" t="s">
        <v>1756</v>
      </c>
      <c r="AY104" t="s">
        <v>1757</v>
      </c>
      <c r="AZ104" t="s">
        <v>1758</v>
      </c>
      <c r="BA104" t="s">
        <v>1759</v>
      </c>
      <c r="BB104" t="s">
        <v>1760</v>
      </c>
      <c r="BC104" t="s">
        <v>1761</v>
      </c>
      <c r="BD104" t="s">
        <v>1762</v>
      </c>
      <c r="BE104" t="s">
        <v>1763</v>
      </c>
      <c r="BF104" t="s">
        <v>1764</v>
      </c>
      <c r="BG104" t="s">
        <v>1765</v>
      </c>
      <c r="BH104" t="s">
        <v>1766</v>
      </c>
      <c r="BI104" t="s">
        <v>1767</v>
      </c>
      <c r="BJ104" t="s">
        <v>1768</v>
      </c>
      <c r="BK104" t="s">
        <v>1769</v>
      </c>
      <c r="BL104" t="s">
        <v>1770</v>
      </c>
      <c r="BM104" t="s">
        <v>1771</v>
      </c>
      <c r="BN104" t="s">
        <v>1772</v>
      </c>
      <c r="BO104" t="s">
        <v>1773</v>
      </c>
      <c r="BP104" t="s">
        <v>1774</v>
      </c>
      <c r="BQ104" t="s">
        <v>1775</v>
      </c>
      <c r="BR104" t="s">
        <v>1776</v>
      </c>
      <c r="BS104" t="s">
        <v>1777</v>
      </c>
      <c r="BT104" t="s">
        <v>1778</v>
      </c>
      <c r="BU104" t="s">
        <v>1779</v>
      </c>
      <c r="BV104" t="s">
        <v>1780</v>
      </c>
      <c r="BW104" t="s">
        <v>1781</v>
      </c>
      <c r="BX104" t="s">
        <v>1782</v>
      </c>
      <c r="BY104" t="s">
        <v>1783</v>
      </c>
      <c r="BZ104" t="s">
        <v>1784</v>
      </c>
      <c r="CA104" t="s">
        <v>1785</v>
      </c>
      <c r="CB104" t="s">
        <v>1786</v>
      </c>
      <c r="CC104" t="s">
        <v>1787</v>
      </c>
      <c r="CD104" t="s">
        <v>1788</v>
      </c>
      <c r="CE104" t="s">
        <v>1789</v>
      </c>
      <c r="CF104" t="s">
        <v>1790</v>
      </c>
      <c r="CG104" t="s">
        <v>1791</v>
      </c>
      <c r="CH104" t="s">
        <v>1792</v>
      </c>
      <c r="CI104" t="s">
        <v>1793</v>
      </c>
      <c r="CJ104" t="s">
        <v>1794</v>
      </c>
      <c r="CK104" t="s">
        <v>1795</v>
      </c>
      <c r="CL104" t="s">
        <v>1796</v>
      </c>
      <c r="CM104" t="s">
        <v>1797</v>
      </c>
      <c r="CN104" t="s">
        <v>1798</v>
      </c>
      <c r="CO104" t="s">
        <v>1799</v>
      </c>
    </row>
    <row r="105" spans="1:93" x14ac:dyDescent="0.25">
      <c r="A105" s="2"/>
      <c r="C105" s="2">
        <v>45519</v>
      </c>
      <c r="D105">
        <v>3.41</v>
      </c>
      <c r="E105">
        <v>18.971293881085032</v>
      </c>
      <c r="G105" t="e">
        <v>#N/A</v>
      </c>
      <c r="I105" t="e">
        <v>#N/A</v>
      </c>
      <c r="K105" t="e">
        <v>#N/A</v>
      </c>
      <c r="M105" t="e">
        <v>#N/A</v>
      </c>
      <c r="N105">
        <v>14.053273968700077</v>
      </c>
      <c r="O105">
        <v>3.8411710827989158</v>
      </c>
      <c r="P105" t="e">
        <v>#N/A</v>
      </c>
      <c r="Q105">
        <v>-42.830009857214961</v>
      </c>
      <c r="R105" t="e">
        <v>#N/A</v>
      </c>
      <c r="S105">
        <v>-5.9973432477297699</v>
      </c>
      <c r="T105" t="e">
        <v>#N/A</v>
      </c>
      <c r="U105" t="e">
        <v>#N/A</v>
      </c>
      <c r="V105" t="e">
        <v>#N/A</v>
      </c>
      <c r="W105">
        <v>-6.3173810847993543</v>
      </c>
      <c r="X105">
        <v>0.2756598240469208</v>
      </c>
      <c r="Y105">
        <v>0.18483739755106146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>
        <v>5.3406510052192102</v>
      </c>
      <c r="AF105" t="e">
        <v>#N/A</v>
      </c>
      <c r="AG105">
        <v>0.68916757808443918</v>
      </c>
      <c r="AH105" t="e">
        <v>#N/A</v>
      </c>
      <c r="AI105" t="e">
        <v>#N/A</v>
      </c>
      <c r="AJ105">
        <v>143.12170766621259</v>
      </c>
      <c r="AK105">
        <v>69.833718027173177</v>
      </c>
      <c r="AL105" t="e">
        <v>#N/A</v>
      </c>
      <c r="AM105">
        <v>-7295488722.1071157</v>
      </c>
      <c r="AN105" t="e">
        <v>#N/A</v>
      </c>
      <c r="AO105">
        <v>-6925900058.7594681</v>
      </c>
      <c r="AP105" t="e">
        <v>#N/A</v>
      </c>
      <c r="AQ105">
        <v>-4646976676.3381748</v>
      </c>
      <c r="AR105" t="e">
        <v>#N/A</v>
      </c>
      <c r="AS105">
        <v>-369588663.34764689</v>
      </c>
      <c r="AT105">
        <v>458901623.5</v>
      </c>
      <c r="AU105">
        <v>638693513.69170558</v>
      </c>
      <c r="AV105" t="e">
        <v>#N/A</v>
      </c>
      <c r="AW105" t="e">
        <v>#N/A</v>
      </c>
      <c r="AX105" t="e">
        <v>#N/A</v>
      </c>
      <c r="AY105">
        <v>-7880483885.4211731</v>
      </c>
      <c r="AZ105" t="e">
        <v>#N/A</v>
      </c>
      <c r="BA105" t="e">
        <v>#N/A</v>
      </c>
      <c r="BB105">
        <v>8814719354</v>
      </c>
      <c r="BC105">
        <v>14739218736.968</v>
      </c>
      <c r="BD105" t="e">
        <v>#N/A</v>
      </c>
      <c r="BE105">
        <v>5.4101605695013602</v>
      </c>
      <c r="BF105" t="e">
        <v>#N/A</v>
      </c>
      <c r="BG105" t="e">
        <v>#N/A</v>
      </c>
      <c r="BH105" t="e">
        <v>#N/A</v>
      </c>
      <c r="BI105">
        <v>18134842738.815998</v>
      </c>
      <c r="BJ105">
        <v>221947795</v>
      </c>
      <c r="BK105">
        <v>267909454.58823517</v>
      </c>
      <c r="BL105">
        <v>1596084750</v>
      </c>
      <c r="BM105">
        <v>16170671176.235464</v>
      </c>
      <c r="BN105">
        <v>1596084750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>
        <v>2013736875</v>
      </c>
      <c r="BU105" t="e">
        <v>#N/A</v>
      </c>
      <c r="BV105">
        <v>1478032344.3125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>
        <v>4362816779.6114101</v>
      </c>
      <c r="CD105">
        <v>1478032344.3125</v>
      </c>
      <c r="CE105">
        <v>4345930702.4428215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>
        <v>638693390.73299968</v>
      </c>
    </row>
    <row r="106" spans="1:93" x14ac:dyDescent="0.25">
      <c r="A106" s="2">
        <v>44992</v>
      </c>
      <c r="B106">
        <f>A106-A103</f>
        <v>105</v>
      </c>
      <c r="C106" s="2">
        <v>44592</v>
      </c>
      <c r="F106" t="e">
        <v>#N/A</v>
      </c>
      <c r="J106">
        <v>0.72957159171714381</v>
      </c>
      <c r="L106" t="e">
        <v>#N/A</v>
      </c>
    </row>
    <row r="107" spans="1:93" x14ac:dyDescent="0.25">
      <c r="A107" s="2"/>
      <c r="C107" s="2">
        <v>44918</v>
      </c>
      <c r="H107">
        <v>0.31122370711266018</v>
      </c>
    </row>
    <row r="108" spans="1:93" x14ac:dyDescent="0.25">
      <c r="A108" s="2"/>
      <c r="C108" s="2">
        <v>45519</v>
      </c>
      <c r="D108">
        <v>16.637999999999998</v>
      </c>
      <c r="E108">
        <v>12.887464851415602</v>
      </c>
      <c r="G108" t="e">
        <v>#N/A</v>
      </c>
      <c r="I108" t="e">
        <v>#N/A</v>
      </c>
      <c r="K108" t="e">
        <v>#N/A</v>
      </c>
      <c r="M108" t="e">
        <v>#N/A</v>
      </c>
      <c r="N108">
        <v>11.36012280622568</v>
      </c>
      <c r="O108">
        <v>1.693941071585751</v>
      </c>
      <c r="P108" t="e">
        <v>#N/A</v>
      </c>
      <c r="Q108">
        <v>-21.724582626963748</v>
      </c>
      <c r="R108" t="e">
        <v>#N/A</v>
      </c>
      <c r="S108">
        <v>-1.9225450267820781</v>
      </c>
      <c r="T108" t="e">
        <v>#N/A</v>
      </c>
      <c r="U108" t="e">
        <v>#N/A</v>
      </c>
      <c r="V108" t="e">
        <v>#N/A</v>
      </c>
      <c r="W108">
        <v>-2.0459329905568322</v>
      </c>
      <c r="X108">
        <v>0.34559442240653926</v>
      </c>
      <c r="Y108">
        <v>0.18004467716094727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>
        <v>5.5553846698646812</v>
      </c>
      <c r="AF108" t="e">
        <v>#N/A</v>
      </c>
      <c r="AG108">
        <v>0.39260464239543624</v>
      </c>
      <c r="AH108" t="e">
        <v>#N/A</v>
      </c>
      <c r="AI108" t="e">
        <v>#N/A</v>
      </c>
      <c r="AJ108">
        <v>81.830159593590651</v>
      </c>
      <c r="AK108">
        <v>70.447454798809403</v>
      </c>
      <c r="AL108" t="e">
        <v>#N/A</v>
      </c>
      <c r="AM108">
        <v>-7508806710.2663431</v>
      </c>
      <c r="AN108" t="e">
        <v>#N/A</v>
      </c>
      <c r="AO108">
        <v>-7055958853.2571964</v>
      </c>
      <c r="AP108" t="e">
        <v>#N/A</v>
      </c>
      <c r="AQ108">
        <v>1867463332.7352083</v>
      </c>
      <c r="AR108" t="e">
        <v>#N/A</v>
      </c>
      <c r="AS108">
        <v>-452847857.00914592</v>
      </c>
      <c r="AT108">
        <v>856219738</v>
      </c>
      <c r="AU108">
        <v>1257600812.4606514</v>
      </c>
      <c r="AV108" t="e">
        <v>#N/A</v>
      </c>
      <c r="AW108" t="e">
        <v>#N/A</v>
      </c>
      <c r="AX108" t="e">
        <v>#N/A</v>
      </c>
      <c r="AY108">
        <v>-8028434027.8140774</v>
      </c>
      <c r="AZ108" t="e">
        <v>#N/A</v>
      </c>
      <c r="BA108" t="e">
        <v>#N/A</v>
      </c>
      <c r="BB108">
        <v>8926952960</v>
      </c>
      <c r="BC108">
        <v>48795687810.560005</v>
      </c>
      <c r="BD108" t="e">
        <v>#N/A</v>
      </c>
      <c r="BE108">
        <v>5.5541769730080404</v>
      </c>
      <c r="BF108" t="e">
        <v>#N/A</v>
      </c>
      <c r="BG108" t="e">
        <v>#N/A</v>
      </c>
      <c r="BH108" t="e">
        <v>#N/A</v>
      </c>
      <c r="BI108">
        <v>59507338164.339996</v>
      </c>
      <c r="BJ108">
        <v>191778838.59999999</v>
      </c>
      <c r="BK108">
        <v>403842825.05928826</v>
      </c>
      <c r="BL108">
        <v>2665466879</v>
      </c>
      <c r="BM108">
        <v>32479145742.020386</v>
      </c>
      <c r="BN108">
        <v>2665466879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>
        <v>2491134690</v>
      </c>
      <c r="BU108" t="e">
        <v>#N/A</v>
      </c>
      <c r="BV108">
        <v>1797112812.6666667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>
        <v>8354211209.6161251</v>
      </c>
      <c r="CD108">
        <v>1797112812.6666667</v>
      </c>
      <c r="CE108">
        <v>8406926737.8280268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>
        <v>1257600812.4606514</v>
      </c>
    </row>
    <row r="109" spans="1:93" x14ac:dyDescent="0.25">
      <c r="A109" s="2">
        <v>45069</v>
      </c>
      <c r="B109">
        <f>A109-A106</f>
        <v>77</v>
      </c>
      <c r="C109" s="2">
        <v>44971</v>
      </c>
      <c r="F109" t="e">
        <v>#N/A</v>
      </c>
      <c r="H109">
        <v>0.6255042354735072</v>
      </c>
      <c r="J109">
        <v>0.68998927056243109</v>
      </c>
      <c r="L109" t="e">
        <v>#N/A</v>
      </c>
    </row>
    <row r="110" spans="1:93" x14ac:dyDescent="0.25">
      <c r="C110" s="2" t="s">
        <v>3</v>
      </c>
      <c r="D110" t="s">
        <v>1800</v>
      </c>
      <c r="E110" t="s">
        <v>1801</v>
      </c>
      <c r="F110" t="s">
        <v>1802</v>
      </c>
      <c r="G110" t="s">
        <v>1803</v>
      </c>
      <c r="H110" t="s">
        <v>1804</v>
      </c>
      <c r="I110" t="s">
        <v>1805</v>
      </c>
      <c r="J110" t="s">
        <v>1806</v>
      </c>
      <c r="K110" t="s">
        <v>1807</v>
      </c>
      <c r="L110" t="s">
        <v>1808</v>
      </c>
      <c r="M110" t="s">
        <v>1809</v>
      </c>
      <c r="N110" t="s">
        <v>1810</v>
      </c>
      <c r="O110" t="s">
        <v>1811</v>
      </c>
      <c r="P110" t="s">
        <v>1812</v>
      </c>
      <c r="Q110" t="s">
        <v>1813</v>
      </c>
      <c r="R110" t="s">
        <v>1814</v>
      </c>
      <c r="S110" t="s">
        <v>1815</v>
      </c>
      <c r="T110" t="s">
        <v>1816</v>
      </c>
      <c r="U110" t="s">
        <v>1817</v>
      </c>
      <c r="V110" t="s">
        <v>1818</v>
      </c>
      <c r="W110" t="s">
        <v>1819</v>
      </c>
      <c r="X110" t="s">
        <v>1820</v>
      </c>
      <c r="Y110" t="s">
        <v>1821</v>
      </c>
      <c r="Z110" t="s">
        <v>1822</v>
      </c>
      <c r="AA110" t="s">
        <v>1823</v>
      </c>
      <c r="AB110" t="s">
        <v>1824</v>
      </c>
      <c r="AC110" t="s">
        <v>1825</v>
      </c>
      <c r="AD110" t="s">
        <v>1826</v>
      </c>
      <c r="AE110" t="s">
        <v>1827</v>
      </c>
      <c r="AF110" t="s">
        <v>1828</v>
      </c>
      <c r="AG110" t="s">
        <v>1829</v>
      </c>
      <c r="AH110" t="s">
        <v>1830</v>
      </c>
      <c r="AI110" t="s">
        <v>1831</v>
      </c>
      <c r="AJ110" t="s">
        <v>1832</v>
      </c>
      <c r="AK110" t="s">
        <v>1833</v>
      </c>
      <c r="AL110" t="s">
        <v>1834</v>
      </c>
      <c r="AM110" t="s">
        <v>1835</v>
      </c>
      <c r="AN110" t="s">
        <v>1836</v>
      </c>
      <c r="AO110" t="s">
        <v>1837</v>
      </c>
      <c r="AP110" t="s">
        <v>1838</v>
      </c>
      <c r="AQ110" t="s">
        <v>1839</v>
      </c>
      <c r="AR110" t="s">
        <v>1840</v>
      </c>
      <c r="AS110" t="s">
        <v>1841</v>
      </c>
      <c r="AT110" t="s">
        <v>1842</v>
      </c>
      <c r="AU110" t="s">
        <v>1843</v>
      </c>
      <c r="AV110" t="s">
        <v>1844</v>
      </c>
      <c r="AW110" t="s">
        <v>1845</v>
      </c>
      <c r="AX110" t="s">
        <v>1846</v>
      </c>
      <c r="AY110" t="s">
        <v>1847</v>
      </c>
      <c r="AZ110" t="s">
        <v>1848</v>
      </c>
      <c r="BA110" t="s">
        <v>1849</v>
      </c>
      <c r="BB110" t="s">
        <v>1850</v>
      </c>
      <c r="BC110" t="s">
        <v>1851</v>
      </c>
      <c r="BD110" t="s">
        <v>1852</v>
      </c>
      <c r="BE110" t="s">
        <v>1853</v>
      </c>
      <c r="BF110" t="s">
        <v>1854</v>
      </c>
      <c r="BG110" t="s">
        <v>1855</v>
      </c>
      <c r="BH110" t="s">
        <v>1856</v>
      </c>
      <c r="BI110" t="s">
        <v>1857</v>
      </c>
      <c r="BJ110" t="s">
        <v>1858</v>
      </c>
      <c r="BK110" t="s">
        <v>1859</v>
      </c>
      <c r="BL110" t="s">
        <v>1860</v>
      </c>
      <c r="BM110" t="s">
        <v>1861</v>
      </c>
      <c r="BN110" t="s">
        <v>1862</v>
      </c>
      <c r="BO110" t="s">
        <v>1863</v>
      </c>
      <c r="BP110" t="s">
        <v>1864</v>
      </c>
      <c r="BQ110" t="s">
        <v>1865</v>
      </c>
      <c r="BR110" t="s">
        <v>1866</v>
      </c>
      <c r="BS110" t="s">
        <v>1867</v>
      </c>
      <c r="BT110" t="s">
        <v>1868</v>
      </c>
      <c r="BU110" t="s">
        <v>1869</v>
      </c>
      <c r="BV110" t="s">
        <v>1870</v>
      </c>
      <c r="BW110" t="s">
        <v>1871</v>
      </c>
      <c r="BX110" t="s">
        <v>1872</v>
      </c>
      <c r="BY110" t="s">
        <v>1873</v>
      </c>
      <c r="BZ110" t="s">
        <v>1874</v>
      </c>
      <c r="CA110" t="s">
        <v>1875</v>
      </c>
      <c r="CB110" t="s">
        <v>1876</v>
      </c>
      <c r="CC110" t="s">
        <v>1877</v>
      </c>
      <c r="CD110" t="s">
        <v>1878</v>
      </c>
      <c r="CE110" t="s">
        <v>1879</v>
      </c>
      <c r="CF110" t="s">
        <v>1880</v>
      </c>
      <c r="CG110" t="s">
        <v>1881</v>
      </c>
      <c r="CH110" t="s">
        <v>1882</v>
      </c>
      <c r="CI110" t="s">
        <v>1883</v>
      </c>
      <c r="CJ110" t="s">
        <v>1884</v>
      </c>
      <c r="CK110" t="s">
        <v>1885</v>
      </c>
      <c r="CL110" t="s">
        <v>1886</v>
      </c>
      <c r="CM110" t="s">
        <v>1887</v>
      </c>
      <c r="CN110" t="s">
        <v>1888</v>
      </c>
      <c r="CO110" t="s">
        <v>1889</v>
      </c>
    </row>
    <row r="111" spans="1:93" x14ac:dyDescent="0.25">
      <c r="C111" s="2">
        <v>45519</v>
      </c>
      <c r="D111">
        <v>1.54</v>
      </c>
      <c r="E111">
        <v>43.604774309602099</v>
      </c>
      <c r="N111">
        <v>3.1978846756764892</v>
      </c>
      <c r="O111">
        <v>1.0494426411442972</v>
      </c>
      <c r="P111" t="e">
        <v>#N/A</v>
      </c>
      <c r="Q111">
        <v>-12.334821191407469</v>
      </c>
      <c r="R111" t="e">
        <v>#N/A</v>
      </c>
      <c r="S111">
        <v>-4.6937541526820805</v>
      </c>
      <c r="T111" t="e">
        <v>#N/A</v>
      </c>
      <c r="U111" t="e">
        <v>#N/A</v>
      </c>
      <c r="V111" t="e">
        <v>#N/A</v>
      </c>
      <c r="W111">
        <v>-5.261977722669851</v>
      </c>
      <c r="X111">
        <v>3.7337662337662336</v>
      </c>
      <c r="Y111">
        <v>0.19831959784665831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>
        <v>5.0001019060414347</v>
      </c>
      <c r="AF111" t="e">
        <v>#N/A</v>
      </c>
      <c r="AG111">
        <v>1.7076682918965347</v>
      </c>
      <c r="AH111" t="e">
        <v>#N/A</v>
      </c>
      <c r="AI111" t="e">
        <v>#N/A</v>
      </c>
      <c r="AJ111">
        <v>348.65850712708652</v>
      </c>
      <c r="AK111">
        <v>72.529305058353387</v>
      </c>
      <c r="AL111" t="e">
        <v>#N/A</v>
      </c>
      <c r="AM111">
        <v>-6111147911.6527405</v>
      </c>
      <c r="AN111" t="e">
        <v>#N/A</v>
      </c>
      <c r="AO111">
        <v>-5451225261.6342344</v>
      </c>
      <c r="AP111" t="e">
        <v>#N/A</v>
      </c>
      <c r="AQ111">
        <v>-2297417527.4956584</v>
      </c>
      <c r="AR111" t="e">
        <v>#N/A</v>
      </c>
      <c r="AS111">
        <v>-659922650.01850581</v>
      </c>
      <c r="AT111">
        <v>875810451.99999988</v>
      </c>
      <c r="AU111">
        <v>1657788179.8749175</v>
      </c>
      <c r="AV111" t="e">
        <v>#N/A</v>
      </c>
      <c r="AW111" t="e">
        <v>#N/A</v>
      </c>
      <c r="AX111" t="e">
        <v>#N/A</v>
      </c>
      <c r="AY111">
        <v>-7081722239.1338816</v>
      </c>
      <c r="AZ111" t="e">
        <v>#N/A</v>
      </c>
      <c r="BA111" t="e">
        <v>#N/A</v>
      </c>
      <c r="BB111">
        <v>8926952960</v>
      </c>
      <c r="BC111">
        <v>14545344720.885</v>
      </c>
      <c r="BD111" t="e">
        <v>#N/A</v>
      </c>
      <c r="BE111">
        <v>5.0423660135354096</v>
      </c>
      <c r="BF111" t="e">
        <v>#N/A</v>
      </c>
      <c r="BG111" t="e">
        <v>#N/A</v>
      </c>
      <c r="BH111" t="e">
        <v>#N/A</v>
      </c>
      <c r="BI111">
        <v>18181588262.310001</v>
      </c>
      <c r="BJ111">
        <v>212959863.33333334</v>
      </c>
      <c r="BK111">
        <v>386364723.16552937</v>
      </c>
      <c r="BL111">
        <v>2186883646</v>
      </c>
      <c r="BM111">
        <v>44193792330.217155</v>
      </c>
      <c r="BN111">
        <v>2186883646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>
        <v>1927424616</v>
      </c>
      <c r="BU111" t="e">
        <v>#N/A</v>
      </c>
      <c r="BV111">
        <v>1057170318.5833334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>
        <v>10674411659.276257</v>
      </c>
      <c r="CD111">
        <v>1057170318.5833334</v>
      </c>
      <c r="CE111">
        <v>11506773995.426611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>
        <v>1657788084.5215764</v>
      </c>
    </row>
    <row r="112" spans="1:93" x14ac:dyDescent="0.25">
      <c r="A112" s="2">
        <v>45181</v>
      </c>
      <c r="B112">
        <f>A112-A109</f>
        <v>112</v>
      </c>
      <c r="C112" s="2">
        <v>44971</v>
      </c>
      <c r="F112" t="e">
        <v>#N/A</v>
      </c>
      <c r="J112">
        <v>0.68998927056243109</v>
      </c>
      <c r="L112" t="e">
        <v>#N/A</v>
      </c>
    </row>
    <row r="113" spans="1:93" x14ac:dyDescent="0.25">
      <c r="C113" s="2">
        <v>45435</v>
      </c>
      <c r="G113">
        <v>8.1498454219655278E-2</v>
      </c>
      <c r="I113">
        <v>1.3159926646699179E-2</v>
      </c>
      <c r="K113">
        <v>1.5222073244135936E-2</v>
      </c>
      <c r="M113">
        <v>7.0087495814074488E-2</v>
      </c>
    </row>
    <row r="114" spans="1:93" x14ac:dyDescent="0.25">
      <c r="C114" s="2">
        <v>45278</v>
      </c>
      <c r="H114">
        <v>0.17607999872107447</v>
      </c>
    </row>
    <row r="115" spans="1:93" x14ac:dyDescent="0.25">
      <c r="A115" s="2">
        <v>45251</v>
      </c>
      <c r="B115">
        <f>A115-A112</f>
        <v>70</v>
      </c>
      <c r="C115" s="2" t="str">
        <f>_xll.BQL(Sheet1!$B$1,"
RETURN_COM_EQY(ae=e,FA_PERIOD_REFERENCE=" &amp;TEXT(A115,"yyyy-mm-dd") &amp; "),
RETURN_COM_EQY(ae=a,FA_PERIOD_REFERENCE=" &amp;TEXT(A115,"yyyy-mm-dd") &amp; "),
EV_TO_BOOK_VALUE(ae=e,FA_PERIOD_REFERENCE=" &amp;TEXT(A115,"yyyy-mm-dd") &amp; "),
EV_TO_BOOK_VALUE(ae=a,FA_PERIOD_REFERENCE=" &amp;TEXT(A115,"yyyy-mm-dd") &amp; "),
EV_TO_EBITDA(ae=e,FA_PERIOD_REFERENCE=" &amp;TEXT(A115,"yyyy-mm-dd") &amp; "),
EV_TO_EBITDA(ae=a,FA_PERIOD_REFERENCE=" &amp;TEXT(A115,"yyyy-mm-dd") &amp; "),
EV_TO_MARKET_CAP(ae=e,FA_PERIOD_REFERENCE=" &amp;TEXT(A115,"yyyy-mm-dd") &amp; "),
EV_TO_MARKET_CAP(ae=a,FA_PERIOD_REFERENCE=" &amp;TEXT(A115,"yyyy-mm-dd") &amp; "),
EV_TO_INVESTED_CAPITAL(ae=e,FA_PERIOD_REFERENCE=" &amp;TEXT(A115,"yyyy-mm-dd") &amp; "),
EV_TO_INVESTED_CAPITAL(ae=a,FA_PERIOD_REFERENCE=" &amp;TEXT(A115,"yyyy-mm-dd") &amp; "),
PX_TO_EBITDA(ae=e,FA_PERIOD_REFERENCE=" &amp;TEXT(A115,"yyyy-mm-dd") &amp; "),
PX_TO_EBITDA(ae=a,FA_PERIOD_REFERENCE=" &amp;TEXT(A115,"yyyy-mm-dd") &amp; "),
CFO_TO_SALES(ae=e,FA_PERIOD_REFERENCE=" &amp;TEXT(A115,"yyyy-mm-dd") &amp; "),
CFO_TO_SALES(ae=a,FA_PERIOD_REFERENCE=" &amp;TEXT(A115,"yyyy-mm-dd") &amp; "),
CFO_TO_TOT_DEBT(ae=e,FA_PERIOD_REFERENCE=" &amp;TEXT(A115,"yyyy-mm-dd") &amp; "),
CFO_TO_TOT_DEBT(ae=a,FA_PERIOD_REFERENCE=" &amp;TEXT(A115,"yyyy-mm-dd") &amp; "),
FCF_TO_INTEREST_EXPENSE(ae=e,FA_PERIOD_REFERENCE=" &amp;TEXT(A115,"yyyy-mm-dd") &amp; "),
FCF_TO_INTEREST_EXPENSE(ae=a,FA_PERIOD_REFERENCE=" &amp;TEXT(A115,"yyyy-mm-dd") &amp; "),
FCF_TO_TOTAL_DEBT(ae=e,FA_PERIOD_REFERENCE=" &amp;TEXT(A115,"yyyy-mm-dd") &amp; "),
FCF_TO_TOTAL_DEBT(ae=a,FA_PERIOD_REFERENCE=" &amp;TEXT(A115,"yyyy-mm-dd") &amp; "),
ROA_TO_ROE(ae=e,FA_PERIOD_REFERENCE=" &amp;TEXT(A115,"yyyy-mm-dd") &amp; "),
ROA_TO_ROE(ae=a,FA_PERIOD_REFERENCE=" &amp;TEXT(A115,"yyyy-mm-dd") &amp; "),
EBIT_TO_CASH_INTEREST_PAID(ae=e,FA_PERIOD_REFERENCE=" &amp;TEXT(A115,"yyyy-mm-dd") &amp; "),
EBIT_TO_CASH_INTEREST_PAID(ae=a,FA_PERIOD_REFERENCE=" &amp;TEXT(A115,"yyyy-mm-dd") &amp; "),
EBIT_TO_NET_SALES(ae=e,FA_PERIOD_REFERENCE=" &amp;TEXT(A115,"yyyy-mm-dd") &amp; "),
EBIT_TO_NET_SALES(ae=a,FA_PERIOD_REFERENCE=" &amp;TEXT(A115,"yyyy-mm-dd") &amp; "),
ASSET_TO_EQY(ae=e,FA_PERIOD_REFERENCE=" &amp;TEXT(A115,"yyyy-mm-dd") &amp; "),
ASSET_TO_EQY(ae=a,FA_PERIOD_REFERENCE=" &amp;TEXT(A115,"yyyy-mm-dd") &amp; "),
SALES_TO_TOT_ASSET(ae=e,FA_PERIOD_REFERENCE=" &amp;TEXT(A115,"yyyy-mm-dd") &amp; "),
SALES_TO_TOT_ASSET(ae=a,FA_PERIOD_REFERENCE=" &amp;TEXT(A115,"yyyy-mm-dd") &amp; "),
INVENT_TO_SALES(ae=e,FA_PERIOD_REFERENCE=" &amp;TEXT(A115,"yyyy-mm-dd") &amp; "),
INVENT_TO_SALES(ae=a,FA_PERIOD_REFERENCE=" &amp;TEXT(A115,"yyyy-mm-dd") &amp; "),
EBITDA_TO_REVENUE(ae=e,FA_PERIOD_REFERENCE=" &amp;TEXT(A115,"yyyy-mm-dd") &amp; "),
EBITDA_TO_REVENUE(ae=a,FA_PERIOD_REFERENCE=" &amp;TEXT(A115,"yyyy-mm-dd") &amp; "),
CF_FREE_CASH_FLOW(ae=e,FA_PERIOD_REFERENCE=" &amp;TEXT(A115,"yyyy-mm-dd") &amp; "),
CF_FREE_CASH_FLOW(ae=a,FA_PERIOD_REFERENCE=" &amp;TEXT(A115,"yyyy-mm-dd") &amp; "),
CF_CASH_FROM_OPER(ae=e,FA_PERIOD_REFERENCE=" &amp;TEXT(A115,"yyyy-mm-dd") &amp; "),
CF_CASH_FROM_OPER(ae=a,FA_PERIOD_REFERENCE=" &amp;TEXT(A115,"yyyy-mm-dd") &amp; "),
CF_NET_CHNG_CASH(ae=e,FA_PERIOD_REFERENCE=" &amp;TEXT(A115,"yyyy-mm-dd") &amp; "),
CF_NET_CHNG_CASH(ae=a,FA_PERIOD_REFERENCE=" &amp;TEXT(A115,"yyyy-mm-dd") &amp; "),
CF_CAP_EXPEND_PRPTY_ADD(ae=e,FA_PERIOD_REFERENCE=" &amp;TEXT(A115,"yyyy-mm-dd") &amp; "),
CF_CAP_EXPEND_PRPTY_ADD(ae=a,FA_PERIOD_REFERENCE=" &amp;TEXT(A115,"yyyy-mm-dd") &amp; "),
CF_NET_INC(ae=e,FA_PERIOD_REFERENCE=" &amp;TEXT(A115,"yyyy-mm-dd") &amp; "),
CF_NET_INC(ae=a,FA_PERIOD_REFERENCE=" &amp;TEXT(A115,"yyyy-mm-dd") &amp; "),
CF_CHANGE_IN_INVENTORIES(ae=e,FA_PERIOD_REFERENCE=" &amp;TEXT(A115,"yyyy-mm-dd") &amp; "),
CF_CHANGE_IN_INVENTORIES(ae=a,FA_PERIOD_REFERENCE=" &amp;TEXT(A115,"yyyy-mm-dd") &amp; "),
CFO_TO_SALES(ae=e,FA_PERIOD_REFERENCE=" &amp;TEXT(A115,"yyyy-mm-dd") &amp; "),
CFO_TO_SALES(ae=a,FA_PERIOD_REFERENCE=" &amp;TEXT(A115,"yyyy-mm-dd") &amp; "),
CF_FREE_CASH_FLOW_EX_DVD(ae=e,FA_PERIOD_REFERENCE=" &amp;TEXT(A115,"yyyy-mm-dd") &amp; "),
CF_FREE_CASH_FLOW_EX_DVD(ae=a,FA_PERIOD_REFERENCE=" &amp;TEXT(A115,"yyyy-mm-dd") &amp; "),
BS_CUR_LIAB(ae=e,FA_PERIOD_REFERENCE=" &amp;TEXT(A115,"yyyy-mm-dd") &amp; "),
BS_CUR_LIAB(ae=a,FA_PERIOD_REFERENCE=" &amp;TEXT(A115,"yyyy-mm-dd") &amp; "),
BS_TOT_LIAB2(ae=e,FA_PERIOD_REFERENCE=" &amp;TEXT(A115,"yyyy-mm-dd") &amp; "),
BS_TOT_LIAB2(ae=a,FA_PERIOD_REFERENCE=" &amp;TEXT(A115,"yyyy-mm-dd") &amp; "),
FNCL_LVRG(ae=e,FA_PERIOD_REFERENCE=" &amp;TEXT(A115,"yyyy-mm-dd") &amp; "),
FNCL_LVRG(ae=a,FA_PERIOD_REFERENCE=" &amp;TEXT(A115,"yyyy-mm-dd") &amp; "),
BS_CUR_ASSET_REPORT(ae=e,FA_PERIOD_REFERENCE=" &amp;TEXT(A115,"yyyy-mm-dd") &amp; "),
BS_CUR_ASSET_REPORT(ae=a,FA_PERIOD_REFERENCE=" &amp;TEXT(A115,"yyyy-mm-dd") &amp; "),
BS_TOT_ASSET(ae=e,FA_PERIOD_REFERENCE=" &amp;TEXT(A115,"yyyy-mm-dd") &amp; "),
BS_TOT_ASSET(ae=a,FA_PERIOD_REFERENCE=" &amp;TEXT(A115,"yyyy-mm-dd") &amp; "),
IS_COMP_NET_INCOME_ADJUST(ae=e,FA_PERIOD_REFERENCE=" &amp;TEXT(A115,"yyyy-mm-dd") &amp; "),
IS_COMP_NET_INCOME_ADJUST(ae=a,FA_PERIOD_REFERENCE=" &amp;TEXT(A115,"yyyy-mm-dd") &amp; "),
SALES_REV_TURN(ae=e,FA_PERIOD_REFERENCE=" &amp;TEXT(A115,"yyyy-mm-dd") &amp; "),
SALES_REV_TURN(ae=a,FA_PERIOD_REFERENCE=" &amp;TEXT(A115,"yyyy-mm-dd") &amp; "),
IS_COMP_SALES(ae=e,FA_PERIOD_REFERENCE=" &amp;TEXT(A115,"yyyy-mm-dd") &amp; "),
IS_COMP_SALES(ae=a,FA_PERIOD_REFERENCE=" &amp;TEXT(A115,"yyyy-mm-dd") &amp; "),
IS_COGS_TO_FE_AND_PP_AND_G(ae=e,FA_PERIOD_REFERENCE=" &amp;TEXT(A115,"yyyy-mm-dd") &amp; "),
IS_COGS_TO_FE_AND_PP_AND_G(ae=a,FA_PERIOD_REFERENCE=" &amp;TEXT(A115,"yyyy-mm-dd") &amp; "),
IS_NET_INTEREST_EXPENSE(ae=e,FA_PERIOD_REFERENCE=" &amp;TEXT(A115,"yyyy-mm-dd") &amp; "),
IS_NET_INTEREST_EXPENSE(ae=a,FA_PERIOD_REFERENCE=" &amp;TEXT(A115,"yyyy-mm-dd") &amp; "),
IS_COMPARABLE_EBITDA(ae=e,FA_PERIOD_REFERENCE=" &amp;TEXT(A115,"yyyy-mm-dd") &amp; "),
IS_COMPARABLE_EBITDA(ae=a,FA_PERIOD_REFERENCE=" &amp;TEXT(A115,"yyyy-mm-dd") &amp; "),
IS_COMPARABLE_EBIT(ae=e,FA_PERIOD_REFERENCE=" &amp;TEXT(A115,"yyyy-mm-dd") &amp; "),
IS_COMPARABLE_EBIT(ae=a,FA_PERIOD_REFERENCE=" &amp;TEXT(A115,"yyyy-mm-dd") &amp; "),
IS_EBIT(ae=e,FA_PERIOD_REFERENCE=" &amp;TEXT(A115,"yyyy-mm-dd") &amp; "),
IS_EBIT(ae=a,FA_PERIOD_REFERENCE=" &amp;TEXT(A115,"yyyy-mm-dd") &amp; "),
IS_EBITDA(ae=e,FA_PERIOD_REFERENCE=" &amp;TEXT(A115,"yyyy-mm-dd") &amp; "),
IS_EBITDA(ae=a,FA_PERIOD_REFERENCE=" &amp;TEXT(A115,"yyyy-mm-dd") &amp; "),
IS_OPERATING_EXPN(ae=e,FA_PERIOD_REFERENCE=" &amp;TEXT(A115,"yyyy-mm-dd") &amp; "),
IS_OPERATING_EXPN(ae=a,FA_PERIOD_REFERENCE=" &amp;TEXT(A115,"yyyy-mm-dd") &amp; "),
IS_OPER_INC(ae=e,FA_PERIOD_REFERENCE=" &amp;TEXT(A115,"yyyy-mm-dd") &amp; "),
IS_OPER_INC(ae=a,FA_PERIOD_REFERENCE=" &amp;TEXT(A115,"yyyy-mm-dd") &amp; "),
IS_COMP_GROSS_MARGIN_PERCENTAGE(ae=e,FA_PERIOD_REFERENCE=" &amp;TEXT(A115,"yyyy-mm-dd") &amp; "),
IS_COMP_GROSS_MARGIN_PERCENTAGE(ae=a,FA_PERIOD_REFERENCE=" &amp;TEXT(A115,"yyyy-mm-dd") &amp; "),
IS_COST_OF_MATL(ae=e,FA_PERIOD_REFERENCE=" &amp;TEXT(A115,"yyyy-mm-dd") &amp; "),
IS_COST_OF_MATL(ae=a,FA_PERIOD_REFERENCE=" &amp;TEXT(A115,"yyyy-mm-dd") &amp; "),
IS_COG_AND_SS_GAAP(ae=e,FA_PERIOD_REFERENCE=" &amp;TEXT(A115,"yyyy-mm-dd") &amp; "),
IS_COG_AND_SS_GAAP(ae=a,FA_PERIOD_REFERENCE=" &amp;TEXT(A115,"yyyy-mm-dd") &amp; "),
IS_COMP_EPS_ADJUSTED(ae=e,FA_PERIOD_REFERENCE=" &amp;TEXT(A115,"yyyy-mm-dd") &amp; "),
IS_COMP_EPS_ADJUSTED(ae=a,FA_PERIOD_REFERENCE=" &amp;TEXT(A115,"yyyy-mm-dd") &amp; "),
NORMALIZED_INCOME(ae=e,FA_PERIOD_REFERENCE=" &amp;TEXT(A115,"yyyy-mm-dd") &amp; "),
NORMALIZED_INCOME(ae=a,FA_PERIOD_REFERENCE=" &amp;TEXT(A115,"yyyy-mm-dd") &amp; ")
","currency=usd","cols=91;rows=5")</f>
        <v/>
      </c>
      <c r="D115" t="s">
        <v>2149</v>
      </c>
      <c r="E115" t="s">
        <v>2149</v>
      </c>
      <c r="F115" t="s">
        <v>2149</v>
      </c>
      <c r="G115" t="s">
        <v>2149</v>
      </c>
      <c r="H115" t="s">
        <v>2149</v>
      </c>
      <c r="I115" t="s">
        <v>2149</v>
      </c>
      <c r="J115" t="s">
        <v>2149</v>
      </c>
      <c r="K115" t="s">
        <v>2149</v>
      </c>
      <c r="L115" t="s">
        <v>2149</v>
      </c>
      <c r="M115" t="s">
        <v>2149</v>
      </c>
      <c r="N115" t="s">
        <v>2149</v>
      </c>
      <c r="O115" t="s">
        <v>2149</v>
      </c>
      <c r="P115" t="s">
        <v>2149</v>
      </c>
      <c r="Q115" t="s">
        <v>2149</v>
      </c>
      <c r="R115" t="s">
        <v>2149</v>
      </c>
      <c r="S115" t="s">
        <v>2149</v>
      </c>
      <c r="T115" t="s">
        <v>2149</v>
      </c>
      <c r="U115" t="s">
        <v>2149</v>
      </c>
      <c r="V115" t="s">
        <v>2149</v>
      </c>
      <c r="W115" t="s">
        <v>2149</v>
      </c>
      <c r="X115" t="s">
        <v>2149</v>
      </c>
      <c r="Y115" t="s">
        <v>2149</v>
      </c>
      <c r="Z115" t="s">
        <v>2149</v>
      </c>
      <c r="AA115" t="s">
        <v>2149</v>
      </c>
      <c r="AB115" t="s">
        <v>2149</v>
      </c>
      <c r="AC115" t="s">
        <v>2149</v>
      </c>
      <c r="AD115" t="s">
        <v>2149</v>
      </c>
      <c r="AE115" t="s">
        <v>2149</v>
      </c>
      <c r="AF115" t="s">
        <v>2149</v>
      </c>
      <c r="AG115" t="s">
        <v>2149</v>
      </c>
      <c r="AH115" t="s">
        <v>2149</v>
      </c>
      <c r="AI115" t="s">
        <v>2149</v>
      </c>
      <c r="AJ115" t="s">
        <v>2149</v>
      </c>
      <c r="AK115" t="s">
        <v>2149</v>
      </c>
      <c r="AL115" t="s">
        <v>2149</v>
      </c>
      <c r="AM115" t="s">
        <v>2149</v>
      </c>
      <c r="AN115" t="s">
        <v>2149</v>
      </c>
      <c r="AO115" t="s">
        <v>2149</v>
      </c>
      <c r="AP115" t="s">
        <v>2149</v>
      </c>
      <c r="AQ115" t="s">
        <v>2149</v>
      </c>
      <c r="AR115" t="s">
        <v>2149</v>
      </c>
      <c r="AS115" t="s">
        <v>2149</v>
      </c>
      <c r="AT115" t="s">
        <v>2149</v>
      </c>
      <c r="AU115" t="s">
        <v>2149</v>
      </c>
      <c r="AV115" t="s">
        <v>2149</v>
      </c>
      <c r="AW115" t="s">
        <v>2149</v>
      </c>
      <c r="AX115" t="s">
        <v>2149</v>
      </c>
      <c r="AY115" t="s">
        <v>2149</v>
      </c>
      <c r="AZ115" t="s">
        <v>2149</v>
      </c>
      <c r="BA115" t="s">
        <v>2149</v>
      </c>
      <c r="BB115" t="s">
        <v>2149</v>
      </c>
      <c r="BC115" t="s">
        <v>2149</v>
      </c>
      <c r="BD115" t="s">
        <v>2149</v>
      </c>
      <c r="BE115" t="s">
        <v>2149</v>
      </c>
      <c r="BF115" t="s">
        <v>2149</v>
      </c>
      <c r="BG115" t="s">
        <v>2149</v>
      </c>
      <c r="BH115" t="s">
        <v>2149</v>
      </c>
      <c r="BI115" t="s">
        <v>2149</v>
      </c>
      <c r="BJ115" t="s">
        <v>2149</v>
      </c>
      <c r="BK115" t="s">
        <v>2149</v>
      </c>
      <c r="BL115" t="s">
        <v>2149</v>
      </c>
      <c r="BM115" t="s">
        <v>2149</v>
      </c>
      <c r="BN115" t="s">
        <v>2149</v>
      </c>
      <c r="BO115" t="s">
        <v>2149</v>
      </c>
      <c r="BP115" t="s">
        <v>2149</v>
      </c>
      <c r="BQ115" t="s">
        <v>2149</v>
      </c>
      <c r="BR115" t="s">
        <v>2149</v>
      </c>
      <c r="BS115" t="s">
        <v>2149</v>
      </c>
      <c r="BT115" t="s">
        <v>2149</v>
      </c>
      <c r="BU115" t="s">
        <v>2149</v>
      </c>
      <c r="BV115" t="s">
        <v>2149</v>
      </c>
      <c r="BW115" t="s">
        <v>2149</v>
      </c>
      <c r="BX115" t="s">
        <v>2149</v>
      </c>
      <c r="BY115" t="s">
        <v>2149</v>
      </c>
      <c r="BZ115" t="s">
        <v>2149</v>
      </c>
      <c r="CA115" t="s">
        <v>2149</v>
      </c>
      <c r="CB115" t="s">
        <v>2149</v>
      </c>
      <c r="CC115" t="s">
        <v>2149</v>
      </c>
      <c r="CD115" t="s">
        <v>2149</v>
      </c>
      <c r="CE115" t="s">
        <v>2149</v>
      </c>
      <c r="CF115" t="s">
        <v>2149</v>
      </c>
      <c r="CG115" t="s">
        <v>2149</v>
      </c>
      <c r="CH115" t="s">
        <v>2149</v>
      </c>
      <c r="CI115" t="s">
        <v>2149</v>
      </c>
      <c r="CJ115" t="s">
        <v>2149</v>
      </c>
      <c r="CK115" t="s">
        <v>2149</v>
      </c>
      <c r="CL115" t="s">
        <v>2149</v>
      </c>
      <c r="CM115" t="s">
        <v>2149</v>
      </c>
      <c r="CN115" t="s">
        <v>2149</v>
      </c>
      <c r="CO115" t="s">
        <v>2149</v>
      </c>
    </row>
    <row r="116" spans="1:93" x14ac:dyDescent="0.25">
      <c r="C116" s="2" t="s">
        <v>3</v>
      </c>
      <c r="D116" t="s">
        <v>2210</v>
      </c>
      <c r="E116" t="s">
        <v>2211</v>
      </c>
      <c r="F116" t="s">
        <v>2212</v>
      </c>
      <c r="G116" t="s">
        <v>2213</v>
      </c>
      <c r="H116" t="s">
        <v>2214</v>
      </c>
      <c r="I116" t="s">
        <v>2215</v>
      </c>
      <c r="J116" t="s">
        <v>2216</v>
      </c>
      <c r="K116" t="s">
        <v>2217</v>
      </c>
      <c r="L116" t="s">
        <v>2218</v>
      </c>
      <c r="M116" t="s">
        <v>2219</v>
      </c>
      <c r="N116" t="s">
        <v>2220</v>
      </c>
      <c r="O116" t="s">
        <v>2221</v>
      </c>
      <c r="P116" t="s">
        <v>2222</v>
      </c>
      <c r="Q116" t="s">
        <v>2223</v>
      </c>
      <c r="R116" t="s">
        <v>2224</v>
      </c>
      <c r="S116" t="s">
        <v>2225</v>
      </c>
      <c r="T116" t="s">
        <v>2226</v>
      </c>
      <c r="U116" t="s">
        <v>2227</v>
      </c>
      <c r="V116" t="s">
        <v>2228</v>
      </c>
      <c r="W116" t="s">
        <v>2229</v>
      </c>
      <c r="X116" t="s">
        <v>2230</v>
      </c>
      <c r="Y116" t="s">
        <v>2231</v>
      </c>
      <c r="Z116" t="s">
        <v>2232</v>
      </c>
      <c r="AA116" t="s">
        <v>2233</v>
      </c>
      <c r="AB116" t="s">
        <v>2234</v>
      </c>
      <c r="AC116" t="s">
        <v>2235</v>
      </c>
      <c r="AD116" t="s">
        <v>2236</v>
      </c>
      <c r="AE116" t="s">
        <v>2237</v>
      </c>
      <c r="AF116" t="s">
        <v>2238</v>
      </c>
      <c r="AG116" t="s">
        <v>2239</v>
      </c>
      <c r="AH116" t="s">
        <v>2240</v>
      </c>
      <c r="AI116" t="s">
        <v>2241</v>
      </c>
      <c r="AJ116" t="s">
        <v>2242</v>
      </c>
      <c r="AK116" t="s">
        <v>2243</v>
      </c>
      <c r="AL116" t="s">
        <v>2244</v>
      </c>
      <c r="AM116" t="s">
        <v>2245</v>
      </c>
      <c r="AN116" t="s">
        <v>2246</v>
      </c>
      <c r="AO116" t="s">
        <v>2247</v>
      </c>
      <c r="AP116" t="s">
        <v>2248</v>
      </c>
      <c r="AQ116" t="s">
        <v>2249</v>
      </c>
      <c r="AR116" t="s">
        <v>2250</v>
      </c>
      <c r="AS116" t="s">
        <v>2251</v>
      </c>
      <c r="AT116" t="s">
        <v>2252</v>
      </c>
      <c r="AU116" t="s">
        <v>2253</v>
      </c>
      <c r="AV116" t="s">
        <v>2254</v>
      </c>
      <c r="AW116" t="s">
        <v>2255</v>
      </c>
      <c r="AX116" t="s">
        <v>2256</v>
      </c>
      <c r="AY116" t="s">
        <v>2257</v>
      </c>
      <c r="AZ116" t="s">
        <v>2258</v>
      </c>
      <c r="BA116" t="s">
        <v>2259</v>
      </c>
      <c r="BB116" t="s">
        <v>2260</v>
      </c>
      <c r="BC116" t="s">
        <v>2261</v>
      </c>
      <c r="BD116" t="s">
        <v>2262</v>
      </c>
      <c r="BE116" t="s">
        <v>2263</v>
      </c>
      <c r="BF116" t="s">
        <v>2264</v>
      </c>
      <c r="BG116" t="s">
        <v>2265</v>
      </c>
      <c r="BH116" t="s">
        <v>2266</v>
      </c>
      <c r="BI116" t="s">
        <v>2267</v>
      </c>
      <c r="BJ116" t="s">
        <v>2268</v>
      </c>
      <c r="BK116" t="s">
        <v>2269</v>
      </c>
      <c r="BL116" t="s">
        <v>2270</v>
      </c>
      <c r="BM116" t="s">
        <v>2271</v>
      </c>
      <c r="BN116" t="s">
        <v>2272</v>
      </c>
      <c r="BO116" t="s">
        <v>2273</v>
      </c>
      <c r="BP116" t="s">
        <v>2274</v>
      </c>
      <c r="BQ116" t="s">
        <v>2275</v>
      </c>
      <c r="BR116" t="s">
        <v>2276</v>
      </c>
      <c r="BS116" t="s">
        <v>2277</v>
      </c>
      <c r="BT116" t="s">
        <v>2278</v>
      </c>
      <c r="BU116" t="s">
        <v>2279</v>
      </c>
      <c r="BV116" t="s">
        <v>2280</v>
      </c>
      <c r="BW116" t="s">
        <v>2281</v>
      </c>
      <c r="BX116" t="s">
        <v>2282</v>
      </c>
      <c r="BY116" t="s">
        <v>2283</v>
      </c>
      <c r="BZ116" t="s">
        <v>2284</v>
      </c>
      <c r="CA116" t="s">
        <v>2285</v>
      </c>
      <c r="CB116" t="s">
        <v>2286</v>
      </c>
      <c r="CC116" t="s">
        <v>2287</v>
      </c>
      <c r="CD116" t="s">
        <v>2288</v>
      </c>
      <c r="CE116" t="s">
        <v>2289</v>
      </c>
      <c r="CF116" t="s">
        <v>2290</v>
      </c>
      <c r="CG116" t="s">
        <v>2291</v>
      </c>
      <c r="CH116" t="s">
        <v>2292</v>
      </c>
      <c r="CI116" t="s">
        <v>2293</v>
      </c>
      <c r="CJ116" t="s">
        <v>2294</v>
      </c>
      <c r="CK116" t="s">
        <v>2295</v>
      </c>
      <c r="CL116" t="s">
        <v>2296</v>
      </c>
      <c r="CM116" t="s">
        <v>2297</v>
      </c>
      <c r="CN116" t="s">
        <v>2298</v>
      </c>
      <c r="CO116" t="s">
        <v>2299</v>
      </c>
    </row>
    <row r="117" spans="1:93" x14ac:dyDescent="0.25">
      <c r="C117" s="2">
        <v>45582</v>
      </c>
      <c r="D117">
        <v>8.8800000000000008</v>
      </c>
      <c r="E117">
        <v>5.4280441102700285</v>
      </c>
      <c r="N117">
        <v>8.8736466274491015</v>
      </c>
      <c r="O117">
        <v>13.590364073590475</v>
      </c>
      <c r="P117" t="e">
        <v>#N/A</v>
      </c>
      <c r="Q117">
        <v>28.123552569931441</v>
      </c>
      <c r="R117" t="e">
        <v>#N/A</v>
      </c>
      <c r="S117">
        <v>0.38137073397429461</v>
      </c>
      <c r="T117">
        <v>-0.56193450003759293</v>
      </c>
      <c r="U117">
        <v>-0.35800960778605001</v>
      </c>
      <c r="V117" t="e">
        <v>#N/A</v>
      </c>
      <c r="W117">
        <v>-2.2680226298338466E-2</v>
      </c>
      <c r="X117">
        <v>0.88963963963963966</v>
      </c>
      <c r="Y117">
        <v>0.40540704505100134</v>
      </c>
      <c r="Z117" t="e">
        <v>#N/A</v>
      </c>
      <c r="AA117">
        <v>-0.26421051117567529</v>
      </c>
      <c r="AB117">
        <v>7.4358573752159849</v>
      </c>
      <c r="AC117">
        <v>-0.89232735460971035</v>
      </c>
      <c r="AD117" t="e">
        <v>#N/A</v>
      </c>
      <c r="AE117">
        <v>2.4145025940046811</v>
      </c>
      <c r="AF117" t="e">
        <v>#N/A</v>
      </c>
      <c r="AG117">
        <v>0.43886278859185773</v>
      </c>
      <c r="AH117" t="e">
        <v>#N/A</v>
      </c>
      <c r="AI117">
        <v>14.974627241596314</v>
      </c>
      <c r="AJ117">
        <v>36.207069795876158</v>
      </c>
      <c r="AK117">
        <v>17.209368186376654</v>
      </c>
      <c r="AL117">
        <v>-410744578.90028036</v>
      </c>
      <c r="AM117">
        <v>-326015518.39999932</v>
      </c>
      <c r="AN117" t="e">
        <v>#N/A</v>
      </c>
      <c r="AO117">
        <v>5481990166.3999882</v>
      </c>
      <c r="AP117" t="e">
        <v>#N/A</v>
      </c>
      <c r="AQ117">
        <v>1562172092.7999969</v>
      </c>
      <c r="AR117" t="e">
        <v>#N/A</v>
      </c>
      <c r="AS117">
        <v>-5808005684.7999878</v>
      </c>
      <c r="AT117">
        <v>997497475</v>
      </c>
      <c r="AU117">
        <v>682629463.99999857</v>
      </c>
      <c r="AV117" t="e">
        <v>#N/A</v>
      </c>
      <c r="AW117">
        <v>215008041.59999955</v>
      </c>
      <c r="AX117" t="e">
        <v>#N/A</v>
      </c>
      <c r="AY117">
        <v>-326015518.39999962</v>
      </c>
      <c r="AZ117">
        <v>2791653719.1230273</v>
      </c>
      <c r="BA117">
        <v>5604754600</v>
      </c>
      <c r="BB117" t="e">
        <v>#N/A</v>
      </c>
      <c r="BC117">
        <v>15938536300</v>
      </c>
      <c r="BD117" t="e">
        <v>#N/A</v>
      </c>
      <c r="BE117">
        <v>2.466656690374478</v>
      </c>
      <c r="BF117">
        <v>2832498552.2484984</v>
      </c>
      <c r="BG117">
        <v>5296316400</v>
      </c>
      <c r="BH117" t="e">
        <v>#N/A</v>
      </c>
      <c r="BI117">
        <v>27206480500</v>
      </c>
      <c r="BJ117">
        <v>727033383.33333337</v>
      </c>
      <c r="BK117">
        <v>682629463.99999857</v>
      </c>
      <c r="BL117">
        <v>12890092695</v>
      </c>
      <c r="BM117">
        <v>19492523758.39996</v>
      </c>
      <c r="BN117">
        <v>12890092695</v>
      </c>
      <c r="BO117">
        <v>19492523758.39996</v>
      </c>
      <c r="BP117">
        <v>3829181715.4761677</v>
      </c>
      <c r="BQ117">
        <v>16032127126.399967</v>
      </c>
      <c r="BR117" t="e">
        <v>#N/A</v>
      </c>
      <c r="BS117">
        <v>525191726.3999989</v>
      </c>
      <c r="BT117">
        <v>3146987441.6666665</v>
      </c>
      <c r="BU117">
        <v>4756321455.5999899</v>
      </c>
      <c r="BV117">
        <v>958488908.33333313</v>
      </c>
      <c r="BW117">
        <v>217015427.19999954</v>
      </c>
      <c r="BX117" t="e">
        <v>#N/A</v>
      </c>
      <c r="BY117">
        <v>-173937121.59999964</v>
      </c>
      <c r="BZ117" t="e">
        <v>#N/A</v>
      </c>
      <c r="CA117" t="e">
        <v>#N/A</v>
      </c>
      <c r="CB117" t="e">
        <v>#N/A</v>
      </c>
      <c r="CC117">
        <v>3634333753.5999923</v>
      </c>
      <c r="CD117">
        <v>958488908.33333313</v>
      </c>
      <c r="CE117">
        <v>-173937121.59999964</v>
      </c>
      <c r="CF117">
        <v>22.560257574567501</v>
      </c>
      <c r="CG117">
        <v>15.122113000000001</v>
      </c>
      <c r="CH117" t="e">
        <v>#N/A</v>
      </c>
      <c r="CI117">
        <v>122673038.39999975</v>
      </c>
      <c r="CJ117" t="e">
        <v>#N/A</v>
      </c>
      <c r="CK117">
        <v>12675143993.599974</v>
      </c>
      <c r="CL117" t="e">
        <v>#N/A</v>
      </c>
      <c r="CM117" t="e">
        <v>#N/A</v>
      </c>
      <c r="CN117">
        <v>298956009.72644526</v>
      </c>
      <c r="CO117">
        <v>980939315.146595</v>
      </c>
    </row>
    <row r="118" spans="1:93" x14ac:dyDescent="0.25">
      <c r="A118" s="2">
        <v>45355</v>
      </c>
      <c r="B118">
        <f>A118-A115</f>
        <v>104</v>
      </c>
      <c r="C118" s="2">
        <v>45238</v>
      </c>
      <c r="F118">
        <v>2.3339546985029314</v>
      </c>
      <c r="H118">
        <v>3.3821052753213765</v>
      </c>
      <c r="J118">
        <v>2.6739329784742156</v>
      </c>
      <c r="L118" t="e">
        <v>#N/A</v>
      </c>
    </row>
    <row r="119" spans="1:93" x14ac:dyDescent="0.25">
      <c r="C119" s="2">
        <v>45239</v>
      </c>
      <c r="G119">
        <v>1.0241722095715822</v>
      </c>
      <c r="I119">
        <v>5.5474007182850649</v>
      </c>
      <c r="K119">
        <v>2.8838671284314152</v>
      </c>
      <c r="M119">
        <v>0.62588701251825585</v>
      </c>
    </row>
    <row r="120" spans="1:93" x14ac:dyDescent="0.25">
      <c r="A120" s="2"/>
      <c r="C120" s="2">
        <v>45519</v>
      </c>
      <c r="D120">
        <v>16.8125</v>
      </c>
      <c r="E120">
        <v>13.566198346613229</v>
      </c>
      <c r="G120" t="e">
        <v>#N/A</v>
      </c>
      <c r="I120" t="e">
        <v>#N/A</v>
      </c>
      <c r="K120" t="e">
        <v>#N/A</v>
      </c>
      <c r="M120" t="e">
        <v>#N/A</v>
      </c>
      <c r="N120">
        <v>1.0134328569993731</v>
      </c>
      <c r="O120">
        <v>0.95554818621102444</v>
      </c>
      <c r="P120" t="e">
        <v>#N/A</v>
      </c>
      <c r="Q120">
        <v>-15.979864547199307</v>
      </c>
      <c r="R120" t="e">
        <v>#N/A</v>
      </c>
      <c r="S120">
        <v>-1.5162743819349085</v>
      </c>
      <c r="T120" t="e">
        <v>#N/A</v>
      </c>
      <c r="U120" t="e">
        <v>#N/A</v>
      </c>
      <c r="V120" t="e">
        <v>#N/A</v>
      </c>
      <c r="W120">
        <v>-1.6204666431218955</v>
      </c>
      <c r="X120">
        <v>0.11182156133828995</v>
      </c>
      <c r="Y120">
        <v>0.18966469597822158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>
        <v>5.0967950282154071</v>
      </c>
      <c r="AF120" t="e">
        <v>#N/A</v>
      </c>
      <c r="AG120">
        <v>0.42419844484869756</v>
      </c>
      <c r="AH120" t="e">
        <v>#N/A</v>
      </c>
      <c r="AI120" t="e">
        <v>#N/A</v>
      </c>
      <c r="AJ120">
        <v>177.29230749529756</v>
      </c>
      <c r="AK120">
        <v>78.132955568837275</v>
      </c>
      <c r="AL120" t="e">
        <v>#N/A</v>
      </c>
      <c r="AM120">
        <v>-4330550745.3725815</v>
      </c>
      <c r="AN120" t="e">
        <v>#N/A</v>
      </c>
      <c r="AO120">
        <v>-4052106337.8554435</v>
      </c>
      <c r="AP120" t="e">
        <v>#N/A</v>
      </c>
      <c r="AQ120">
        <v>-3313990325.5717745</v>
      </c>
      <c r="AR120" t="e">
        <v>#N/A</v>
      </c>
      <c r="AS120">
        <v>-278444407.51713711</v>
      </c>
      <c r="AT120">
        <v>1577276273</v>
      </c>
      <c r="AU120">
        <v>1288912364.4635081</v>
      </c>
      <c r="AV120" t="e">
        <v>#N/A</v>
      </c>
      <c r="AW120" t="e">
        <v>#N/A</v>
      </c>
      <c r="AX120" t="e">
        <v>#N/A</v>
      </c>
      <c r="AY120">
        <v>-5017763149.2580643</v>
      </c>
      <c r="AZ120" t="e">
        <v>#N/A</v>
      </c>
      <c r="BA120" t="e">
        <v>#N/A</v>
      </c>
      <c r="BB120">
        <v>5108730265</v>
      </c>
      <c r="BC120">
        <v>15505524565.823</v>
      </c>
      <c r="BD120" t="e">
        <v>#N/A</v>
      </c>
      <c r="BE120">
        <v>5.2724625151895737</v>
      </c>
      <c r="BF120" t="e">
        <v>#N/A</v>
      </c>
      <c r="BG120" t="e">
        <v>#N/A</v>
      </c>
      <c r="BH120" t="e">
        <v>#N/A</v>
      </c>
      <c r="BI120">
        <v>19290318400.768002</v>
      </c>
      <c r="BJ120">
        <v>563781986.83333325</v>
      </c>
      <c r="BK120">
        <v>1288866737.0967743</v>
      </c>
      <c r="BL120">
        <v>3361763810.3999996</v>
      </c>
      <c r="BM120">
        <v>25357576254.084278</v>
      </c>
      <c r="BN120">
        <v>3361763810.3999996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>
        <v>6081983232</v>
      </c>
      <c r="BU120" t="e">
        <v>#N/A</v>
      </c>
      <c r="BV120">
        <v>2950965228.3333335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>
        <v>4864377358.7302427</v>
      </c>
      <c r="CD120">
        <v>2950965228.3333335</v>
      </c>
      <c r="CE120">
        <v>7887188150.888711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>
        <v>1288912364.4635084</v>
      </c>
    </row>
    <row r="121" spans="1:93" x14ac:dyDescent="0.25">
      <c r="A121" s="2">
        <v>45435</v>
      </c>
      <c r="B121" t="s">
        <v>9</v>
      </c>
      <c r="C121" s="2">
        <v>45202</v>
      </c>
      <c r="D121" t="s">
        <v>2139</v>
      </c>
      <c r="E121" t="s">
        <v>2139</v>
      </c>
      <c r="F121" t="s">
        <v>2139</v>
      </c>
      <c r="G121" t="s">
        <v>2139</v>
      </c>
      <c r="H121" t="s">
        <v>2139</v>
      </c>
      <c r="I121" t="s">
        <v>2139</v>
      </c>
      <c r="J121" t="s">
        <v>2139</v>
      </c>
      <c r="K121" t="s">
        <v>2139</v>
      </c>
      <c r="L121" t="s">
        <v>2139</v>
      </c>
      <c r="M121" t="s">
        <v>2139</v>
      </c>
      <c r="N121" t="s">
        <v>2139</v>
      </c>
      <c r="O121" t="s">
        <v>2139</v>
      </c>
      <c r="P121" t="s">
        <v>2139</v>
      </c>
      <c r="Q121" t="s">
        <v>2139</v>
      </c>
      <c r="R121" t="s">
        <v>2139</v>
      </c>
      <c r="S121" t="s">
        <v>2139</v>
      </c>
      <c r="T121" t="s">
        <v>2139</v>
      </c>
      <c r="U121" t="s">
        <v>2139</v>
      </c>
      <c r="V121" t="s">
        <v>2139</v>
      </c>
      <c r="W121" t="s">
        <v>2139</v>
      </c>
      <c r="X121" t="s">
        <v>2139</v>
      </c>
      <c r="Y121" t="s">
        <v>2139</v>
      </c>
      <c r="Z121" t="s">
        <v>2139</v>
      </c>
      <c r="AA121" t="s">
        <v>2139</v>
      </c>
      <c r="AB121" t="s">
        <v>2139</v>
      </c>
      <c r="AC121" t="s">
        <v>2139</v>
      </c>
      <c r="AD121" t="s">
        <v>2139</v>
      </c>
      <c r="AE121" t="s">
        <v>2139</v>
      </c>
      <c r="AF121" t="s">
        <v>2139</v>
      </c>
      <c r="AG121" t="s">
        <v>2139</v>
      </c>
      <c r="AH121" t="s">
        <v>2139</v>
      </c>
      <c r="AI121" t="s">
        <v>2139</v>
      </c>
      <c r="AJ121" t="s">
        <v>2139</v>
      </c>
      <c r="AK121" t="s">
        <v>2139</v>
      </c>
      <c r="AL121" t="s">
        <v>2139</v>
      </c>
      <c r="AM121" t="s">
        <v>2139</v>
      </c>
      <c r="AN121" t="s">
        <v>2139</v>
      </c>
      <c r="AO121" t="s">
        <v>2139</v>
      </c>
      <c r="AP121" t="s">
        <v>2139</v>
      </c>
      <c r="AQ121" t="s">
        <v>2139</v>
      </c>
      <c r="AR121" t="s">
        <v>2139</v>
      </c>
      <c r="AS121" t="s">
        <v>2139</v>
      </c>
      <c r="AT121" t="s">
        <v>2139</v>
      </c>
      <c r="AU121" t="s">
        <v>2139</v>
      </c>
      <c r="AV121" t="s">
        <v>2139</v>
      </c>
      <c r="AW121" t="s">
        <v>2139</v>
      </c>
      <c r="AX121" t="s">
        <v>2139</v>
      </c>
      <c r="AY121" t="s">
        <v>2139</v>
      </c>
      <c r="AZ121" t="s">
        <v>2139</v>
      </c>
      <c r="BA121" t="s">
        <v>2139</v>
      </c>
      <c r="BB121" t="s">
        <v>2139</v>
      </c>
      <c r="BC121" t="s">
        <v>2139</v>
      </c>
      <c r="BD121" t="s">
        <v>2139</v>
      </c>
      <c r="BE121" t="s">
        <v>2139</v>
      </c>
      <c r="BF121" t="s">
        <v>2139</v>
      </c>
      <c r="BG121" t="s">
        <v>2139</v>
      </c>
      <c r="BH121" t="s">
        <v>2139</v>
      </c>
      <c r="BI121" t="s">
        <v>2139</v>
      </c>
      <c r="BJ121" t="s">
        <v>2139</v>
      </c>
      <c r="BK121" t="s">
        <v>2139</v>
      </c>
      <c r="BL121" t="s">
        <v>2139</v>
      </c>
      <c r="BM121" t="s">
        <v>2139</v>
      </c>
      <c r="BN121" t="s">
        <v>2139</v>
      </c>
      <c r="BO121" t="s">
        <v>2139</v>
      </c>
      <c r="BP121" t="s">
        <v>2139</v>
      </c>
      <c r="BQ121" t="s">
        <v>2139</v>
      </c>
      <c r="BR121" t="s">
        <v>2139</v>
      </c>
      <c r="BS121" t="s">
        <v>2139</v>
      </c>
      <c r="BT121" t="s">
        <v>2139</v>
      </c>
      <c r="BU121" t="s">
        <v>2139</v>
      </c>
      <c r="BV121" t="s">
        <v>2139</v>
      </c>
      <c r="BW121" t="s">
        <v>2139</v>
      </c>
      <c r="BX121" t="s">
        <v>2139</v>
      </c>
      <c r="BY121" t="s">
        <v>2139</v>
      </c>
      <c r="BZ121" t="s">
        <v>2139</v>
      </c>
      <c r="CA121" t="s">
        <v>2139</v>
      </c>
      <c r="CB121" t="s">
        <v>2139</v>
      </c>
      <c r="CC121" t="s">
        <v>2139</v>
      </c>
      <c r="CD121" t="s">
        <v>2139</v>
      </c>
      <c r="CE121" t="s">
        <v>2139</v>
      </c>
      <c r="CF121" t="s">
        <v>2139</v>
      </c>
      <c r="CG121" t="s">
        <v>2139</v>
      </c>
      <c r="CH121" t="s">
        <v>2139</v>
      </c>
      <c r="CI121" t="s">
        <v>2139</v>
      </c>
      <c r="CJ121" t="s">
        <v>2139</v>
      </c>
      <c r="CK121" t="s">
        <v>2139</v>
      </c>
      <c r="CL121" t="s">
        <v>2139</v>
      </c>
      <c r="CM121" t="s">
        <v>2139</v>
      </c>
      <c r="CN121" t="s">
        <v>2139</v>
      </c>
      <c r="CO121" t="s">
        <v>2139</v>
      </c>
    </row>
    <row r="122" spans="1:93" x14ac:dyDescent="0.25">
      <c r="A122" s="2"/>
      <c r="C122" s="2" t="s">
        <v>3</v>
      </c>
      <c r="D122" t="s">
        <v>1890</v>
      </c>
      <c r="E122" t="s">
        <v>1891</v>
      </c>
      <c r="F122" t="s">
        <v>1892</v>
      </c>
      <c r="G122" t="s">
        <v>1893</v>
      </c>
      <c r="H122" t="s">
        <v>1894</v>
      </c>
      <c r="I122" t="s">
        <v>1895</v>
      </c>
      <c r="J122" t="s">
        <v>1896</v>
      </c>
      <c r="K122" t="s">
        <v>1897</v>
      </c>
      <c r="L122" t="s">
        <v>1898</v>
      </c>
      <c r="M122" t="s">
        <v>1899</v>
      </c>
      <c r="N122" t="s">
        <v>1900</v>
      </c>
      <c r="O122" t="s">
        <v>1901</v>
      </c>
      <c r="P122" t="s">
        <v>1902</v>
      </c>
      <c r="Q122" t="s">
        <v>1903</v>
      </c>
      <c r="R122" t="s">
        <v>1904</v>
      </c>
      <c r="S122" t="s">
        <v>1905</v>
      </c>
      <c r="T122" t="s">
        <v>1906</v>
      </c>
      <c r="U122" t="s">
        <v>1907</v>
      </c>
      <c r="V122" t="s">
        <v>1908</v>
      </c>
      <c r="W122" t="s">
        <v>1909</v>
      </c>
      <c r="X122" t="s">
        <v>1910</v>
      </c>
      <c r="Y122" t="s">
        <v>1911</v>
      </c>
      <c r="Z122" t="s">
        <v>1912</v>
      </c>
      <c r="AA122" t="s">
        <v>1913</v>
      </c>
      <c r="AB122" t="s">
        <v>1914</v>
      </c>
      <c r="AC122" t="s">
        <v>1915</v>
      </c>
      <c r="AD122" t="s">
        <v>1916</v>
      </c>
      <c r="AE122" t="s">
        <v>1917</v>
      </c>
      <c r="AF122" t="s">
        <v>1918</v>
      </c>
      <c r="AG122" t="s">
        <v>1919</v>
      </c>
      <c r="AH122" t="s">
        <v>1920</v>
      </c>
      <c r="AI122" t="s">
        <v>1921</v>
      </c>
      <c r="AJ122" t="s">
        <v>1922</v>
      </c>
      <c r="AK122" t="s">
        <v>1923</v>
      </c>
      <c r="AL122" t="s">
        <v>1924</v>
      </c>
      <c r="AM122" t="s">
        <v>1925</v>
      </c>
      <c r="AN122" t="s">
        <v>1926</v>
      </c>
      <c r="AO122" t="s">
        <v>1927</v>
      </c>
      <c r="AP122" t="s">
        <v>1928</v>
      </c>
      <c r="AQ122" t="s">
        <v>1929</v>
      </c>
      <c r="AR122" t="s">
        <v>1930</v>
      </c>
      <c r="AS122" t="s">
        <v>1931</v>
      </c>
      <c r="AT122" t="s">
        <v>1932</v>
      </c>
      <c r="AU122" t="s">
        <v>1933</v>
      </c>
      <c r="AV122" t="s">
        <v>1934</v>
      </c>
      <c r="AW122" t="s">
        <v>1935</v>
      </c>
      <c r="AX122" t="s">
        <v>1936</v>
      </c>
      <c r="AY122" t="s">
        <v>1937</v>
      </c>
      <c r="AZ122" t="s">
        <v>1938</v>
      </c>
      <c r="BA122" t="s">
        <v>1939</v>
      </c>
      <c r="BB122" t="s">
        <v>1940</v>
      </c>
      <c r="BC122" t="s">
        <v>1941</v>
      </c>
      <c r="BD122" t="s">
        <v>1942</v>
      </c>
      <c r="BE122" t="s">
        <v>1943</v>
      </c>
      <c r="BF122" t="s">
        <v>1944</v>
      </c>
      <c r="BG122" t="s">
        <v>1945</v>
      </c>
      <c r="BH122" t="s">
        <v>1946</v>
      </c>
      <c r="BI122" t="s">
        <v>1947</v>
      </c>
      <c r="BJ122" t="s">
        <v>1948</v>
      </c>
      <c r="BK122" t="s">
        <v>1949</v>
      </c>
      <c r="BL122" t="s">
        <v>1950</v>
      </c>
      <c r="BM122" t="s">
        <v>1951</v>
      </c>
      <c r="BN122" t="s">
        <v>1952</v>
      </c>
      <c r="BO122" t="s">
        <v>1953</v>
      </c>
      <c r="BP122" t="s">
        <v>1954</v>
      </c>
      <c r="BQ122" t="s">
        <v>1955</v>
      </c>
      <c r="BR122" t="s">
        <v>1956</v>
      </c>
      <c r="BS122" t="s">
        <v>1957</v>
      </c>
      <c r="BT122" t="s">
        <v>1958</v>
      </c>
      <c r="BU122" t="s">
        <v>1959</v>
      </c>
      <c r="BV122" t="s">
        <v>1960</v>
      </c>
      <c r="BW122" t="s">
        <v>1961</v>
      </c>
      <c r="BX122" t="s">
        <v>1962</v>
      </c>
      <c r="BY122" t="s">
        <v>1963</v>
      </c>
      <c r="BZ122" t="s">
        <v>1964</v>
      </c>
      <c r="CA122" t="s">
        <v>1965</v>
      </c>
      <c r="CB122" t="s">
        <v>1966</v>
      </c>
      <c r="CC122" t="s">
        <v>1967</v>
      </c>
      <c r="CD122" t="s">
        <v>1968</v>
      </c>
      <c r="CE122" t="s">
        <v>1969</v>
      </c>
      <c r="CF122" t="s">
        <v>1970</v>
      </c>
      <c r="CG122" t="s">
        <v>1971</v>
      </c>
      <c r="CH122" t="s">
        <v>1972</v>
      </c>
      <c r="CI122" t="s">
        <v>1973</v>
      </c>
      <c r="CJ122" t="s">
        <v>1974</v>
      </c>
      <c r="CK122" t="s">
        <v>1975</v>
      </c>
      <c r="CL122" t="s">
        <v>1976</v>
      </c>
      <c r="CM122" t="s">
        <v>1977</v>
      </c>
      <c r="CN122" t="s">
        <v>1978</v>
      </c>
      <c r="CO122" t="s">
        <v>1979</v>
      </c>
    </row>
    <row r="123" spans="1:93" x14ac:dyDescent="0.25">
      <c r="A123" s="2"/>
      <c r="C123" s="2">
        <v>45519</v>
      </c>
      <c r="D123">
        <v>16.8125</v>
      </c>
      <c r="E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>
        <v>0.11182156133828995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>
        <v>4.0282461785082369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1707074592.0000002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>
        <v>5108730265</v>
      </c>
      <c r="BC123">
        <v>11704251415.185999</v>
      </c>
      <c r="BD123" t="e">
        <v>#N/A</v>
      </c>
      <c r="BE123">
        <v>4.2095233292001168</v>
      </c>
      <c r="BF123" t="e">
        <v>#N/A</v>
      </c>
      <c r="BG123" t="e">
        <v>#N/A</v>
      </c>
      <c r="BH123" t="e">
        <v>#N/A</v>
      </c>
      <c r="BI123">
        <v>15569277811.736</v>
      </c>
      <c r="BJ123">
        <v>1471967996.0000002</v>
      </c>
      <c r="BK123">
        <v>1284207421.1042778</v>
      </c>
      <c r="BL123">
        <v>3822185294.9000001</v>
      </c>
      <c r="BM123" t="e">
        <v>#N/A</v>
      </c>
      <c r="BN123">
        <v>3822185294.9000001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>
        <v>2069645376.0000002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>
        <v>2069645376.0000002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</row>
    <row r="124" spans="1:93" x14ac:dyDescent="0.25">
      <c r="A124" s="2"/>
      <c r="B124" t="s">
        <v>9</v>
      </c>
      <c r="C124" s="2">
        <v>45202</v>
      </c>
      <c r="D124" t="s">
        <v>2139</v>
      </c>
      <c r="E124" t="s">
        <v>2139</v>
      </c>
      <c r="F124" t="s">
        <v>2139</v>
      </c>
      <c r="G124" t="s">
        <v>2139</v>
      </c>
      <c r="H124" t="s">
        <v>2139</v>
      </c>
      <c r="I124" t="s">
        <v>2139</v>
      </c>
      <c r="J124" t="s">
        <v>2139</v>
      </c>
      <c r="K124" t="s">
        <v>2139</v>
      </c>
      <c r="L124" t="s">
        <v>2139</v>
      </c>
      <c r="M124" t="s">
        <v>2139</v>
      </c>
      <c r="N124" t="s">
        <v>2139</v>
      </c>
      <c r="O124" t="s">
        <v>2139</v>
      </c>
      <c r="P124" t="s">
        <v>2139</v>
      </c>
      <c r="Q124" t="s">
        <v>2139</v>
      </c>
      <c r="R124" t="s">
        <v>2139</v>
      </c>
      <c r="S124" t="s">
        <v>2139</v>
      </c>
      <c r="T124" t="s">
        <v>2139</v>
      </c>
      <c r="U124" t="s">
        <v>2139</v>
      </c>
      <c r="V124" t="s">
        <v>2139</v>
      </c>
      <c r="W124" t="s">
        <v>2139</v>
      </c>
      <c r="X124" t="s">
        <v>2139</v>
      </c>
      <c r="Y124" t="s">
        <v>2139</v>
      </c>
      <c r="Z124" t="s">
        <v>2139</v>
      </c>
      <c r="AA124" t="s">
        <v>2139</v>
      </c>
      <c r="AB124" t="s">
        <v>2139</v>
      </c>
      <c r="AC124" t="s">
        <v>2139</v>
      </c>
      <c r="AD124" t="s">
        <v>2139</v>
      </c>
      <c r="AE124" t="s">
        <v>2139</v>
      </c>
      <c r="AF124" t="s">
        <v>2139</v>
      </c>
      <c r="AG124" t="s">
        <v>2139</v>
      </c>
      <c r="AH124" t="s">
        <v>2139</v>
      </c>
      <c r="AI124" t="s">
        <v>2139</v>
      </c>
      <c r="AJ124" t="s">
        <v>2139</v>
      </c>
      <c r="AK124" t="s">
        <v>2139</v>
      </c>
      <c r="AL124" t="s">
        <v>2139</v>
      </c>
      <c r="AM124" t="s">
        <v>2139</v>
      </c>
      <c r="AN124" t="s">
        <v>2139</v>
      </c>
      <c r="AO124" t="s">
        <v>2139</v>
      </c>
      <c r="AP124" t="s">
        <v>2139</v>
      </c>
      <c r="AQ124" t="s">
        <v>2139</v>
      </c>
      <c r="AR124" t="s">
        <v>2139</v>
      </c>
      <c r="AS124" t="s">
        <v>2139</v>
      </c>
      <c r="AT124" t="s">
        <v>2139</v>
      </c>
      <c r="AU124" t="s">
        <v>2139</v>
      </c>
      <c r="AV124" t="s">
        <v>2139</v>
      </c>
      <c r="AW124" t="s">
        <v>2139</v>
      </c>
      <c r="AX124" t="s">
        <v>2139</v>
      </c>
      <c r="AY124" t="s">
        <v>2139</v>
      </c>
      <c r="AZ124" t="s">
        <v>2139</v>
      </c>
      <c r="BA124" t="s">
        <v>2139</v>
      </c>
      <c r="BB124" t="s">
        <v>2139</v>
      </c>
      <c r="BC124" t="s">
        <v>2139</v>
      </c>
      <c r="BD124" t="s">
        <v>2139</v>
      </c>
      <c r="BE124" t="s">
        <v>2139</v>
      </c>
      <c r="BF124" t="s">
        <v>2139</v>
      </c>
      <c r="BG124" t="s">
        <v>2139</v>
      </c>
      <c r="BH124" t="s">
        <v>2139</v>
      </c>
      <c r="BI124" t="s">
        <v>2139</v>
      </c>
      <c r="BJ124" t="s">
        <v>2139</v>
      </c>
      <c r="BK124" t="s">
        <v>2139</v>
      </c>
      <c r="BL124" t="s">
        <v>2139</v>
      </c>
      <c r="BM124" t="s">
        <v>2139</v>
      </c>
      <c r="BN124" t="s">
        <v>2139</v>
      </c>
      <c r="BO124" t="s">
        <v>2139</v>
      </c>
      <c r="BP124" t="s">
        <v>2139</v>
      </c>
      <c r="BQ124" t="s">
        <v>2139</v>
      </c>
    </row>
    <row r="125" spans="1:93" x14ac:dyDescent="0.25">
      <c r="A125" s="2"/>
      <c r="C125" s="2" t="s">
        <v>3</v>
      </c>
      <c r="D125" t="s">
        <v>2070</v>
      </c>
      <c r="E125" t="s">
        <v>2071</v>
      </c>
      <c r="F125" t="s">
        <v>2072</v>
      </c>
      <c r="G125" t="s">
        <v>2073</v>
      </c>
      <c r="H125" t="s">
        <v>2074</v>
      </c>
      <c r="I125" t="s">
        <v>2075</v>
      </c>
      <c r="J125" t="s">
        <v>2076</v>
      </c>
      <c r="K125" t="s">
        <v>2077</v>
      </c>
      <c r="L125" t="s">
        <v>2078</v>
      </c>
      <c r="M125" t="s">
        <v>2079</v>
      </c>
      <c r="N125" t="s">
        <v>2080</v>
      </c>
      <c r="O125" t="s">
        <v>2081</v>
      </c>
      <c r="P125" t="s">
        <v>2082</v>
      </c>
      <c r="Q125" t="s">
        <v>2083</v>
      </c>
      <c r="R125" t="s">
        <v>2084</v>
      </c>
      <c r="S125" t="s">
        <v>2085</v>
      </c>
      <c r="T125" t="s">
        <v>2086</v>
      </c>
      <c r="U125" t="s">
        <v>2087</v>
      </c>
      <c r="V125" t="s">
        <v>2088</v>
      </c>
      <c r="W125" t="s">
        <v>2089</v>
      </c>
      <c r="X125" t="s">
        <v>2090</v>
      </c>
      <c r="Y125" t="s">
        <v>2091</v>
      </c>
      <c r="Z125" t="s">
        <v>2092</v>
      </c>
      <c r="AA125" t="s">
        <v>2093</v>
      </c>
      <c r="AB125" t="s">
        <v>2094</v>
      </c>
      <c r="AC125" t="s">
        <v>2095</v>
      </c>
      <c r="AD125" t="s">
        <v>2096</v>
      </c>
      <c r="AE125" t="s">
        <v>2097</v>
      </c>
      <c r="AF125" t="s">
        <v>2098</v>
      </c>
      <c r="AG125" t="s">
        <v>2099</v>
      </c>
      <c r="AH125" t="s">
        <v>2100</v>
      </c>
      <c r="AI125" t="s">
        <v>2101</v>
      </c>
      <c r="AJ125" t="s">
        <v>2102</v>
      </c>
      <c r="AK125" t="s">
        <v>2103</v>
      </c>
      <c r="AL125" t="s">
        <v>2104</v>
      </c>
      <c r="AM125" t="s">
        <v>2105</v>
      </c>
      <c r="AN125" t="s">
        <v>2106</v>
      </c>
      <c r="AO125" t="s">
        <v>2107</v>
      </c>
      <c r="AP125" t="s">
        <v>2108</v>
      </c>
      <c r="AQ125" t="s">
        <v>2109</v>
      </c>
      <c r="AR125" t="s">
        <v>2110</v>
      </c>
      <c r="AS125" t="s">
        <v>2111</v>
      </c>
      <c r="AT125" t="s">
        <v>2112</v>
      </c>
      <c r="AU125" t="s">
        <v>2113</v>
      </c>
      <c r="AV125" t="s">
        <v>2114</v>
      </c>
      <c r="AW125" t="s">
        <v>2115</v>
      </c>
      <c r="AX125" t="s">
        <v>2116</v>
      </c>
      <c r="AY125" t="s">
        <v>2117</v>
      </c>
      <c r="AZ125" t="s">
        <v>2118</v>
      </c>
      <c r="BA125" t="s">
        <v>2119</v>
      </c>
      <c r="BB125" t="s">
        <v>2120</v>
      </c>
      <c r="BC125" t="s">
        <v>2121</v>
      </c>
      <c r="BD125" t="s">
        <v>2122</v>
      </c>
      <c r="BE125" t="s">
        <v>2123</v>
      </c>
      <c r="BF125" t="s">
        <v>2124</v>
      </c>
      <c r="BG125" t="s">
        <v>2125</v>
      </c>
      <c r="BH125" t="s">
        <v>2126</v>
      </c>
      <c r="BI125" t="s">
        <v>2127</v>
      </c>
      <c r="BJ125" t="s">
        <v>2128</v>
      </c>
      <c r="BK125" t="s">
        <v>2129</v>
      </c>
      <c r="BL125" t="s">
        <v>2130</v>
      </c>
      <c r="BM125" t="s">
        <v>2131</v>
      </c>
      <c r="BN125" t="s">
        <v>2132</v>
      </c>
      <c r="BO125" t="s">
        <v>2133</v>
      </c>
      <c r="BP125" t="s">
        <v>2134</v>
      </c>
      <c r="BQ125" t="s">
        <v>2135</v>
      </c>
    </row>
    <row r="126" spans="1:93" x14ac:dyDescent="0.25">
      <c r="A126" s="2"/>
      <c r="C126" s="2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</row>
    <row r="127" spans="1:93" x14ac:dyDescent="0.25">
      <c r="A127" s="2"/>
    </row>
    <row r="130" spans="1:1" x14ac:dyDescent="0.25">
      <c r="A130" s="2"/>
    </row>
    <row r="133" spans="1:1" x14ac:dyDescent="0.25">
      <c r="A133" s="2"/>
    </row>
    <row r="136" spans="1:1" x14ac:dyDescent="0.25">
      <c r="A136" s="2"/>
    </row>
    <row r="138" spans="1:1" x14ac:dyDescent="0.25">
      <c r="A138" s="2"/>
    </row>
    <row r="139" spans="1:1" x14ac:dyDescent="0.25">
      <c r="A139" s="2"/>
    </row>
    <row r="142" spans="1:1" x14ac:dyDescent="0.25">
      <c r="A142" s="2"/>
    </row>
    <row r="145" spans="1:1" x14ac:dyDescent="0.25">
      <c r="A145" s="2"/>
    </row>
    <row r="148" spans="1:1" x14ac:dyDescent="0.25">
      <c r="A148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>
      <selection activeCell="F2" sqref="F2"/>
    </sheetView>
  </sheetViews>
  <sheetFormatPr baseColWidth="10" defaultRowHeight="15" x14ac:dyDescent="0.25"/>
  <cols>
    <col min="1" max="1" width="10.42578125" style="2" bestFit="1" customWidth="1"/>
    <col min="2" max="2" width="9" style="6" bestFit="1" customWidth="1"/>
    <col min="3" max="3" width="15.5703125" style="6" bestFit="1" customWidth="1"/>
    <col min="4" max="4" width="14.85546875" style="6" bestFit="1" customWidth="1"/>
    <col min="5" max="5" width="22.28515625" style="6" bestFit="1" customWidth="1"/>
    <col min="6" max="6" width="13.28515625" style="6" bestFit="1" customWidth="1"/>
    <col min="7" max="7" width="15.140625" style="6" bestFit="1" customWidth="1"/>
    <col min="8" max="8" width="23.28515625" style="6" bestFit="1" customWidth="1"/>
    <col min="9" max="9" width="18.85546875" style="6" bestFit="1" customWidth="1"/>
    <col min="10" max="10" width="14.140625" style="6" bestFit="1" customWidth="1"/>
  </cols>
  <sheetData>
    <row r="1" spans="1:10" x14ac:dyDescent="0.25">
      <c r="A1" s="2" t="s">
        <v>2137</v>
      </c>
      <c r="B1" s="6" t="s">
        <v>412</v>
      </c>
      <c r="C1" s="6" t="s">
        <v>43</v>
      </c>
      <c r="D1" s="6" t="s">
        <v>47</v>
      </c>
      <c r="E1" s="6" t="s">
        <v>53</v>
      </c>
      <c r="F1" s="6" t="s">
        <v>34</v>
      </c>
      <c r="G1" s="6" t="s">
        <v>2138</v>
      </c>
      <c r="H1" s="6" t="s">
        <v>2136</v>
      </c>
      <c r="I1" s="6" t="s">
        <v>18</v>
      </c>
      <c r="J1" s="6" t="s">
        <v>414</v>
      </c>
    </row>
    <row r="2" spans="1:10" x14ac:dyDescent="0.25">
      <c r="A2" s="2">
        <v>41782</v>
      </c>
      <c r="B2" s="6">
        <f>'YPF VALORES'!D2</f>
        <v>-2.6146319346465541</v>
      </c>
      <c r="C2" s="6">
        <f>'YPF VALORES'!G2</f>
        <v>-1.9736453725073781</v>
      </c>
      <c r="D2" s="6">
        <f>'YPF VALORES'!J2</f>
        <v>0.98032278013683549</v>
      </c>
      <c r="E2" s="6">
        <f>'YPF VALORES'!M2</f>
        <v>-0.35314930239796649</v>
      </c>
      <c r="F2" s="6">
        <f>'YPF VALORES'!P2</f>
        <v>-2.6146319346465541</v>
      </c>
      <c r="G2" s="6" t="e">
        <f>'YPF VALORES'!S2</f>
        <v>#VALUE!</v>
      </c>
      <c r="H2" s="6">
        <f>'YPF VALORES'!V2</f>
        <v>-0.31623157602905771</v>
      </c>
      <c r="I2" s="6">
        <f>'YPF VALORES'!Y2</f>
        <v>0.65833678281495667</v>
      </c>
      <c r="J2" s="6">
        <f>'YPF VALORES'!AB2</f>
        <v>-1.8453624106606705</v>
      </c>
    </row>
    <row r="3" spans="1:10" x14ac:dyDescent="0.25">
      <c r="A3" s="2">
        <v>41858</v>
      </c>
      <c r="B3" s="6">
        <f>'YPF VALORES'!D3</f>
        <v>-2.6227544699014822</v>
      </c>
      <c r="C3" s="6" t="e">
        <f>'YPF VALORES'!G3</f>
        <v>#VALUE!</v>
      </c>
      <c r="D3" s="6">
        <f>'YPF VALORES'!J3</f>
        <v>-2.6860908744486141</v>
      </c>
      <c r="E3" s="6">
        <f>'YPF VALORES'!M3</f>
        <v>-0.80713067470202704</v>
      </c>
      <c r="F3" s="6">
        <f>'YPF VALORES'!P3</f>
        <v>-2.6227544699014822</v>
      </c>
      <c r="G3" s="6" t="e">
        <f>'YPF VALORES'!S3</f>
        <v>#VALUE!</v>
      </c>
      <c r="H3" s="6">
        <f>'YPF VALORES'!V3</f>
        <v>-0.86177100219370495</v>
      </c>
      <c r="I3" s="6">
        <f>'YPF VALORES'!Y3</f>
        <v>1.1163575579175986</v>
      </c>
      <c r="J3" s="6">
        <f>'YPF VALORES'!AB3</f>
        <v>-4.070259621949341</v>
      </c>
    </row>
    <row r="4" spans="1:10" x14ac:dyDescent="0.25">
      <c r="A4" s="2">
        <v>41948</v>
      </c>
      <c r="B4" s="6">
        <f>'YPF VALORES'!D4</f>
        <v>-6.0873009168564085</v>
      </c>
      <c r="C4" s="6">
        <f>'YPF VALORES'!G4</f>
        <v>-5.2177470821122656</v>
      </c>
      <c r="D4" s="6">
        <f>'YPF VALORES'!J4</f>
        <v>1.0529015355145916</v>
      </c>
      <c r="E4" s="6">
        <f>'YPF VALORES'!M4</f>
        <v>-1.3784796589376713</v>
      </c>
      <c r="F4" s="6">
        <f>'YPF VALORES'!P4</f>
        <v>-6.0873009168564085</v>
      </c>
      <c r="G4" s="6" t="e">
        <f>'YPF VALORES'!S4</f>
        <v>#VALUE!</v>
      </c>
      <c r="H4" s="6">
        <f>'YPF VALORES'!V4</f>
        <v>-2.6924865285604036</v>
      </c>
      <c r="I4" s="6">
        <f>'YPF VALORES'!Y4</f>
        <v>0.20616547597933899</v>
      </c>
      <c r="J4" s="6">
        <f>'YPF VALORES'!AB4</f>
        <v>-16.580499639900538</v>
      </c>
    </row>
    <row r="5" spans="1:10" x14ac:dyDescent="0.25">
      <c r="A5" s="2">
        <v>42047</v>
      </c>
      <c r="B5" s="6">
        <f>'YPF VALORES'!D5</f>
        <v>-0.31565795291862908</v>
      </c>
      <c r="C5" s="6">
        <f>'YPF VALORES'!G5</f>
        <v>-0.81274024926862309</v>
      </c>
      <c r="D5" s="6">
        <f>'YPF VALORES'!J5</f>
        <v>-0.54430195442368456</v>
      </c>
      <c r="E5" s="6">
        <f>'YPF VALORES'!M5</f>
        <v>-0.52469591482001854</v>
      </c>
      <c r="F5" s="6">
        <f>'YPF VALORES'!P5</f>
        <v>-0.31565795291862908</v>
      </c>
      <c r="G5" s="6" t="e">
        <f>'YPF VALORES'!S5</f>
        <v>#VALUE!</v>
      </c>
      <c r="H5" s="6">
        <f>'YPF VALORES'!V5</f>
        <v>-6.1075488899491548E-2</v>
      </c>
      <c r="I5" s="6">
        <f>'YPF VALORES'!Y5</f>
        <v>0.51220974275545816</v>
      </c>
      <c r="J5" s="6">
        <f>'YPF VALORES'!AB5</f>
        <v>-1.1814701454422147</v>
      </c>
    </row>
    <row r="6" spans="1:10" x14ac:dyDescent="0.25">
      <c r="A6" s="2">
        <v>42131</v>
      </c>
      <c r="B6" s="6">
        <f>'YPF VALORES'!D6</f>
        <v>1.1447872802304957</v>
      </c>
      <c r="C6" s="6">
        <f>'YPF VALORES'!G6</f>
        <v>-0.51785771349858267</v>
      </c>
      <c r="D6" s="6">
        <f>'YPF VALORES'!J6</f>
        <v>0.76174814456173445</v>
      </c>
      <c r="E6" s="6">
        <f>'YPF VALORES'!M6</f>
        <v>1.1746761747953194E-2</v>
      </c>
      <c r="F6" s="6">
        <f>'YPF VALORES'!P6</f>
        <v>1.1447872802304957</v>
      </c>
      <c r="G6" s="6" t="e">
        <f>'YPF VALORES'!S6</f>
        <v>#VALUE!</v>
      </c>
      <c r="H6" s="6">
        <f>'YPF VALORES'!V6</f>
        <v>1.0467237217608303</v>
      </c>
      <c r="I6" s="6">
        <f>'YPF VALORES'!Y6</f>
        <v>0.52518387107704645</v>
      </c>
      <c r="J6" s="6">
        <f>'YPF VALORES'!AB6</f>
        <v>7.760530993810244E-2</v>
      </c>
    </row>
    <row r="7" spans="1:10" x14ac:dyDescent="0.25">
      <c r="A7" s="2">
        <v>42228</v>
      </c>
      <c r="B7" s="6">
        <f>'YPF VALORES'!D7</f>
        <v>2.4501964054638066</v>
      </c>
      <c r="C7" s="6">
        <f>'YPF VALORES'!G7</f>
        <v>-0.37938928073746769</v>
      </c>
      <c r="D7" s="6">
        <f>'YPF VALORES'!J7</f>
        <v>-0.49599729735901854</v>
      </c>
      <c r="E7" s="6">
        <f>'YPF VALORES'!M7</f>
        <v>8.8961042046058925E-2</v>
      </c>
      <c r="F7" s="6">
        <f>'YPF VALORES'!P7</f>
        <v>2.4501964054638066</v>
      </c>
      <c r="G7" s="6" t="e">
        <f>'YPF VALORES'!S7</f>
        <v>#VALUE!</v>
      </c>
      <c r="H7" s="6">
        <f>'YPF VALORES'!V7</f>
        <v>1.3528438508339216</v>
      </c>
      <c r="I7" s="6">
        <f>'YPF VALORES'!Y7</f>
        <v>0.51618821078972643</v>
      </c>
      <c r="J7" s="6">
        <f>'YPF VALORES'!AB7</f>
        <v>0.67511658712661093</v>
      </c>
    </row>
    <row r="8" spans="1:10" x14ac:dyDescent="0.25">
      <c r="A8" s="2">
        <v>42318</v>
      </c>
      <c r="B8" s="6">
        <f>'YPF VALORES'!D8</f>
        <v>0.18128207063747559</v>
      </c>
      <c r="C8" s="6">
        <f>'YPF VALORES'!G8</f>
        <v>5.9234108020054244E-2</v>
      </c>
      <c r="D8" s="6">
        <f>'YPF VALORES'!J8</f>
        <v>9.1076065070556211E-2</v>
      </c>
      <c r="E8" s="6">
        <f>'YPF VALORES'!M8</f>
        <v>-4.8365760335976282E-2</v>
      </c>
      <c r="F8" s="6">
        <f>'YPF VALORES'!P8</f>
        <v>0.18128207063747559</v>
      </c>
      <c r="G8" s="6" t="e">
        <f>'YPF VALORES'!S8</f>
        <v>#VALUE!</v>
      </c>
      <c r="H8" s="6">
        <f>'YPF VALORES'!V8</f>
        <v>0.18494085903890611</v>
      </c>
      <c r="I8" s="6">
        <f>'YPF VALORES'!Y8</f>
        <v>0.11522284044039988</v>
      </c>
      <c r="J8" s="6">
        <f>'YPF VALORES'!AB8</f>
        <v>-2.2740138525753073E-3</v>
      </c>
    </row>
    <row r="9" spans="1:10" x14ac:dyDescent="0.25">
      <c r="A9" s="2">
        <v>42412</v>
      </c>
      <c r="B9" s="6">
        <f>'YPF VALORES'!D9</f>
        <v>0.45481058149553388</v>
      </c>
      <c r="C9" s="6">
        <f>'YPF VALORES'!G9</f>
        <v>-0.20492875799267674</v>
      </c>
      <c r="D9" s="6">
        <f>'YPF VALORES'!J9</f>
        <v>2.2177915107915336E-2</v>
      </c>
      <c r="E9" s="6">
        <f>'YPF VALORES'!M9</f>
        <v>-0.12524768984919299</v>
      </c>
      <c r="F9" s="6">
        <f>'YPF VALORES'!P9</f>
        <v>0.45481058149553388</v>
      </c>
      <c r="G9" s="6" t="e">
        <f>'YPF VALORES'!S9</f>
        <v>#VALUE!</v>
      </c>
      <c r="H9" s="6">
        <f>'YPF VALORES'!V9</f>
        <v>1.5049061168679962</v>
      </c>
      <c r="I9" s="6">
        <f>'YPF VALORES'!Y9</f>
        <v>0.48125569363376197</v>
      </c>
      <c r="J9" s="6">
        <f>'YPF VALORES'!AB9</f>
        <v>0.58606524514754099</v>
      </c>
    </row>
    <row r="10" spans="1:10" x14ac:dyDescent="0.25">
      <c r="A10" s="2">
        <v>42500</v>
      </c>
      <c r="B10" s="6">
        <f>'YPF VALORES'!D10</f>
        <v>1.7912793470888797</v>
      </c>
      <c r="C10" s="6" t="e">
        <f>'YPF VALORES'!G10</f>
        <v>#VALUE!</v>
      </c>
      <c r="D10" s="6">
        <f>'YPF VALORES'!J10</f>
        <v>-0.34430853117470483</v>
      </c>
      <c r="E10" s="6">
        <f>'YPF VALORES'!M10</f>
        <v>-9.7164132304894402E-2</v>
      </c>
      <c r="F10" s="6">
        <f>'YPF VALORES'!P10</f>
        <v>1.7912793470888797</v>
      </c>
      <c r="G10" s="6" t="e">
        <f>'YPF VALORES'!S10</f>
        <v>#VALUE!</v>
      </c>
      <c r="H10" s="6">
        <f>'YPF VALORES'!V10</f>
        <v>2.095624272842139</v>
      </c>
      <c r="I10" s="6">
        <f>'YPF VALORES'!Y10</f>
        <v>0.31529905108943379</v>
      </c>
      <c r="J10" s="6">
        <f>'YPF VALORES'!AB10</f>
        <v>0.58571641596440749</v>
      </c>
    </row>
    <row r="11" spans="1:10" x14ac:dyDescent="0.25">
      <c r="A11" s="2">
        <v>42591</v>
      </c>
      <c r="B11" s="6">
        <f>'YPF VALORES'!D11</f>
        <v>-0.51432068793948993</v>
      </c>
      <c r="C11" s="6" t="e">
        <f>'YPF VALORES'!G11</f>
        <v>#VALUE!</v>
      </c>
      <c r="D11" s="6">
        <f>'YPF VALORES'!J11</f>
        <v>-22.899526054478969</v>
      </c>
      <c r="E11" s="6">
        <f>'YPF VALORES'!M11</f>
        <v>9.1819504625948234E-2</v>
      </c>
      <c r="F11" s="6">
        <f>'YPF VALORES'!P11</f>
        <v>-0.51432068793948993</v>
      </c>
      <c r="G11" s="6" t="e">
        <f>'YPF VALORES'!S11</f>
        <v>#VALUE!</v>
      </c>
      <c r="H11" s="6">
        <f>'YPF VALORES'!V11</f>
        <v>-0.40530213806617976</v>
      </c>
      <c r="I11" s="6">
        <f>'YPF VALORES'!Y11</f>
        <v>0.15332507801985185</v>
      </c>
      <c r="J11" s="6">
        <f>'YPF VALORES'!AB11</f>
        <v>-3.2181176038819759E-2</v>
      </c>
    </row>
    <row r="12" spans="1:10" x14ac:dyDescent="0.25">
      <c r="A12" s="2">
        <v>42683</v>
      </c>
      <c r="B12" s="6">
        <f>'YPF VALORES'!D12</f>
        <v>-1.0292899733611109</v>
      </c>
      <c r="C12" s="6">
        <f>'YPF VALORES'!G12</f>
        <v>-1.0266680701794797</v>
      </c>
      <c r="D12" s="6">
        <f>'YPF VALORES'!J12</f>
        <v>-0.88066244944904704</v>
      </c>
      <c r="E12" s="6">
        <f>'YPF VALORES'!M12</f>
        <v>-9.9596290248178176E-2</v>
      </c>
      <c r="F12" s="6">
        <f>'YPF VALORES'!P12</f>
        <v>-1.0292899733611109</v>
      </c>
      <c r="G12" s="6" t="e">
        <f>'YPF VALORES'!S12</f>
        <v>#VALUE!</v>
      </c>
      <c r="H12" s="6">
        <f>'YPF VALORES'!V12</f>
        <v>-1.0379633292159174</v>
      </c>
      <c r="I12" s="6">
        <f>'YPF VALORES'!Y12</f>
        <v>9.831619475970621E-2</v>
      </c>
      <c r="J12" s="6">
        <f>'YPF VALORES'!AB12</f>
        <v>-0.40955235476831509</v>
      </c>
    </row>
    <row r="13" spans="1:10" x14ac:dyDescent="0.25">
      <c r="A13" s="2">
        <v>42780</v>
      </c>
      <c r="B13" s="6">
        <f>'YPF VALORES'!D13</f>
        <v>-1.2983413490490125</v>
      </c>
      <c r="C13" s="6">
        <f>'YPF VALORES'!G13</f>
        <v>-1.2715362800118293</v>
      </c>
      <c r="D13" s="6">
        <f>'YPF VALORES'!J13</f>
        <v>-0.71086148717140119</v>
      </c>
      <c r="E13" s="6">
        <f>'YPF VALORES'!M13</f>
        <v>0.28391583758427297</v>
      </c>
      <c r="F13" s="6">
        <f>'YPF VALORES'!P13</f>
        <v>-1.2983413490490125</v>
      </c>
      <c r="G13" s="6" t="e">
        <f>'YPF VALORES'!S13</f>
        <v>#VALUE!</v>
      </c>
      <c r="H13" s="6">
        <f>'YPF VALORES'!V13</f>
        <v>1.0482639770182014</v>
      </c>
      <c r="I13" s="6">
        <f>'YPF VALORES'!Y13</f>
        <v>0.12069067167280778</v>
      </c>
      <c r="J13" s="6">
        <f>'YPF VALORES'!AB13</f>
        <v>-5.2625299890860742</v>
      </c>
    </row>
    <row r="14" spans="1:10" x14ac:dyDescent="0.25">
      <c r="A14" s="2">
        <v>42864</v>
      </c>
      <c r="B14" s="6">
        <f>'YPF VALORES'!D14</f>
        <v>-0.50999532415499849</v>
      </c>
      <c r="C14" s="6">
        <f>'YPF VALORES'!G14</f>
        <v>-0.55493760029900807</v>
      </c>
      <c r="D14" s="6">
        <f>'YPF VALORES'!J14</f>
        <v>-2.6089769365354281</v>
      </c>
      <c r="E14" s="6">
        <f>'YPF VALORES'!M14</f>
        <v>2.908587569053056E-2</v>
      </c>
      <c r="F14" s="6">
        <f>'YPF VALORES'!P14</f>
        <v>-0.50999532415499849</v>
      </c>
      <c r="G14" s="6" t="e">
        <f>'YPF VALORES'!S14</f>
        <v>#VALUE!</v>
      </c>
      <c r="H14" s="6">
        <f>'YPF VALORES'!V14</f>
        <v>1.36021027674684</v>
      </c>
      <c r="I14" s="6">
        <f>'YPF VALORES'!Y14</f>
        <v>0.12235796616496475</v>
      </c>
      <c r="J14" s="6">
        <f>'YPF VALORES'!AB14</f>
        <v>-1.7647584321716794</v>
      </c>
    </row>
    <row r="15" spans="1:10" x14ac:dyDescent="0.25">
      <c r="A15" s="2">
        <v>42955</v>
      </c>
      <c r="B15" s="6">
        <f>'YPF VALORES'!D15</f>
        <v>-0.2186658136936408</v>
      </c>
      <c r="C15" s="6">
        <f>'YPF VALORES'!G15</f>
        <v>-0.32130978520306219</v>
      </c>
      <c r="D15" s="6">
        <f>'YPF VALORES'!J15</f>
        <v>6.3839255647690774E-2</v>
      </c>
      <c r="E15" s="6">
        <f>'YPF VALORES'!M15</f>
        <v>-0.1616708447769839</v>
      </c>
      <c r="F15" s="6">
        <f>'YPF VALORES'!P15</f>
        <v>-0.2186658136936408</v>
      </c>
      <c r="G15" s="6" t="e">
        <f>'YPF VALORES'!S15</f>
        <v>#VALUE!</v>
      </c>
      <c r="H15" s="6">
        <f>'YPF VALORES'!V15</f>
        <v>0.72775324204164749</v>
      </c>
      <c r="I15" s="6">
        <f>'YPF VALORES'!Y15</f>
        <v>0.16209906425664733</v>
      </c>
      <c r="J15" s="6">
        <f>'YPF VALORES'!AB15</f>
        <v>-0.40656913283288831</v>
      </c>
    </row>
    <row r="16" spans="1:10" x14ac:dyDescent="0.25">
      <c r="A16" s="2">
        <v>43048</v>
      </c>
      <c r="B16" s="6">
        <f>'YPF VALORES'!D16</f>
        <v>-0.51124085913196438</v>
      </c>
      <c r="C16" s="6">
        <f>'YPF VALORES'!G16</f>
        <v>-0.54446693388583589</v>
      </c>
      <c r="D16" s="6">
        <f>'YPF VALORES'!J16</f>
        <v>0.90656040723553821</v>
      </c>
      <c r="E16" s="6">
        <f>'YPF VALORES'!M16</f>
        <v>-8.0491155470439502E-2</v>
      </c>
      <c r="F16" s="6">
        <f>'YPF VALORES'!P16</f>
        <v>-0.51124085913196438</v>
      </c>
      <c r="G16" s="6" t="e">
        <f>'YPF VALORES'!S16</f>
        <v>#VALUE!</v>
      </c>
      <c r="H16" s="6">
        <f>'YPF VALORES'!V16</f>
        <v>-0.25838221412573736</v>
      </c>
      <c r="I16" s="6">
        <f>'YPF VALORES'!Y16</f>
        <v>7.2938886823957327E-2</v>
      </c>
      <c r="J16" s="6">
        <f>'YPF VALORES'!AB16</f>
        <v>-0.33197090875529922</v>
      </c>
    </row>
    <row r="17" spans="1:10" x14ac:dyDescent="0.25">
      <c r="A17" s="2">
        <v>43139</v>
      </c>
      <c r="B17" s="6">
        <f>'YPF VALORES'!D17</f>
        <v>1.7129379093527795</v>
      </c>
      <c r="C17" s="6">
        <f>'YPF VALORES'!G17</f>
        <v>1.4122157532760387</v>
      </c>
      <c r="D17" s="6">
        <f>'YPF VALORES'!J17</f>
        <v>-7.3426217201886228</v>
      </c>
      <c r="E17" s="6">
        <f>'YPF VALORES'!M17</f>
        <v>-0.37314451881366184</v>
      </c>
      <c r="F17" s="6">
        <f>'YPF VALORES'!P17</f>
        <v>1.7129379093527795</v>
      </c>
      <c r="G17" s="6">
        <f>'YPF VALORES'!S17</f>
        <v>-7.9513706458123057E-4</v>
      </c>
      <c r="H17" s="6">
        <f>'YPF VALORES'!V17</f>
        <v>1.722844193555837</v>
      </c>
      <c r="I17" s="6">
        <f>'YPF VALORES'!Y17</f>
        <v>0.19607374731097371</v>
      </c>
      <c r="J17" s="6">
        <f>'YPF VALORES'!AB17</f>
        <v>1.5275301435586703</v>
      </c>
    </row>
    <row r="18" spans="1:10" x14ac:dyDescent="0.25">
      <c r="A18" s="2">
        <v>43244</v>
      </c>
      <c r="B18" s="6">
        <f>'YPF VALORES'!D18</f>
        <v>4.3570054573013719</v>
      </c>
      <c r="C18" s="6">
        <f>'YPF VALORES'!G18</f>
        <v>3.6191709290584999</v>
      </c>
      <c r="D18" s="6">
        <f>'YPF VALORES'!J18</f>
        <v>-1.5126450210555502</v>
      </c>
      <c r="E18" s="6">
        <f>'YPF VALORES'!M18</f>
        <v>-0.5639939087126673</v>
      </c>
      <c r="F18" s="6">
        <f>'YPF VALORES'!P18</f>
        <v>4.3570054573013719</v>
      </c>
      <c r="G18" s="6" t="e">
        <f>'YPF VALORES'!S18</f>
        <v>#VALUE!</v>
      </c>
      <c r="H18" s="6">
        <f>'YPF VALORES'!V18</f>
        <v>2.7052664804352977</v>
      </c>
      <c r="I18" s="6">
        <f>'YPF VALORES'!Y18</f>
        <v>0.21052433886293032</v>
      </c>
      <c r="J18" s="6">
        <f>'YPF VALORES'!AB18</f>
        <v>14.319237746077849</v>
      </c>
    </row>
    <row r="19" spans="1:10" x14ac:dyDescent="0.25">
      <c r="A19" s="2">
        <v>43328</v>
      </c>
      <c r="B19" s="6">
        <f>'YPF VALORES'!D19</f>
        <v>-5.0323496820311551</v>
      </c>
      <c r="C19" s="6">
        <f>'YPF VALORES'!G19</f>
        <v>-4.3331596088592246</v>
      </c>
      <c r="D19" s="6">
        <f>'YPF VALORES'!J19</f>
        <v>-2.1042852906816067</v>
      </c>
      <c r="E19" s="6">
        <f>'YPF VALORES'!M19</f>
        <v>-0.11544992709755841</v>
      </c>
      <c r="F19" s="6">
        <f>'YPF VALORES'!P19</f>
        <v>-5.0323496820311551</v>
      </c>
      <c r="G19" s="6" t="e">
        <f>'YPF VALORES'!S19</f>
        <v>#VALUE!</v>
      </c>
      <c r="H19" s="6">
        <f>'YPF VALORES'!V19</f>
        <v>2.268705822552648</v>
      </c>
      <c r="I19" s="6">
        <f>'YPF VALORES'!Y19</f>
        <v>0.225898193893185</v>
      </c>
      <c r="J19" s="6">
        <f>'YPF VALORES'!AB19</f>
        <v>-1.7736192496956049</v>
      </c>
    </row>
    <row r="20" spans="1:10" x14ac:dyDescent="0.25">
      <c r="A20" s="2">
        <v>43461</v>
      </c>
      <c r="B20" s="6">
        <f>'YPF VALORES'!D20</f>
        <v>1.7770114895722871</v>
      </c>
      <c r="C20" s="6">
        <f>'YPF VALORES'!G20</f>
        <v>1.6308214078200387</v>
      </c>
      <c r="D20" s="6">
        <f>'YPF VALORES'!J20</f>
        <v>-1.9613299998757494</v>
      </c>
      <c r="E20" s="6">
        <f>'YPF VALORES'!M20</f>
        <v>-0.18311967669443119</v>
      </c>
      <c r="F20" s="6">
        <f>'YPF VALORES'!P20</f>
        <v>1.7770114895722871</v>
      </c>
      <c r="G20" s="6" t="e">
        <f>'YPF VALORES'!S20</f>
        <v>#VALUE!</v>
      </c>
      <c r="H20" s="6">
        <f>'YPF VALORES'!V20</f>
        <v>-4.461009623040546E-2</v>
      </c>
      <c r="I20" s="6">
        <f>'YPF VALORES'!Y20</f>
        <v>6.2165528635255596E-2</v>
      </c>
      <c r="J20" s="6">
        <f>'YPF VALORES'!AB20</f>
        <v>-2.3362948756295774</v>
      </c>
    </row>
    <row r="21" spans="1:10" x14ac:dyDescent="0.25">
      <c r="A21" s="2">
        <v>43531</v>
      </c>
      <c r="B21" s="6">
        <f>'YPF VALORES'!D21</f>
        <v>-1.4169389231535376</v>
      </c>
      <c r="C21" s="6">
        <f>'YPF VALORES'!G21</f>
        <v>-1.3130313467372585</v>
      </c>
      <c r="D21" s="6">
        <f>'YPF VALORES'!J21</f>
        <v>0.46590868825442899</v>
      </c>
      <c r="E21" s="6">
        <f>'YPF VALORES'!M21</f>
        <v>-0.21569036304177347</v>
      </c>
      <c r="F21" s="6">
        <f>'YPF VALORES'!P21</f>
        <v>-1.4169389231535376</v>
      </c>
      <c r="G21" s="6" t="e">
        <f>'YPF VALORES'!S21</f>
        <v>#VALUE!</v>
      </c>
      <c r="H21" s="6">
        <f>'YPF VALORES'!V21</f>
        <v>0.24882401320515024</v>
      </c>
      <c r="I21" s="6">
        <f>'YPF VALORES'!Y21</f>
        <v>0.3557244841143623</v>
      </c>
      <c r="J21" s="6">
        <f>'YPF VALORES'!AB21</f>
        <v>-1.0194794354716625</v>
      </c>
    </row>
    <row r="22" spans="1:10" x14ac:dyDescent="0.25">
      <c r="A22" s="2">
        <v>43594</v>
      </c>
      <c r="B22" s="6">
        <f>'YPF VALORES'!D22</f>
        <v>0.1935808954893159</v>
      </c>
      <c r="C22" s="6">
        <f>'YPF VALORES'!G22</f>
        <v>5.9266052687064086E-2</v>
      </c>
      <c r="D22" s="6">
        <f>'YPF VALORES'!J22</f>
        <v>1.5517559660669029</v>
      </c>
      <c r="E22" s="6">
        <f>'YPF VALORES'!M22</f>
        <v>-1.7861161502785716E-4</v>
      </c>
      <c r="F22" s="6">
        <f>'YPF VALORES'!P22</f>
        <v>0.1935808954893159</v>
      </c>
      <c r="G22" s="6" t="e">
        <f>'YPF VALORES'!S22</f>
        <v>#VALUE!</v>
      </c>
      <c r="H22" s="6">
        <f>'YPF VALORES'!V22</f>
        <v>0.14628025896458707</v>
      </c>
      <c r="I22" s="6">
        <f>'YPF VALORES'!Y22</f>
        <v>0.1267999125069017</v>
      </c>
      <c r="J22" s="6">
        <f>'YPF VALORES'!AB22</f>
        <v>-4.2200903674410983E-2</v>
      </c>
    </row>
    <row r="23" spans="1:10" x14ac:dyDescent="0.25">
      <c r="A23" s="2">
        <v>43689</v>
      </c>
      <c r="B23" s="6">
        <f>'YPF VALORES'!D23</f>
        <v>1.9091933870018849</v>
      </c>
      <c r="C23" s="6">
        <f>'YPF VALORES'!G23</f>
        <v>1.223116525686077</v>
      </c>
      <c r="D23" s="6">
        <f>'YPF VALORES'!J23</f>
        <v>0.63573113969076211</v>
      </c>
      <c r="E23" s="6">
        <f>'YPF VALORES'!M23</f>
        <v>3.098717897365888E-2</v>
      </c>
      <c r="F23" s="6">
        <f>'YPF VALORES'!P23</f>
        <v>1.9091933870018849</v>
      </c>
      <c r="G23" s="6" t="e">
        <f>'YPF VALORES'!S23</f>
        <v>#VALUE!</v>
      </c>
      <c r="H23" s="6">
        <f>'YPF VALORES'!V23</f>
        <v>1.1270997714617703</v>
      </c>
      <c r="I23" s="6">
        <f>'YPF VALORES'!Y23</f>
        <v>0.29123945708788668</v>
      </c>
      <c r="J23" s="6">
        <f>'YPF VALORES'!AB23</f>
        <v>0.13198844631908591</v>
      </c>
    </row>
    <row r="24" spans="1:10" x14ac:dyDescent="0.25">
      <c r="A24" s="2">
        <v>43780</v>
      </c>
      <c r="B24" s="6">
        <f>'YPF VALORES'!D24</f>
        <v>9.4077412133546368E-2</v>
      </c>
      <c r="C24" s="6" t="e">
        <f>'YPF VALORES'!G24</f>
        <v>#VALUE!</v>
      </c>
      <c r="D24" s="6">
        <f>'YPF VALORES'!J24</f>
        <v>0.25809838435365773</v>
      </c>
      <c r="E24" s="6">
        <f>'YPF VALORES'!M24</f>
        <v>2.893674809983926E-3</v>
      </c>
      <c r="F24" s="6">
        <f>'YPF VALORES'!P24</f>
        <v>9.4077412133546368E-2</v>
      </c>
      <c r="G24" s="6" t="e">
        <f>'YPF VALORES'!S24</f>
        <v>#VALUE!</v>
      </c>
      <c r="H24" s="6">
        <f>'YPF VALORES'!V24</f>
        <v>1.4680638462276629</v>
      </c>
      <c r="I24" s="6">
        <f>'YPF VALORES'!Y24</f>
        <v>0.23232288023008629</v>
      </c>
      <c r="J24" s="6">
        <f>'YPF VALORES'!AB24</f>
        <v>0.59058839968455912</v>
      </c>
    </row>
    <row r="25" spans="1:10" x14ac:dyDescent="0.25">
      <c r="A25" s="2">
        <v>43881</v>
      </c>
      <c r="B25" s="6">
        <f>'YPF VALORES'!D25</f>
        <v>3.4860949950808759</v>
      </c>
      <c r="C25" s="6" t="e">
        <f>'YPF VALORES'!G25</f>
        <v>#VALUE!</v>
      </c>
      <c r="D25" s="6">
        <f>'YPF VALORES'!J25</f>
        <v>0.25847906474782523</v>
      </c>
      <c r="E25" s="6">
        <f>'YPF VALORES'!M25</f>
        <v>0.24460018883685497</v>
      </c>
      <c r="F25" s="6">
        <f>'YPF VALORES'!P25</f>
        <v>3.4860949950808759</v>
      </c>
      <c r="G25" s="6" t="e">
        <f>'YPF VALORES'!S25</f>
        <v>#VALUE!</v>
      </c>
      <c r="H25" s="6">
        <f>'YPF VALORES'!V25</f>
        <v>3.1256665684603373</v>
      </c>
      <c r="I25" s="6">
        <f>'YPF VALORES'!Y25</f>
        <v>0.56291134942599275</v>
      </c>
      <c r="J25" s="6">
        <f>'YPF VALORES'!AB25</f>
        <v>1.0680220122501316</v>
      </c>
    </row>
    <row r="26" spans="1:10" x14ac:dyDescent="0.25">
      <c r="A26" s="2">
        <v>43990</v>
      </c>
      <c r="B26" s="6">
        <f>'YPF VALORES'!D26</f>
        <v>3.1859161772147733</v>
      </c>
      <c r="C26" s="6">
        <f>'YPF VALORES'!G26</f>
        <v>2.0290711892461424</v>
      </c>
      <c r="D26" s="6">
        <f>'YPF VALORES'!J26</f>
        <v>0.19770670249460642</v>
      </c>
      <c r="E26" s="6">
        <f>'YPF VALORES'!M26</f>
        <v>0.25314009004309757</v>
      </c>
      <c r="F26" s="6">
        <f>'YPF VALORES'!P26</f>
        <v>3.1859161772147733</v>
      </c>
      <c r="G26" s="6" t="e">
        <f>'YPF VALORES'!S26</f>
        <v>#VALUE!</v>
      </c>
      <c r="H26" s="6">
        <f>'YPF VALORES'!V26</f>
        <v>1.9770740939260252</v>
      </c>
      <c r="I26" s="6">
        <f>'YPF VALORES'!Y26</f>
        <v>0.35925976753415556</v>
      </c>
      <c r="J26" s="6">
        <f>'YPF VALORES'!AB26</f>
        <v>0.51527344215000448</v>
      </c>
    </row>
    <row r="27" spans="1:10" x14ac:dyDescent="0.25">
      <c r="A27" s="2">
        <v>44069</v>
      </c>
      <c r="B27" s="6">
        <f>'YPF VALORES'!D27</f>
        <v>5.9315926833260448</v>
      </c>
      <c r="C27" s="6">
        <f>'YPF VALORES'!G27</f>
        <v>4.8559868719666701</v>
      </c>
      <c r="D27" s="6">
        <f>'YPF VALORES'!J27</f>
        <v>0.1716937463273831</v>
      </c>
      <c r="E27" s="6">
        <f>'YPF VALORES'!M27</f>
        <v>0.24729066525688914</v>
      </c>
      <c r="F27" s="6">
        <f>'YPF VALORES'!P27</f>
        <v>5.9315926833260448</v>
      </c>
      <c r="G27" s="6" t="e">
        <f>'YPF VALORES'!S27</f>
        <v>#VALUE!</v>
      </c>
      <c r="H27" s="6">
        <f>'YPF VALORES'!V27</f>
        <v>2.856585713531107</v>
      </c>
      <c r="I27" s="6">
        <f>'YPF VALORES'!Y27</f>
        <v>0.28210011472287122</v>
      </c>
      <c r="J27" s="6">
        <f>'YPF VALORES'!AB27</f>
        <v>0.68578039232014532</v>
      </c>
    </row>
    <row r="28" spans="1:10" x14ac:dyDescent="0.25">
      <c r="A28" s="2">
        <v>44159</v>
      </c>
      <c r="B28" s="6">
        <f>'YPF VALORES'!D28</f>
        <v>8.8034262598112552</v>
      </c>
      <c r="C28" s="6">
        <f>'YPF VALORES'!G28</f>
        <v>7.9750434430812831</v>
      </c>
      <c r="D28" s="6">
        <f>'YPF VALORES'!J28</f>
        <v>0.14132807613975684</v>
      </c>
      <c r="E28" s="6">
        <f>'YPF VALORES'!M28</f>
        <v>4.5825010858693505E-2</v>
      </c>
      <c r="F28" s="6">
        <f>'YPF VALORES'!P28</f>
        <v>8.8034262598112552</v>
      </c>
      <c r="G28" s="6" t="e">
        <f>'YPF VALORES'!S28</f>
        <v>#VALUE!</v>
      </c>
      <c r="H28" s="6">
        <f>'YPF VALORES'!V28</f>
        <v>4.6708823713996699</v>
      </c>
      <c r="I28" s="6">
        <f>'YPF VALORES'!Y28</f>
        <v>8.789404498560649E-2</v>
      </c>
      <c r="J28" s="6">
        <f>'YPF VALORES'!AB28</f>
        <v>0.18544221144021944</v>
      </c>
    </row>
    <row r="29" spans="1:10" x14ac:dyDescent="0.25">
      <c r="A29" s="2">
        <v>44264</v>
      </c>
      <c r="B29" s="6">
        <f>'YPF VALORES'!D29</f>
        <v>-5.9670765018654874</v>
      </c>
      <c r="C29" s="6">
        <f>'YPF VALORES'!G29</f>
        <v>-5.4972309656164198</v>
      </c>
      <c r="D29" s="6">
        <f>'YPF VALORES'!J29</f>
        <v>-0.32279221480221176</v>
      </c>
      <c r="E29" s="6">
        <f>'YPF VALORES'!M29</f>
        <v>-1.5472418450675485E-2</v>
      </c>
      <c r="F29" s="6">
        <f>'YPF VALORES'!P29</f>
        <v>-5.9670765018654874</v>
      </c>
      <c r="G29" s="6" t="e">
        <f>'YPF VALORES'!S29</f>
        <v>#VALUE!</v>
      </c>
      <c r="H29" s="6">
        <f>'YPF VALORES'!V29</f>
        <v>-3.1226722541332466</v>
      </c>
      <c r="I29" s="6">
        <f>'YPF VALORES'!Y29</f>
        <v>0.12395367297900162</v>
      </c>
      <c r="J29" s="6">
        <f>'YPF VALORES'!AB29</f>
        <v>2.763644703003254E-2</v>
      </c>
    </row>
    <row r="30" spans="1:10" x14ac:dyDescent="0.25">
      <c r="A30" s="2">
        <v>44342</v>
      </c>
      <c r="B30" s="6">
        <f>'YPF VALORES'!D30</f>
        <v>-23.362446156088311</v>
      </c>
      <c r="C30" s="6">
        <f>'YPF VALORES'!G30</f>
        <v>-20.551130588757555</v>
      </c>
      <c r="D30" s="6">
        <f>'YPF VALORES'!J30</f>
        <v>-0.25823521304447816</v>
      </c>
      <c r="E30" s="6">
        <f>'YPF VALORES'!M30</f>
        <v>-0.62416668762000238</v>
      </c>
      <c r="F30" s="6">
        <f>'YPF VALORES'!P30</f>
        <v>-23.362446156088311</v>
      </c>
      <c r="G30" s="6" t="e">
        <f>'YPF VALORES'!S30</f>
        <v>#VALUE!</v>
      </c>
      <c r="H30" s="6">
        <f>'YPF VALORES'!V30</f>
        <v>-5.6380406611262766</v>
      </c>
      <c r="I30" s="6">
        <f>'YPF VALORES'!Y30</f>
        <v>0.17421301854001281</v>
      </c>
      <c r="J30" s="6">
        <f>'YPF VALORES'!AB30</f>
        <v>-2.6368554988730297</v>
      </c>
    </row>
    <row r="31" spans="1:10" x14ac:dyDescent="0.25">
      <c r="A31" s="2">
        <v>44434</v>
      </c>
      <c r="B31" s="6">
        <f>'YPF VALORES'!D31</f>
        <v>-16.476266610335411</v>
      </c>
      <c r="C31" s="6">
        <f>'YPF VALORES'!G31</f>
        <v>-16.147534250740339</v>
      </c>
      <c r="D31" s="6">
        <f>'YPF VALORES'!J31</f>
        <v>-0.25934436888542467</v>
      </c>
      <c r="E31" s="6">
        <f>'YPF VALORES'!M31</f>
        <v>-0.60944070583617482</v>
      </c>
      <c r="F31" s="6">
        <f>'YPF VALORES'!P31</f>
        <v>-16.476266610335411</v>
      </c>
      <c r="G31" s="6" t="e">
        <f>'YPF VALORES'!S31</f>
        <v>#VALUE!</v>
      </c>
      <c r="H31" s="6">
        <f>'YPF VALORES'!V31</f>
        <v>-3.3226883986677467</v>
      </c>
      <c r="I31" s="6">
        <f>'YPF VALORES'!Y31</f>
        <v>2.9573393937518899E-2</v>
      </c>
      <c r="J31" s="6">
        <f>'YPF VALORES'!AB31</f>
        <v>-2.3332371149936613</v>
      </c>
    </row>
    <row r="32" spans="1:10" x14ac:dyDescent="0.25">
      <c r="A32" s="2">
        <v>44522</v>
      </c>
      <c r="B32" s="6">
        <f>'YPF VALORES'!D32</f>
        <v>-2.7145565635363078E-2</v>
      </c>
      <c r="C32" s="6">
        <f>'YPF VALORES'!G32</f>
        <v>-3.6580644367266824E-2</v>
      </c>
      <c r="D32" s="6">
        <f>'YPF VALORES'!J32</f>
        <v>-0.26426067469188252</v>
      </c>
      <c r="E32" s="6">
        <f>'YPF VALORES'!M32</f>
        <v>-0.6083108372754481</v>
      </c>
      <c r="F32" s="6">
        <f>'YPF VALORES'!P32</f>
        <v>-2.7145565635363078E-2</v>
      </c>
      <c r="G32" s="6" t="e">
        <f>'YPF VALORES'!S32</f>
        <v>#VALUE!</v>
      </c>
      <c r="H32" s="6">
        <f>'YPF VALORES'!V32</f>
        <v>0.13317030777622851</v>
      </c>
      <c r="I32" s="6">
        <f>'YPF VALORES'!Y32</f>
        <v>6.6327823781584527E-3</v>
      </c>
      <c r="J32" s="6">
        <f>'YPF VALORES'!AB32</f>
        <v>-6.2596115980305385</v>
      </c>
    </row>
    <row r="33" spans="1:10" x14ac:dyDescent="0.25">
      <c r="A33" s="2">
        <v>44607</v>
      </c>
      <c r="B33" s="6">
        <f>'YPF VALORES'!D33</f>
        <v>-7.9908536219053516</v>
      </c>
      <c r="C33" s="6" t="e">
        <f>'YPF VALORES'!G33</f>
        <v>#VALUE!</v>
      </c>
      <c r="D33" s="6">
        <f>'YPF VALORES'!J33</f>
        <v>-0.16172371789515649</v>
      </c>
      <c r="E33" s="6">
        <f>'YPF VALORES'!M33</f>
        <v>-0.71311017700986057</v>
      </c>
      <c r="F33" s="6">
        <f>'YPF VALORES'!P33</f>
        <v>-7.9908536219053516</v>
      </c>
      <c r="G33" s="6" t="e">
        <f>'YPF VALORES'!S33</f>
        <v>#VALUE!</v>
      </c>
      <c r="H33" s="6">
        <f>'YPF VALORES'!V33</f>
        <v>-3.1708145454461221</v>
      </c>
      <c r="I33" s="6">
        <f>'YPF VALORES'!Y33</f>
        <v>0.13098263970765189</v>
      </c>
      <c r="J33" s="6">
        <f>'YPF VALORES'!AB33</f>
        <v>-2.5510149890603797</v>
      </c>
    </row>
    <row r="34" spans="1:10" x14ac:dyDescent="0.25">
      <c r="A34" s="2">
        <v>44698</v>
      </c>
      <c r="B34" s="6">
        <f>'YPF VALORES'!D34</f>
        <v>-0.88660138841906122</v>
      </c>
      <c r="C34" s="6" t="e">
        <f>'YPF VALORES'!G34</f>
        <v>#VALUE!</v>
      </c>
      <c r="D34" s="6">
        <f>'YPF VALORES'!J34</f>
        <v>-7.3521086371357236E-2</v>
      </c>
      <c r="E34" s="6">
        <f>'YPF VALORES'!M34</f>
        <v>-2.4096649422972405E-2</v>
      </c>
      <c r="F34" s="6">
        <f>'YPF VALORES'!P34</f>
        <v>-0.88660138841906122</v>
      </c>
      <c r="G34" s="6" t="e">
        <f>'YPF VALORES'!S34</f>
        <v>#VALUE!</v>
      </c>
      <c r="H34" s="6">
        <f>'YPF VALORES'!V34</f>
        <v>-0.91467970932610299</v>
      </c>
      <c r="I34" s="6">
        <f>'YPF VALORES'!Y34</f>
        <v>0.27085690961874964</v>
      </c>
      <c r="J34" s="6">
        <f>'YPF VALORES'!AB34</f>
        <v>-4.692535412146126E-2</v>
      </c>
    </row>
    <row r="35" spans="1:10" x14ac:dyDescent="0.25">
      <c r="A35" s="2">
        <v>44796</v>
      </c>
      <c r="B35" s="6">
        <f>'YPF VALORES'!D35</f>
        <v>-0.33272288758302526</v>
      </c>
      <c r="C35" s="6">
        <f>'YPF VALORES'!G35</f>
        <v>-0.52115410757855973</v>
      </c>
      <c r="D35" s="6">
        <f>'YPF VALORES'!J35</f>
        <v>-6.7449907039791701E-2</v>
      </c>
      <c r="E35" s="6">
        <f>'YPF VALORES'!M35</f>
        <v>-0.20218823971568156</v>
      </c>
      <c r="F35" s="6">
        <f>'YPF VALORES'!P35</f>
        <v>-1.4887177182453861</v>
      </c>
      <c r="G35" s="6" t="e">
        <f>'YPF VALORES'!S35</f>
        <v>#VALUE!</v>
      </c>
      <c r="H35" s="6">
        <f>'YPF VALORES'!V35</f>
        <v>-0.14535880359460129</v>
      </c>
      <c r="I35" s="6">
        <f>'YPF VALORES'!Y35</f>
        <v>-3.8884726327490182E-2</v>
      </c>
      <c r="J35" s="6">
        <f>'YPF VALORES'!AB35</f>
        <v>-0.5882331039582761</v>
      </c>
    </row>
    <row r="36" spans="1:10" x14ac:dyDescent="0.25">
      <c r="A36" s="2">
        <v>44887</v>
      </c>
      <c r="B36" s="6">
        <f>'YPF VALORES'!D36</f>
        <v>-8.3615244877828898E-2</v>
      </c>
      <c r="C36" s="6">
        <f>'YPF VALORES'!G36</f>
        <v>-0.37228002450933162</v>
      </c>
      <c r="D36" s="6">
        <f>'YPF VALORES'!J36</f>
        <v>-5.9640677433188349E-2</v>
      </c>
      <c r="E36" s="6">
        <f>'YPF VALORES'!M36</f>
        <v>-5.1796004525144879E-2</v>
      </c>
      <c r="F36" s="6">
        <f>'YPF VALORES'!P36</f>
        <v>-8.3615244877828898E-2</v>
      </c>
      <c r="G36" s="6" t="e">
        <f>'YPF VALORES'!S36</f>
        <v>#VALUE!</v>
      </c>
      <c r="H36" s="6">
        <f>'YPF VALORES'!V36</f>
        <v>-4.9909756076167655E-2</v>
      </c>
      <c r="I36" s="6">
        <f>'YPF VALORES'!Y36</f>
        <v>0.48984371968444806</v>
      </c>
      <c r="J36" s="6">
        <f>'YPF VALORES'!AB36</f>
        <v>0.40201407556664059</v>
      </c>
    </row>
    <row r="37" spans="1:10" x14ac:dyDescent="0.25">
      <c r="A37" s="2">
        <v>44992</v>
      </c>
      <c r="B37" s="6">
        <f>'YPF VALORES'!D37</f>
        <v>-0.36697151700559261</v>
      </c>
      <c r="C37" s="6">
        <f>'YPF VALORES'!G37</f>
        <v>-0.38928516001821811</v>
      </c>
      <c r="D37" s="6">
        <f>'YPF VALORES'!J37</f>
        <v>-7.9972609250191451E-2</v>
      </c>
      <c r="E37" s="6">
        <f>'YPF VALORES'!M37</f>
        <v>-4.8101539383351377E-2</v>
      </c>
      <c r="F37" s="6">
        <f>'YPF VALORES'!P37</f>
        <v>-0.5490608831321524</v>
      </c>
      <c r="G37" s="6" t="e">
        <f>'YPF VALORES'!S37</f>
        <v>#VALUE!</v>
      </c>
      <c r="H37" s="6">
        <f>'YPF VALORES'!V37</f>
        <v>1.5930663669387668E-2</v>
      </c>
      <c r="I37" s="6">
        <f>'YPF VALORES'!Y37</f>
        <v>2.3047350885519124E-2</v>
      </c>
      <c r="J37" s="6">
        <f>'YPF VALORES'!AB37</f>
        <v>0.36358715595777324</v>
      </c>
    </row>
    <row r="38" spans="1:10" x14ac:dyDescent="0.25">
      <c r="A38" s="2">
        <v>45069</v>
      </c>
      <c r="B38" s="6">
        <f>'YPF VALORES'!D38</f>
        <v>0.91334793392917923</v>
      </c>
      <c r="C38" s="6" t="e">
        <f>'YPF VALORES'!G38</f>
        <v>#VALUE!</v>
      </c>
      <c r="D38" s="6">
        <f>'YPF VALORES'!J38</f>
        <v>-7.4434000725062344E-2</v>
      </c>
      <c r="E38" s="6">
        <f>'YPF VALORES'!M38</f>
        <v>-2.1063169320614805E-2</v>
      </c>
      <c r="F38" s="6">
        <f>'YPF VALORES'!P38</f>
        <v>0.91334793392917923</v>
      </c>
      <c r="G38" s="6" t="e">
        <f>'YPF VALORES'!S38</f>
        <v>#VALUE!</v>
      </c>
      <c r="H38" s="6">
        <f>'YPF VALORES'!V38</f>
        <v>0.16403687889717711</v>
      </c>
      <c r="I38" s="6">
        <f>'YPF VALORES'!Y38</f>
        <v>8.8349328377512526E-2</v>
      </c>
      <c r="J38" s="6">
        <f>'YPF VALORES'!AB38</f>
        <v>0.52740816871432017</v>
      </c>
    </row>
    <row r="39" spans="1:10" x14ac:dyDescent="0.25">
      <c r="A39" s="2">
        <v>45181</v>
      </c>
      <c r="B39" s="6">
        <f>'YPF VALORES'!D39</f>
        <v>0.78707184595226121</v>
      </c>
      <c r="C39" s="6">
        <f>'YPF VALORES'!G39</f>
        <v>-6.4415077364926798E-2</v>
      </c>
      <c r="D39" s="6">
        <f>'YPF VALORES'!J39</f>
        <v>-3.6872103478079232E-2</v>
      </c>
      <c r="E39" s="6">
        <f>'YPF VALORES'!M39</f>
        <v>-4.9172665348946598E-3</v>
      </c>
      <c r="F39" s="6">
        <f>'YPF VALORES'!P39</f>
        <v>0.78707184595226121</v>
      </c>
      <c r="G39" s="6" t="e">
        <f>'YPF VALORES'!S39</f>
        <v>#VALUE!</v>
      </c>
      <c r="H39" s="6">
        <f>'YPF VALORES'!V39</f>
        <v>-1.5653883028763249E-2</v>
      </c>
      <c r="I39" s="6">
        <f>'YPF VALORES'!Y39</f>
        <v>9.9761367286828495E-2</v>
      </c>
      <c r="J39" s="6">
        <f>'YPF VALORES'!AB39</f>
        <v>0.1938632023412723</v>
      </c>
    </row>
    <row r="40" spans="1:10" x14ac:dyDescent="0.25">
      <c r="A40" s="2">
        <v>45251</v>
      </c>
      <c r="B40" s="6">
        <f>'YPF VALORES'!D40</f>
        <v>0.12929715201391723</v>
      </c>
      <c r="C40" s="6">
        <f>'YPF VALORES'!G40</f>
        <v>8.5053620038048061E-2</v>
      </c>
      <c r="D40" s="6">
        <f>'YPF VALORES'!J40</f>
        <v>-5.027420051814413E-2</v>
      </c>
      <c r="E40" s="6">
        <f>'YPF VALORES'!M40</f>
        <v>-6.1987844706331896E-2</v>
      </c>
      <c r="F40" s="6">
        <f>'YPF VALORES'!P40</f>
        <v>0.12929715201391723</v>
      </c>
      <c r="G40" s="6" t="e">
        <f>'YPF VALORES'!S40</f>
        <v>#VALUE!</v>
      </c>
      <c r="H40" s="6">
        <f>'YPF VALORES'!V40</f>
        <v>-1.2239427383052504E-2</v>
      </c>
      <c r="I40" s="6">
        <f>'YPF VALORES'!Y40</f>
        <v>4.0775433728627908E-2</v>
      </c>
      <c r="J40" s="6">
        <f>'YPF VALORES'!AB40</f>
        <v>-0.19895687401018824</v>
      </c>
    </row>
    <row r="41" spans="1:10" x14ac:dyDescent="0.25">
      <c r="A41" s="2">
        <v>45355</v>
      </c>
      <c r="B41" s="6">
        <f>'YPF VALORES'!D41</f>
        <v>0.31545476822959095</v>
      </c>
      <c r="C41" s="6">
        <f>'YPF VALORES'!G41</f>
        <v>4.7537484393276097E-2</v>
      </c>
      <c r="D41" s="6">
        <f>'YPF VALORES'!J41</f>
        <v>-6.1869107651978283E-2</v>
      </c>
      <c r="E41" s="6">
        <f>'YPF VALORES'!M41</f>
        <v>8.4560633973037147E-2</v>
      </c>
      <c r="F41" s="6">
        <f>'YPF VALORES'!P41</f>
        <v>0.31545476822959095</v>
      </c>
      <c r="G41" s="6" t="e">
        <f>'YPF VALORES'!S41</f>
        <v>#VALUE!</v>
      </c>
      <c r="H41" s="6">
        <f>'YPF VALORES'!V41</f>
        <v>0.1785965827749274</v>
      </c>
      <c r="I41" s="6">
        <f>'YPF VALORES'!Y41</f>
        <v>0.22586011072323164</v>
      </c>
      <c r="J41" s="6">
        <f>'YPF VALORES'!AB41</f>
        <v>0.63973751474650942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sqref="A1:B13"/>
    </sheetView>
  </sheetViews>
  <sheetFormatPr baseColWidth="10" defaultRowHeight="15" x14ac:dyDescent="0.25"/>
  <sheetData>
    <row r="1" spans="1:2" x14ac:dyDescent="0.25">
      <c r="A1" s="6" t="s">
        <v>412</v>
      </c>
      <c r="B1" t="s">
        <v>415</v>
      </c>
    </row>
    <row r="2" spans="1:2" x14ac:dyDescent="0.25">
      <c r="A2" s="6" t="s">
        <v>41</v>
      </c>
      <c r="B2" t="s">
        <v>416</v>
      </c>
    </row>
    <row r="3" spans="1:2" x14ac:dyDescent="0.25">
      <c r="A3" s="6" t="s">
        <v>47</v>
      </c>
      <c r="B3" s="6" t="s">
        <v>47</v>
      </c>
    </row>
    <row r="4" spans="1:2" x14ac:dyDescent="0.25">
      <c r="A4" s="6" t="s">
        <v>49</v>
      </c>
      <c r="B4" s="6" t="s">
        <v>417</v>
      </c>
    </row>
    <row r="5" spans="1:2" x14ac:dyDescent="0.25">
      <c r="A5" s="6" t="s">
        <v>53</v>
      </c>
      <c r="B5" s="6" t="s">
        <v>417</v>
      </c>
    </row>
    <row r="6" spans="1:2" x14ac:dyDescent="0.25">
      <c r="A6" s="6" t="s">
        <v>30</v>
      </c>
      <c r="B6" t="s">
        <v>418</v>
      </c>
    </row>
    <row r="7" spans="1:2" x14ac:dyDescent="0.25">
      <c r="A7" s="6" t="s">
        <v>34</v>
      </c>
      <c r="B7" t="s">
        <v>419</v>
      </c>
    </row>
    <row r="8" spans="1:2" x14ac:dyDescent="0.25">
      <c r="A8" s="6" t="s">
        <v>413</v>
      </c>
      <c r="B8" t="s">
        <v>420</v>
      </c>
    </row>
    <row r="9" spans="1:2" x14ac:dyDescent="0.25">
      <c r="A9" s="6" t="s">
        <v>18</v>
      </c>
      <c r="B9" t="s">
        <v>421</v>
      </c>
    </row>
    <row r="10" spans="1:2" x14ac:dyDescent="0.25">
      <c r="A10" s="6" t="s">
        <v>23</v>
      </c>
      <c r="B10" t="s">
        <v>421</v>
      </c>
    </row>
    <row r="11" spans="1:2" x14ac:dyDescent="0.25">
      <c r="A11" s="6" t="s">
        <v>22</v>
      </c>
      <c r="B11" t="s">
        <v>422</v>
      </c>
    </row>
    <row r="12" spans="1:2" x14ac:dyDescent="0.25">
      <c r="A12" s="6" t="s">
        <v>24</v>
      </c>
      <c r="B12" t="s">
        <v>423</v>
      </c>
    </row>
    <row r="13" spans="1:2" x14ac:dyDescent="0.25">
      <c r="A13" s="6" t="s">
        <v>414</v>
      </c>
      <c r="B13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s="2" t="s">
        <v>7</v>
      </c>
      <c r="B1" t="s">
        <v>425</v>
      </c>
      <c r="C1" t="s">
        <v>426</v>
      </c>
      <c r="D1" t="s">
        <v>427</v>
      </c>
      <c r="E1" t="s">
        <v>428</v>
      </c>
    </row>
    <row r="2" spans="1:5" x14ac:dyDescent="0.25">
      <c r="A2" s="2">
        <f>WORKDAY('BD YPF'!C2,1,Sheet1!$M$4:$M$4)</f>
        <v>45513</v>
      </c>
      <c r="B2">
        <f>_xll.BDH(Sheet1!$B$1,"PX_OPEN",A2)</f>
        <v>19.89</v>
      </c>
      <c r="C2">
        <f>_xll.BDH(Sheet1!$B$1, "PX_LOW",A2)</f>
        <v>19.5</v>
      </c>
      <c r="D2">
        <f>_xll.BDH(Sheet1!$B$1,"PX_HIGH",A2)</f>
        <v>20.73</v>
      </c>
      <c r="E2">
        <f>_xll.BDH(Sheet1!$B$1,"PX_LAST",A2)</f>
        <v>20.58</v>
      </c>
    </row>
    <row r="3" spans="1:5" x14ac:dyDescent="0.25">
      <c r="A3" s="2">
        <f>WORKDAY('BD YPF'!C3,1)</f>
        <v>45422</v>
      </c>
      <c r="B3">
        <f>_xll.BDH(Sheet1!$B$1,"PX_OPEN",A3)</f>
        <v>24.59</v>
      </c>
      <c r="C3">
        <f>_xll.BDH(Sheet1!$B$1, "PX_LOW",A3)</f>
        <v>22.76</v>
      </c>
      <c r="D3">
        <f>_xll.BDH(Sheet1!$B$1,"PX_HIGH",A3)</f>
        <v>24.698799999999999</v>
      </c>
      <c r="E3">
        <f>_xll.BDH(Sheet1!$B$1,"PX_LAST",A3)</f>
        <v>22.78</v>
      </c>
    </row>
    <row r="4" spans="1:5" x14ac:dyDescent="0.25">
      <c r="A4" s="2">
        <f>WORKDAY('BD YPF'!C4,1)</f>
        <v>45358</v>
      </c>
      <c r="B4">
        <f>_xll.BDH(Sheet1!$B$1,"PX_OPEN",A4)</f>
        <v>18.45</v>
      </c>
      <c r="C4">
        <f>_xll.BDH(Sheet1!$B$1, "PX_LOW",A4)</f>
        <v>18.135000000000002</v>
      </c>
      <c r="D4">
        <f>_xll.BDH(Sheet1!$B$1,"PX_HIGH",A4)</f>
        <v>18.8399</v>
      </c>
      <c r="E4">
        <f>_xll.BDH(Sheet1!$B$1,"PX_LAST",A4)</f>
        <v>18.32</v>
      </c>
    </row>
    <row r="5" spans="1:5" x14ac:dyDescent="0.25">
      <c r="A5" s="2">
        <f>WORKDAY('BD YPF'!C5,1)</f>
        <v>45239</v>
      </c>
      <c r="B5">
        <f>_xll.BDH(Sheet1!$B$1,"PX_OPEN",A5)</f>
        <v>9.77</v>
      </c>
      <c r="C5">
        <f>_xll.BDH(Sheet1!$B$1, "PX_LOW",A5)</f>
        <v>9.57</v>
      </c>
      <c r="D5">
        <f>_xll.BDH(Sheet1!$B$1,"PX_HIGH",A5)</f>
        <v>10.295</v>
      </c>
      <c r="E5">
        <f>_xll.BDH(Sheet1!$B$1,"PX_LAST",A5)</f>
        <v>9.9600000000000009</v>
      </c>
    </row>
    <row r="6" spans="1:5" x14ac:dyDescent="0.25">
      <c r="A6" s="2">
        <f>WORKDAY('BD YPF'!C6,1)</f>
        <v>45149</v>
      </c>
      <c r="B6">
        <f>_xll.BDH(Sheet1!$B$1,"PX_OPEN",A6)</f>
        <v>14.57</v>
      </c>
      <c r="C6">
        <f>_xll.BDH(Sheet1!$B$1, "PX_LOW",A6)</f>
        <v>14.11</v>
      </c>
      <c r="D6">
        <f>_xll.BDH(Sheet1!$B$1,"PX_HIGH",A6)</f>
        <v>14.87</v>
      </c>
      <c r="E6">
        <f>_xll.BDH(Sheet1!$B$1,"PX_LAST",A6)</f>
        <v>14.51</v>
      </c>
    </row>
    <row r="7" spans="1:5" x14ac:dyDescent="0.25">
      <c r="A7" s="2">
        <f>WORKDAY('BD YPF'!C7,1)</f>
        <v>45058</v>
      </c>
      <c r="B7">
        <f>_xll.BDH(Sheet1!$B$1,"PX_OPEN",A7)</f>
        <v>11.83</v>
      </c>
      <c r="C7">
        <f>_xll.BDH(Sheet1!$B$1, "PX_LOW",A7)</f>
        <v>11.29</v>
      </c>
      <c r="D7">
        <f>_xll.BDH(Sheet1!$B$1,"PX_HIGH",A7)</f>
        <v>12.1</v>
      </c>
      <c r="E7">
        <f>_xll.BDH(Sheet1!$B$1,"PX_LAST",A7)</f>
        <v>11.36</v>
      </c>
    </row>
    <row r="8" spans="1:5" x14ac:dyDescent="0.25">
      <c r="A8" s="2">
        <f>WORKDAY('BD YPF'!C8,1)</f>
        <v>44995</v>
      </c>
      <c r="B8">
        <f>_xll.BDH(Sheet1!$B$1,"PX_OPEN",A8)</f>
        <v>11.8</v>
      </c>
      <c r="C8">
        <f>_xll.BDH(Sheet1!$B$1, "PX_LOW",A8)</f>
        <v>10.6</v>
      </c>
      <c r="D8">
        <f>_xll.BDH(Sheet1!$B$1,"PX_HIGH",A8)</f>
        <v>11.9</v>
      </c>
      <c r="E8">
        <f>_xll.BDH(Sheet1!$B$1,"PX_LAST",A8)</f>
        <v>10.65</v>
      </c>
    </row>
    <row r="9" spans="1:5" x14ac:dyDescent="0.25">
      <c r="A9" s="2">
        <f>WORKDAY('BD YPF'!C9,1)</f>
        <v>44875</v>
      </c>
      <c r="B9">
        <f>_xll.BDH(Sheet1!$B$1,"PX_OPEN",A9)</f>
        <v>7.5</v>
      </c>
      <c r="C9">
        <f>_xll.BDH(Sheet1!$B$1, "PX_LOW",A9)</f>
        <v>7.1139000000000001</v>
      </c>
      <c r="D9">
        <f>_xll.BDH(Sheet1!$B$1,"PX_HIGH",A9)</f>
        <v>7.61</v>
      </c>
      <c r="E9">
        <f>_xll.BDH(Sheet1!$B$1,"PX_LAST",A9)</f>
        <v>7.19</v>
      </c>
    </row>
    <row r="10" spans="1:5" x14ac:dyDescent="0.25">
      <c r="A10" s="2">
        <f>WORKDAY('BD YPF'!C10,1)</f>
        <v>44784</v>
      </c>
      <c r="B10">
        <f>_xll.BDH(Sheet1!$B$1,"PX_OPEN",A10)</f>
        <v>4.0199999999999996</v>
      </c>
      <c r="C10">
        <f>_xll.BDH(Sheet1!$B$1, "PX_LOW",A10)</f>
        <v>4</v>
      </c>
      <c r="D10">
        <f>_xll.BDH(Sheet1!$B$1,"PX_HIGH",A10)</f>
        <v>4.18</v>
      </c>
      <c r="E10">
        <f>_xll.BDH(Sheet1!$B$1,"PX_LAST",A10)</f>
        <v>4.09</v>
      </c>
    </row>
    <row r="11" spans="1:5" x14ac:dyDescent="0.25">
      <c r="A11" s="2">
        <f>WORKDAY('BD YPF'!C11,1)</f>
        <v>44693</v>
      </c>
      <c r="B11">
        <f>_xll.BDH(Sheet1!$B$1,"PX_OPEN",A11)</f>
        <v>4.0199999999999996</v>
      </c>
      <c r="C11">
        <f>_xll.BDH(Sheet1!$B$1, "PX_LOW",A11)</f>
        <v>3.86</v>
      </c>
      <c r="D11">
        <f>_xll.BDH(Sheet1!$B$1,"PX_HIGH",A11)</f>
        <v>4.12</v>
      </c>
      <c r="E11">
        <f>_xll.BDH(Sheet1!$B$1,"PX_LAST",A11)</f>
        <v>4.04</v>
      </c>
    </row>
    <row r="12" spans="1:5" x14ac:dyDescent="0.25">
      <c r="A12" s="2">
        <f>WORKDAY('BD YPF'!C12,1)</f>
        <v>44624</v>
      </c>
      <c r="B12">
        <f>_xll.BDH(Sheet1!$B$1,"PX_OPEN",A12)</f>
        <v>4.5999999999999996</v>
      </c>
      <c r="C12">
        <f>_xll.BDH(Sheet1!$B$1, "PX_LOW",A12)</f>
        <v>4.2649999999999997</v>
      </c>
      <c r="D12">
        <f>_xll.BDH(Sheet1!$B$1,"PX_HIGH",A12)</f>
        <v>4.6050000000000004</v>
      </c>
      <c r="E12">
        <f>_xll.BDH(Sheet1!$B$1,"PX_LAST",A12)</f>
        <v>4.34</v>
      </c>
    </row>
    <row r="13" spans="1:5" x14ac:dyDescent="0.25">
      <c r="A13" s="2">
        <f>WORKDAY('BD YPF'!C13,1)</f>
        <v>44510</v>
      </c>
      <c r="B13">
        <f>_xll.BDH(Sheet1!$B$1,"PX_OPEN",A13)</f>
        <v>4.625</v>
      </c>
      <c r="C13">
        <f>_xll.BDH(Sheet1!$B$1, "PX_LOW",A13)</f>
        <v>4.37</v>
      </c>
      <c r="D13">
        <f>_xll.BDH(Sheet1!$B$1,"PX_HIGH",A13)</f>
        <v>4.7300000000000004</v>
      </c>
      <c r="E13">
        <f>_xll.BDH(Sheet1!$B$1,"PX_LAST",A13)</f>
        <v>4.4000000000000004</v>
      </c>
    </row>
    <row r="14" spans="1:5" x14ac:dyDescent="0.25">
      <c r="A14" s="2">
        <f>WORKDAY('BD YPF'!C14,1)</f>
        <v>44419</v>
      </c>
      <c r="B14">
        <f>_xll.BDH(Sheet1!$B$1,"PX_OPEN",A14)</f>
        <v>4.8</v>
      </c>
      <c r="C14">
        <f>_xll.BDH(Sheet1!$B$1, "PX_LOW",A14)</f>
        <v>4.75</v>
      </c>
      <c r="D14">
        <f>_xll.BDH(Sheet1!$B$1,"PX_HIGH",A14)</f>
        <v>5.14</v>
      </c>
      <c r="E14">
        <f>_xll.BDH(Sheet1!$B$1,"PX_LAST",A14)</f>
        <v>5.0999999999999996</v>
      </c>
    </row>
    <row r="15" spans="1:5" x14ac:dyDescent="0.25">
      <c r="A15" s="2">
        <f>WORKDAY('BD YPF'!C15,1)</f>
        <v>44327</v>
      </c>
      <c r="B15">
        <f>_xll.BDH(Sheet1!$B$1,"PX_OPEN",A15)</f>
        <v>3.98</v>
      </c>
      <c r="C15">
        <f>_xll.BDH(Sheet1!$B$1, "PX_LOW",A15)</f>
        <v>3.88</v>
      </c>
      <c r="D15">
        <f>_xll.BDH(Sheet1!$B$1,"PX_HIGH",A15)</f>
        <v>4</v>
      </c>
      <c r="E15">
        <f>_xll.BDH(Sheet1!$B$1,"PX_LAST",A15)</f>
        <v>3.9</v>
      </c>
    </row>
    <row r="16" spans="1:5" x14ac:dyDescent="0.25">
      <c r="A16" s="2">
        <f>WORKDAY('BD YPF'!C16,1)</f>
        <v>44260</v>
      </c>
      <c r="B16">
        <f>_xll.BDH(Sheet1!$B$1,"PX_OPEN",A16)</f>
        <v>4.3600000000000003</v>
      </c>
      <c r="C16">
        <f>_xll.BDH(Sheet1!$B$1, "PX_LOW",A16)</f>
        <v>4.1500000000000004</v>
      </c>
      <c r="D16">
        <f>_xll.BDH(Sheet1!$B$1,"PX_HIGH",A16)</f>
        <v>4.4800000000000004</v>
      </c>
      <c r="E16">
        <f>_xll.BDH(Sheet1!$B$1,"PX_LAST",A16)</f>
        <v>4.25</v>
      </c>
    </row>
    <row r="17" spans="1:5" x14ac:dyDescent="0.25">
      <c r="A17" s="2">
        <f>WORKDAY('BD YPF'!C17,1)</f>
        <v>44146</v>
      </c>
      <c r="B17">
        <f>_xll.BDH(Sheet1!$B$1,"PX_OPEN",A17)</f>
        <v>4.87</v>
      </c>
      <c r="C17">
        <f>_xll.BDH(Sheet1!$B$1, "PX_LOW",A17)</f>
        <v>4.45</v>
      </c>
      <c r="D17">
        <f>_xll.BDH(Sheet1!$B$1,"PX_HIGH",A17)</f>
        <v>4.87</v>
      </c>
      <c r="E17">
        <f>_xll.BDH(Sheet1!$B$1,"PX_LAST",A17)</f>
        <v>4.58</v>
      </c>
    </row>
    <row r="18" spans="1:5" x14ac:dyDescent="0.25">
      <c r="A18" s="2">
        <f>WORKDAY('BD YPF'!C18,1)</f>
        <v>44054</v>
      </c>
      <c r="B18">
        <f>_xll.BDH(Sheet1!$B$1,"PX_OPEN",A18)</f>
        <v>6.1</v>
      </c>
      <c r="C18">
        <f>_xll.BDH(Sheet1!$B$1, "PX_LOW",A18)</f>
        <v>5.86</v>
      </c>
      <c r="D18">
        <f>_xll.BDH(Sheet1!$B$1,"PX_HIGH",A18)</f>
        <v>6.2949999999999999</v>
      </c>
      <c r="E18">
        <f>_xll.BDH(Sheet1!$B$1,"PX_LAST",A18)</f>
        <v>5.9</v>
      </c>
    </row>
    <row r="19" spans="1:5" x14ac:dyDescent="0.25">
      <c r="A19" s="2">
        <f>WORKDAY('BD YPF'!C19,1)</f>
        <v>43963</v>
      </c>
      <c r="B19">
        <f>_xll.BDH(Sheet1!$B$1,"PX_OPEN",A19)</f>
        <v>4.33</v>
      </c>
      <c r="C19">
        <f>_xll.BDH(Sheet1!$B$1, "PX_LOW",A19)</f>
        <v>4.17</v>
      </c>
      <c r="D19">
        <f>_xll.BDH(Sheet1!$B$1,"PX_HIGH",A19)</f>
        <v>4.6399999999999997</v>
      </c>
      <c r="E19">
        <f>_xll.BDH(Sheet1!$B$1,"PX_LAST",A19)</f>
        <v>4.2699999999999996</v>
      </c>
    </row>
    <row r="20" spans="1:5" x14ac:dyDescent="0.25">
      <c r="A20" s="2">
        <f>WORKDAY('BD YPF'!C20,1)</f>
        <v>43896</v>
      </c>
      <c r="B20">
        <f>_xll.BDH(Sheet1!$B$1,"PX_OPEN",A20)</f>
        <v>7.57</v>
      </c>
      <c r="C20">
        <f>_xll.BDH(Sheet1!$B$1, "PX_LOW",A20)</f>
        <v>7.2050000000000001</v>
      </c>
      <c r="D20">
        <f>_xll.BDH(Sheet1!$B$1,"PX_HIGH",A20)</f>
        <v>7.67</v>
      </c>
      <c r="E20">
        <f>_xll.BDH(Sheet1!$B$1,"PX_LAST",A20)</f>
        <v>7.3</v>
      </c>
    </row>
    <row r="21" spans="1:5" x14ac:dyDescent="0.25">
      <c r="A21" s="2">
        <f>WORKDAY('BD YPF'!C21,1)</f>
        <v>43777</v>
      </c>
      <c r="B21">
        <f>_xll.BDH(Sheet1!$B$1,"PX_OPEN",A21)</f>
        <v>9.5399999999999991</v>
      </c>
      <c r="C21">
        <f>_xll.BDH(Sheet1!$B$1, "PX_LOW",A21)</f>
        <v>9.2850000000000001</v>
      </c>
      <c r="D21">
        <f>_xll.BDH(Sheet1!$B$1,"PX_HIGH",A21)</f>
        <v>9.61</v>
      </c>
      <c r="E21">
        <f>_xll.BDH(Sheet1!$B$1,"PX_LAST",A21)</f>
        <v>9.42</v>
      </c>
    </row>
    <row r="22" spans="1:5" x14ac:dyDescent="0.25">
      <c r="A22" s="2">
        <f>WORKDAY('BD YPF'!C22,1)</f>
        <v>43685</v>
      </c>
      <c r="B22">
        <f>_xll.BDH(Sheet1!$B$1,"PX_OPEN",A22)</f>
        <v>15.94</v>
      </c>
      <c r="C22">
        <f>_xll.BDH(Sheet1!$B$1, "PX_LOW",A22)</f>
        <v>15.46</v>
      </c>
      <c r="D22">
        <f>_xll.BDH(Sheet1!$B$1,"PX_HIGH",A22)</f>
        <v>16.079999999999998</v>
      </c>
      <c r="E22">
        <f>_xll.BDH(Sheet1!$B$1,"PX_LAST",A22)</f>
        <v>15.63</v>
      </c>
    </row>
    <row r="23" spans="1:5" x14ac:dyDescent="0.25">
      <c r="A23" s="2">
        <f>WORKDAY('BD YPF'!C23,1)</f>
        <v>43595</v>
      </c>
      <c r="B23">
        <f>_xll.BDH(Sheet1!$B$1,"PX_OPEN",A23)</f>
        <v>15</v>
      </c>
      <c r="C23">
        <f>_xll.BDH(Sheet1!$B$1, "PX_LOW",A23)</f>
        <v>14.5199</v>
      </c>
      <c r="D23">
        <f>_xll.BDH(Sheet1!$B$1,"PX_HIGH",A23)</f>
        <v>15.06</v>
      </c>
      <c r="E23">
        <f>_xll.BDH(Sheet1!$B$1,"PX_LAST",A23)</f>
        <v>14.63</v>
      </c>
    </row>
    <row r="24" spans="1:5" x14ac:dyDescent="0.25">
      <c r="A24" s="2">
        <f>WORKDAY('BD YPF'!C24,1)</f>
        <v>43532</v>
      </c>
      <c r="B24">
        <f>_xll.BDH(Sheet1!$B$1,"PX_OPEN",A24)</f>
        <v>13.06</v>
      </c>
      <c r="C24">
        <f>_xll.BDH(Sheet1!$B$1, "PX_LOW",A24)</f>
        <v>12.615</v>
      </c>
      <c r="D24">
        <f>_xll.BDH(Sheet1!$B$1,"PX_HIGH",A24)</f>
        <v>13.07</v>
      </c>
      <c r="E24">
        <f>_xll.BDH(Sheet1!$B$1,"PX_LAST",A24)</f>
        <v>12.84</v>
      </c>
    </row>
    <row r="25" spans="1:5" x14ac:dyDescent="0.25">
      <c r="A25" s="2">
        <f>WORKDAY('BD YPF'!C25,1)</f>
        <v>43416</v>
      </c>
      <c r="B25">
        <f>_xll.BDH(Sheet1!$B$1,"PX_OPEN",A25)</f>
        <v>15.69</v>
      </c>
      <c r="C25">
        <f>_xll.BDH(Sheet1!$B$1, "PX_LOW",A25)</f>
        <v>15.44</v>
      </c>
      <c r="D25">
        <f>_xll.BDH(Sheet1!$B$1,"PX_HIGH",A25)</f>
        <v>16.010000000000002</v>
      </c>
      <c r="E25">
        <f>_xll.BDH(Sheet1!$B$1,"PX_LAST",A25)</f>
        <v>15.54</v>
      </c>
    </row>
    <row r="26" spans="1:5" x14ac:dyDescent="0.25">
      <c r="A26" s="2">
        <f>WORKDAY('BD YPF'!C26,1)</f>
        <v>43320</v>
      </c>
      <c r="B26">
        <f>_xll.BDH(Sheet1!$B$1,"PX_OPEN",A26)</f>
        <v>16.170000000000002</v>
      </c>
      <c r="C26">
        <f>_xll.BDH(Sheet1!$B$1, "PX_LOW",A26)</f>
        <v>15.35</v>
      </c>
      <c r="D26">
        <f>_xll.BDH(Sheet1!$B$1,"PX_HIGH",A26)</f>
        <v>16.170000000000002</v>
      </c>
      <c r="E26">
        <f>_xll.BDH(Sheet1!$B$1,"PX_LAST",A26)</f>
        <v>15.53</v>
      </c>
    </row>
    <row r="27" spans="1:5" x14ac:dyDescent="0.25">
      <c r="A27" s="2">
        <f>WORKDAY('BD YPF'!C27,1)</f>
        <v>43229</v>
      </c>
      <c r="B27">
        <f>_xll.BDH(Sheet1!$B$1,"PX_OPEN",A27)</f>
        <v>19.95</v>
      </c>
      <c r="C27">
        <f>_xll.BDH(Sheet1!$B$1, "PX_LOW",A27)</f>
        <v>19.329999999999998</v>
      </c>
      <c r="D27">
        <f>_xll.BDH(Sheet1!$B$1,"PX_HIGH",A27)</f>
        <v>20.11</v>
      </c>
      <c r="E27">
        <f>_xll.BDH(Sheet1!$B$1,"PX_LAST",A27)</f>
        <v>20.079999999999998</v>
      </c>
    </row>
    <row r="28" spans="1:5" x14ac:dyDescent="0.25">
      <c r="A28" s="2">
        <f>WORKDAY('BD YPF'!C28,1)</f>
        <v>43164</v>
      </c>
      <c r="B28">
        <f>_xll.BDH(Sheet1!$B$1,"PX_OPEN",A28)</f>
        <v>22.45</v>
      </c>
      <c r="C28">
        <f>_xll.BDH(Sheet1!$B$1, "PX_LOW",A28)</f>
        <v>22.22</v>
      </c>
      <c r="D28">
        <f>_xll.BDH(Sheet1!$B$1,"PX_HIGH",A28)</f>
        <v>22.75</v>
      </c>
      <c r="E28">
        <f>_xll.BDH(Sheet1!$B$1,"PX_LAST",A28)</f>
        <v>22.37</v>
      </c>
    </row>
    <row r="29" spans="1:5" x14ac:dyDescent="0.25">
      <c r="A29" s="2">
        <f>WORKDAY('BD YPF'!C29,1)</f>
        <v>43048</v>
      </c>
      <c r="B29">
        <f>_xll.BDH(Sheet1!$B$1,"PX_OPEN",A29)</f>
        <v>25</v>
      </c>
      <c r="C29">
        <f>_xll.BDH(Sheet1!$B$1, "PX_LOW",A29)</f>
        <v>24.03</v>
      </c>
      <c r="D29">
        <f>_xll.BDH(Sheet1!$B$1,"PX_HIGH",A29)</f>
        <v>25.25</v>
      </c>
      <c r="E29">
        <f>_xll.BDH(Sheet1!$B$1,"PX_LAST",A29)</f>
        <v>24.11</v>
      </c>
    </row>
    <row r="30" spans="1:5" x14ac:dyDescent="0.25">
      <c r="A30" s="2">
        <f>WORKDAY('BD YPF'!C30,1)</f>
        <v>42956</v>
      </c>
      <c r="B30">
        <f>_xll.BDH(Sheet1!$B$1,"PX_OPEN",A30)</f>
        <v>19.32</v>
      </c>
      <c r="C30">
        <f>_xll.BDH(Sheet1!$B$1, "PX_LOW",A30)</f>
        <v>18.41</v>
      </c>
      <c r="D30">
        <f>_xll.BDH(Sheet1!$B$1,"PX_HIGH",A30)</f>
        <v>19.649999999999999</v>
      </c>
      <c r="E30">
        <f>_xll.BDH(Sheet1!$B$1,"PX_LAST",A30)</f>
        <v>18.8</v>
      </c>
    </row>
    <row r="31" spans="1:5" x14ac:dyDescent="0.25">
      <c r="A31" s="2">
        <f>WORKDAY('BD YPF'!C31,1)</f>
        <v>42865</v>
      </c>
      <c r="B31">
        <f>_xll.BDH(Sheet1!$B$1,"PX_OPEN",A31)</f>
        <v>24.39</v>
      </c>
      <c r="C31">
        <f>_xll.BDH(Sheet1!$B$1, "PX_LOW",A31)</f>
        <v>24.15</v>
      </c>
      <c r="D31">
        <f>_xll.BDH(Sheet1!$B$1,"PX_HIGH",A31)</f>
        <v>25</v>
      </c>
      <c r="E31">
        <f>_xll.BDH(Sheet1!$B$1,"PX_LAST",A31)</f>
        <v>24.3</v>
      </c>
    </row>
    <row r="32" spans="1:5" x14ac:dyDescent="0.25">
      <c r="A32" s="2">
        <f>WORKDAY('BD YPF'!C32,1)</f>
        <v>42804</v>
      </c>
      <c r="B32">
        <f>_xll.BDH(Sheet1!$B$1,"PX_OPEN",A32)</f>
        <v>20.94</v>
      </c>
      <c r="C32">
        <f>_xll.BDH(Sheet1!$B$1, "PX_LOW",A32)</f>
        <v>20.5</v>
      </c>
      <c r="D32">
        <f>_xll.BDH(Sheet1!$B$1,"PX_HIGH",A32)</f>
        <v>21.33</v>
      </c>
      <c r="E32">
        <f>_xll.BDH(Sheet1!$B$1,"PX_LAST",A32)</f>
        <v>20.61</v>
      </c>
    </row>
    <row r="33" spans="1:5" x14ac:dyDescent="0.25">
      <c r="A33" s="2">
        <f>WORKDAY('BD YPF'!C33,1)</f>
        <v>42683</v>
      </c>
      <c r="B33">
        <f>_xll.BDH(Sheet1!$B$1,"PX_OPEN",A33)</f>
        <v>15.99</v>
      </c>
      <c r="C33">
        <f>_xll.BDH(Sheet1!$B$1, "PX_LOW",A33)</f>
        <v>15.43</v>
      </c>
      <c r="D33">
        <f>_xll.BDH(Sheet1!$B$1,"PX_HIGH",A33)</f>
        <v>16.41</v>
      </c>
      <c r="E33">
        <f>_xll.BDH(Sheet1!$B$1,"PX_LAST",A33)</f>
        <v>15.97</v>
      </c>
    </row>
    <row r="34" spans="1:5" x14ac:dyDescent="0.25">
      <c r="A34" s="2">
        <f>WORKDAY('BD YPF'!C34,1)</f>
        <v>42587</v>
      </c>
      <c r="B34">
        <f>_xll.BDH(Sheet1!$B$1,"PX_OPEN",A34)</f>
        <v>19.13</v>
      </c>
      <c r="C34">
        <f>_xll.BDH(Sheet1!$B$1, "PX_LOW",A34)</f>
        <v>18.2</v>
      </c>
      <c r="D34">
        <f>_xll.BDH(Sheet1!$B$1,"PX_HIGH",A34)</f>
        <v>19.594999999999999</v>
      </c>
      <c r="E34">
        <f>_xll.BDH(Sheet1!$B$1,"PX_LAST",A34)</f>
        <v>18.32</v>
      </c>
    </row>
    <row r="35" spans="1:5" x14ac:dyDescent="0.25">
      <c r="A35" s="2">
        <f>WORKDAY('BD YPF'!C35,1)</f>
        <v>42501</v>
      </c>
      <c r="B35">
        <f>_xll.BDH(Sheet1!$B$1,"PX_OPEN",A35)</f>
        <v>19.940000000000001</v>
      </c>
      <c r="C35">
        <f>_xll.BDH(Sheet1!$B$1, "PX_LOW",A35)</f>
        <v>19.62</v>
      </c>
      <c r="D35">
        <f>_xll.BDH(Sheet1!$B$1,"PX_HIGH",A35)</f>
        <v>20.76</v>
      </c>
      <c r="E35">
        <f>_xll.BDH(Sheet1!$B$1,"PX_LAST",A35)</f>
        <v>20.7</v>
      </c>
    </row>
    <row r="36" spans="1:5" x14ac:dyDescent="0.25">
      <c r="A36" s="2">
        <f>WORKDAY('BD YPF'!C36,1)</f>
        <v>42433</v>
      </c>
      <c r="B36">
        <f>_xll.BDH(Sheet1!$B$1,"PX_OPEN",A36)</f>
        <v>18.850000000000001</v>
      </c>
      <c r="C36">
        <f>_xll.BDH(Sheet1!$B$1, "PX_LOW",A36)</f>
        <v>18.23</v>
      </c>
      <c r="D36">
        <f>_xll.BDH(Sheet1!$B$1,"PX_HIGH",A36)</f>
        <v>19</v>
      </c>
      <c r="E36">
        <f>_xll.BDH(Sheet1!$B$1,"PX_LAST",A36)</f>
        <v>18.809999999999999</v>
      </c>
    </row>
    <row r="37" spans="1:5" x14ac:dyDescent="0.25">
      <c r="A37" s="2">
        <f>WORKDAY('BD YPF'!C37,1)</f>
        <v>42314</v>
      </c>
      <c r="B37">
        <f>_xll.BDH(Sheet1!$B$1,"PX_OPEN",A37)</f>
        <v>21.18</v>
      </c>
      <c r="C37">
        <f>_xll.BDH(Sheet1!$B$1, "PX_LOW",A37)</f>
        <v>20.92</v>
      </c>
      <c r="D37">
        <f>_xll.BDH(Sheet1!$B$1,"PX_HIGH",A37)</f>
        <v>21.53</v>
      </c>
      <c r="E37">
        <f>_xll.BDH(Sheet1!$B$1,"PX_LAST",A37)</f>
        <v>21.08</v>
      </c>
    </row>
    <row r="38" spans="1:5" x14ac:dyDescent="0.25">
      <c r="A38" s="2">
        <f>WORKDAY('BD YPF'!C38,1)</f>
        <v>42222</v>
      </c>
      <c r="B38">
        <f>_xll.BDH(Sheet1!$B$1,"PX_OPEN",A38)</f>
        <v>23.25</v>
      </c>
      <c r="C38">
        <f>_xll.BDH(Sheet1!$B$1, "PX_LOW",A38)</f>
        <v>22.71</v>
      </c>
      <c r="D38">
        <f>_xll.BDH(Sheet1!$B$1,"PX_HIGH",A38)</f>
        <v>23.75</v>
      </c>
      <c r="E38">
        <f>_xll.BDH(Sheet1!$B$1,"PX_LAST",A38)</f>
        <v>23.5</v>
      </c>
    </row>
    <row r="39" spans="1:5" x14ac:dyDescent="0.25">
      <c r="A39" s="2">
        <f>WORKDAY('BD YPF'!C39,1)</f>
        <v>42132</v>
      </c>
      <c r="B39">
        <f>_xll.BDH(Sheet1!$B$1,"PX_OPEN",A39)</f>
        <v>30.18</v>
      </c>
      <c r="C39">
        <f>_xll.BDH(Sheet1!$B$1, "PX_LOW",A39)</f>
        <v>29.76</v>
      </c>
      <c r="D39">
        <f>_xll.BDH(Sheet1!$B$1,"PX_HIGH",A39)</f>
        <v>30.65</v>
      </c>
      <c r="E39">
        <f>_xll.BDH(Sheet1!$B$1,"PX_LAST",A39)</f>
        <v>30.15</v>
      </c>
    </row>
    <row r="40" spans="1:5" x14ac:dyDescent="0.25">
      <c r="A40" s="2">
        <f>WORKDAY('BD YPF'!C40,1)</f>
        <v>42062</v>
      </c>
      <c r="B40">
        <f>_xll.BDH(Sheet1!$B$1,"PX_OPEN",A40)</f>
        <v>25.38</v>
      </c>
      <c r="C40">
        <f>_xll.BDH(Sheet1!$B$1, "PX_LOW",A40)</f>
        <v>25</v>
      </c>
      <c r="D40">
        <f>_xll.BDH(Sheet1!$B$1,"PX_HIGH",A40)</f>
        <v>25.93</v>
      </c>
      <c r="E40">
        <f>_xll.BDH(Sheet1!$B$1,"PX_LAST",A40)</f>
        <v>25.69</v>
      </c>
    </row>
    <row r="41" spans="1:5" x14ac:dyDescent="0.25">
      <c r="A41" s="2">
        <f>WORKDAY('BD YPF'!C41,1)</f>
        <v>41949</v>
      </c>
      <c r="B41">
        <f>_xll.BDH(Sheet1!$B$1,"PX_OPEN",A41)</f>
        <v>34.5</v>
      </c>
      <c r="C41">
        <f>_xll.BDH(Sheet1!$B$1, "PX_LOW",A41)</f>
        <v>32.89</v>
      </c>
      <c r="D41">
        <f>_xll.BDH(Sheet1!$B$1,"PX_HIGH",A41)</f>
        <v>34.549999999999997</v>
      </c>
      <c r="E41">
        <f>_xll.BDH(Sheet1!$B$1,"PX_LAST",A41)</f>
        <v>33.94</v>
      </c>
    </row>
    <row r="42" spans="1:5" x14ac:dyDescent="0.25">
      <c r="A42" s="2"/>
    </row>
    <row r="43" spans="1:5" x14ac:dyDescent="0.25">
      <c r="A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Sheet1</vt:lpstr>
      <vt:lpstr>MAS EJEMPLOS DEL TRAINING</vt:lpstr>
      <vt:lpstr>BD YPF</vt:lpstr>
      <vt:lpstr>BD YPF p WORD</vt:lpstr>
      <vt:lpstr>YPF VALORES</vt:lpstr>
      <vt:lpstr>YPF FORMULAS</vt:lpstr>
      <vt:lpstr>YPF</vt:lpstr>
      <vt:lpstr>Hoja1</vt:lpstr>
      <vt:lpstr>YPF-VELAS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Villar, Miledy</dc:creator>
  <cp:lastModifiedBy>Bloomberg</cp:lastModifiedBy>
  <dcterms:created xsi:type="dcterms:W3CDTF">2024-07-19T14:45:54Z</dcterms:created>
  <dcterms:modified xsi:type="dcterms:W3CDTF">2024-10-17T19:44:01Z</dcterms:modified>
</cp:coreProperties>
</file>