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ottepapelard/Desktop/"/>
    </mc:Choice>
  </mc:AlternateContent>
  <xr:revisionPtr revIDLastSave="0" documentId="13_ncr:1_{041444C9-9D35-CE4C-8C57-C98C6A158061}" xr6:coauthVersionLast="47" xr6:coauthVersionMax="47" xr10:uidLastSave="{00000000-0000-0000-0000-000000000000}"/>
  <bookViews>
    <workbookView xWindow="0" yWindow="500" windowWidth="28800" windowHeight="15480" activeTab="4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  <sheet name="dashboard_visu" sheetId="14" r:id="rId5"/>
    <sheet name="annee" sheetId="13" state="hidden" r:id="rId6"/>
  </sheets>
  <definedNames>
    <definedName name="_xlchart.v1.0" hidden="1">dashboard!$A$2:$A$31</definedName>
    <definedName name="_xlchart.v1.1" hidden="1">dashboard!$B$2:$B$31</definedName>
    <definedName name="_xlchart.v1.10" hidden="1">dashboard!$A$2:$A$31</definedName>
    <definedName name="_xlchart.v1.11" hidden="1">dashboard!$B$2:$B$31</definedName>
    <definedName name="_xlchart.v1.12" hidden="1">dashboard!$A$2:$A$31</definedName>
    <definedName name="_xlchart.v1.13" hidden="1">dashboard!$B$2:$B$31</definedName>
    <definedName name="_xlchart.v1.14" hidden="1">dashboard!$A$78:$A$83</definedName>
    <definedName name="_xlchart.v1.15" hidden="1">dashboard!$B$78:$B$83</definedName>
    <definedName name="_xlchart.v1.16" hidden="1">dashboard!$A$2:$A$31</definedName>
    <definedName name="_xlchart.v1.17" hidden="1">dashboard!$B$2:$B$31</definedName>
    <definedName name="_xlchart.v1.2" hidden="1">dashboard!$A$2:$A$31</definedName>
    <definedName name="_xlchart.v1.3" hidden="1">dashboard!$B$2:$B$31</definedName>
    <definedName name="_xlchart.v1.4" hidden="1">dashboard!$A$2:$A$31</definedName>
    <definedName name="_xlchart.v1.5" hidden="1">dashboard!$B$2:$B$31</definedName>
    <definedName name="_xlchart.v1.6" hidden="1">dashboard!$A$2:$A$31</definedName>
    <definedName name="_xlchart.v1.7" hidden="1">dashboard!$B$2:$B$31</definedName>
    <definedName name="_xlchart.v1.8" hidden="1">dashboard!$A$2:$A$31</definedName>
    <definedName name="_xlchart.v1.9" hidden="1">dashboard!$B$2:$B$31</definedName>
    <definedName name="liste_annee">annee!$A$1:$A$101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5" i="11" l="1"/>
  <c r="F41" i="11" s="1"/>
  <c r="B80" i="11"/>
  <c r="B81" i="11"/>
  <c r="B82" i="11"/>
  <c r="B83" i="11"/>
  <c r="B79" i="11"/>
  <c r="B78" i="11"/>
  <c r="B76" i="11"/>
  <c r="C76" i="11" s="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59" i="11"/>
  <c r="B42" i="11"/>
  <c r="B41" i="11"/>
  <c r="B40" i="11"/>
  <c r="B39" i="11"/>
  <c r="F40" i="11" l="1"/>
  <c r="F42" i="11"/>
  <c r="F39" i="11"/>
  <c r="F43" i="11"/>
  <c r="F1" i="11"/>
  <c r="B46" i="11" s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C40" i="11" l="1"/>
  <c r="E41" i="11"/>
  <c r="E42" i="11"/>
  <c r="A43" i="11"/>
  <c r="E43" i="11" s="1"/>
  <c r="C41" i="11"/>
  <c r="D39" i="11"/>
  <c r="F4" i="11"/>
  <c r="B33" i="11"/>
  <c r="F2" i="11"/>
  <c r="F3" i="11" s="1"/>
  <c r="F6" i="11" l="1"/>
  <c r="E8" i="11" s="1"/>
  <c r="D41" i="11"/>
  <c r="E39" i="11"/>
  <c r="C39" i="11"/>
  <c r="D42" i="11"/>
  <c r="B43" i="11"/>
  <c r="C43" i="11" s="1"/>
  <c r="E40" i="11"/>
  <c r="D40" i="11"/>
  <c r="C42" i="11"/>
  <c r="D43" i="11" l="1"/>
</calcChain>
</file>

<file path=xl/sharedStrings.xml><?xml version="1.0" encoding="utf-8"?>
<sst xmlns="http://schemas.openxmlformats.org/spreadsheetml/2006/main" count="58900" uniqueCount="505">
  <si>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</si>
  <si>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</si>
  <si>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</si>
  <si>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</si>
  <si>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</si>
  <si>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</si>
  <si>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</si>
  <si>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</si>
  <si>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</si>
  <si>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</si>
  <si>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</si>
  <si>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</si>
  <si>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</si>
  <si>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</si>
  <si>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</si>
  <si>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</si>
  <si>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</si>
  <si>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</si>
  <si>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</si>
  <si>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</si>
  <si>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</si>
  <si>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</si>
  <si>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</si>
  <si>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</si>
  <si>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</si>
  <si>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</si>
  <si>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</si>
  <si>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</si>
  <si>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</si>
  <si>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</si>
  <si>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</si>
  <si>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</si>
  <si>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</si>
  <si>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</si>
  <si>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</si>
  <si>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</si>
  <si>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</si>
  <si>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</si>
  <si>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</si>
  <si>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</si>
  <si>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</si>
  <si>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</si>
  <si>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</si>
  <si>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</si>
  <si>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</si>
  <si>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</si>
  <si>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</si>
  <si>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</si>
  <si>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</si>
  <si>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</si>
  <si>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</si>
  <si>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</si>
  <si>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</si>
  <si>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</si>
  <si>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</si>
  <si>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</si>
  <si>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</si>
  <si>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</si>
  <si>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</si>
  <si>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</si>
  <si>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</si>
  <si>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</si>
  <si>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</si>
  <si>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</si>
  <si>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</si>
  <si>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</si>
  <si>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</si>
  <si>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</si>
  <si>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</si>
  <si>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</si>
  <si>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</si>
  <si>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</si>
  <si>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</si>
  <si>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</si>
  <si>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</si>
  <si>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</si>
  <si>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</si>
  <si>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</si>
  <si>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</si>
  <si>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</si>
  <si>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</si>
  <si>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</si>
  <si>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</si>
  <si>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</si>
  <si>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</si>
  <si>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</si>
  <si>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</si>
  <si>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</si>
  <si>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</si>
  <si>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</si>
  <si>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</si>
  <si>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</si>
  <si>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</si>
  <si>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</si>
  <si>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</si>
  <si>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</si>
  <si>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</si>
  <si>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</si>
  <si>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</si>
  <si>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</si>
  <si>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</si>
  <si>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</si>
  <si>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</si>
  <si>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</si>
  <si>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</si>
  <si>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</si>
  <si>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</si>
  <si>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</si>
  <si>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</si>
  <si>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</si>
  <si>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</si>
  <si>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</si>
  <si>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</si>
  <si>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</si>
  <si>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</si>
  <si>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</si>
  <si>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</si>
  <si>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</si>
  <si>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</si>
  <si>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</si>
  <si>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</si>
  <si>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</si>
  <si>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</si>
  <si>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</si>
  <si>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</si>
  <si>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</si>
  <si>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</si>
  <si>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</si>
  <si>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</si>
  <si>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</si>
  <si>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</si>
  <si>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</si>
  <si>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</si>
  <si>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</si>
  <si>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</si>
  <si>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</si>
  <si>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</si>
  <si>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</si>
  <si>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</si>
  <si>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</si>
  <si>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</si>
  <si>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</si>
  <si>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</si>
  <si>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</si>
  <si>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</si>
  <si>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</si>
  <si>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</si>
  <si>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</si>
  <si>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</si>
  <si>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</si>
  <si>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</si>
  <si>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</si>
  <si>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</si>
  <si>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</si>
  <si>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</si>
  <si>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</si>
  <si>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</si>
  <si>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</si>
  <si>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</si>
  <si>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</si>
  <si>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</si>
  <si>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</si>
  <si>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</si>
  <si>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</si>
  <si>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</si>
  <si>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</si>
  <si>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</si>
  <si>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</si>
  <si>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</si>
  <si>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</si>
  <si>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</si>
  <si>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</si>
  <si>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</si>
  <si>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</si>
  <si>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</si>
  <si>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</si>
  <si>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</si>
  <si>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</si>
  <si>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</si>
  <si>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</si>
  <si>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</si>
  <si>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</si>
  <si>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</si>
  <si>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</si>
  <si>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</si>
  <si>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</si>
  <si>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</si>
  <si>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</si>
  <si>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</si>
  <si>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</si>
  <si>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</si>
  <si>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</si>
  <si>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</si>
  <si>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</si>
  <si>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</si>
  <si>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</si>
  <si>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</si>
  <si>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</si>
  <si>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</si>
  <si>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</si>
  <si>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</si>
  <si>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</si>
  <si>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</si>
  <si>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</si>
  <si>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</si>
  <si>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</si>
  <si>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</si>
  <si>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</si>
  <si>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</si>
  <si>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</si>
  <si>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</si>
  <si>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</si>
  <si>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</si>
  <si>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</si>
  <si>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</si>
  <si>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</si>
  <si>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</si>
  <si>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</si>
  <si>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</si>
  <si>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</si>
  <si>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</si>
  <si>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</si>
  <si>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</si>
  <si>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</si>
  <si>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</si>
  <si>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</si>
  <si>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</si>
  <si>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</si>
  <si>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</si>
  <si>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</si>
  <si>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</si>
  <si>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</si>
  <si>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</si>
  <si>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</si>
  <si>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</si>
  <si>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</si>
  <si>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</si>
  <si>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</si>
  <si>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</si>
  <si>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</si>
  <si>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</si>
  <si>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</si>
  <si>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</si>
  <si>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</si>
  <si>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</si>
  <si>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</si>
  <si>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</si>
  <si>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</si>
  <si>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</si>
  <si>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</si>
  <si>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</si>
  <si>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</si>
  <si>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</si>
  <si>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</si>
  <si>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</si>
  <si>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</si>
  <si>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</si>
  <si>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</si>
  <si>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</si>
  <si>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</si>
  <si>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</si>
  <si>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</si>
  <si>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</si>
  <si>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</si>
  <si>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</si>
  <si>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</si>
  <si>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</si>
  <si>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</si>
  <si>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</si>
  <si>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</si>
  <si>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</si>
  <si>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</si>
  <si>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</si>
  <si>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</si>
  <si>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</si>
  <si>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</si>
  <si>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</si>
  <si>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</si>
  <si>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</si>
  <si>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</si>
  <si>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</si>
  <si>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</si>
  <si>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</si>
  <si>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</si>
  <si>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</si>
  <si>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</si>
  <si>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</si>
  <si>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</si>
  <si>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</si>
  <si>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</si>
  <si>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</si>
  <si>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</si>
  <si>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</si>
  <si>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</si>
  <si>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</si>
  <si>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</si>
  <si>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</si>
  <si>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</si>
  <si>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</si>
  <si>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</si>
  <si>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</si>
  <si>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</si>
  <si>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</si>
  <si>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</si>
  <si>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</si>
  <si>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</si>
  <si>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</si>
  <si>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</si>
  <si>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</si>
  <si>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</si>
  <si>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</si>
  <si>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</si>
  <si>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</si>
  <si>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</si>
  <si>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</si>
  <si>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</si>
  <si>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</si>
  <si>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</si>
  <si>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</si>
  <si>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</si>
  <si>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</si>
  <si>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</si>
  <si>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</si>
  <si>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</si>
  <si>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</si>
  <si>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</si>
  <si>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</si>
  <si>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</si>
  <si>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</si>
  <si>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</si>
  <si>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</si>
  <si>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</si>
  <si>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</si>
  <si>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</si>
  <si>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</si>
  <si>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</si>
  <si>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</si>
  <si>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</si>
  <si>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</si>
  <si>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</si>
  <si>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</si>
  <si>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</si>
  <si>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</si>
  <si>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</si>
  <si>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</si>
  <si>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</si>
  <si>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</si>
  <si>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</si>
  <si>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</si>
  <si>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</si>
  <si>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</si>
  <si>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</si>
  <si>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</si>
  <si>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</si>
  <si>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</si>
  <si>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</si>
  <si>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</si>
  <si>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</si>
  <si>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</si>
  <si>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</si>
  <si>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</si>
  <si>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</si>
  <si>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</si>
  <si>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</si>
  <si>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</si>
  <si>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</si>
  <si>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</si>
  <si>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</si>
  <si>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</si>
  <si>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</si>
  <si>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</si>
  <si>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</si>
  <si>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</si>
  <si>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</si>
  <si>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</si>
  <si>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</si>
  <si>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</si>
  <si>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</si>
  <si>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</si>
  <si>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</si>
  <si>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</si>
  <si>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</si>
  <si>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</si>
  <si>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</si>
  <si>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</si>
  <si>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</si>
  <si>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</si>
  <si>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</si>
  <si>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</si>
  <si>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</si>
  <si>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</si>
  <si>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</si>
  <si>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</si>
  <si>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</si>
  <si>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</si>
  <si>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</si>
  <si>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</si>
  <si>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</si>
  <si>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</si>
  <si>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</si>
  <si>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</si>
  <si>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</si>
  <si>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</si>
  <si>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</si>
  <si>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</si>
  <si>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</si>
  <si>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</si>
  <si>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</si>
  <si>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</si>
  <si>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</si>
  <si>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</si>
  <si>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</si>
  <si>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</si>
  <si>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</si>
  <si>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</si>
  <si>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</si>
  <si>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</si>
  <si>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</si>
  <si>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</si>
  <si>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</si>
  <si>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</si>
  <si>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</si>
  <si>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</si>
  <si>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</si>
  <si>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</si>
  <si>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</si>
  <si>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</si>
  <si>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</si>
  <si>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</si>
  <si>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</si>
  <si>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</si>
  <si>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</si>
  <si>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</si>
  <si>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</si>
  <si>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</si>
  <si>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</si>
  <si>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</si>
  <si>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</si>
  <si>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</si>
  <si>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</si>
  <si>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</si>
  <si>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</si>
  <si>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</si>
  <si>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</si>
  <si>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</si>
  <si>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</si>
  <si>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</si>
  <si>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</si>
  <si>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</si>
  <si>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</si>
  <si>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</si>
  <si>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</si>
  <si>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</si>
  <si>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</si>
  <si>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</si>
  <si>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</si>
  <si>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</si>
  <si>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</si>
  <si>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</si>
  <si>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</si>
  <si>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</si>
  <si>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</si>
  <si>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</si>
  <si>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</si>
  <si>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</si>
  <si>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</si>
  <si>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</si>
  <si>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</si>
  <si>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</si>
  <si>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</si>
  <si>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</si>
  <si>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</si>
  <si>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</si>
  <si>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</si>
  <si>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</si>
  <si>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</si>
  <si>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</si>
  <si>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</si>
  <si>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</si>
  <si>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</si>
  <si>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</si>
  <si>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</si>
  <si>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</si>
  <si>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</si>
  <si>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</si>
  <si>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</si>
  <si>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</si>
  <si>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</si>
  <si>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</si>
  <si>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</si>
  <si>
    <t xml:space="preserve">Prix </t>
  </si>
  <si>
    <t>Plus de 5 ans</t>
  </si>
  <si>
    <t>Moins de 5 ans</t>
  </si>
  <si>
    <t>Moins de 4 ans</t>
  </si>
  <si>
    <t>Moins de 3 ans</t>
  </si>
  <si>
    <t>Moins de 2 ans</t>
  </si>
  <si>
    <t>Moins de 1 ans</t>
  </si>
  <si>
    <t>Voiture chosie</t>
  </si>
  <si>
    <t xml:space="preserve">Prix moyen </t>
  </si>
  <si>
    <t>Prix marque oui</t>
  </si>
  <si>
    <t>Prix marque non</t>
  </si>
  <si>
    <t>Prix predit fixe</t>
  </si>
  <si>
    <t>Annee</t>
  </si>
  <si>
    <t>Nb voiture</t>
  </si>
  <si>
    <t>Commentaire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</si>
</sst>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\ &quot;€&quot;;[Red]\-#,##0\ &quot;€&quot;"/>
    <numFmt numFmtId="165" formatCode="#,##0\ &quot;€&quot;"/>
    <numFmt numFmtId="166" formatCode="0.0%"/>
    <numFmt numFmtId="167" formatCode="#,##0.00\ &quot;€&quot;"/>
  </numFmts>
  <fonts count="8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  <font>
      <b/>
      <sz val="22"/>
      <color rgb="FF3366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165" fontId="2" fillId="0" borderId="0" xfId="0" applyNumberFormat="1" applyFont="1"/>
    <xf numFmtId="165" fontId="0" fillId="0" borderId="0" xfId="0" applyNumberFormat="1"/>
    <xf numFmtId="166" fontId="0" fillId="0" borderId="0" xfId="0" applyNumberFormat="1"/>
    <xf numFmtId="0" fontId="6" fillId="0" borderId="0" xfId="0" applyFont="1"/>
    <xf numFmtId="9" fontId="0" fillId="0" borderId="0" xfId="1" applyFont="1" applyBorder="1"/>
    <xf numFmtId="0" fontId="3" fillId="0" borderId="0" xfId="0" applyFont="1"/>
    <xf numFmtId="0" fontId="5" fillId="0" borderId="0" xfId="0" applyFont="1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0" fillId="2" borderId="0" xfId="0" applyFill="1"/>
    <xf numFmtId="0" fontId="0" fillId="3" borderId="0" xfId="0" applyFill="1"/>
    <xf numFmtId="0" fontId="0" fillId="2" borderId="2" xfId="0" applyFill="1" applyBorder="1"/>
    <xf numFmtId="165" fontId="0" fillId="0" borderId="2" xfId="0" applyNumberFormat="1" applyBorder="1"/>
    <xf numFmtId="0" fontId="0" fillId="3" borderId="2" xfId="0" applyFill="1" applyBorder="1"/>
    <xf numFmtId="0" fontId="0" fillId="2" borderId="2" xfId="0" applyFill="1" applyBorder="1" applyAlignment="1">
      <alignment horizontal="center"/>
    </xf>
    <xf numFmtId="165" fontId="0" fillId="2" borderId="2" xfId="0" applyNumberForma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3" borderId="2" xfId="0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0" fontId="0" fillId="0" borderId="2" xfId="0" applyBorder="1"/>
    <xf numFmtId="0" fontId="3" fillId="2" borderId="2" xfId="0" applyFont="1" applyFill="1" applyBorder="1"/>
  </cellXfs>
  <cellStyles count="2">
    <cellStyle name="Normal" xfId="0" builtinId="0"/>
    <cellStyle name="Pourcentage" xfId="1" builtinId="5"/>
  </cellStyles>
  <dxfs count="4">
    <dxf>
      <numFmt numFmtId="165" formatCode="#,##0\ &quot;€&quot;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C049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#,##0\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Prix</a:t>
            </a:r>
            <a:r>
              <a:rPr lang="fr-FR" baseline="0"/>
              <a:t> de votre voiture en comparaison au prix moyen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855314960629921"/>
          <c:y val="0.16245370370370371"/>
          <c:w val="0.84089129483814529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audi</c:v>
                </c:pt>
              </c:strCache>
            </c:strRef>
          </c:cat>
          <c:val>
            <c:numRef>
              <c:f>dashboard!$B$39:$B$43</c:f>
              <c:numCache>
                <c:formatCode>#,##0\ "€"</c:formatCode>
                <c:ptCount val="5"/>
                <c:pt idx="0">
                  <c:v>21957.656283566059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28992.076923076922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4B-4D5B-9E66-CB09CF622587}"/>
            </c:ext>
          </c:extLst>
        </c:ser>
        <c:ser>
          <c:idx val="2"/>
          <c:order val="2"/>
          <c:tx>
            <c:v>Marque de votre voiture</c:v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dashboard!$C$39:$C$43</c:f>
              <c:numCache>
                <c:formatCode>#,##0\ "€"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28992.076923076922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4B-4D5B-9E66-CB09CF622587}"/>
            </c:ext>
          </c:extLst>
        </c:ser>
        <c:ser>
          <c:idx val="3"/>
          <c:order val="3"/>
          <c:tx>
            <c:v>D'autres marques</c:v>
          </c:tx>
          <c:spPr>
            <a:solidFill>
              <a:srgbClr val="C04940"/>
            </a:solidFill>
            <a:ln>
              <a:noFill/>
            </a:ln>
            <a:effectLst/>
          </c:spPr>
          <c:invertIfNegative val="0"/>
          <c:val>
            <c:numRef>
              <c:f>dashboard!$D$39:$D$43</c:f>
              <c:numCache>
                <c:formatCode>#,##0.00\ "€"</c:formatCode>
                <c:ptCount val="5"/>
                <c:pt idx="0">
                  <c:v>21957.656283566059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64B-4D5B-9E66-CB09CF62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96900432"/>
        <c:axId val="663724712"/>
      </c:barChart>
      <c:lineChart>
        <c:grouping val="standard"/>
        <c:varyColors val="0"/>
        <c:ser>
          <c:idx val="1"/>
          <c:order val="1"/>
          <c:tx>
            <c:v>"Prix prédit"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ash"/>
            <c:size val="15"/>
            <c:spPr>
              <a:solidFill>
                <a:schemeClr val="accent2"/>
              </a:solidFill>
              <a:ln w="57150">
                <a:solidFill>
                  <a:schemeClr val="accent2"/>
                </a:solidFill>
              </a:ln>
              <a:effectLst/>
            </c:spPr>
          </c:marker>
          <c:dPt>
            <c:idx val="4"/>
            <c:marker>
              <c:symbol val="dash"/>
              <c:size val="1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AD1-3C4C-A097-E2A0F4AC8C9B}"/>
              </c:ext>
            </c:extLst>
          </c:dPt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audi</c:v>
                </c:pt>
              </c:strCache>
            </c:strRef>
          </c:cat>
          <c:val>
            <c:numRef>
              <c:f>dashboard!$E$39:$E$43</c:f>
              <c:numCache>
                <c:formatCode>#,##0\ "€";[Red]\-#,##0\ "€"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15575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4B-4D5B-9E66-CB09CF62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900432"/>
        <c:axId val="663724712"/>
      </c:lineChart>
      <c:catAx>
        <c:axId val="59690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3724712"/>
        <c:crosses val="autoZero"/>
        <c:auto val="1"/>
        <c:lblAlgn val="ctr"/>
        <c:lblOffset val="100"/>
        <c:noMultiLvlLbl val="0"/>
      </c:catAx>
      <c:valAx>
        <c:axId val="66372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9690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92-4585-8EEE-96436020E1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6F92-4585-8EEE-96436020E115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92-4585-8EEE-96436020E115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6F92-4585-8EEE-96436020E115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92-4585-8EEE-96436020E115}"/>
              </c:ext>
            </c:extLst>
          </c:dPt>
          <c:dPt>
            <c:idx val="5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6F92-4585-8EEE-96436020E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dashboard!$A$78:$A$83</c:f>
              <c:strCache>
                <c:ptCount val="6"/>
                <c:pt idx="0">
                  <c:v>Plus de 5 ans</c:v>
                </c:pt>
                <c:pt idx="1">
                  <c:v>Moins de 5 ans</c:v>
                </c:pt>
                <c:pt idx="2">
                  <c:v>Moins de 4 ans</c:v>
                </c:pt>
                <c:pt idx="3">
                  <c:v>Moins de 3 ans</c:v>
                </c:pt>
                <c:pt idx="4">
                  <c:v>Moins de 2 ans</c:v>
                </c:pt>
                <c:pt idx="5">
                  <c:v>Moins de 1 ans</c:v>
                </c:pt>
              </c:strCache>
            </c:strRef>
          </c:cat>
          <c:val>
            <c:numRef>
              <c:f>dashboard!$B$78:$B$83</c:f>
              <c:numCache>
                <c:formatCode>General</c:formatCode>
                <c:ptCount val="6"/>
                <c:pt idx="0">
                  <c:v>890</c:v>
                </c:pt>
                <c:pt idx="1">
                  <c:v>825</c:v>
                </c:pt>
                <c:pt idx="2">
                  <c:v>1123</c:v>
                </c:pt>
                <c:pt idx="3">
                  <c:v>1153</c:v>
                </c:pt>
                <c:pt idx="4">
                  <c:v>1539</c:v>
                </c:pt>
                <c:pt idx="5">
                  <c:v>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92-4585-8EEE-96436020E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FR" sz="18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Prix</a:t>
            </a:r>
            <a:r>
              <a:rPr lang="fr-FR" sz="1800" b="1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de votre voiture en comparaison au prix moyen</a:t>
            </a:r>
            <a:endParaRPr lang="fr-FR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855314960629921"/>
          <c:y val="0.16245370370370371"/>
          <c:w val="0.84089129483814529"/>
          <c:h val="0.61498432487605714"/>
        </c:manualLayout>
      </c:layout>
      <c:barChart>
        <c:barDir val="col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audi</c:v>
                </c:pt>
              </c:strCache>
            </c:strRef>
          </c:cat>
          <c:val>
            <c:numRef>
              <c:f>dashboard!$B$39:$B$43</c:f>
              <c:numCache>
                <c:formatCode>#,##0\ "€"</c:formatCode>
                <c:ptCount val="5"/>
                <c:pt idx="0">
                  <c:v>21957.656283566059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28992.076923076922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7041-A73E-417C5D55C334}"/>
            </c:ext>
          </c:extLst>
        </c:ser>
        <c:ser>
          <c:idx val="2"/>
          <c:order val="2"/>
          <c:tx>
            <c:v>Marque de votre voiture</c:v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val>
            <c:numRef>
              <c:f>dashboard!$C$39:$C$43</c:f>
              <c:numCache>
                <c:formatCode>#,##0\ "€"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28992.076923076922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7041-A73E-417C5D55C334}"/>
            </c:ext>
          </c:extLst>
        </c:ser>
        <c:ser>
          <c:idx val="3"/>
          <c:order val="3"/>
          <c:tx>
            <c:v>D'autres marques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val>
            <c:numRef>
              <c:f>dashboard!$D$39:$D$43</c:f>
              <c:numCache>
                <c:formatCode>#,##0.00\ "€"</c:formatCode>
                <c:ptCount val="5"/>
                <c:pt idx="0">
                  <c:v>21957.656283566059</c:v>
                </c:pt>
                <c:pt idx="1">
                  <c:v>33022.064788732394</c:v>
                </c:pt>
                <c:pt idx="2">
                  <c:v>19286.085545722715</c:v>
                </c:pt>
                <c:pt idx="3">
                  <c:v>23796.357231920199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C6-7041-A73E-417C5D55C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96900432"/>
        <c:axId val="663724712"/>
      </c:barChart>
      <c:lineChart>
        <c:grouping val="standard"/>
        <c:varyColors val="0"/>
        <c:ser>
          <c:idx val="1"/>
          <c:order val="1"/>
          <c:tx>
            <c:v>"Prix prédit"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57150">
                <a:solidFill>
                  <a:srgbClr val="002060"/>
                </a:solidFill>
              </a:ln>
              <a:effectLst/>
            </c:spPr>
          </c:marker>
          <c:dPt>
            <c:idx val="4"/>
            <c:marker>
              <c:symbol val="dash"/>
              <c:size val="15"/>
              <c:spPr>
                <a:solidFill>
                  <a:srgbClr val="00206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spPr>
              <a:ln w="38100" cap="rnd">
                <a:solidFill>
                  <a:srgbClr val="00206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0CC6-7041-A73E-417C5D55C334}"/>
              </c:ext>
            </c:extLst>
          </c:dPt>
          <c:cat>
            <c:strRef>
              <c:f>dashboard!$A$39:$A$43</c:f>
              <c:strCache>
                <c:ptCount val="5"/>
                <c:pt idx="0">
                  <c:v>citroen</c:v>
                </c:pt>
                <c:pt idx="1">
                  <c:v>ds</c:v>
                </c:pt>
                <c:pt idx="2">
                  <c:v>opel</c:v>
                </c:pt>
                <c:pt idx="3">
                  <c:v>peugeot</c:v>
                </c:pt>
                <c:pt idx="4">
                  <c:v>audi</c:v>
                </c:pt>
              </c:strCache>
            </c:strRef>
          </c:cat>
          <c:val>
            <c:numRef>
              <c:f>dashboard!$E$39:$E$43</c:f>
              <c:numCache>
                <c:formatCode>#,##0\ "€";[Red]\-#,##0\ "€"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15575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7041-A73E-417C5D55C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900432"/>
        <c:axId val="663724712"/>
      </c:lineChart>
      <c:catAx>
        <c:axId val="59690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663724712"/>
        <c:crosses val="autoZero"/>
        <c:auto val="1"/>
        <c:lblAlgn val="ctr"/>
        <c:lblOffset val="100"/>
        <c:noMultiLvlLbl val="0"/>
      </c:catAx>
      <c:valAx>
        <c:axId val="66372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fr-FR"/>
          </a:p>
        </c:txPr>
        <c:crossAx val="59690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FR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Répartition</a:t>
            </a:r>
            <a:r>
              <a:rPr lang="fr-FR" baseline="0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des âges des voitures</a:t>
            </a:r>
            <a:endParaRPr lang="fr-FR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90-F54F-B8B7-629704EE57C6}"/>
              </c:ext>
            </c:extLst>
          </c:dPt>
          <c:dPt>
            <c:idx val="1"/>
            <c:bubble3D val="0"/>
            <c:spPr>
              <a:solidFill>
                <a:schemeClr val="accent1">
                  <a:shade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90-F54F-B8B7-629704EE57C6}"/>
              </c:ext>
            </c:extLst>
          </c:dPt>
          <c:dPt>
            <c:idx val="2"/>
            <c:bubble3D val="0"/>
            <c:spPr>
              <a:solidFill>
                <a:schemeClr val="accent1">
                  <a:shade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790-F54F-B8B7-629704EE57C6}"/>
              </c:ext>
            </c:extLst>
          </c:dPt>
          <c:dPt>
            <c:idx val="3"/>
            <c:bubble3D val="0"/>
            <c:spPr>
              <a:solidFill>
                <a:schemeClr val="accent1">
                  <a:tint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790-F54F-B8B7-629704EE57C6}"/>
              </c:ext>
            </c:extLst>
          </c:dPt>
          <c:dPt>
            <c:idx val="4"/>
            <c:bubble3D val="0"/>
            <c:spPr>
              <a:solidFill>
                <a:schemeClr val="accent1">
                  <a:tint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790-F54F-B8B7-629704EE57C6}"/>
              </c:ext>
            </c:extLst>
          </c:dPt>
          <c:dPt>
            <c:idx val="5"/>
            <c:bubble3D val="0"/>
            <c:spPr>
              <a:solidFill>
                <a:schemeClr val="accent1">
                  <a:tint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790-F54F-B8B7-629704EE57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lt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dashboard!$A$78:$A$83</c:f>
              <c:strCache>
                <c:ptCount val="6"/>
                <c:pt idx="0">
                  <c:v>Plus de 5 ans</c:v>
                </c:pt>
                <c:pt idx="1">
                  <c:v>Moins de 5 ans</c:v>
                </c:pt>
                <c:pt idx="2">
                  <c:v>Moins de 4 ans</c:v>
                </c:pt>
                <c:pt idx="3">
                  <c:v>Moins de 3 ans</c:v>
                </c:pt>
                <c:pt idx="4">
                  <c:v>Moins de 2 ans</c:v>
                </c:pt>
                <c:pt idx="5">
                  <c:v>Moins de 1 ans</c:v>
                </c:pt>
              </c:strCache>
            </c:strRef>
          </c:cat>
          <c:val>
            <c:numRef>
              <c:f>dashboard!$B$78:$B$83</c:f>
              <c:numCache>
                <c:formatCode>General</c:formatCode>
                <c:ptCount val="6"/>
                <c:pt idx="0">
                  <c:v>890</c:v>
                </c:pt>
                <c:pt idx="1">
                  <c:v>825</c:v>
                </c:pt>
                <c:pt idx="2">
                  <c:v>1123</c:v>
                </c:pt>
                <c:pt idx="3">
                  <c:v>1153</c:v>
                </c:pt>
                <c:pt idx="4">
                  <c:v>1539</c:v>
                </c:pt>
                <c:pt idx="5">
                  <c:v>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790-F54F-B8B7-629704EE5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Nombre de voiture par marque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fr-FR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Nombre de voiture par marque</a:t>
          </a:r>
        </a:p>
      </cx:txPr>
    </cx:title>
    <cx:plotArea>
      <cx:plotAreaRegion>
        <cx:series layoutId="clusteredColumn" uniqueId="{3DAF8689-61B2-4D5B-94F8-584CC7B322A5}">
          <cx:spPr>
            <a:solidFill>
              <a:schemeClr val="accent1">
                <a:lumMod val="40000"/>
                <a:lumOff val="60000"/>
              </a:schemeClr>
            </a:solidFill>
          </cx:spPr>
          <cx:dataPt idx="0">
            <cx:spPr>
              <a:solidFill>
                <a:srgbClr val="4472C4">
                  <a:lumMod val="50000"/>
                </a:srgbClr>
              </a:solidFill>
            </cx:spPr>
          </cx:dataPt>
          <cx:dataPt idx="1">
            <cx:spPr>
              <a:solidFill>
                <a:srgbClr val="4472C4">
                  <a:lumMod val="75000"/>
                </a:srgbClr>
              </a:solidFill>
            </cx:spPr>
          </cx:dataPt>
          <cx:dataPt idx="2">
            <cx:spPr>
              <a:solidFill>
                <a:srgbClr val="0070C0"/>
              </a:solidFill>
            </cx:spPr>
          </cx:dataPt>
          <cx:dataPt idx="3">
            <cx:spPr>
              <a:solidFill>
                <a:srgbClr val="0070C0"/>
              </a:solidFill>
            </cx:spPr>
          </cx:dataPt>
          <cx:dataPt idx="4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500"/>
                </a:pPr>
                <a:endParaRPr lang="fr-FR" sz="5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aggregation/>
          </cx:layoutPr>
          <cx:axisId val="1"/>
        </cx:series>
        <cx:series layoutId="paretoLine" ownerIdx="0" uniqueId="{E0CDBD99-CA3F-49F5-B0C7-E7AEB886C699}">
          <cx:spPr>
            <a:ln>
              <a:noFill/>
            </a:ln>
          </cx:spPr>
          <cx:axisId val="2"/>
        </cx:series>
      </cx:plotAreaRegion>
      <cx:axis id="0">
        <cx:catScaling gapWidth="0"/>
        <cx:majorTickMarks type="out"/>
        <cx:tickLabels/>
      </cx:axis>
      <cx:axis id="1">
        <cx:valScaling/>
        <cx:majorTickMarks type="out"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_xlchart.v1.16</cx:f>
      </cx:strDim>
      <cx:numDim type="val">
        <cx:f>_xlchart.v1.17</cx:f>
      </cx:numDim>
    </cx:data>
  </cx:chartData>
  <cx:chart>
    <cx:title pos="t" align="ctr" overlay="0">
      <cx:tx>
        <cx:txData>
          <cx:v>Nombre de voiture par marque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tx1"/>
              </a:solidFill>
            </a:defRPr>
          </a:pPr>
          <a:r>
            <a:rPr lang="fr-FR" sz="1800" b="1" i="0" u="none" strike="noStrike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Nombre de voiture par marque</a:t>
          </a:r>
        </a:p>
      </cx:txPr>
    </cx:title>
    <cx:plotArea>
      <cx:plotAreaRegion>
        <cx:series layoutId="clusteredColumn" uniqueId="{3DAF8689-61B2-4D5B-94F8-584CC7B322A5}">
          <cx:spPr>
            <a:solidFill>
              <a:schemeClr val="accent1">
                <a:lumMod val="40000"/>
                <a:lumOff val="60000"/>
              </a:schemeClr>
            </a:solidFill>
          </cx:spPr>
          <cx:dataPt idx="0">
            <cx:spPr>
              <a:solidFill>
                <a:srgbClr val="4472C4">
                  <a:lumMod val="50000"/>
                </a:srgbClr>
              </a:solidFill>
            </cx:spPr>
          </cx:dataPt>
          <cx:dataPt idx="1">
            <cx:spPr>
              <a:solidFill>
                <a:srgbClr val="4472C4">
                  <a:lumMod val="75000"/>
                </a:srgbClr>
              </a:solidFill>
            </cx:spPr>
          </cx:dataPt>
          <cx:dataPt idx="2">
            <cx:spPr>
              <a:solidFill>
                <a:srgbClr val="0070C0"/>
              </a:solidFill>
            </cx:spPr>
          </cx:dataPt>
          <cx:dataPt idx="3">
            <cx:spPr>
              <a:solidFill>
                <a:srgbClr val="0070C0"/>
              </a:solidFill>
            </cx:spPr>
          </cx:dataPt>
          <cx:dataPt idx="4">
            <cx:spPr>
              <a:solidFill>
                <a:srgbClr val="4472C4">
                  <a:lumMod val="60000"/>
                  <a:lumOff val="40000"/>
                </a:srgbClr>
              </a:solidFill>
            </cx:spPr>
          </cx:dataPt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>
                    <a:solidFill>
                      <a:schemeClr val="tx1"/>
                    </a:solidFill>
                  </a:defRPr>
                </a:pPr>
                <a:endParaRPr lang="fr-FR" sz="1000" b="0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aggregation/>
          </cx:layoutPr>
          <cx:axisId val="1"/>
        </cx:series>
        <cx:series layoutId="paretoLine" ownerIdx="0" uniqueId="{E0CDBD99-CA3F-49F5-B0C7-E7AEB886C699}">
          <cx:spPr>
            <a:ln>
              <a:noFill/>
            </a:ln>
          </cx:spPr>
          <cx:axisId val="2"/>
        </cx:series>
      </cx:plotAreaRegion>
      <cx:axis id="0">
        <cx:catScaling gapWidth="0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100">
                <a:solidFill>
                  <a:schemeClr val="tx1"/>
                </a:solidFill>
              </a:defRPr>
            </a:pPr>
            <a:endParaRPr lang="fr-FR" sz="1100" b="0" i="0" u="none" strike="noStrike" baseline="0">
              <a:solidFill>
                <a:schemeClr val="tx1"/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microsoft.com/office/2014/relationships/chartEx" Target="../charts/chartEx2.xml"/><Relationship Id="rId1" Type="http://schemas.openxmlformats.org/officeDocument/2006/relationships/chart" Target="../charts/chart5.xm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2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25400</xdr:rowOff>
        </xdr:from>
        <xdr:to>
          <xdr:col>4</xdr:col>
          <xdr:colOff>800100</xdr:colOff>
          <xdr:row>25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489856</xdr:colOff>
      <xdr:row>36</xdr:row>
      <xdr:rowOff>8768</xdr:rowOff>
    </xdr:from>
    <xdr:to>
      <xdr:col>12</xdr:col>
      <xdr:colOff>51908</xdr:colOff>
      <xdr:row>49</xdr:row>
      <xdr:rowOff>114198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557893</xdr:colOff>
      <xdr:row>69</xdr:row>
      <xdr:rowOff>125186</xdr:rowOff>
    </xdr:from>
    <xdr:to>
      <xdr:col>6</xdr:col>
      <xdr:colOff>149679</xdr:colOff>
      <xdr:row>83</xdr:row>
      <xdr:rowOff>106136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463751</xdr:colOff>
      <xdr:row>35</xdr:row>
      <xdr:rowOff>141160</xdr:rowOff>
    </xdr:from>
    <xdr:to>
      <xdr:col>17</xdr:col>
      <xdr:colOff>815815</xdr:colOff>
      <xdr:row>49</xdr:row>
      <xdr:rowOff>23224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Graphiqu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43208" y="7388443"/>
              <a:ext cx="4493368" cy="27809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0</xdr:row>
      <xdr:rowOff>38100</xdr:rowOff>
    </xdr:from>
    <xdr:to>
      <xdr:col>14</xdr:col>
      <xdr:colOff>304801</xdr:colOff>
      <xdr:row>39</xdr:row>
      <xdr:rowOff>87586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FCF4231-421B-CB9C-FBC0-FA319C4ABCAB}"/>
            </a:ext>
          </a:extLst>
        </xdr:cNvPr>
        <xdr:cNvSpPr/>
      </xdr:nvSpPr>
      <xdr:spPr>
        <a:xfrm>
          <a:off x="38101" y="38100"/>
          <a:ext cx="11823700" cy="797428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390342</xdr:colOff>
      <xdr:row>1</xdr:row>
      <xdr:rowOff>15912</xdr:rowOff>
    </xdr:from>
    <xdr:to>
      <xdr:col>14</xdr:col>
      <xdr:colOff>52259</xdr:colOff>
      <xdr:row>18</xdr:row>
      <xdr:rowOff>198091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AD2AAB1-4B0B-FE45-879C-935C9982E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178753</xdr:colOff>
      <xdr:row>20</xdr:row>
      <xdr:rowOff>178908</xdr:rowOff>
    </xdr:from>
    <xdr:to>
      <xdr:col>6</xdr:col>
      <xdr:colOff>666170</xdr:colOff>
      <xdr:row>38</xdr:row>
      <xdr:rowOff>159055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9" name="Graphique 8">
              <a:extLst>
                <a:ext uri="{FF2B5EF4-FFF2-40B4-BE49-F238E27FC236}">
                  <a16:creationId xmlns:a16="http://schemas.microsoft.com/office/drawing/2014/main" id="{34E61D3F-8A36-DB4F-AE6B-FCD166BA5A9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753" y="4242908"/>
              <a:ext cx="5440417" cy="36377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  <xdr:twoCellAnchor>
    <xdr:from>
      <xdr:col>7</xdr:col>
      <xdr:colOff>461145</xdr:colOff>
      <xdr:row>20</xdr:row>
      <xdr:rowOff>190479</xdr:rowOff>
    </xdr:from>
    <xdr:to>
      <xdr:col>14</xdr:col>
      <xdr:colOff>129632</xdr:colOff>
      <xdr:row>38</xdr:row>
      <xdr:rowOff>169458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EA21B5AE-9A82-264D-AF90-D97C468414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785678</xdr:colOff>
      <xdr:row>5</xdr:row>
      <xdr:rowOff>41113</xdr:rowOff>
    </xdr:from>
    <xdr:to>
      <xdr:col>3</xdr:col>
      <xdr:colOff>462797</xdr:colOff>
      <xdr:row>11</xdr:row>
      <xdr:rowOff>170266</xdr:rowOff>
    </xdr:to>
    <xdr:sp macro="" textlink="dashboard!E8">
      <xdr:nvSpPr>
        <xdr:cNvPr id="11" name="ZoneTexte 10">
          <a:extLst>
            <a:ext uri="{FF2B5EF4-FFF2-40B4-BE49-F238E27FC236}">
              <a16:creationId xmlns:a16="http://schemas.microsoft.com/office/drawing/2014/main" id="{A712B5F6-A9A7-4981-5D0D-EF9BD50B8F6A}"/>
            </a:ext>
          </a:extLst>
        </xdr:cNvPr>
        <xdr:cNvSpPr txBox="1"/>
      </xdr:nvSpPr>
      <xdr:spPr>
        <a:xfrm>
          <a:off x="785678" y="1057113"/>
          <a:ext cx="2153619" cy="1348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200" b="0" i="0" u="none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endParaRPr lang="en-US" sz="1200" b="0" i="0" u="none" strike="noStrike">
            <a:solidFill>
              <a:srgbClr val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fld id="{D8CBF109-659D-4E49-B480-E5419B4EB5D3}" type="TxLink">
            <a:rPr lang="en-US" sz="1200" b="0" i="0" u="none" strike="noStrike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pPr algn="ctr"/>
            <a:t>Le prix estimé de votre voiture est de 15575€ à 54 % du prix moyen de la marque audi-a1</a:t>
          </a:fld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772607</xdr:colOff>
      <xdr:row>12</xdr:row>
      <xdr:rowOff>55711</xdr:rowOff>
    </xdr:from>
    <xdr:to>
      <xdr:col>3</xdr:col>
      <xdr:colOff>510962</xdr:colOff>
      <xdr:row>18</xdr:row>
      <xdr:rowOff>152576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8FCD6EB8-D4A5-ED95-9E11-49462490ED09}"/>
            </a:ext>
          </a:extLst>
        </xdr:cNvPr>
        <xdr:cNvSpPr txBox="1"/>
      </xdr:nvSpPr>
      <xdr:spPr>
        <a:xfrm>
          <a:off x="772607" y="2494111"/>
          <a:ext cx="2214855" cy="13160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fr-FR" sz="1200">
              <a:latin typeface="Times New Roman" panose="02020603050405020304" pitchFamily="18" charset="0"/>
              <a:cs typeface="Times New Roman" panose="02020603050405020304" pitchFamily="18" charset="0"/>
            </a:rPr>
            <a:t>Prédiction</a:t>
          </a:r>
          <a:r>
            <a:rPr lang="fr-FR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a 98% et erreur prévisionnelle de 1%</a:t>
          </a:r>
          <a:endParaRPr lang="fr-FR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238178</xdr:colOff>
      <xdr:row>7</xdr:row>
      <xdr:rowOff>81963</xdr:rowOff>
    </xdr:from>
    <xdr:to>
      <xdr:col>6</xdr:col>
      <xdr:colOff>650070</xdr:colOff>
      <xdr:row>17</xdr:row>
      <xdr:rowOff>103057</xdr:rowOff>
    </xdr:to>
    <xdr:pic>
      <xdr:nvPicPr>
        <xdr:cNvPr id="14" name="Graphique 13" descr="Podium avec un remplissage uni">
          <a:extLst>
            <a:ext uri="{FF2B5EF4-FFF2-40B4-BE49-F238E27FC236}">
              <a16:creationId xmlns:a16="http://schemas.microsoft.com/office/drawing/2014/main" id="{50BE9757-3312-335C-E6FC-574F93039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540178" y="1504363"/>
          <a:ext cx="2062892" cy="2053094"/>
        </a:xfrm>
        <a:prstGeom prst="rect">
          <a:avLst/>
        </a:prstGeom>
      </xdr:spPr>
    </xdr:pic>
    <xdr:clientData/>
  </xdr:twoCellAnchor>
  <xdr:twoCellAnchor>
    <xdr:from>
      <xdr:col>4</xdr:col>
      <xdr:colOff>482600</xdr:colOff>
      <xdr:row>3</xdr:row>
      <xdr:rowOff>25400</xdr:rowOff>
    </xdr:from>
    <xdr:to>
      <xdr:col>6</xdr:col>
      <xdr:colOff>469900</xdr:colOff>
      <xdr:row>5</xdr:row>
      <xdr:rowOff>177800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1B4C707-0B99-A966-17F1-92B26A49D5E1}"/>
            </a:ext>
          </a:extLst>
        </xdr:cNvPr>
        <xdr:cNvSpPr txBox="1"/>
      </xdr:nvSpPr>
      <xdr:spPr>
        <a:xfrm>
          <a:off x="3784600" y="635000"/>
          <a:ext cx="1638300" cy="558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0</xdr:col>
      <xdr:colOff>509983</xdr:colOff>
      <xdr:row>1</xdr:row>
      <xdr:rowOff>58235</xdr:rowOff>
    </xdr:from>
    <xdr:ext cx="4974439" cy="700385"/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CE08337E-7CBF-3389-941D-C93E2035A185}"/>
            </a:ext>
          </a:extLst>
        </xdr:cNvPr>
        <xdr:cNvSpPr/>
      </xdr:nvSpPr>
      <xdr:spPr>
        <a:xfrm>
          <a:off x="509983" y="267576"/>
          <a:ext cx="4974439" cy="7003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4800" b="1" i="0" cap="none" spc="0">
              <a:ln w="22225">
                <a:solidFill>
                  <a:srgbClr val="002060"/>
                </a:solidFill>
                <a:prstDash val="solid"/>
              </a:ln>
              <a:solidFill>
                <a:srgbClr val="002060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Tableau</a:t>
          </a:r>
          <a:r>
            <a:rPr lang="fr-FR" sz="4800" b="1" i="0" cap="none" spc="0" baseline="0">
              <a:ln w="22225">
                <a:solidFill>
                  <a:srgbClr val="002060"/>
                </a:solidFill>
                <a:prstDash val="solid"/>
              </a:ln>
              <a:solidFill>
                <a:srgbClr val="002060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 de bord</a:t>
          </a:r>
          <a:endParaRPr lang="fr-FR" sz="4800" b="1" i="0" cap="none" spc="0">
            <a:ln w="22225">
              <a:solidFill>
                <a:srgbClr val="002060"/>
              </a:solidFill>
              <a:prstDash val="solid"/>
            </a:ln>
            <a:solidFill>
              <a:srgbClr val="002060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A5F483-54A8-4B7A-A4C3-B0CC5E7FB735}" name="Tableau2" displayName="Tableau2" ref="A1:R6534" totalsRowShown="0" headerRowDxfId="3" headerRowBorderDxfId="2" tableBorderDxfId="1">
  <autoFilter ref="A1:R6534" xr:uid="{1AA5F483-54A8-4B7A-A4C3-B0CC5E7FB735}"/>
  <tableColumns count="18">
    <tableColumn id="1" xr3:uid="{C11DF99A-A737-435C-A53E-C648169A926C}" name="marque"/>
    <tableColumn id="2" xr3:uid="{ADABEFFC-B9E1-480B-BDF7-6177F70E652B}" name="modele"/>
    <tableColumn id="3" xr3:uid="{C0273090-F0F7-4239-8A10-454B994897D7}" name="marque_et_modele"/>
    <tableColumn id="4" xr3:uid="{B7EA206C-BF74-45F2-9648-9EC6B65E77A1}" name="boite_vitesse"/>
    <tableColumn id="5" xr3:uid="{D8592FAF-CF2F-40FC-8188-041B0745073D}" name="couleur"/>
    <tableColumn id="6" xr3:uid="{82F0DDE2-2BE7-424C-89AE-DF2E205E052D}" name="critair"/>
    <tableColumn id="7" xr3:uid="{8715B9BE-4573-4F21-B901-024DB2965CB3}" name="categorie"/>
    <tableColumn id="8" xr3:uid="{7D17424C-FBE3-4BED-A0F7-99250A45EEEB}" name="cylindree"/>
    <tableColumn id="9" xr3:uid="{3DC745DA-F888-4922-A357-416F0F29E7B0}" name="kilometrage"/>
    <tableColumn id="10" xr3:uid="{9209A265-950B-43AB-A900-6C4C642C7573}" name="nb_places"/>
    <tableColumn id="11" xr3:uid="{F293C9D1-8288-4FB6-988D-5BDB65468CDA}" name="nb_portes"/>
    <tableColumn id="12" xr3:uid="{DA79169A-FB2F-4C00-A1A4-F0959E1DE755}" name="nb_vitesses"/>
    <tableColumn id="13" xr3:uid="{127B68C2-4058-417A-8C79-A112B7FAE6FE}" name="puissance_fiscale"/>
    <tableColumn id="14" xr3:uid="{B795498F-2E36-4E0F-AE63-F8AD07615AB5}" name="puissance_physique"/>
    <tableColumn id="15" xr3:uid="{B7DEAE6C-C817-4CD9-80CB-8A31B69291F2}" name="carburant"/>
    <tableColumn id="16" xr3:uid="{39CD9D91-620E-416C-842A-0A6E8FDB48D7}" name="annee"/>
    <tableColumn id="17" xr3:uid="{D08D3B6A-1575-4378-9D36-D3DADAF931BF}" name="nb_roues_motrices"/>
    <tableColumn id="18" xr3:uid="{BEBC4C1D-2784-4060-B28F-7190627376F9}" name="pri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C3" sqref="C3"/>
    </sheetView>
  </sheetViews>
  <sheetFormatPr baseColWidth="10" defaultColWidth="8" defaultRowHeight="16" x14ac:dyDescent="0.2"/>
  <cols>
    <col min="1" max="2" width="8.6640625" customWidth="1"/>
    <col min="3" max="3" width="18.1640625" customWidth="1"/>
    <col min="4" max="4" width="13.1640625" customWidth="1"/>
    <col min="5" max="5" width="8.6640625" customWidth="1"/>
    <col min="7" max="8" width="10" customWidth="1"/>
    <col min="9" max="9" width="12.1640625" customWidth="1"/>
    <col min="10" max="10" width="10.5" customWidth="1"/>
    <col min="11" max="11" width="10.6640625" customWidth="1"/>
    <col min="12" max="12" width="11.83203125" customWidth="1"/>
    <col min="13" max="13" width="16.1640625" customWidth="1"/>
    <col min="14" max="14" width="18.33203125" customWidth="1"/>
    <col min="15" max="15" width="10.1640625" customWidth="1"/>
    <col min="17" max="17" width="17.6640625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2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2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2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2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2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2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2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2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2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2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2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2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2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2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2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2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2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2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2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2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2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2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2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2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2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2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2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2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2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2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2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2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2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2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2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2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2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2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2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2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2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2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2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2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2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2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2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2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2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2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2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2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2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2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2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2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2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2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2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2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2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2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2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2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2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2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2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2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2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2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2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2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2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2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2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2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2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2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2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2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2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2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2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2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2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2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2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2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2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2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2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2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2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2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2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2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2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2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2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2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2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2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2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2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2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2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2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2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2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2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2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2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2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2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2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2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2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2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2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2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2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2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2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2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2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2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2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2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2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2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2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2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2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2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2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2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2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2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2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2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2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2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2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2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2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2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2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2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2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2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2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2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2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2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2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2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2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2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2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2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2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2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2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2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2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2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2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2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2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2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2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2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2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2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2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2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2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2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2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2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2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2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2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2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2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2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2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2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2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2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2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2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2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2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2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2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2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2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2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2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2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2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2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2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2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2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2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2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2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2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2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2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2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2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2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2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2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2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2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2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2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2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2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2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2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2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2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2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2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2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2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2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2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2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2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2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2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2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2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2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2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2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2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2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2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2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2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2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2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2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2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2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2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2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2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2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2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2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2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2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2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2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2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2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2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2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2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2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2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2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2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2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2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2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2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2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2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2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2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2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2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2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2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2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2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2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2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2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2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2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2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2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2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2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2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2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2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2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2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2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2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2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2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2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2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2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2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2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2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2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2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2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2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2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2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2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2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2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2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2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2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2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2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2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2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2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2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2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2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2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2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2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2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2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2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2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2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2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2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2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2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2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2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2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2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2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2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2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2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2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2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2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2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2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2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2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2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2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2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2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2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2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2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2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2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2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2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2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2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2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2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2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2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2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2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2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2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2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2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2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2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2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2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2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2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2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2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2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2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2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2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2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2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2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2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2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2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2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2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2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2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2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2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2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2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2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2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2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2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2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2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2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2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2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2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2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2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2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2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2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2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2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2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2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2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2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2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2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2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2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2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2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2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2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2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2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2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2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2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2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2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2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2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2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2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2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2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2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2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2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2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2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2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2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2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2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2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2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2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2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2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2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2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2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2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2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2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2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2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2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2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2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2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2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2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2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2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2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2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2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2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2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2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2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2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2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2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2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2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2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2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2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2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2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2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2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2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2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2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2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2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2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2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2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2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2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2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2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2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2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2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2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2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2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2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2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2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2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2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2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2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2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2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2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2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2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2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2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2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2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2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2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2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2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2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2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2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2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2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2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2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2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2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2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2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2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2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2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2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2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2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2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2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2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2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2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2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2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2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2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2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2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2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2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2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2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2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2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2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2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2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2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2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2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2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2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2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2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2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2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2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2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2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2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2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2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2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2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2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2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2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2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2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2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2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2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2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2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2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2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2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2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2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2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2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2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2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2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2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2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2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2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2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2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2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2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2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2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2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2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2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2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2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2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2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2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2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2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2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2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2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2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2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2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2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2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2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2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2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2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2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2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2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2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2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2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2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2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2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2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2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2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2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2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2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2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2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2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2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2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2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2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2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2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2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2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2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2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2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2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2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2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2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2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2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2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2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2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2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2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2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2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2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2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2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2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2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2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2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2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2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2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2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2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2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2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2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2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2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2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2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2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2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2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2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2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2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2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2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2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2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2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2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2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2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2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2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2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2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2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2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2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2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2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2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2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2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2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2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2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2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2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2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2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2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2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2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2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2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2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2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2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2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2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2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2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2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2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2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2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2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2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2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2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2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2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2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2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2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2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2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2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2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2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2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2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2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2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2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2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2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2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2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2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2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2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2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2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2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2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2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2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2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2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2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2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2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2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2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2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2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2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2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2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2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2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2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2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2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2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2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2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2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2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2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2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2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2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2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2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2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2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2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2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2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2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2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2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2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2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2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2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2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2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2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2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2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2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2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2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2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2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2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2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2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2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2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2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2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2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2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2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2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2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2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2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2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2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2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2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2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2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2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2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2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2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2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2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2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2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2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2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2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2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2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2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2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2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2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2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2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2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2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2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2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2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2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2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2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2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2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2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2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2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2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2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2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2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2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2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2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2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2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2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2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2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2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2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2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2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2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2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2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2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2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2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2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2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2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2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2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2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2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2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2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2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2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2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2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2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2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2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2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2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2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2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2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2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2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2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2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2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2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2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2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2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2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2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2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2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2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2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2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2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2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2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2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2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2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2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2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2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2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2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2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2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2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2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2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2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2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2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2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2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2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2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2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2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2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2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2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2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2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2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2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2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2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2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2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2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2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2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2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2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2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2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2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2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2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2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2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2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2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2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2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2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2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2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2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2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2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2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2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2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2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2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2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2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2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2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2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2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2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2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2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2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2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2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2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2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2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2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2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2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2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2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2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2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2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2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2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2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2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2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2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2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2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2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2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2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2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2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2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2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2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2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2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2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2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2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2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2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2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2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2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2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2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2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2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2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2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2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2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2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2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2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2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2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2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2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2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2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2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2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2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2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2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2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2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2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2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2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2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2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2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2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2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2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2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2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2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2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2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2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2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2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2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2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2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2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2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2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2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2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2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2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2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2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2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2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2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2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2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2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2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2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2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2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2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2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2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2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2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2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2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2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2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2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2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2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2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2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2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2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2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2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2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2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2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2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2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2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2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2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2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2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2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2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2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2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2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2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2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2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2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2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2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2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2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2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2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2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2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2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2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2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2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2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2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2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2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2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2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2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2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2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2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2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2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2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2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2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2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2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2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2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2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2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2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2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2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2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2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2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2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2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2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2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2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2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2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2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2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2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2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2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2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2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2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2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2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2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2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2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2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2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2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2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2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2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2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2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2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2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2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2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2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2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2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2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2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2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2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2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2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2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2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2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2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2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2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2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2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2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2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2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2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2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2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2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2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2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2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2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2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2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2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2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2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2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2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2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2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2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2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2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2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2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2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2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2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2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2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2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2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2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2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2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2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2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2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2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2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2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2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2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2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2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2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2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2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2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2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2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2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2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2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2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2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2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2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2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2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2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2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2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2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2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2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2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2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2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2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2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2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2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2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2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2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2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2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2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2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2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2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2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2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2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2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2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2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2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2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2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2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2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2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2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2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2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2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2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2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2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2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2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2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2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2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2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2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2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2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2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2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2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2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2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2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2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2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2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2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2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2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2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2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2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2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2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2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2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2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2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2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2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2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2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2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2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2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2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2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2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2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2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2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2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2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2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2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2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2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2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2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2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2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2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2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2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2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2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2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2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2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2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2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2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2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2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2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2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2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2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2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2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2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2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2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2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2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2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2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2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2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2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2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2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2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2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2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2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2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2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2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2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2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2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2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2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2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2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2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2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2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2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2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2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2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2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2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2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2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2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2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2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2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2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2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2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2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2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2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2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2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2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2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2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2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2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2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2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2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2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2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2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2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2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2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2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2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2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2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2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2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2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2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2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2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2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2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2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2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2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2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2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2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2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2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2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2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2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2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2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2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2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2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2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2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2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2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2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2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2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2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2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2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2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2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2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2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2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2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2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2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2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2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2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2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2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2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2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2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2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2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2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2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2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2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2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2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2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2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2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2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2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2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2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2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2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2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2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2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2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2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2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2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2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2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2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2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2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2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2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2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2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2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2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2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2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2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2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2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2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2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2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2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2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2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2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2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2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2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2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2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2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2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2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2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2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2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2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2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2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2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2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2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2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2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2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2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2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2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2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2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2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2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2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2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2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2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2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2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2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2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2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2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2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2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2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2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2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2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2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2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2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2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2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2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2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2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2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2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2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2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2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2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2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2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2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2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2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2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2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2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2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2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2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2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2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2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2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2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2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2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2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2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2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2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2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2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2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2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2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2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2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2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2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2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2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2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2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2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2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2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2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2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2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2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2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2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2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2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2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2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2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2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2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2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2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2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2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2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2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2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2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2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2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2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2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2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2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2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2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2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2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2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2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2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2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2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2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2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2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2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2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2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2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2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2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2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2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2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2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2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2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2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2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2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2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2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2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2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2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2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2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2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2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2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2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2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2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2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2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2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2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2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2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2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2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2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2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2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2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2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2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2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2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2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2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2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2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2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2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2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2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2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2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2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2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2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2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2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2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2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2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2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2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2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2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2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2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2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2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2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2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2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2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2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2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2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2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2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2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2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2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2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2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2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2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2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2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2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2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2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2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2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2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2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2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2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2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2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2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2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2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2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2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2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2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2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2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2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2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2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2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2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2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2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2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2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2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2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2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2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2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2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2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2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2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2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2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2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2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2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2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2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2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2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2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2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2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2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2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2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2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2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2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2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2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2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2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2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2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2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2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2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2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2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2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2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2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2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2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2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2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2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2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2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2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2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2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2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2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2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2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2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2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2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2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2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2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2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2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2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2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2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2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2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2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2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2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2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2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2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2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2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2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2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2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2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2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2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2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2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2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2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2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2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2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2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2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2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2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2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2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2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2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2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2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2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2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2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2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2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2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2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2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2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2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2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2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2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2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2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2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2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2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2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2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2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2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2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2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2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2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2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2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2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2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2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2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2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2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2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2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2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2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2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2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2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2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2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2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2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2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2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2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2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2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2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2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2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2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2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2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2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2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2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2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2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2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2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2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2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2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2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2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2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2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2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2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2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2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2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2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2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2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2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2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2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2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2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2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2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2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2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2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2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2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2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2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2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2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2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2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2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2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2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2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2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2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2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2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2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2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2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2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2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2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2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2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2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2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2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2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2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2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2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2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2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2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2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2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2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2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2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2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2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2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2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2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2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2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2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2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2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2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2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2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2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2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2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2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2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2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2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2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2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2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2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2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2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2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2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2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2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2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2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2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2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2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2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2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2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2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2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2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2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2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2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2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2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2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2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2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2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2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2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2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2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2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2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2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2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2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2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2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2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2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2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2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2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2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2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2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2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2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2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2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2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2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2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2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2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2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2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2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2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2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2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2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2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2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2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2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2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2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2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2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2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2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2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2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2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2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2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2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2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2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2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2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2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2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2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2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2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2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2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2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2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2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2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2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2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2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2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2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2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2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2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2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2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2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2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2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2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2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2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2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2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2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2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2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2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2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2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2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2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2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2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2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2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2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2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2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2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2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2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2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2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2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2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2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2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2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2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2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2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2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2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2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2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2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2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2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2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2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2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2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2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2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2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2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2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2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2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2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2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2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2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2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2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2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2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2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2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2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2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2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2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2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2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2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2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2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2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2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2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2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2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2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2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2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2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2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2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2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2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2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2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2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2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2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2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2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2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2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2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2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2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2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2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2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2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2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2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2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2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2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2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2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2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2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2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2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2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2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2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2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2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2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2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2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2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2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2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2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2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2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2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2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2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2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2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2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2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2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2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2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2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2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2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2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2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2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2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2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2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2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2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2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2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2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2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2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2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2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2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2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2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2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2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2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2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2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2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2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2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2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2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2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2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2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2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2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2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2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2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2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2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2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2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2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2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2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2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2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2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2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2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2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2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2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2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2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2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2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2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2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2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2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2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2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2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2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2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2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2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2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2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2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2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2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2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2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2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2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2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2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2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2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2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2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2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2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2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2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2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2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2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2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2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2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2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2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2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2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2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2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2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2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2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2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2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2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2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2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2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2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2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2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2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2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2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2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2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2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2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2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2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2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2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2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2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2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2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2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2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2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2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2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2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2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2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2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2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2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2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2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2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2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2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2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2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2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2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2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2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2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2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2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2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2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2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2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2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2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2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2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2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2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2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2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2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2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2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2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2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2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2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2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2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2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2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2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2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2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2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2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2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2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2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2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2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2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2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2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2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2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2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2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2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2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2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2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2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2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2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2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2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2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2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2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2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2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2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2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2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2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2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2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2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2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2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2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2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2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2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2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2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2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2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2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2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2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2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2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2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2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2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2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2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2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2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2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2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2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2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2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2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2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2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2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2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2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2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2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2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2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2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2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2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2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2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2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2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2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2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2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2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2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2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2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2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2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2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2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2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2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2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2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2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2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2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2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2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2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2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2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2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2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2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2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2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2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2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2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2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2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2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2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2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2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2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2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2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2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2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2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2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2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2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2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2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2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2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2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2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2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2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2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2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2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2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2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2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2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2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2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2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2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2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2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2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2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2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2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2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2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2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2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2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2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2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2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2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2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2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2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2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2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2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2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2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2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2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2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2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2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2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2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2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2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2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2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2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2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2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2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2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2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2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2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2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2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2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2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2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2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2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2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2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2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2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2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2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2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2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2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2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2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2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2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2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2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2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2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2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2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2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2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2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2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2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2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2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2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2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2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2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2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2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2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2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2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2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2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2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2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2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2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2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2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2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2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2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2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2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2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2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2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2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2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2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2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2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2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2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2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2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2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2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2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2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2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2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2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2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2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2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2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2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2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2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2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2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2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2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2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2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2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2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2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2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2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2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2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2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2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2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2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2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2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2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2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2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2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2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2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2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2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2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2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2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2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2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2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2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2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2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2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2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2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2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2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2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2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2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2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2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2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2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2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2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2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2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2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2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2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2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2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2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2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2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2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2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2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2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2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2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2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2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2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2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2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2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2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2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2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2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2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2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2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2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2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2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2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2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2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2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2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2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2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2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2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2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2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2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2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2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2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2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2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2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2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2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2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2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2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2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2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2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2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2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2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2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2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2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2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2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2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2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2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2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2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2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2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2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2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2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2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2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2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2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2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2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2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2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2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2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2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2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2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2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2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2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2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2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2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2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2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2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2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2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2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2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2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2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2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2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2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2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2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2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2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2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2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2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2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2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2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2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2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2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2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2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2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2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2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2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2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2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2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2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2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2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2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2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2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2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2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2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2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2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2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2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2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2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2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2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2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2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2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2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2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2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2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2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2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2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2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2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2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2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2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2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2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2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2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2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2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2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2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2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2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2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2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2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2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2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2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2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2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2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2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2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2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2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2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2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2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2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2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2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2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2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2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2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2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2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2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2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2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2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2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2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2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2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2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2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2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2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2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2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2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2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2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2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2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2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2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2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2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2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2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2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2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2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2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2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2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2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2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2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2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2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2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2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2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2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2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2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2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2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2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2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2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2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2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2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2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2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2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2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2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2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2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2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2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2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2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2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2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2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2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2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2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2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2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2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2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2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2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2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2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2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2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2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2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2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2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2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2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2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2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2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2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2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2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2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2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2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2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2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2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2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2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2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2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2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2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2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2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2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2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2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2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2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2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2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2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2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2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2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2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2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2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2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2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2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2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2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2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2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2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2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2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2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2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2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2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2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2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2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2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2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2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2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2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2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2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2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2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2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2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2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2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2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2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2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2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2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2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2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2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2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2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2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2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2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2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2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2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2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2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2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2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2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2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2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2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2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2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2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2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2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2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2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2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2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2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2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2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2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2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2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2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2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2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2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2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2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2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2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2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2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2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2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2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2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2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2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2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2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2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2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2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2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2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2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2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2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2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2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2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2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2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2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2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2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2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2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2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2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2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2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2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2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2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2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2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2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2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2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2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2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2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2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2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2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2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2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2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2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2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2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2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2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2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2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2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2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2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2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2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2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2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2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2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2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2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2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2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2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2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2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2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2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2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2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2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2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2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2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2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2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2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2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2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2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2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2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2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2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2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2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2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2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2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2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2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2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2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2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2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2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2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2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2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2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2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2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2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2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2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2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2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2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2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2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2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2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2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2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2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2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2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2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2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2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2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2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2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2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2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2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2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2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2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2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2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2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2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2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2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2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2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2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2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2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2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2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2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2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2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2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2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2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2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2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2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2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2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2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2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2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2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2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2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2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2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2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2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2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2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2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2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2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2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2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2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2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2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2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2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2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2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2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2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2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2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2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2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2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2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2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2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2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2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2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2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2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2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2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2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2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2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2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2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2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2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2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2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2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2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2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2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2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2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2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2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2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2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2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2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2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2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2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2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2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2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2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2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2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2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2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2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2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2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2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2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2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2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2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2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2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2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2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2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2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2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2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2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2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2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2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2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2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2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2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2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2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2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2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2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2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2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2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2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2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2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2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2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2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2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2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2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2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2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2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2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2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2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2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2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2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2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2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2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2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2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2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2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2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2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2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2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2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2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2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2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2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2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2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2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2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2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2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2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2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2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2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2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2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2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2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2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2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2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2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2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2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2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2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2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2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2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2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2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2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2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2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2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2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2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2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2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2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2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2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2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2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2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2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2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2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2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2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2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2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2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2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2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2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2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2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2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2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2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2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2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2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2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2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2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2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2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2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2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2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2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2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2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2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2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2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2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2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2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2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2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2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2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2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2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2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2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2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2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2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2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2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2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2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2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2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2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2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2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2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2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2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2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2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2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2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2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2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2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2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2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2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2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2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2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2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2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2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2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2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2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2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2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2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2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2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2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2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2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2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2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2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2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2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2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2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2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2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2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2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2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2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2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2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2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2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2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2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2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2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2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2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2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2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2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2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2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2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2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2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2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2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2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2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2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2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2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2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2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2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2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2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2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2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2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2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2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2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2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2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2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2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2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2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2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2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2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2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2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2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2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2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2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2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2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2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2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2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2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2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2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2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2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2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2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2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2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2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2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2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2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2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2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2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2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2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2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2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2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2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2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2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2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2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2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2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2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2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2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2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2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2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2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2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2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2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2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2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2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2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2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2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2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2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2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2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2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2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2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2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2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2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2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2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2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2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2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2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2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2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2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2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2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2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2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2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2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2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2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2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2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2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2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2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2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2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2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2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2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2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2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2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2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2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2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2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2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2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2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2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2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2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2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2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2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2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2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2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2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2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2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2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2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2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2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2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2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2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2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2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2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2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2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2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2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2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2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2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2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2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2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2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2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2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2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2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2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2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2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2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2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2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2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2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2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2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2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2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2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2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2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2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2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2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2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2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2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2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2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2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2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2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2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2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2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2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2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2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2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2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2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2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2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2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2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2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2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2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2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2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2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2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2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2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2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2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2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2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2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2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2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2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2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2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2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2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2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2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2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2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2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2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2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2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2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2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2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2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2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2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2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2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2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2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2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2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2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2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2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2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2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2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2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2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2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2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2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2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2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2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2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2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2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2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2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2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2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2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2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2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2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2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2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2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2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2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2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2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2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2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2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2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2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2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2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2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2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2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2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2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2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2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2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2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2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2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2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2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2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2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2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2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2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2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2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2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2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2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2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2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2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2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2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2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2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2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2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2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2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2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2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2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2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2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2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2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2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2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2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2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2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2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2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2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2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2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2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2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2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2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2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2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2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2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2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2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2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2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2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2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2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2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2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2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2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2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2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2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2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2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2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2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2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2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2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2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2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2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2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2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2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2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2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2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2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2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2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2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2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2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2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2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2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2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2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2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2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2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2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2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2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2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2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2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2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2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2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2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2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2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2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2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2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2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2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2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2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2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2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2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2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2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2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2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2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2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2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2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2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2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2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2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2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2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2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2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2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2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2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2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2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2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2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2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2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2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2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2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2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2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2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2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2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2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2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2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2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2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2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2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2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2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2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2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2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2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2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2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2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2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2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2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2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2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2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2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2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2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2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2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2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2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2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2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2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2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2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2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2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2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2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2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2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2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2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2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2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2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2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2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2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2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2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2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2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2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2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2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2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2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2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2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2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2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2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2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2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2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2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2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2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2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2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2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2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2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2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2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2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2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2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2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2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2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2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2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2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2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2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2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2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2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2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2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2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2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2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2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2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2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2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2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2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2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2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2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2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2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2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2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2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2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2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2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2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2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2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2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2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2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2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2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2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2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2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2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2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2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2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2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2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2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2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2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2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2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2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2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2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2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2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2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2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2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2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2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2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2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2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2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2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2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2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2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2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2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2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2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2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2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2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2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2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2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2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2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2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2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2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2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2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2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2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2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2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2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2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2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2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2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2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2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2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2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2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2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2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2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2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2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2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2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2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2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2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2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2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2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2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2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2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2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2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2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2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2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2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2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2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2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2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2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2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2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2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2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2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2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2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2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2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2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2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2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2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2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2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2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2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2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2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2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2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2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2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2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2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2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2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2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2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2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2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2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2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2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2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2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2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2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2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2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2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2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2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2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2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2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2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2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2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2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2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2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2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2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2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2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2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2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2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2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2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2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2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2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2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2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2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2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2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2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2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2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2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2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2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2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2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2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2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2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2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2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2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2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2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2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2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2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2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2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2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2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2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2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2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2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2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2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2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2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2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2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2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2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2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2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2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2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2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2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2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2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2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2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2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2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2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2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2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2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2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2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2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2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2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2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2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2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2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2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2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2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2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2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2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2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2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2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2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2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2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2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2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2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2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2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2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2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2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2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2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2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2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2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2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2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2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2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2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2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2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2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2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2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2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2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2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2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2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2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2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2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2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2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2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2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2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2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2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2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2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2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2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2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2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2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2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2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2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2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2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2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2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2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2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2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2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2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2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2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2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2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2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2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2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2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2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2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2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2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2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2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2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2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2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2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2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2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2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2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2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2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2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2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2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2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2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2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2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2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2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2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2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2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2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2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2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2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2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2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2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2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2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2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2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2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2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2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2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2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2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2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2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2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2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2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2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2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2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2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2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2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2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2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2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2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2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2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2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2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2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2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2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2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2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2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2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2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2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2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2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2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2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2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2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2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2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2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2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2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2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2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2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2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2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2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2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2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2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2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2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2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2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2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2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2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2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2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2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2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2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2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2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2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2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2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2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2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2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2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2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2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2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2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2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2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2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2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2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2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2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2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2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2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2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2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2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2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2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2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2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2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2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2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2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2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2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2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2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2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2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2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2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2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2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2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2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2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2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2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2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2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2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2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2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2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2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2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2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2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2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2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2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2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2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2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2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2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2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2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2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2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2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2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2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2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2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2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2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2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2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2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2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2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2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2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2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2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2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2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2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2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2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2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2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2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2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2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2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2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2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2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2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2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2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2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2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2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2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2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2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2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2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2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2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2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2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2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2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2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2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2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2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2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2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2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2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2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2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2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2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2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2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2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2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2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2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2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2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2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2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2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2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2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2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2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2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2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2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2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2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2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2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2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2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2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2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2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2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2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2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2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2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2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2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2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2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2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2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2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2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2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2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2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2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2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2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2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2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2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2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2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2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2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2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2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2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2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2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2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2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2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2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2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2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2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2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2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2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2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2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2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2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2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2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2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2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2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2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2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2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2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2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2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2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2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2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2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2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2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2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2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2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2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2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2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2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2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2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2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2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2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2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2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2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2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2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2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2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2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2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2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2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2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2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2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2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2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2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2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2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2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2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2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2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2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2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2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2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2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2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2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2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2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2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2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2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2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2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2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2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2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2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2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2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2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2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2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2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2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2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2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2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2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2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2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2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2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2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2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2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2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2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2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2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2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2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2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2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2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2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2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2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2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2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2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2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2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2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2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2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2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2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2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2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2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2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2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2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2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2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2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2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2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2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2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2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2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2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2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2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2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2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2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2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2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2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2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2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2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2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2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2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2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2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2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2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2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2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2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2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2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2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2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2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2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2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2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2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2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2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2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2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2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2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2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2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2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2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2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2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2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2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2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2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2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2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2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2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2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2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2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2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2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2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2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2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2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2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2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2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2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2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2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2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2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2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2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2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2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2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2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2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2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2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2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2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2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2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2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2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2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2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2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2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2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2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2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2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2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2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2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2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2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2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2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2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2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2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2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2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2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2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2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2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2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2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2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2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2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2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2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2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2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2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2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2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2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2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2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2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2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2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2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2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2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2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2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2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2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2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2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2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2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2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2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2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2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2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2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2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2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2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2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2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2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2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2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2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2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2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2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2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2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2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2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2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2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2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2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2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2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2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2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2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2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2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2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2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2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2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2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2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2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2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2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2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2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2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2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2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2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2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2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2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2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2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2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2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2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2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2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2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2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2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2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2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2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2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2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2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2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2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2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2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2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2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2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2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2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2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2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2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2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2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2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2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2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2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2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2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2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2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2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2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2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2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2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2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2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2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2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2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2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2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2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2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2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2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2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2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2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2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2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2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2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2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2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2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2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2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2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2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2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2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2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2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2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2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2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2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2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2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2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2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2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2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2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2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2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2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2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2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2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2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2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2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2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2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2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2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2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2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2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2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2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2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2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2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2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2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2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2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2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2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2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2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2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2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2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2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2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2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2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2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2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2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2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2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2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2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2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2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2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2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2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2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2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2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2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2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2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2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2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2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2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2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2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2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2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2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2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2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2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2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2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2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2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2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2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2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2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2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2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2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2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2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2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2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2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2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2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2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2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2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2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2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2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2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2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2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2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2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2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2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2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2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2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2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2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2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2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2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2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2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2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2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2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2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2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2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2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2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2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2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2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2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2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2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2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2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2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2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2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2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2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2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2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2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2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2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2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2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2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2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2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2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2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2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2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2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2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2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2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2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2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2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2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2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2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2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2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2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2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2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2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2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2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2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2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2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2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2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2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2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2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2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2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2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2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2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2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2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2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2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2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2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2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2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2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2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2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2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2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2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2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2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2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2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2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2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2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2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2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2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2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2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2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2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2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2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2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2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2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2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2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2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2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2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2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2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2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2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2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2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2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2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2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2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2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2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2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2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2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2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2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2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2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2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2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2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2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2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2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2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2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2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2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2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2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2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2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2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2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2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2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2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2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2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2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2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2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2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2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2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2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2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2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2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2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2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2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2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2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2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2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2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2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2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2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2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2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2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2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2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2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2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2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2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2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2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2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2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2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2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2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2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2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2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2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2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2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2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2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2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2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2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2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2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2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2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2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2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2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2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2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2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2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2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2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2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2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2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2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2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2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2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2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2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2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2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2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2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2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2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2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2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2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2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2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2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2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2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2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2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2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2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2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2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2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2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2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2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2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2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2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2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2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2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2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2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2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2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2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2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2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2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2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2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2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2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2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2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2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2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2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2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2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2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2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2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2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2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2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2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2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2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2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2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2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2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2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2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2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2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2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2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2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2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2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2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2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2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2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2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2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2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2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2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2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2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2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2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2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2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2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2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2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2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2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2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2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2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2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2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2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2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2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2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2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2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2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2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2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2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2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2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2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2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2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2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2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2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2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2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2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2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2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2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2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2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2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2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2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2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2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2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2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2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2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2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2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2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2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2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2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2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2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2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2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2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2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2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2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2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2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2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2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2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2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2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2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2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2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2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2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2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2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2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2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2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2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2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2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2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2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2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2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2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2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2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2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2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2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2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2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2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2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2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2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2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2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2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2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2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2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2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2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2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2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2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2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2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2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2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2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2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2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2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2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2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2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2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2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2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2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2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2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2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2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2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2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2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2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2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2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2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2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2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2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2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2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2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2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2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2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2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2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2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2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2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2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2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2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2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2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2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2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2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2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2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2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2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2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2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2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2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2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2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2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2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2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2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2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2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2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2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2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2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2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2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2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2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2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2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2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2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2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2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2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2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2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2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2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2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2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2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2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2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2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2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2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2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2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2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2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2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2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2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2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2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2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2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2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2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2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2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2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2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2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2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2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2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2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2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2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2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2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2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2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2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2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2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2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2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2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2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2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2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2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2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2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2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2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2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2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2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2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2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2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2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2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2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2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2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2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2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2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2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2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2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2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2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2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2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2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2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2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2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2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2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2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2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2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2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2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2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2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2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2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2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2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2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2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2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2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2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2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2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2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2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2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2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2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2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2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2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2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2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2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2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2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2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2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2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2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2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2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2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2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2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2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2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2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2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2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2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2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2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2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2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2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2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2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2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2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2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2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2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2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2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2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2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2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2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2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2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2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2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2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2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2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2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2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2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2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2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2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2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2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2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2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2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2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2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2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2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2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2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2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2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2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2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2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2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2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2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2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2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2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2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2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2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2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2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2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2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2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2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2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2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2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2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2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2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2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2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2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2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2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2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2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2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2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2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2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2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2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2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2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2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2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2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2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2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2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2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2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2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2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2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2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2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2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2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2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2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2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2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2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2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2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2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2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2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2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2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2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2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2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2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2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2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2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2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2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2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2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2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2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2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2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2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2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2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2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2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2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2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2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2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2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2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2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2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2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2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2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2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2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2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2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2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2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2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2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2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2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2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2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2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2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2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2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2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2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2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2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2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2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2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2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2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2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2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2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2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2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2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2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2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2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2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2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2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2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2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2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2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2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2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2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2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2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2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2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2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2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2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2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2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2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2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2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2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2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2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2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2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2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2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2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2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2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2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2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2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2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2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2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2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2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2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2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2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2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2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2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2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2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2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2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2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2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2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2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2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2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2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2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2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2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2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2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2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2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2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2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2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2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2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2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2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2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2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2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2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2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2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2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2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2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2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2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2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2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2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2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2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2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2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2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2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2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2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2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2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2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2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2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2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2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2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2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2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2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2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2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2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2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2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2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2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2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2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2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2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2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2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2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2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2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2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2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2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2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2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2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2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2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2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2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2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2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2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2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2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2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2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2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2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2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2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2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2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2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2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2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2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2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2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2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2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2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2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2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2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2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2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2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2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2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2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2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2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2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2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2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2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2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2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2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2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2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2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2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2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2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2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2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2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2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2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2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2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2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2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2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2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2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2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2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2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2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2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2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2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2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2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2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2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2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2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2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2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2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2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2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2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2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2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2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2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2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2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2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2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2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2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2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2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2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2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2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2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2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2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2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2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2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2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2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2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2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2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2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2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2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2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2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2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2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2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2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2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2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2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2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2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2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2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2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2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2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2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2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2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2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2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2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2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2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2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2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2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2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2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2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2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2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2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2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2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2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2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2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2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2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2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2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2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2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2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2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2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2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2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2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2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2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2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2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2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2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2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2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2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2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2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2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2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2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2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2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2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2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2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2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2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2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2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2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2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2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2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2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2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2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2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2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2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2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2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2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2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2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2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2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2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2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2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2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2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2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2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2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2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2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2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2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2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2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2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2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2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2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2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2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2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2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2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2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2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2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2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2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2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2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2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2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2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2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2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2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2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2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2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2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2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2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2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2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2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2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2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2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2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2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2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2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2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2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2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2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2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2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2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2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2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2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2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2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2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2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2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2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2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2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2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2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2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2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2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2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2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2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2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2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2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2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2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2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2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2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2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2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2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2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2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zoomScale="81" workbookViewId="0">
      <selection activeCell="K29" sqref="K29"/>
    </sheetView>
  </sheetViews>
  <sheetFormatPr baseColWidth="10" defaultRowHeight="16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25400</xdr:rowOff>
                  </from>
                  <to>
                    <xdr:col>4</xdr:col>
                    <xdr:colOff>800100</xdr:colOff>
                    <xdr:row>25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"/>
  <sheetViews>
    <sheetView workbookViewId="0"/>
  </sheetViews>
  <sheetFormatPr baseColWidth="10" defaultRowHeight="16" x14ac:dyDescent="0.2"/>
  <cols>
    <col min="1" max="1" width="18.1640625" customWidth="1"/>
    <col min="2" max="2" width="13.83203125" customWidth="1"/>
    <col min="3" max="3" width="13.33203125" customWidth="1"/>
    <col min="5" max="5" width="16.1640625" customWidth="1"/>
    <col min="8" max="8" width="12.5" customWidth="1"/>
    <col min="9" max="9" width="13.1640625" customWidth="1"/>
    <col min="10" max="10" width="15.5" customWidth="1"/>
    <col min="11" max="11" width="19.6640625" customWidth="1"/>
    <col min="12" max="12" width="19" customWidth="1"/>
  </cols>
  <sheetData>
    <row r="1" spans="1:1" x14ac:dyDescent="0.2">
      <c r="A1" t="s">
        <v>115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sheetPr codeName="Feuil4"/>
  <dimension ref="A1:G83"/>
  <sheetViews>
    <sheetView zoomScale="109" zoomScaleNormal="140" workbookViewId="0">
      <selection activeCell="F33" sqref="F33"/>
    </sheetView>
  </sheetViews>
  <sheetFormatPr baseColWidth="10" defaultRowHeight="16" x14ac:dyDescent="0.2"/>
  <cols>
    <col min="1" max="1" width="13" customWidth="1"/>
    <col min="3" max="3" width="14.83203125" style="4" customWidth="1"/>
    <col min="5" max="5" width="43.33203125" customWidth="1"/>
  </cols>
  <sheetData>
    <row r="1" spans="1:7" x14ac:dyDescent="0.2">
      <c r="A1" s="2" t="s">
        <v>480</v>
      </c>
      <c r="B1" s="2" t="s">
        <v>481</v>
      </c>
      <c r="C1" s="3" t="s">
        <v>482</v>
      </c>
      <c r="E1" s="2" t="s">
        <v>480</v>
      </c>
      <c r="F1" t="str">
        <f>valeurs!A1</f>
        <v>audi-a1</v>
      </c>
    </row>
    <row r="2" spans="1:7" x14ac:dyDescent="0.2">
      <c r="A2" t="s">
        <v>193</v>
      </c>
      <c r="B2">
        <f>COUNTIF(cars!A:A,dashboard!A2)</f>
        <v>2</v>
      </c>
      <c r="C2" s="4">
        <f>AVERAGEIF(cars!A:A,dashboard!A2,cars!R:R)</f>
        <v>20340</v>
      </c>
      <c r="E2" s="2" t="s">
        <v>484</v>
      </c>
      <c r="F2">
        <f>VLOOKUP(F1,Tableau1[#All],2,TRUE)</f>
        <v>26</v>
      </c>
    </row>
    <row r="3" spans="1:7" x14ac:dyDescent="0.2">
      <c r="A3" t="s">
        <v>219</v>
      </c>
      <c r="B3">
        <f>COUNTIF(cars!A:A,dashboard!A3)</f>
        <v>8</v>
      </c>
      <c r="C3" s="4">
        <f>AVERAGEIF(cars!A:A,dashboard!A3,cars!R:R)</f>
        <v>27439</v>
      </c>
      <c r="E3" s="2" t="s">
        <v>486</v>
      </c>
      <c r="F3" s="5">
        <f>F2/B33</f>
        <v>3.9797948874942595E-3</v>
      </c>
    </row>
    <row r="4" spans="1:7" x14ac:dyDescent="0.2">
      <c r="A4" t="s">
        <v>113</v>
      </c>
      <c r="B4">
        <f>COUNTIF(cars!A:A,dashboard!A4)</f>
        <v>26</v>
      </c>
      <c r="C4" s="4">
        <f>AVERAGEIF(cars!A:A,dashboard!A4,cars!R:R)</f>
        <v>28992.076923076922</v>
      </c>
      <c r="E4" s="2" t="s">
        <v>485</v>
      </c>
      <c r="F4" s="4">
        <f>VLOOKUP(F1,Tableau1[#All],3,TRUE)</f>
        <v>28992.076923076922</v>
      </c>
    </row>
    <row r="5" spans="1:7" x14ac:dyDescent="0.2">
      <c r="A5" t="s">
        <v>208</v>
      </c>
      <c r="B5">
        <f>COUNTIF(cars!A:A,dashboard!A5)</f>
        <v>20</v>
      </c>
      <c r="C5" s="4">
        <f>AVERAGEIF(cars!A:A,dashboard!A5,cars!R:R)</f>
        <v>25671.4</v>
      </c>
      <c r="E5" s="2" t="s">
        <v>487</v>
      </c>
      <c r="F5" s="4">
        <v>15575</v>
      </c>
      <c r="G5" s="6" t="s">
        <v>489</v>
      </c>
    </row>
    <row r="6" spans="1:7" x14ac:dyDescent="0.2">
      <c r="A6" t="s">
        <v>74</v>
      </c>
      <c r="B6">
        <f>COUNTIF(cars!A:A,dashboard!A6)</f>
        <v>1862</v>
      </c>
      <c r="C6" s="4">
        <f>AVERAGEIF(cars!A:A,dashboard!A6,cars!R:R)</f>
        <v>21957.656283566059</v>
      </c>
      <c r="E6" s="2" t="s">
        <v>488</v>
      </c>
      <c r="F6" s="7">
        <f>ROUND((F5/F4),2)</f>
        <v>0.54</v>
      </c>
    </row>
    <row r="7" spans="1:7" x14ac:dyDescent="0.2">
      <c r="A7" t="s">
        <v>77</v>
      </c>
      <c r="B7">
        <f>COUNTIF(cars!A:A,dashboard!A7)</f>
        <v>35</v>
      </c>
      <c r="C7" s="4">
        <f>AVERAGEIF(cars!A:A,dashboard!A7,cars!R:R)</f>
        <v>14660.171428571428</v>
      </c>
    </row>
    <row r="8" spans="1:7" x14ac:dyDescent="0.2">
      <c r="A8" t="s">
        <v>92</v>
      </c>
      <c r="B8">
        <f>COUNTIF(cars!A:A,dashboard!A8)</f>
        <v>355</v>
      </c>
      <c r="C8" s="4">
        <f>AVERAGEIF(cars!A:A,dashboard!A8,cars!R:R)</f>
        <v>33022.064788732394</v>
      </c>
      <c r="E8" t="str">
        <f>"Le prix estimé de votre voiture est de " &amp;F5&amp;"€ à " &amp; F6*100&amp; " % du prix moyen de la marque " &amp; F1</f>
        <v>Le prix estimé de votre voiture est de 15575€ à 54 % du prix moyen de la marque audi-a1</v>
      </c>
    </row>
    <row r="9" spans="1:7" x14ac:dyDescent="0.2">
      <c r="A9" t="s">
        <v>105</v>
      </c>
      <c r="B9">
        <f>COUNTIF(cars!A:A,dashboard!A9)</f>
        <v>66</v>
      </c>
      <c r="C9" s="4">
        <f>AVERAGEIF(cars!A:A,dashboard!A9,cars!R:R)</f>
        <v>16637.196969696968</v>
      </c>
    </row>
    <row r="10" spans="1:7" x14ac:dyDescent="0.2">
      <c r="A10" t="s">
        <v>85</v>
      </c>
      <c r="B10">
        <f>COUNTIF(cars!A:A,dashboard!A10)</f>
        <v>70</v>
      </c>
      <c r="C10" s="4">
        <f>AVERAGEIF(cars!A:A,dashboard!A10,cars!R:R)</f>
        <v>17117.471428571429</v>
      </c>
    </row>
    <row r="11" spans="1:7" x14ac:dyDescent="0.2">
      <c r="A11" t="s">
        <v>42</v>
      </c>
      <c r="B11">
        <f>COUNTIF(cars!A:A,dashboard!A11)</f>
        <v>24</v>
      </c>
      <c r="C11" s="4">
        <f>AVERAGEIF(cars!A:A,dashboard!A11,cars!R:R)</f>
        <v>20756.666666666668</v>
      </c>
    </row>
    <row r="12" spans="1:7" x14ac:dyDescent="0.2">
      <c r="A12" t="s">
        <v>442</v>
      </c>
      <c r="B12">
        <f>COUNTIF(cars!A:A,dashboard!A12)</f>
        <v>1</v>
      </c>
      <c r="C12" s="4">
        <f>AVERAGEIF(cars!A:A,dashboard!A12,cars!R:R)</f>
        <v>29980</v>
      </c>
    </row>
    <row r="13" spans="1:7" x14ac:dyDescent="0.2">
      <c r="A13" t="s">
        <v>240</v>
      </c>
      <c r="B13">
        <f>COUNTIF(cars!A:A,dashboard!A13)</f>
        <v>4</v>
      </c>
      <c r="C13" s="4">
        <f>AVERAGEIF(cars!A:A,dashboard!A13,cars!R:R)</f>
        <v>26687.5</v>
      </c>
    </row>
    <row r="14" spans="1:7" x14ac:dyDescent="0.2">
      <c r="A14" t="s">
        <v>198</v>
      </c>
      <c r="B14">
        <f>COUNTIF(cars!A:A,dashboard!A14)</f>
        <v>12</v>
      </c>
      <c r="C14" s="4">
        <f>AVERAGEIF(cars!A:A,dashboard!A14,cars!R:R)</f>
        <v>22653.25</v>
      </c>
    </row>
    <row r="15" spans="1:7" x14ac:dyDescent="0.2">
      <c r="A15" t="s">
        <v>203</v>
      </c>
      <c r="B15">
        <f>COUNTIF(cars!A:A,dashboard!A15)</f>
        <v>40</v>
      </c>
      <c r="C15" s="4">
        <f>AVERAGEIF(cars!A:A,dashboard!A15,cars!R:R)</f>
        <v>18270.775000000001</v>
      </c>
    </row>
    <row r="16" spans="1:7" x14ac:dyDescent="0.2">
      <c r="A16" s="8" t="s">
        <v>376</v>
      </c>
      <c r="B16">
        <f>COUNTIF(cars!A:A,dashboard!A16)</f>
        <v>10</v>
      </c>
      <c r="C16" s="4">
        <f>AVERAGEIF(cars!A:A,dashboard!A16,cars!R:R)</f>
        <v>37332.300000000003</v>
      </c>
    </row>
    <row r="17" spans="1:3" x14ac:dyDescent="0.2">
      <c r="A17" t="s">
        <v>433</v>
      </c>
      <c r="B17">
        <f>COUNTIF(cars!A:A,dashboard!A17)</f>
        <v>2</v>
      </c>
      <c r="C17" s="4">
        <f>AVERAGEIF(cars!A:A,dashboard!A17,cars!R:R)</f>
        <v>29090</v>
      </c>
    </row>
    <row r="18" spans="1:3" x14ac:dyDescent="0.2">
      <c r="A18" t="s">
        <v>312</v>
      </c>
      <c r="B18">
        <f>COUNTIF(cars!A:A,dashboard!A18)</f>
        <v>6</v>
      </c>
      <c r="C18" s="4">
        <f>AVERAGEIF(cars!A:A,dashboard!A18,cars!R:R)</f>
        <v>20003.333333333332</v>
      </c>
    </row>
    <row r="19" spans="1:3" x14ac:dyDescent="0.2">
      <c r="A19" t="s">
        <v>132</v>
      </c>
      <c r="B19">
        <f>COUNTIF(cars!A:A,dashboard!A19)</f>
        <v>22</v>
      </c>
      <c r="C19" s="4">
        <f>AVERAGEIF(cars!A:A,dashboard!A19,cars!R:R)</f>
        <v>30141.954545454544</v>
      </c>
    </row>
    <row r="20" spans="1:3" x14ac:dyDescent="0.2">
      <c r="A20" t="s">
        <v>128</v>
      </c>
      <c r="B20">
        <f>COUNTIF(cars!A:A,dashboard!A20)</f>
        <v>26</v>
      </c>
      <c r="C20" s="4">
        <f>AVERAGEIF(cars!A:A,dashboard!A20,cars!R:R)</f>
        <v>20481.307692307691</v>
      </c>
    </row>
    <row r="21" spans="1:3" x14ac:dyDescent="0.2">
      <c r="A21" t="s">
        <v>401</v>
      </c>
      <c r="B21">
        <f>COUNTIF(cars!A:A,dashboard!A21)</f>
        <v>2</v>
      </c>
      <c r="C21" s="4">
        <f>AVERAGEIF(cars!A:A,dashboard!A21,cars!R:R)</f>
        <v>17890.5</v>
      </c>
    </row>
    <row r="22" spans="1:3" x14ac:dyDescent="0.2">
      <c r="A22" t="s">
        <v>143</v>
      </c>
      <c r="B22">
        <f>COUNTIF(cars!A:A,dashboard!A22)</f>
        <v>46</v>
      </c>
      <c r="C22" s="4">
        <f>AVERAGEIF(cars!A:A,dashboard!A22,cars!R:R)</f>
        <v>17521.217391304348</v>
      </c>
    </row>
    <row r="23" spans="1:3" x14ac:dyDescent="0.2">
      <c r="A23" t="s">
        <v>35</v>
      </c>
      <c r="B23">
        <f>COUNTIF(cars!A:A,dashboard!A23)</f>
        <v>339</v>
      </c>
      <c r="C23" s="4">
        <f>AVERAGEIF(cars!A:A,dashboard!A23,cars!R:R)</f>
        <v>19286.085545722715</v>
      </c>
    </row>
    <row r="24" spans="1:3" x14ac:dyDescent="0.2">
      <c r="A24" t="s">
        <v>18</v>
      </c>
      <c r="B24">
        <f>COUNTIF(cars!A:A,dashboard!A24)</f>
        <v>3208</v>
      </c>
      <c r="C24" s="4">
        <f>AVERAGEIF(cars!A:A,dashboard!A24,cars!R:R)</f>
        <v>23796.357231920199</v>
      </c>
    </row>
    <row r="25" spans="1:3" x14ac:dyDescent="0.2">
      <c r="A25" t="s">
        <v>125</v>
      </c>
      <c r="B25">
        <f>COUNTIF(cars!A:A,dashboard!A25)</f>
        <v>181</v>
      </c>
      <c r="C25" s="4">
        <f>AVERAGEIF(cars!A:A,dashboard!A25,cars!R:R)</f>
        <v>16416.574585635361</v>
      </c>
    </row>
    <row r="26" spans="1:3" x14ac:dyDescent="0.2">
      <c r="A26" t="s">
        <v>272</v>
      </c>
      <c r="B26">
        <f>COUNTIF(cars!A:A,dashboard!A26)</f>
        <v>14</v>
      </c>
      <c r="C26" s="4">
        <f>AVERAGEIF(cars!A:A,dashboard!A26,cars!R:R)</f>
        <v>17601.071428571428</v>
      </c>
    </row>
    <row r="27" spans="1:3" x14ac:dyDescent="0.2">
      <c r="A27" t="s">
        <v>186</v>
      </c>
      <c r="B27">
        <f>COUNTIF(cars!A:A,dashboard!A27)</f>
        <v>15</v>
      </c>
      <c r="C27" s="4">
        <f>AVERAGEIF(cars!A:A,dashboard!A27,cars!R:R)</f>
        <v>25255.666666666668</v>
      </c>
    </row>
    <row r="28" spans="1:3" x14ac:dyDescent="0.2">
      <c r="A28" t="s">
        <v>101</v>
      </c>
      <c r="B28">
        <f>COUNTIF(cars!A:A,dashboard!A28)</f>
        <v>12</v>
      </c>
      <c r="C28" s="4">
        <f>AVERAGEIF(cars!A:A,dashboard!A28,cars!R:R)</f>
        <v>16153.833333333334</v>
      </c>
    </row>
    <row r="29" spans="1:3" x14ac:dyDescent="0.2">
      <c r="A29" t="s">
        <v>39</v>
      </c>
      <c r="B29">
        <f>COUNTIF(cars!A:A,dashboard!A29)</f>
        <v>38</v>
      </c>
      <c r="C29" s="4">
        <f>AVERAGEIF(cars!A:A,dashboard!A29,cars!R:R)</f>
        <v>19424.657894736843</v>
      </c>
    </row>
    <row r="30" spans="1:3" x14ac:dyDescent="0.2">
      <c r="A30" t="s">
        <v>50</v>
      </c>
      <c r="B30">
        <f>COUNTIF(cars!A:A,dashboard!A30)</f>
        <v>74</v>
      </c>
      <c r="C30" s="4">
        <f>AVERAGEIF(cars!A:A,dashboard!A30,cars!R:R)</f>
        <v>22509.27027027027</v>
      </c>
    </row>
    <row r="31" spans="1:3" x14ac:dyDescent="0.2">
      <c r="A31" t="s">
        <v>255</v>
      </c>
      <c r="B31">
        <f>COUNTIF(cars!A:A,dashboard!A31)</f>
        <v>13</v>
      </c>
      <c r="C31" s="4">
        <f>AVERAGEIF(cars!A:A,dashboard!A31,cars!R:R)</f>
        <v>29979.23076923077</v>
      </c>
    </row>
    <row r="33" spans="1:6" x14ac:dyDescent="0.2">
      <c r="A33" t="s">
        <v>483</v>
      </c>
      <c r="B33">
        <f>SUM(Tableau1[Nombre])</f>
        <v>6533</v>
      </c>
    </row>
    <row r="34" spans="1:6" x14ac:dyDescent="0.2">
      <c r="D34" s="9"/>
    </row>
    <row r="38" spans="1:6" x14ac:dyDescent="0.2">
      <c r="A38" t="s">
        <v>480</v>
      </c>
      <c r="B38" t="s">
        <v>498</v>
      </c>
      <c r="C38" s="4" t="s">
        <v>499</v>
      </c>
      <c r="D38" t="s">
        <v>500</v>
      </c>
      <c r="F38" t="s">
        <v>501</v>
      </c>
    </row>
    <row r="39" spans="1:6" x14ac:dyDescent="0.2">
      <c r="A39" s="18" t="s">
        <v>74</v>
      </c>
      <c r="B39" s="19">
        <f>AVERAGEIF(cars!A:A,dashboard!A39,cars!R:R)</f>
        <v>21957.656283566059</v>
      </c>
      <c r="C39" s="20" t="e">
        <f>IF(A39=$B$46,B39,NA())</f>
        <v>#N/A</v>
      </c>
      <c r="D39" s="21">
        <f>IF($B$46=A39,NA(),B39)</f>
        <v>21957.656283566059</v>
      </c>
      <c r="E39" s="22" t="e">
        <f>IF(A39=$B$46,$B$45,NA())</f>
        <v>#N/A</v>
      </c>
      <c r="F39" s="22">
        <f>$B$45</f>
        <v>15575</v>
      </c>
    </row>
    <row r="40" spans="1:6" x14ac:dyDescent="0.2">
      <c r="A40" s="18" t="s">
        <v>92</v>
      </c>
      <c r="B40" s="19">
        <f>AVERAGEIF(cars!A:A,dashboard!A40,cars!R:R)</f>
        <v>33022.064788732394</v>
      </c>
      <c r="C40" s="20" t="e">
        <f>IF(A40=$B$46,B40,NA())</f>
        <v>#N/A</v>
      </c>
      <c r="D40" s="21">
        <f t="shared" ref="D40:D43" si="0">IF($B$46=A40,NA(),B40)</f>
        <v>33022.064788732394</v>
      </c>
      <c r="E40" s="22" t="e">
        <f>IF(A40=$B$46,$B$45,NA())</f>
        <v>#N/A</v>
      </c>
      <c r="F40" s="22">
        <f t="shared" ref="F40:F43" si="1">$B$45</f>
        <v>15575</v>
      </c>
    </row>
    <row r="41" spans="1:6" x14ac:dyDescent="0.2">
      <c r="A41" s="23" t="s">
        <v>35</v>
      </c>
      <c r="B41" s="24">
        <f>AVERAGEIF(cars!A:A,dashboard!A41,cars!R:R)</f>
        <v>19286.085545722715</v>
      </c>
      <c r="C41" s="20" t="e">
        <f>IF(A41=$B$46,B41,NA())</f>
        <v>#N/A</v>
      </c>
      <c r="D41" s="21">
        <f t="shared" si="0"/>
        <v>19286.085545722715</v>
      </c>
      <c r="E41" s="22" t="e">
        <f>IF(A41=$B$46,$B$45,NA())</f>
        <v>#N/A</v>
      </c>
      <c r="F41" s="22">
        <f t="shared" si="1"/>
        <v>15575</v>
      </c>
    </row>
    <row r="42" spans="1:6" x14ac:dyDescent="0.2">
      <c r="A42" s="18" t="s">
        <v>18</v>
      </c>
      <c r="B42" s="19">
        <f>AVERAGEIF(cars!A:A,dashboard!A42,cars!R:R)</f>
        <v>23796.357231920199</v>
      </c>
      <c r="C42" s="20" t="e">
        <f>IF(A42=$B$46,B42,NA())</f>
        <v>#N/A</v>
      </c>
      <c r="D42" s="21">
        <f t="shared" si="0"/>
        <v>23796.357231920199</v>
      </c>
      <c r="E42" s="22" t="e">
        <f>IF(A42=$B$46,$B$45,NA())</f>
        <v>#N/A</v>
      </c>
      <c r="F42" s="22">
        <f t="shared" si="1"/>
        <v>15575</v>
      </c>
    </row>
    <row r="43" spans="1:6" x14ac:dyDescent="0.2">
      <c r="A43" s="23" t="str">
        <f>IF(B46=A39,A25,IF(B46=A40,A25,IF(B46=A41,A25,IF(B46=A42,A25,B46))))</f>
        <v>audi</v>
      </c>
      <c r="B43" s="24">
        <f>AVERAGEIF(cars!A:A,dashboard!A43,cars!R:R)</f>
        <v>28992.076923076922</v>
      </c>
      <c r="C43" s="20">
        <f>IF(A43=$B$46,B43,NA())</f>
        <v>28992.076923076922</v>
      </c>
      <c r="D43" s="21" t="e">
        <f t="shared" si="0"/>
        <v>#N/A</v>
      </c>
      <c r="E43" s="22">
        <f>IF(A43=$B$46,$B$45,NA())</f>
        <v>15575</v>
      </c>
      <c r="F43" s="22">
        <f t="shared" si="1"/>
        <v>15575</v>
      </c>
    </row>
    <row r="45" spans="1:6" x14ac:dyDescent="0.2">
      <c r="A45" t="s">
        <v>490</v>
      </c>
      <c r="B45" s="10">
        <f>F5</f>
        <v>15575</v>
      </c>
    </row>
    <row r="46" spans="1:6" x14ac:dyDescent="0.2">
      <c r="A46" t="s">
        <v>0</v>
      </c>
      <c r="B46" t="str">
        <f>IF(LEFT(dashboard!F1,FIND("-",dashboard!F1,1)-1)="alfa","alfa Romeo",LEFT(dashboard!F1,FIND("-",dashboard!F1,1)-1))</f>
        <v>audi</v>
      </c>
    </row>
    <row r="58" spans="1:6" x14ac:dyDescent="0.2">
      <c r="A58" t="s">
        <v>502</v>
      </c>
      <c r="B58" t="s">
        <v>503</v>
      </c>
      <c r="C58" s="4" t="s">
        <v>504</v>
      </c>
      <c r="F58" t="s">
        <v>504</v>
      </c>
    </row>
    <row r="59" spans="1:6" x14ac:dyDescent="0.2">
      <c r="A59" s="15">
        <v>2009</v>
      </c>
      <c r="B59" s="15">
        <f>COUNTIF(cars!P:P,dashboard!A59)</f>
        <v>1</v>
      </c>
      <c r="C59" s="25" t="s">
        <v>491</v>
      </c>
      <c r="F59" t="s">
        <v>491</v>
      </c>
    </row>
    <row r="60" spans="1:6" x14ac:dyDescent="0.2">
      <c r="A60" s="17">
        <v>2010</v>
      </c>
      <c r="B60" s="15">
        <f>COUNTIF(cars!P:P,dashboard!A60)</f>
        <v>0</v>
      </c>
      <c r="C60" s="25" t="s">
        <v>491</v>
      </c>
      <c r="F60" t="s">
        <v>492</v>
      </c>
    </row>
    <row r="61" spans="1:6" x14ac:dyDescent="0.2">
      <c r="A61" s="17">
        <v>2011</v>
      </c>
      <c r="B61" s="15">
        <f>COUNTIF(cars!P:P,dashboard!A61)</f>
        <v>1</v>
      </c>
      <c r="C61" s="25" t="s">
        <v>491</v>
      </c>
      <c r="F61" t="s">
        <v>493</v>
      </c>
    </row>
    <row r="62" spans="1:6" x14ac:dyDescent="0.2">
      <c r="A62" s="17">
        <v>2012</v>
      </c>
      <c r="B62" s="15">
        <f>COUNTIF(cars!P:P,dashboard!A62)</f>
        <v>1</v>
      </c>
      <c r="C62" s="25" t="s">
        <v>491</v>
      </c>
      <c r="F62" t="s">
        <v>494</v>
      </c>
    </row>
    <row r="63" spans="1:6" x14ac:dyDescent="0.2">
      <c r="A63" s="17">
        <v>2013</v>
      </c>
      <c r="B63" s="15">
        <f>COUNTIF(cars!P:P,dashboard!A63)</f>
        <v>8</v>
      </c>
      <c r="C63" s="25" t="s">
        <v>491</v>
      </c>
      <c r="F63" t="s">
        <v>495</v>
      </c>
    </row>
    <row r="64" spans="1:6" x14ac:dyDescent="0.2">
      <c r="A64" s="17">
        <v>2014</v>
      </c>
      <c r="B64" s="15">
        <f>COUNTIF(cars!P:P,dashboard!A64)</f>
        <v>27</v>
      </c>
      <c r="C64" s="25" t="s">
        <v>491</v>
      </c>
      <c r="F64" t="s">
        <v>496</v>
      </c>
    </row>
    <row r="65" spans="1:3" x14ac:dyDescent="0.2">
      <c r="A65" s="17">
        <v>2015</v>
      </c>
      <c r="B65" s="15">
        <f>COUNTIF(cars!P:P,dashboard!A65)</f>
        <v>60</v>
      </c>
      <c r="C65" s="25" t="s">
        <v>491</v>
      </c>
    </row>
    <row r="66" spans="1:3" x14ac:dyDescent="0.2">
      <c r="A66" s="17">
        <v>2016</v>
      </c>
      <c r="B66" s="15">
        <f>COUNTIF(cars!P:P,dashboard!A66)</f>
        <v>131</v>
      </c>
      <c r="C66" s="25" t="s">
        <v>491</v>
      </c>
    </row>
    <row r="67" spans="1:3" x14ac:dyDescent="0.2">
      <c r="A67" s="17">
        <v>2017</v>
      </c>
      <c r="B67" s="15">
        <f>COUNTIF(cars!P:P,dashboard!A67)</f>
        <v>234</v>
      </c>
      <c r="C67" s="25" t="s">
        <v>491</v>
      </c>
    </row>
    <row r="68" spans="1:3" x14ac:dyDescent="0.2">
      <c r="A68" s="17">
        <v>2018</v>
      </c>
      <c r="B68" s="15">
        <f>COUNTIF(cars!P:P,dashboard!A68)</f>
        <v>427</v>
      </c>
      <c r="C68" s="25" t="s">
        <v>491</v>
      </c>
    </row>
    <row r="69" spans="1:3" x14ac:dyDescent="0.2">
      <c r="A69" s="15">
        <v>2019</v>
      </c>
      <c r="B69" s="15">
        <f>COUNTIF(cars!P:P,dashboard!A69)</f>
        <v>825</v>
      </c>
      <c r="C69" s="25" t="s">
        <v>492</v>
      </c>
    </row>
    <row r="70" spans="1:3" x14ac:dyDescent="0.2">
      <c r="A70" s="17">
        <v>2020</v>
      </c>
      <c r="B70" s="15">
        <f>COUNTIF(cars!P:P,dashboard!A70)</f>
        <v>1123</v>
      </c>
      <c r="C70" s="25" t="s">
        <v>493</v>
      </c>
    </row>
    <row r="71" spans="1:3" x14ac:dyDescent="0.2">
      <c r="A71" s="15">
        <v>2021</v>
      </c>
      <c r="B71" s="15">
        <f>COUNTIF(cars!P:P,dashboard!A71)</f>
        <v>1153</v>
      </c>
      <c r="C71" s="25" t="s">
        <v>494</v>
      </c>
    </row>
    <row r="72" spans="1:3" x14ac:dyDescent="0.2">
      <c r="A72" s="17">
        <v>2022</v>
      </c>
      <c r="B72" s="15">
        <f>COUNTIF(cars!P:P,dashboard!A72)</f>
        <v>1539</v>
      </c>
      <c r="C72" s="25" t="s">
        <v>495</v>
      </c>
    </row>
    <row r="73" spans="1:3" x14ac:dyDescent="0.2">
      <c r="A73" s="26">
        <v>2023</v>
      </c>
      <c r="B73" s="15">
        <f>COUNTIF(cars!P:P,dashboard!A73)</f>
        <v>1003</v>
      </c>
      <c r="C73" s="25" t="s">
        <v>496</v>
      </c>
    </row>
    <row r="74" spans="1:3" x14ac:dyDescent="0.2">
      <c r="A74" s="14"/>
      <c r="B74" s="14"/>
    </row>
    <row r="75" spans="1:3" x14ac:dyDescent="0.2">
      <c r="A75" s="15" t="s">
        <v>497</v>
      </c>
      <c r="B75" s="15">
        <v>2018</v>
      </c>
      <c r="C75" s="16"/>
    </row>
    <row r="76" spans="1:3" x14ac:dyDescent="0.2">
      <c r="A76" s="17"/>
      <c r="B76" s="17">
        <f>2023-B75</f>
        <v>5</v>
      </c>
      <c r="C76" s="16" t="str">
        <f>IF(B76&lt;1,F64,IF(B76=1,F63,IF(B76=2,F62,IF(B76=3,F61,IF(B76=4,F60,F59)))))</f>
        <v>Plus de 5 ans</v>
      </c>
    </row>
    <row r="77" spans="1:3" x14ac:dyDescent="0.2">
      <c r="A77" s="13"/>
      <c r="B77" s="13"/>
    </row>
    <row r="78" spans="1:3" x14ac:dyDescent="0.2">
      <c r="A78" s="17" t="s">
        <v>491</v>
      </c>
      <c r="B78" s="17">
        <f>SUM(B59:B68)</f>
        <v>890</v>
      </c>
      <c r="C78" s="11"/>
    </row>
    <row r="79" spans="1:3" x14ac:dyDescent="0.2">
      <c r="A79" s="17" t="s">
        <v>492</v>
      </c>
      <c r="B79" s="15">
        <f>B69</f>
        <v>825</v>
      </c>
      <c r="C79" s="12"/>
    </row>
    <row r="80" spans="1:3" x14ac:dyDescent="0.2">
      <c r="A80" s="17" t="s">
        <v>493</v>
      </c>
      <c r="B80" s="15">
        <f t="shared" ref="B80:B83" si="2">B70</f>
        <v>1123</v>
      </c>
      <c r="C80" s="12"/>
    </row>
    <row r="81" spans="1:3" x14ac:dyDescent="0.2">
      <c r="A81" s="17" t="s">
        <v>494</v>
      </c>
      <c r="B81" s="15">
        <f t="shared" si="2"/>
        <v>1153</v>
      </c>
      <c r="C81" s="12"/>
    </row>
    <row r="82" spans="1:3" x14ac:dyDescent="0.2">
      <c r="A82" s="17" t="s">
        <v>495</v>
      </c>
      <c r="B82" s="15">
        <f t="shared" si="2"/>
        <v>1539</v>
      </c>
      <c r="C82" s="12"/>
    </row>
    <row r="83" spans="1:3" x14ac:dyDescent="0.2">
      <c r="A83" s="17" t="s">
        <v>496</v>
      </c>
      <c r="B83" s="15">
        <f t="shared" si="2"/>
        <v>1003</v>
      </c>
      <c r="C83" s="12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7C6C-1075-9B48-8EF0-E7A96D4B0E35}">
  <dimension ref="A1"/>
  <sheetViews>
    <sheetView tabSelected="1" zoomScale="91" workbookViewId="0">
      <selection activeCell="Q19" sqref="Q19"/>
    </sheetView>
  </sheetViews>
  <sheetFormatPr baseColWidth="10" defaultRowHeight="16" x14ac:dyDescent="0.2"/>
  <cols>
    <col min="1" max="16384" width="10.83203125" style="14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A05E-0382-49D2-9D60-DA3F675F9239}">
  <sheetPr codeName="Feuil6"/>
  <dimension ref="A1:A101"/>
  <sheetViews>
    <sheetView zoomScale="104" workbookViewId="0">
      <selection activeCell="B5" sqref="B5"/>
    </sheetView>
  </sheetViews>
  <sheetFormatPr baseColWidth="10" defaultRowHeight="16" x14ac:dyDescent="0.2"/>
  <sheetData>
    <row r="1" spans="1:1" x14ac:dyDescent="0.2">
      <c r="A1">
        <v>2050</v>
      </c>
    </row>
    <row r="2" spans="1:1" x14ac:dyDescent="0.2">
      <c r="A2">
        <v>2049</v>
      </c>
    </row>
    <row r="3" spans="1:1" x14ac:dyDescent="0.2">
      <c r="A3">
        <v>2048</v>
      </c>
    </row>
    <row r="4" spans="1:1" x14ac:dyDescent="0.2">
      <c r="A4">
        <v>2047</v>
      </c>
    </row>
    <row r="5" spans="1:1" x14ac:dyDescent="0.2">
      <c r="A5">
        <v>2046</v>
      </c>
    </row>
    <row r="6" spans="1:1" x14ac:dyDescent="0.2">
      <c r="A6">
        <v>2045</v>
      </c>
    </row>
    <row r="7" spans="1:1" x14ac:dyDescent="0.2">
      <c r="A7">
        <v>2044</v>
      </c>
    </row>
    <row r="8" spans="1:1" x14ac:dyDescent="0.2">
      <c r="A8">
        <v>2043</v>
      </c>
    </row>
    <row r="9" spans="1:1" x14ac:dyDescent="0.2">
      <c r="A9">
        <v>2042</v>
      </c>
    </row>
    <row r="10" spans="1:1" x14ac:dyDescent="0.2">
      <c r="A10">
        <v>2041</v>
      </c>
    </row>
    <row r="11" spans="1:1" x14ac:dyDescent="0.2">
      <c r="A11">
        <v>2040</v>
      </c>
    </row>
    <row r="12" spans="1:1" x14ac:dyDescent="0.2">
      <c r="A12">
        <v>2039</v>
      </c>
    </row>
    <row r="13" spans="1:1" x14ac:dyDescent="0.2">
      <c r="A13">
        <v>2038</v>
      </c>
    </row>
    <row r="14" spans="1:1" x14ac:dyDescent="0.2">
      <c r="A14">
        <v>2037</v>
      </c>
    </row>
    <row r="15" spans="1:1" x14ac:dyDescent="0.2">
      <c r="A15">
        <v>2036</v>
      </c>
    </row>
    <row r="16" spans="1:1" x14ac:dyDescent="0.2">
      <c r="A16">
        <v>2035</v>
      </c>
    </row>
    <row r="17" spans="1:1" x14ac:dyDescent="0.2">
      <c r="A17">
        <v>2034</v>
      </c>
    </row>
    <row r="18" spans="1:1" x14ac:dyDescent="0.2">
      <c r="A18">
        <v>2033</v>
      </c>
    </row>
    <row r="19" spans="1:1" x14ac:dyDescent="0.2">
      <c r="A19">
        <v>2032</v>
      </c>
    </row>
    <row r="20" spans="1:1" x14ac:dyDescent="0.2">
      <c r="A20">
        <v>2031</v>
      </c>
    </row>
    <row r="21" spans="1:1" x14ac:dyDescent="0.2">
      <c r="A21">
        <v>2030</v>
      </c>
    </row>
    <row r="22" spans="1:1" x14ac:dyDescent="0.2">
      <c r="A22">
        <v>2029</v>
      </c>
    </row>
    <row r="23" spans="1:1" x14ac:dyDescent="0.2">
      <c r="A23">
        <v>2028</v>
      </c>
    </row>
    <row r="24" spans="1:1" x14ac:dyDescent="0.2">
      <c r="A24">
        <v>2027</v>
      </c>
    </row>
    <row r="25" spans="1:1" x14ac:dyDescent="0.2">
      <c r="A25">
        <v>2026</v>
      </c>
    </row>
    <row r="26" spans="1:1" x14ac:dyDescent="0.2">
      <c r="A26">
        <v>2025</v>
      </c>
    </row>
    <row r="27" spans="1:1" x14ac:dyDescent="0.2">
      <c r="A27">
        <v>2024</v>
      </c>
    </row>
    <row r="28" spans="1:1" x14ac:dyDescent="0.2">
      <c r="A28">
        <v>2023</v>
      </c>
    </row>
    <row r="29" spans="1:1" x14ac:dyDescent="0.2">
      <c r="A29">
        <v>2022</v>
      </c>
    </row>
    <row r="30" spans="1:1" x14ac:dyDescent="0.2">
      <c r="A30">
        <v>2021</v>
      </c>
    </row>
    <row r="31" spans="1:1" x14ac:dyDescent="0.2">
      <c r="A31">
        <v>2020</v>
      </c>
    </row>
    <row r="32" spans="1:1" x14ac:dyDescent="0.2">
      <c r="A32">
        <v>2019</v>
      </c>
    </row>
    <row r="33" spans="1:1" x14ac:dyDescent="0.2">
      <c r="A33">
        <v>2018</v>
      </c>
    </row>
    <row r="34" spans="1:1" x14ac:dyDescent="0.2">
      <c r="A34">
        <v>2017</v>
      </c>
    </row>
    <row r="35" spans="1:1" x14ac:dyDescent="0.2">
      <c r="A35">
        <v>2016</v>
      </c>
    </row>
    <row r="36" spans="1:1" x14ac:dyDescent="0.2">
      <c r="A36">
        <v>2015</v>
      </c>
    </row>
    <row r="37" spans="1:1" x14ac:dyDescent="0.2">
      <c r="A37">
        <v>2014</v>
      </c>
    </row>
    <row r="38" spans="1:1" x14ac:dyDescent="0.2">
      <c r="A38">
        <v>2013</v>
      </c>
    </row>
    <row r="39" spans="1:1" x14ac:dyDescent="0.2">
      <c r="A39">
        <v>2012</v>
      </c>
    </row>
    <row r="40" spans="1:1" x14ac:dyDescent="0.2">
      <c r="A40">
        <v>2011</v>
      </c>
    </row>
    <row r="41" spans="1:1" x14ac:dyDescent="0.2">
      <c r="A41">
        <v>2010</v>
      </c>
    </row>
    <row r="42" spans="1:1" x14ac:dyDescent="0.2">
      <c r="A42">
        <v>2009</v>
      </c>
    </row>
    <row r="43" spans="1:1" x14ac:dyDescent="0.2">
      <c r="A43">
        <v>2008</v>
      </c>
    </row>
    <row r="44" spans="1:1" x14ac:dyDescent="0.2">
      <c r="A44">
        <v>2007</v>
      </c>
    </row>
    <row r="45" spans="1:1" x14ac:dyDescent="0.2">
      <c r="A45">
        <v>2006</v>
      </c>
    </row>
    <row r="46" spans="1:1" x14ac:dyDescent="0.2">
      <c r="A46">
        <v>2005</v>
      </c>
    </row>
    <row r="47" spans="1:1" x14ac:dyDescent="0.2">
      <c r="A47">
        <v>2004</v>
      </c>
    </row>
    <row r="48" spans="1:1" x14ac:dyDescent="0.2">
      <c r="A48">
        <v>2003</v>
      </c>
    </row>
    <row r="49" spans="1:1" x14ac:dyDescent="0.2">
      <c r="A49">
        <v>2002</v>
      </c>
    </row>
    <row r="50" spans="1:1" x14ac:dyDescent="0.2">
      <c r="A50">
        <v>2001</v>
      </c>
    </row>
    <row r="51" spans="1:1" x14ac:dyDescent="0.2">
      <c r="A51">
        <v>2000</v>
      </c>
    </row>
    <row r="52" spans="1:1" x14ac:dyDescent="0.2">
      <c r="A52">
        <v>1999</v>
      </c>
    </row>
    <row r="53" spans="1:1" x14ac:dyDescent="0.2">
      <c r="A53">
        <v>1998</v>
      </c>
    </row>
    <row r="54" spans="1:1" x14ac:dyDescent="0.2">
      <c r="A54">
        <v>1997</v>
      </c>
    </row>
    <row r="55" spans="1:1" x14ac:dyDescent="0.2">
      <c r="A55">
        <v>1996</v>
      </c>
    </row>
    <row r="56" spans="1:1" x14ac:dyDescent="0.2">
      <c r="A56">
        <v>1995</v>
      </c>
    </row>
    <row r="57" spans="1:1" x14ac:dyDescent="0.2">
      <c r="A57">
        <v>1994</v>
      </c>
    </row>
    <row r="58" spans="1:1" x14ac:dyDescent="0.2">
      <c r="A58">
        <v>1993</v>
      </c>
    </row>
    <row r="59" spans="1:1" x14ac:dyDescent="0.2">
      <c r="A59">
        <v>1992</v>
      </c>
    </row>
    <row r="60" spans="1:1" x14ac:dyDescent="0.2">
      <c r="A60">
        <v>1991</v>
      </c>
    </row>
    <row r="61" spans="1:1" x14ac:dyDescent="0.2">
      <c r="A61">
        <v>1990</v>
      </c>
    </row>
    <row r="62" spans="1:1" x14ac:dyDescent="0.2">
      <c r="A62">
        <v>1989</v>
      </c>
    </row>
    <row r="63" spans="1:1" x14ac:dyDescent="0.2">
      <c r="A63">
        <v>1988</v>
      </c>
    </row>
    <row r="64" spans="1:1" x14ac:dyDescent="0.2">
      <c r="A64">
        <v>1987</v>
      </c>
    </row>
    <row r="65" spans="1:1" x14ac:dyDescent="0.2">
      <c r="A65">
        <v>1986</v>
      </c>
    </row>
    <row r="66" spans="1:1" x14ac:dyDescent="0.2">
      <c r="A66">
        <v>1985</v>
      </c>
    </row>
    <row r="67" spans="1:1" x14ac:dyDescent="0.2">
      <c r="A67">
        <v>1984</v>
      </c>
    </row>
    <row r="68" spans="1:1" x14ac:dyDescent="0.2">
      <c r="A68">
        <v>1983</v>
      </c>
    </row>
    <row r="69" spans="1:1" x14ac:dyDescent="0.2">
      <c r="A69">
        <v>1982</v>
      </c>
    </row>
    <row r="70" spans="1:1" x14ac:dyDescent="0.2">
      <c r="A70">
        <v>1981</v>
      </c>
    </row>
    <row r="71" spans="1:1" x14ac:dyDescent="0.2">
      <c r="A71">
        <v>1980</v>
      </c>
    </row>
    <row r="72" spans="1:1" x14ac:dyDescent="0.2">
      <c r="A72">
        <v>1979</v>
      </c>
    </row>
    <row r="73" spans="1:1" x14ac:dyDescent="0.2">
      <c r="A73">
        <v>1978</v>
      </c>
    </row>
    <row r="74" spans="1:1" x14ac:dyDescent="0.2">
      <c r="A74">
        <v>1977</v>
      </c>
    </row>
    <row r="75" spans="1:1" x14ac:dyDescent="0.2">
      <c r="A75">
        <v>1976</v>
      </c>
    </row>
    <row r="76" spans="1:1" x14ac:dyDescent="0.2">
      <c r="A76">
        <v>1975</v>
      </c>
    </row>
    <row r="77" spans="1:1" x14ac:dyDescent="0.2">
      <c r="A77">
        <v>1974</v>
      </c>
    </row>
    <row r="78" spans="1:1" x14ac:dyDescent="0.2">
      <c r="A78">
        <v>1973</v>
      </c>
    </row>
    <row r="79" spans="1:1" x14ac:dyDescent="0.2">
      <c r="A79">
        <v>1972</v>
      </c>
    </row>
    <row r="80" spans="1:1" x14ac:dyDescent="0.2">
      <c r="A80">
        <v>1971</v>
      </c>
    </row>
    <row r="81" spans="1:1" x14ac:dyDescent="0.2">
      <c r="A81">
        <v>1970</v>
      </c>
    </row>
    <row r="82" spans="1:1" x14ac:dyDescent="0.2">
      <c r="A82">
        <v>1969</v>
      </c>
    </row>
    <row r="83" spans="1:1" x14ac:dyDescent="0.2">
      <c r="A83">
        <v>1968</v>
      </c>
    </row>
    <row r="84" spans="1:1" x14ac:dyDescent="0.2">
      <c r="A84">
        <v>1967</v>
      </c>
    </row>
    <row r="85" spans="1:1" x14ac:dyDescent="0.2">
      <c r="A85">
        <v>1966</v>
      </c>
    </row>
    <row r="86" spans="1:1" x14ac:dyDescent="0.2">
      <c r="A86">
        <v>1965</v>
      </c>
    </row>
    <row r="87" spans="1:1" x14ac:dyDescent="0.2">
      <c r="A87">
        <v>1964</v>
      </c>
    </row>
    <row r="88" spans="1:1" x14ac:dyDescent="0.2">
      <c r="A88">
        <v>1963</v>
      </c>
    </row>
    <row r="89" spans="1:1" x14ac:dyDescent="0.2">
      <c r="A89">
        <v>1962</v>
      </c>
    </row>
    <row r="90" spans="1:1" x14ac:dyDescent="0.2">
      <c r="A90">
        <v>1961</v>
      </c>
    </row>
    <row r="91" spans="1:1" x14ac:dyDescent="0.2">
      <c r="A91">
        <v>1960</v>
      </c>
    </row>
    <row r="92" spans="1:1" x14ac:dyDescent="0.2">
      <c r="A92">
        <v>1959</v>
      </c>
    </row>
    <row r="93" spans="1:1" x14ac:dyDescent="0.2">
      <c r="A93">
        <v>1958</v>
      </c>
    </row>
    <row r="94" spans="1:1" x14ac:dyDescent="0.2">
      <c r="A94">
        <v>1957</v>
      </c>
    </row>
    <row r="95" spans="1:1" x14ac:dyDescent="0.2">
      <c r="A95">
        <v>1956</v>
      </c>
    </row>
    <row r="96" spans="1:1" x14ac:dyDescent="0.2">
      <c r="A96">
        <v>1955</v>
      </c>
    </row>
    <row r="97" spans="1:1" x14ac:dyDescent="0.2">
      <c r="A97">
        <v>1954</v>
      </c>
    </row>
    <row r="98" spans="1:1" x14ac:dyDescent="0.2">
      <c r="A98">
        <v>1953</v>
      </c>
    </row>
    <row r="99" spans="1:1" x14ac:dyDescent="0.2">
      <c r="A99">
        <v>1952</v>
      </c>
    </row>
    <row r="100" spans="1:1" x14ac:dyDescent="0.2">
      <c r="A100">
        <v>1951</v>
      </c>
    </row>
    <row r="101" spans="1:1" x14ac:dyDescent="0.2">
      <c r="A101">
        <v>1950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cars</vt:lpstr>
      <vt:lpstr>formulaire</vt:lpstr>
      <vt:lpstr>valeurs</vt:lpstr>
      <vt:lpstr>dashboard</vt:lpstr>
      <vt:lpstr>dashboard_visu</vt:lpstr>
      <vt:lpstr>annee</vt:lpstr>
      <vt:lpstr>liste_annee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CHARLOTTE PAPELARD</cp:lastModifiedBy>
  <dcterms:created xsi:type="dcterms:W3CDTF">2023-11-06T23:35:22Z</dcterms:created>
  <dcterms:modified xsi:type="dcterms:W3CDTF">2023-12-04T18:21:53Z</dcterms:modified>
</cp:coreProperties>
</file>