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allanisla/Documents/Take Home Assignment/LiveFlow/"/>
    </mc:Choice>
  </mc:AlternateContent>
  <xr:revisionPtr revIDLastSave="0" documentId="13_ncr:1_{81E781D1-DD3F-984A-A961-193FD6964A54}" xr6:coauthVersionLast="47" xr6:coauthVersionMax="47" xr10:uidLastSave="{00000000-0000-0000-0000-000000000000}"/>
  <bookViews>
    <workbookView xWindow="0" yWindow="500" windowWidth="28800" windowHeight="16320" activeTab="1" xr2:uid="{00000000-000D-0000-FFFF-FFFF00000000}"/>
  </bookViews>
  <sheets>
    <sheet name="Guidelines" sheetId="1" r:id="rId1"/>
    <sheet name="Dashboard" sheetId="2" r:id="rId2"/>
    <sheet name="Pivot Tables" sheetId="17" r:id="rId3"/>
    <sheet name="Cash Flow Statement" sheetId="21" r:id="rId4"/>
    <sheet name="Cash Flow Transposed" sheetId="26" r:id="rId5"/>
    <sheet name="P&amp;L Budget" sheetId="3" r:id="rId6"/>
    <sheet name="P&amp;L Actuals" sheetId="4" r:id="rId7"/>
    <sheet name="Actuals Copy" sheetId="27" r:id="rId8"/>
    <sheet name="Budget Transposed" sheetId="20" r:id="rId9"/>
    <sheet name="Actuals Transposed" sheetId="19" r:id="rId10"/>
    <sheet name="Balance Sheet Actuals" sheetId="5" r:id="rId11"/>
    <sheet name="Vendor Expenses 2023" sheetId="6" r:id="rId12"/>
    <sheet name="Vendor Expenses Copy" sheetId="28" r:id="rId13"/>
    <sheet name="Vendor Transposed" sheetId="30" r:id="rId14"/>
  </sheets>
  <definedNames>
    <definedName name="ExternalData_1" localSheetId="9" hidden="1">'Actuals Transposed'!$A$1:$C$169</definedName>
    <definedName name="ExternalData_1" localSheetId="8" hidden="1">'Budget Transposed'!$A$1:$C$283</definedName>
    <definedName name="ExternalData_2" localSheetId="4" hidden="1">'Cash Flow Transposed'!$A$1:$C$22</definedName>
    <definedName name="ExternalData_2" localSheetId="13" hidden="1">'Vendor Transposed'!$A$1:$D$284</definedName>
    <definedName name="Slicer_Month">#N/A</definedName>
    <definedName name="Slicer_Month1">#N/A</definedName>
    <definedName name="Slicer_Month3">#N/A</definedName>
    <definedName name="Vendorexpenses2023DONOTUSE_ColumnLabels">#REF!</definedName>
    <definedName name="Vendorexpenses2023DONOTUSE_Contents">#REF!</definedName>
    <definedName name="Vendorexpenses2023DONOTUSE_Info">#REF!</definedName>
    <definedName name="Vendorexpenses2023DONOTUSE_Report">#REF!</definedName>
    <definedName name="Vendorexpenses2023DONOTUSE_RowLabels">#REF!</definedName>
    <definedName name="Vendorexpenses2023DONOTUSE_UpdatedAt">#REF!</definedName>
  </definedNames>
  <calcPr calcId="191029"/>
  <pivotCaches>
    <pivotCache cacheId="33" r:id="rId15"/>
    <pivotCache cacheId="34" r:id="rId16"/>
    <pivotCache cacheId="35"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9" i="2" l="1" a="1"/>
  <c r="C99" i="2" s="1"/>
  <c r="C100" i="2" a="1"/>
  <c r="C100" i="2" s="1"/>
  <c r="C101" i="2" a="1"/>
  <c r="C101" i="2" s="1"/>
  <c r="C102" i="2" a="1"/>
  <c r="C102" i="2" s="1"/>
  <c r="C103" i="2" a="1"/>
  <c r="C103" i="2" s="1"/>
  <c r="C104" i="2" a="1"/>
  <c r="C104" i="2" s="1"/>
  <c r="C105" i="2" a="1"/>
  <c r="C105" i="2" s="1"/>
  <c r="C106" i="2" a="1"/>
  <c r="C106" i="2" s="1"/>
  <c r="C107" i="2" a="1"/>
  <c r="C107" i="2" s="1"/>
  <c r="C98" i="2" a="1"/>
  <c r="C98" i="2" s="1"/>
  <c r="A34" i="28" a="1"/>
  <c r="B51" i="28" s="1" a="1"/>
  <c r="B51" i="28" s="1"/>
  <c r="M32" i="28"/>
  <c r="L32" i="28"/>
  <c r="K32" i="28"/>
  <c r="J32" i="28"/>
  <c r="I32" i="28"/>
  <c r="H32" i="28"/>
  <c r="G32" i="28"/>
  <c r="F32" i="28"/>
  <c r="E32" i="28"/>
  <c r="D32" i="28"/>
  <c r="C32" i="28"/>
  <c r="B32" i="28"/>
  <c r="N31" i="28"/>
  <c r="N30" i="28"/>
  <c r="N29" i="28"/>
  <c r="N28" i="28"/>
  <c r="N27" i="28"/>
  <c r="N26" i="28"/>
  <c r="N25" i="28"/>
  <c r="N24" i="28"/>
  <c r="N23" i="28"/>
  <c r="N22" i="28"/>
  <c r="N21" i="28"/>
  <c r="N20" i="28"/>
  <c r="N19" i="28"/>
  <c r="N18" i="28"/>
  <c r="N17" i="28"/>
  <c r="N16" i="28"/>
  <c r="N15" i="28"/>
  <c r="N14" i="28"/>
  <c r="N13" i="28"/>
  <c r="N12" i="28"/>
  <c r="N11" i="28"/>
  <c r="N10" i="28"/>
  <c r="N9" i="28"/>
  <c r="N8" i="28"/>
  <c r="N7" i="28"/>
  <c r="N32" i="28" s="1"/>
  <c r="C42" i="2"/>
  <c r="C43" i="2"/>
  <c r="C45" i="2"/>
  <c r="C46" i="2"/>
  <c r="C47" i="2"/>
  <c r="C48" i="2"/>
  <c r="C49" i="2"/>
  <c r="C51" i="2"/>
  <c r="C52" i="2"/>
  <c r="C53" i="2"/>
  <c r="C54" i="2"/>
  <c r="C55" i="2"/>
  <c r="C56" i="2"/>
  <c r="C57" i="2"/>
  <c r="C58" i="2"/>
  <c r="C59" i="2"/>
  <c r="C60" i="2"/>
  <c r="C62" i="2"/>
  <c r="C63" i="2"/>
  <c r="C65" i="2"/>
  <c r="C66" i="2"/>
  <c r="C67" i="2"/>
  <c r="C68" i="2"/>
  <c r="C41" i="2"/>
  <c r="D42" i="2"/>
  <c r="F42" i="2" s="1"/>
  <c r="D43" i="2"/>
  <c r="F43" i="2" s="1"/>
  <c r="D45" i="2"/>
  <c r="F45" i="2" s="1"/>
  <c r="D46" i="2"/>
  <c r="D47" i="2"/>
  <c r="D48" i="2"/>
  <c r="D49" i="2"/>
  <c r="G49" i="2" s="1"/>
  <c r="D51" i="2"/>
  <c r="D52" i="2"/>
  <c r="D53" i="2"/>
  <c r="D54" i="2"/>
  <c r="F54" i="2" s="1"/>
  <c r="D55" i="2"/>
  <c r="D56" i="2"/>
  <c r="D57" i="2"/>
  <c r="D58" i="2"/>
  <c r="D59" i="2"/>
  <c r="F59" i="2" s="1"/>
  <c r="D60" i="2"/>
  <c r="D62" i="2"/>
  <c r="D63" i="2"/>
  <c r="F63" i="2" s="1"/>
  <c r="D65" i="2"/>
  <c r="D66" i="2"/>
  <c r="D67" i="2"/>
  <c r="D68" i="2"/>
  <c r="F68" i="2" s="1"/>
  <c r="D41" i="2"/>
  <c r="G41" i="2" s="1"/>
  <c r="B52" i="28" l="1" a="1"/>
  <c r="B52" i="28" s="1"/>
  <c r="B48" i="28" a="1"/>
  <c r="B48" i="28" s="1"/>
  <c r="B53" i="28" a="1"/>
  <c r="B53" i="28" s="1"/>
  <c r="B49" i="28" a="1"/>
  <c r="B49" i="28" s="1"/>
  <c r="A34" i="28"/>
  <c r="B47" i="28" a="1"/>
  <c r="B47" i="28" s="1"/>
  <c r="B46" i="28" a="1"/>
  <c r="B46" i="28" s="1"/>
  <c r="B54" i="28" a="1"/>
  <c r="B54" i="28" s="1"/>
  <c r="B50" i="28" a="1"/>
  <c r="B50" i="28" s="1"/>
  <c r="B55" i="28" a="1"/>
  <c r="B55" i="28" s="1"/>
  <c r="G47" i="2"/>
  <c r="G46" i="2"/>
  <c r="G48" i="2"/>
  <c r="G45" i="2"/>
  <c r="G67" i="2"/>
  <c r="G57" i="2"/>
  <c r="F48" i="2"/>
  <c r="F66" i="2"/>
  <c r="F56" i="2"/>
  <c r="G65" i="2"/>
  <c r="G55" i="2"/>
  <c r="F46" i="2"/>
  <c r="G63" i="2"/>
  <c r="G54" i="2"/>
  <c r="G62" i="2"/>
  <c r="G53" i="2"/>
  <c r="G60" i="2"/>
  <c r="G52" i="2"/>
  <c r="G59" i="2"/>
  <c r="G51" i="2"/>
  <c r="G68" i="2"/>
  <c r="G58" i="2"/>
  <c r="F65" i="2"/>
  <c r="F55" i="2"/>
  <c r="F47" i="2"/>
  <c r="G66" i="2"/>
  <c r="G56" i="2"/>
  <c r="F62" i="2"/>
  <c r="F53" i="2"/>
  <c r="F60" i="2"/>
  <c r="F52" i="2"/>
  <c r="F51" i="2"/>
  <c r="F58" i="2"/>
  <c r="F67" i="2"/>
  <c r="F57" i="2"/>
  <c r="F49" i="2"/>
  <c r="F41" i="2"/>
  <c r="G43" i="2"/>
  <c r="G42" i="2"/>
  <c r="C30" i="27" l="1"/>
  <c r="D30" i="27"/>
  <c r="E30" i="27"/>
  <c r="F30" i="27"/>
  <c r="G30" i="27"/>
  <c r="H30" i="27"/>
  <c r="B30" i="27"/>
  <c r="C17" i="27"/>
  <c r="D17" i="27"/>
  <c r="E17" i="27"/>
  <c r="F17" i="27"/>
  <c r="G17" i="27"/>
  <c r="H17" i="27"/>
  <c r="B17" i="27"/>
  <c r="B68" i="17"/>
  <c r="B67" i="17"/>
  <c r="B66" i="17"/>
  <c r="M8" i="2"/>
  <c r="H19" i="21"/>
  <c r="H18" i="21"/>
  <c r="C18" i="21"/>
  <c r="C20" i="21" s="1"/>
  <c r="D18" i="21"/>
  <c r="D20" i="21" s="1"/>
  <c r="E18" i="21"/>
  <c r="E20" i="21" s="1"/>
  <c r="F18" i="21"/>
  <c r="F20" i="21" s="1"/>
  <c r="G18" i="21"/>
  <c r="C19" i="21"/>
  <c r="D19" i="21"/>
  <c r="E19" i="21"/>
  <c r="F19" i="21"/>
  <c r="G19" i="21"/>
  <c r="B19" i="21"/>
  <c r="B18" i="21"/>
  <c r="B20" i="21" s="1"/>
  <c r="H15" i="21"/>
  <c r="C15" i="21"/>
  <c r="D15" i="21"/>
  <c r="D16" i="21" s="1"/>
  <c r="E15" i="21"/>
  <c r="F15" i="21"/>
  <c r="F16" i="21" s="1"/>
  <c r="G15" i="21"/>
  <c r="G16" i="21" s="1"/>
  <c r="B15" i="21"/>
  <c r="H14" i="21"/>
  <c r="H16" i="21" s="1"/>
  <c r="C14" i="21"/>
  <c r="C16" i="21" s="1"/>
  <c r="D14" i="21"/>
  <c r="E14" i="21"/>
  <c r="E16" i="21" s="1"/>
  <c r="F14" i="21"/>
  <c r="G14" i="21"/>
  <c r="B14" i="21"/>
  <c r="H6" i="21"/>
  <c r="H11" i="21"/>
  <c r="C11" i="21"/>
  <c r="D11" i="21"/>
  <c r="E11" i="21"/>
  <c r="F11" i="21"/>
  <c r="G11" i="21"/>
  <c r="B11" i="21"/>
  <c r="H10" i="21"/>
  <c r="C10" i="21"/>
  <c r="D10" i="21"/>
  <c r="E10" i="21"/>
  <c r="F10" i="21"/>
  <c r="G10" i="21"/>
  <c r="B10" i="21"/>
  <c r="H8" i="21"/>
  <c r="H9" i="21"/>
  <c r="C9" i="21"/>
  <c r="D9" i="21"/>
  <c r="D12" i="21" s="1"/>
  <c r="E9" i="21"/>
  <c r="F9" i="21"/>
  <c r="G9" i="21"/>
  <c r="B9" i="21"/>
  <c r="C8" i="21"/>
  <c r="D8" i="21"/>
  <c r="E8" i="21"/>
  <c r="F8" i="21"/>
  <c r="G8" i="21"/>
  <c r="B8" i="21"/>
  <c r="C7" i="21"/>
  <c r="D7" i="21"/>
  <c r="E7" i="21"/>
  <c r="F7" i="21"/>
  <c r="G7" i="21"/>
  <c r="B7" i="21"/>
  <c r="C6" i="21"/>
  <c r="D6" i="21"/>
  <c r="E6" i="21"/>
  <c r="F6" i="21"/>
  <c r="G6" i="21"/>
  <c r="B6" i="21"/>
  <c r="H7" i="21"/>
  <c r="B22" i="21"/>
  <c r="A6" i="21"/>
  <c r="C4" i="21"/>
  <c r="D4" i="21"/>
  <c r="E4" i="21"/>
  <c r="F4" i="21"/>
  <c r="G4" i="21"/>
  <c r="H4" i="21"/>
  <c r="B4" i="21"/>
  <c r="B59" i="17"/>
  <c r="B89" i="17"/>
  <c r="B88" i="17"/>
  <c r="C12" i="21" l="1"/>
  <c r="H20" i="21"/>
  <c r="B16" i="21"/>
  <c r="G20" i="21"/>
  <c r="C23" i="21"/>
  <c r="B12" i="21"/>
  <c r="B23" i="21" s="1"/>
  <c r="B24" i="21" s="1"/>
  <c r="C22" i="21" s="1"/>
  <c r="C24" i="21" s="1"/>
  <c r="D22" i="21" s="1"/>
  <c r="G12" i="21"/>
  <c r="G23" i="21" s="1"/>
  <c r="F12" i="21"/>
  <c r="F23" i="21" s="1"/>
  <c r="E12" i="21"/>
  <c r="H12" i="21"/>
  <c r="H23" i="21" s="1"/>
  <c r="D23" i="21"/>
  <c r="E23" i="21"/>
  <c r="D24" i="21" l="1"/>
  <c r="E22" i="21" s="1"/>
  <c r="E24" i="21" s="1"/>
  <c r="F22" i="21" s="1"/>
  <c r="F24" i="21" s="1"/>
  <c r="G22" i="21" s="1"/>
  <c r="G24" i="21" s="1"/>
  <c r="H22" i="21" s="1"/>
  <c r="H24" i="21" s="1"/>
  <c r="B103" i="17"/>
  <c r="B25" i="17"/>
  <c r="B102" i="17"/>
  <c r="B31" i="17"/>
  <c r="B19" i="17"/>
  <c r="B48" i="17"/>
  <c r="E4" i="2"/>
  <c r="C4" i="2"/>
  <c r="B50" i="17"/>
  <c r="G4" i="2"/>
  <c r="B49" i="17"/>
  <c r="M32" i="6" l="1"/>
  <c r="L32" i="6"/>
  <c r="K32" i="6"/>
  <c r="J32" i="6"/>
  <c r="I32" i="6"/>
  <c r="H32" i="6"/>
  <c r="G32" i="6"/>
  <c r="F32" i="6"/>
  <c r="E32" i="6"/>
  <c r="D32" i="6"/>
  <c r="C32" i="6"/>
  <c r="B32" i="6"/>
  <c r="N31" i="6"/>
  <c r="N30" i="6"/>
  <c r="N29" i="6"/>
  <c r="N28" i="6"/>
  <c r="N27" i="6"/>
  <c r="N26" i="6"/>
  <c r="N25" i="6"/>
  <c r="N24" i="6"/>
  <c r="N23" i="6"/>
  <c r="N22" i="6"/>
  <c r="N21" i="6"/>
  <c r="N20" i="6"/>
  <c r="N19" i="6"/>
  <c r="N18" i="6"/>
  <c r="N17" i="6"/>
  <c r="N16" i="6"/>
  <c r="N15" i="6"/>
  <c r="N14" i="6"/>
  <c r="N13" i="6"/>
  <c r="N12" i="6"/>
  <c r="N11" i="6"/>
  <c r="N10" i="6"/>
  <c r="N9" i="6"/>
  <c r="N8" i="6"/>
  <c r="N7" i="6"/>
  <c r="D48" i="5"/>
  <c r="C48" i="5"/>
  <c r="D42" i="5"/>
  <c r="D43" i="5" s="1"/>
  <c r="C42" i="5"/>
  <c r="C43" i="5" s="1"/>
  <c r="C49" i="5" s="1"/>
  <c r="C39" i="5"/>
  <c r="D38" i="5"/>
  <c r="D39" i="5" s="1"/>
  <c r="C38" i="5"/>
  <c r="D35" i="5"/>
  <c r="C35" i="5"/>
  <c r="D32" i="5"/>
  <c r="C32" i="5"/>
  <c r="D26" i="5"/>
  <c r="C26" i="5"/>
  <c r="D23" i="5"/>
  <c r="C23" i="5"/>
  <c r="D18" i="5"/>
  <c r="D19" i="5" s="1"/>
  <c r="C18" i="5"/>
  <c r="C19" i="5" s="1"/>
  <c r="C27" i="5" s="1"/>
  <c r="D14" i="5"/>
  <c r="C14" i="5"/>
  <c r="D11" i="5"/>
  <c r="C11" i="5"/>
  <c r="N32" i="6" l="1"/>
  <c r="D49" i="5"/>
  <c r="D27"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5D8116-A6EA-F143-BE86-7FB2745C41EE}" keepAlive="1" name="Query - Cash Flow Statement" description="Connection to the 'Cash Flow Statement' query in the workbook." type="5" refreshedVersion="0" background="1">
    <dbPr connection="Provider=Microsoft.Mashup.OleDb.1;Data Source=$Workbook$;Location=&quot;Cash Flow Statement&quot;;Extended Properties=&quot;&quot;" command="SELECT * FROM [Cash Flow Statement]"/>
  </connection>
  <connection id="2" xr16:uid="{7AE65511-79FB-6A4C-B50B-D69F3E693616}" keepAlive="1" name="Query - Cash Flow Statement (2)" description="Connection to the 'Cash Flow Statement (2)' query in the workbook." type="5" refreshedVersion="8" background="1" saveData="1">
    <dbPr connection="Provider=Microsoft.Mashup.OleDb.1;Data Source=$Workbook$;Location=&quot;Cash Flow Statement (2)&quot;;Extended Properties=&quot;&quot;" command="SELECT * FROM [Cash Flow Statement (2)]"/>
  </connection>
  <connection id="3" xr16:uid="{75AACEFD-D1A5-734A-9E2D-630D6C42ADD4}" keepAlive="1" name="Query - Cash Flow Statement (3)" description="Connection to the 'Cash Flow Statement (3)' query in the workbook." type="5" refreshedVersion="8" background="1" saveData="1">
    <dbPr connection="Provider=Microsoft.Mashup.OleDb.1;Data Source=$Workbook$;Location=&quot;Cash Flow Statement (3)&quot;;Extended Properties=&quot;&quot;" command="SELECT * FROM [Cash Flow Statement (3)]"/>
  </connection>
  <connection id="4" xr16:uid="{0A54D2C8-D632-B44F-AF59-08E9EC43B655}" keepAlive="1" name="Query - P&amp;L Actuals" description="Connection to the 'P&amp;L Actuals' query in the workbook." type="5" refreshedVersion="8" background="1" saveData="1">
    <dbPr connection="Provider=Microsoft.Mashup.OleDb.1;Data Source=$Workbook$;Location=&quot;P&amp;L Actuals&quot;;Extended Properties=&quot;&quot;" command="SELECT * FROM [P&amp;L Actuals]"/>
  </connection>
  <connection id="5" xr16:uid="{B2166979-0233-DB4A-A3B2-2BBE85F8CD73}" keepAlive="1" name="Query - P&amp;L Actuals (2)" description="Connection to the 'P&amp;L Actuals (2)' query in the workbook." type="5" refreshedVersion="0" background="1">
    <dbPr connection="Provider=Microsoft.Mashup.OleDb.1;Data Source=$Workbook$;Location=&quot;P&amp;L Actuals (2)&quot;;Extended Properties=&quot;&quot;" command="SELECT * FROM [P&amp;L Actuals (2)]"/>
  </connection>
  <connection id="6" xr16:uid="{3CCE3B62-79DC-574B-98D6-F7793D2BC4A0}" keepAlive="1" name="Query - P&amp;L Actuals (3)" description="Connection to the 'P&amp;L Actuals (3)' query in the workbook." type="5" refreshedVersion="8" background="1" saveData="1">
    <dbPr connection="Provider=Microsoft.Mashup.OleDb.1;Data Source=$Workbook$;Location=&quot;P&amp;L Actuals (3)&quot;;Extended Properties=&quot;&quot;" command="SELECT * FROM [P&amp;L Actuals (3)]"/>
  </connection>
  <connection id="7" xr16:uid="{F8E84A7C-AACB-984E-966F-9DFCBC840FC3}" keepAlive="1" name="Query - P&amp;L Actuals (4)" description="Connection to the 'P&amp;L Actuals (4)' query in the workbook." type="5" refreshedVersion="0" background="1">
    <dbPr connection="Provider=Microsoft.Mashup.OleDb.1;Data Source=$Workbook$;Location=&quot;P&amp;L Actuals (4)&quot;;Extended Properties=&quot;&quot;" command="SELECT * FROM [P&amp;L Actuals (4)]"/>
  </connection>
  <connection id="8" xr16:uid="{9323B4A0-02F9-4644-A52B-9225C4ED1AEC}" keepAlive="1" name="Query - P&amp;L Actuals (5)" description="Connection to the 'P&amp;L Actuals (5)' query in the workbook." type="5" refreshedVersion="8" background="1" saveData="1">
    <dbPr connection="Provider=Microsoft.Mashup.OleDb.1;Data Source=$Workbook$;Location=&quot;P&amp;L Actuals (5)&quot;;Extended Properties=&quot;&quot;" command="SELECT * FROM [P&amp;L Actuals (5)]"/>
  </connection>
  <connection id="9" xr16:uid="{490B7971-E33A-DB48-92CB-1BD16D4840C2}" keepAlive="1" name="Query - P&amp;L Budget" description="Connection to the 'P&amp;L Budget' query in the workbook." type="5" refreshedVersion="8" background="1" saveData="1">
    <dbPr connection="Provider=Microsoft.Mashup.OleDb.1;Data Source=$Workbook$;Location=&quot;P&amp;L Budget&quot;;Extended Properties=&quot;&quot;" command="SELECT * FROM [P&amp;L Budget]"/>
  </connection>
  <connection id="10" xr16:uid="{47E82957-FBA2-0F4B-9364-7204E5F9A7F3}" keepAlive="1" name="Query - Table" description="Connection to the 'Table' query in the workbook." type="5" refreshedVersion="8" background="1" saveData="1">
    <dbPr connection="Provider=Microsoft.Mashup.OleDb.1;Data Source=$Workbook$;Location=Table;Extended Properties=&quot;&quot;" command="SELECT * FROM [Table]"/>
  </connection>
  <connection id="11" xr16:uid="{9CE57447-4E29-FB49-84CE-3A6C84206A9C}" keepAlive="1" name="Query - Table (2)" description="Connection to the 'Table (2)' query in the workbook." type="5" refreshedVersion="8" background="1" saveData="1">
    <dbPr connection="Provider=Microsoft.Mashup.OleDb.1;Data Source=$Workbook$;Location=&quot;Table (2)&quot;;Extended Properties=&quot;&quot;" command="SELECT * FROM [Table (2)]"/>
  </connection>
  <connection id="12" xr16:uid="{E66C4231-25F4-E344-98C4-AEE32F4714C1}" keepAlive="1" name="Query - Table (4)" description="Connection to the 'Table (4)' query in the workbook." type="5" refreshedVersion="8" background="1" saveData="1">
    <dbPr connection="Provider=Microsoft.Mashup.OleDb.1;Data Source=$Workbook$;Location=&quot;Table (4)&quot;;Extended Properties=&quot;&quot;" command="SELECT * FROM [Table (4)]"/>
  </connection>
  <connection id="13" xr16:uid="{E6F18983-AB7C-544A-BBDB-683F45E4B105}" keepAlive="1" name="Query - Vendor Expenses 2023" description="Connection to the 'Vendor Expenses 2023' query in the workbook." type="5" refreshedVersion="0" background="1">
    <dbPr connection="Provider=Microsoft.Mashup.OleDb.1;Data Source=$Workbook$;Location=&quot;Vendor Expenses 2023&quot;;Extended Properties=&quot;&quot;" command="SELECT * FROM [Vendor Expenses 2023]"/>
  </connection>
  <connection id="14" xr16:uid="{1F64ACD5-D78F-9F47-8BA7-4002ACF30CD0}" keepAlive="1" name="Query - Vendor Expenses 2023 (2)" description="Connection to the 'Vendor Expenses 2023 (2)' query in the workbook." type="5" refreshedVersion="8" background="1" saveData="1">
    <dbPr connection="Provider=Microsoft.Mashup.OleDb.1;Data Source=$Workbook$;Location=&quot;Vendor Expenses 2023 (2)&quot;;Extended Properties=&quot;&quot;" command="SELECT * FROM [Vendor Expenses 2023 (2)]"/>
  </connection>
  <connection id="15" xr16:uid="{9B59500D-90E8-E145-8AFC-B8F19C6B77EA}" keepAlive="1" name="Query - Vendor Expenses 2023 (3)" description="Connection to the 'Vendor Expenses 2023 (3)' query in the workbook." type="5" refreshedVersion="8" background="1" saveData="1">
    <dbPr connection="Provider=Microsoft.Mashup.OleDb.1;Data Source=$Workbook$;Location=&quot;Vendor Expenses 2023 (3)&quot;;Extended Properties=&quot;&quot;" command="SELECT * FROM [Vendor Expenses 2023 (3)]"/>
  </connection>
  <connection id="16" xr16:uid="{E4F6ECBC-9CB2-BC41-91B4-D99EBB4DA69F}" keepAlive="1" name="Query - Vendors" description="Connection to the 'Vendors' query in the workbook." type="5" refreshedVersion="0" background="1">
    <dbPr connection="Provider=Microsoft.Mashup.OleDb.1;Data Source=$Workbook$;Location=Vendors;Extended Properties=&quot;&quot;" command="SELECT * FROM [Vendor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<sst xmlns="http://schemas.openxmlformats.org/spreadsheetml/2006/main" count="1950" uniqueCount="219">
  <si>
    <t>Please make a copy of the sheet for your own drive or download to Excel if you prefer that.</t>
  </si>
  <si>
    <t>Go to "File" -&gt; Click "Make a copy"</t>
  </si>
  <si>
    <t>🐕‍🦺</t>
  </si>
  <si>
    <t>Guidelines</t>
  </si>
  <si>
    <t xml:space="preserve">In this file, you'll find the financial data for the year 2023 of Fastrack, a small online retailer, operated by Alex. 
</t>
  </si>
  <si>
    <t>Alex is a customer of LiveFlow and seeks your assistance in building a dynamic dashboard to review his financial numbers. Additionally, he values your advice on optimizing his overall business strategy.</t>
  </si>
  <si>
    <t>The data includes the 2023 Budget, the 2023 P&amp;L Actuals, and the 2023 Balance Sheet Actuals., along with a list of vendors for 2023</t>
  </si>
  <si>
    <t>📊</t>
  </si>
  <si>
    <t>1) Dashboard</t>
  </si>
  <si>
    <t xml:space="preserve">Alex would like your help in creating a business snapshot dashboard that highlights key financial metrics.  </t>
  </si>
  <si>
    <t>Your dashboard must capture the below:</t>
  </si>
  <si>
    <t>-</t>
  </si>
  <si>
    <r>
      <rPr>
        <sz val="12"/>
        <color theme="1"/>
        <rFont val="Lato"/>
      </rPr>
      <t xml:space="preserve">Cash on Hand: Display the amount of cash available for each month. 
</t>
    </r>
    <r>
      <rPr>
        <u/>
        <sz val="12"/>
        <color theme="1"/>
        <rFont val="Lato"/>
      </rPr>
      <t>Note:</t>
    </r>
    <r>
      <rPr>
        <sz val="12"/>
        <color theme="1"/>
        <rFont val="Lato"/>
      </rPr>
      <t xml:space="preserve"> The changes in the current assets and liability balances (excluding cash) all took place in July 2023, there was no change in these figures between December 2022 to June 2023.</t>
    </r>
  </si>
  <si>
    <t>Budget vs. Actuals Variance: Present a comparison of the budgeted figures against the actuals for each month.</t>
  </si>
  <si>
    <t>Expense Budget Utilization: Show the percentage of the overall expense budget spent so far during the year for any given month.</t>
  </si>
  <si>
    <t>Gross Margin and Net Margin Trend: Visualize how the Gross Margin and Net Margin evolve over time.</t>
  </si>
  <si>
    <t>Top 10 Vendors: Identify Alex's top 10 vendors and their total expenditure Year-to-Date (YTD) for any given month.</t>
  </si>
  <si>
    <t>As you look at the data, you are also more than welcome to add additional charts and analysis that you believe would be useful.</t>
  </si>
  <si>
    <t>Please ensure that the dashboard provides flexibility by allowing Alex to select the specific month he wants to view for each metric.</t>
  </si>
  <si>
    <t>📝</t>
  </si>
  <si>
    <t>2) Recommendations</t>
  </si>
  <si>
    <t xml:space="preserve">Meanwhile building the dashboard and analyzing Alex' numbers, imagine that he has hired you as his Finanical Advisor/CFO. 
He's looking for your help to analyse his business in greater detail and to get your best recommendations on his business strategy. </t>
  </si>
  <si>
    <t xml:space="preserve">Please prepare a 1-2 page written presentation to Alex and include your key findings and recommendations. 
Alex is super busy, so he appreciates concise communication that's easy to read when he's traveling. </t>
  </si>
  <si>
    <t xml:space="preserve">3) Time &amp; deliverable </t>
  </si>
  <si>
    <t>- Please don't spend more than 3-4 hours completing this!</t>
  </si>
  <si>
    <r>
      <rPr>
        <sz val="12"/>
        <color theme="1"/>
        <rFont val="Lato"/>
      </rPr>
      <t xml:space="preserve">- Please deliver your model in either </t>
    </r>
    <r>
      <rPr>
        <b/>
        <sz val="12"/>
        <color theme="1"/>
        <rFont val="Lato"/>
      </rPr>
      <t>Google Sheets</t>
    </r>
    <r>
      <rPr>
        <sz val="12"/>
        <color theme="1"/>
        <rFont val="Lato"/>
      </rPr>
      <t xml:space="preserve"> or </t>
    </r>
    <r>
      <rPr>
        <b/>
        <sz val="12"/>
        <color theme="1"/>
        <rFont val="Lato"/>
      </rPr>
      <t>Excel</t>
    </r>
  </si>
  <si>
    <t>- Please deliver your written presentation in Google Docs</t>
  </si>
  <si>
    <t>Company</t>
  </si>
  <si>
    <t>Fastrack Ltd</t>
  </si>
  <si>
    <t>Report name</t>
  </si>
  <si>
    <t>Budget PnL by Month</t>
  </si>
  <si>
    <t>Date range</t>
  </si>
  <si>
    <t>Jan 1, 23 → Dec 31, 23</t>
  </si>
  <si>
    <t>Currency</t>
  </si>
  <si>
    <t>USD</t>
  </si>
  <si>
    <t>Income</t>
  </si>
  <si>
    <t xml:space="preserve"> Online Sales: Tshirts</t>
  </si>
  <si>
    <t xml:space="preserve"> Online Sales: Shoes</t>
  </si>
  <si>
    <t>Total Income</t>
  </si>
  <si>
    <t>Cost of Goods Sold</t>
  </si>
  <si>
    <t xml:space="preserve"> T-Shirts</t>
  </si>
  <si>
    <t xml:space="preserve"> Shoes</t>
  </si>
  <si>
    <t xml:space="preserve"> Delivery Fees</t>
  </si>
  <si>
    <t>Total Cost of Goods Sold</t>
  </si>
  <si>
    <t>Gross Profit</t>
  </si>
  <si>
    <t>Expenses</t>
  </si>
  <si>
    <t xml:space="preserve"> Online Marketing</t>
  </si>
  <si>
    <t>Subscriptions</t>
  </si>
  <si>
    <t xml:space="preserve"> Travel Expenses</t>
  </si>
  <si>
    <t xml:space="preserve"> Computers &amp; Equipment</t>
  </si>
  <si>
    <t>Warehousing</t>
  </si>
  <si>
    <t xml:space="preserve"> Professional Services</t>
  </si>
  <si>
    <t xml:space="preserve"> Legal</t>
  </si>
  <si>
    <t xml:space="preserve"> Depreciation</t>
  </si>
  <si>
    <t>Total Expenses</t>
  </si>
  <si>
    <t>Net Operating Income</t>
  </si>
  <si>
    <t>Other Income</t>
  </si>
  <si>
    <t xml:space="preserve"> Interest Earned</t>
  </si>
  <si>
    <t>Total Other Income</t>
  </si>
  <si>
    <t>Other Expenses</t>
  </si>
  <si>
    <t xml:space="preserve"> Interest Paid</t>
  </si>
  <si>
    <t xml:space="preserve"> Home Office</t>
  </si>
  <si>
    <t>Total Other Expenses</t>
  </si>
  <si>
    <t>Net Income</t>
  </si>
  <si>
    <t>Profit and Loss Statement</t>
  </si>
  <si>
    <t xml:space="preserve"> Online Sales: TShirts</t>
  </si>
  <si>
    <t xml:space="preserve"> Subscriptions</t>
  </si>
  <si>
    <t>Balance Sheet</t>
  </si>
  <si>
    <t>ASSETS</t>
  </si>
  <si>
    <t>Current Assets</t>
  </si>
  <si>
    <t>Bank Accounts</t>
  </si>
  <si>
    <t xml:space="preserve"> Cash on hand</t>
  </si>
  <si>
    <t xml:space="preserve"> Checking Account</t>
  </si>
  <si>
    <t>Total Bank Accounts</t>
  </si>
  <si>
    <t>Accounts Receivable</t>
  </si>
  <si>
    <t>Accounts Receivable (A/R)</t>
  </si>
  <si>
    <t>Total Accounts Receivable</t>
  </si>
  <si>
    <t>Other Current Assets</t>
  </si>
  <si>
    <t xml:space="preserve"> Prepaid Expenses</t>
  </si>
  <si>
    <t xml:space="preserve"> Inventory</t>
  </si>
  <si>
    <t>Total Other Current Assets</t>
  </si>
  <si>
    <t>Total Current Assets</t>
  </si>
  <si>
    <t>Fixed Assets</t>
  </si>
  <si>
    <t>Machinery</t>
  </si>
  <si>
    <t xml:space="preserve"> Accumulated Depreciation</t>
  </si>
  <si>
    <t>Total Fixed Assets</t>
  </si>
  <si>
    <t>Other Assets</t>
  </si>
  <si>
    <t xml:space="preserve"> Security Deposits</t>
  </si>
  <si>
    <t>Total Other Assets</t>
  </si>
  <si>
    <t>TOTAL ASSETS</t>
  </si>
  <si>
    <t>LIABILITIES AND EQUITY</t>
  </si>
  <si>
    <t>Liabilities</t>
  </si>
  <si>
    <t>Current Liabilities</t>
  </si>
  <si>
    <t>Accounts Payable (A/P)</t>
  </si>
  <si>
    <t>Total Accounts Payable</t>
  </si>
  <si>
    <t>Credit Cards</t>
  </si>
  <si>
    <t xml:space="preserve"> Credit Card</t>
  </si>
  <si>
    <t>Total Credit Cards</t>
  </si>
  <si>
    <t>Other Current Liabilities</t>
  </si>
  <si>
    <t xml:space="preserve"> Accrued Expenses</t>
  </si>
  <si>
    <t>Total Other Current Liabilities</t>
  </si>
  <si>
    <t>Total Current Liabilities</t>
  </si>
  <si>
    <t>Long-Term Liabilities</t>
  </si>
  <si>
    <t xml:space="preserve"> Notes Payable</t>
  </si>
  <si>
    <t>Total Long-Term Liabilities</t>
  </si>
  <si>
    <t>Total Liabilities</t>
  </si>
  <si>
    <t>Equity</t>
  </si>
  <si>
    <t xml:space="preserve"> Retained Earnings</t>
  </si>
  <si>
    <t xml:space="preserve"> Common Stock</t>
  </si>
  <si>
    <t>Total Equity</t>
  </si>
  <si>
    <t>TOTAL LIABILITIES AND EQUITY</t>
  </si>
  <si>
    <t>Expenses by Vendor by Month</t>
  </si>
  <si>
    <t>Actuals</t>
  </si>
  <si>
    <t>Budget</t>
  </si>
  <si>
    <t>Jan 2023</t>
  </si>
  <si>
    <t>Feb 2023</t>
  </si>
  <si>
    <t>Mar 2023</t>
  </si>
  <si>
    <t>Apr 2023</t>
  </si>
  <si>
    <t>May 2023</t>
  </si>
  <si>
    <t>Jun 2023</t>
  </si>
  <si>
    <t>Jul 2023</t>
  </si>
  <si>
    <t>Aug 2023</t>
  </si>
  <si>
    <t>Sep 2023</t>
  </si>
  <si>
    <t>Oct 2023</t>
  </si>
  <si>
    <t>Nov 2023</t>
  </si>
  <si>
    <t>Dec 2023</t>
  </si>
  <si>
    <t>Total</t>
  </si>
  <si>
    <t>Adobe</t>
  </si>
  <si>
    <t>Amazon Prime</t>
  </si>
  <si>
    <t>Apple</t>
  </si>
  <si>
    <t>Apple iTunes</t>
  </si>
  <si>
    <t>British Airways</t>
  </si>
  <si>
    <t>Cisco</t>
  </si>
  <si>
    <t>Cultivate</t>
  </si>
  <si>
    <t>Facebook</t>
  </si>
  <si>
    <t>Figma</t>
  </si>
  <si>
    <t>Go Warehouse</t>
  </si>
  <si>
    <t>Google</t>
  </si>
  <si>
    <t>KPMG</t>
  </si>
  <si>
    <t>Microsoft</t>
  </si>
  <si>
    <t>Notion</t>
  </si>
  <si>
    <t>Puma</t>
  </si>
  <si>
    <t>Shopify</t>
  </si>
  <si>
    <t>Slack</t>
  </si>
  <si>
    <t>Snowflake</t>
  </si>
  <si>
    <t>Spotify</t>
  </si>
  <si>
    <t>Uber</t>
  </si>
  <si>
    <t>UPS</t>
  </si>
  <si>
    <t>US Polo</t>
  </si>
  <si>
    <t>Wiki</t>
  </si>
  <si>
    <t>Zoom</t>
  </si>
  <si>
    <t>Not Specified</t>
  </si>
  <si>
    <t>TOTAL</t>
  </si>
  <si>
    <t>Finance Dashboard</t>
  </si>
  <si>
    <t>Month</t>
  </si>
  <si>
    <t>Column Labels</t>
  </si>
  <si>
    <t>Grand Total</t>
  </si>
  <si>
    <t>Row Labels</t>
  </si>
  <si>
    <t>Amount</t>
  </si>
  <si>
    <t>Sum of Amount</t>
  </si>
  <si>
    <t>Category</t>
  </si>
  <si>
    <t>Jan</t>
  </si>
  <si>
    <t>Feb</t>
  </si>
  <si>
    <t>Mar</t>
  </si>
  <si>
    <t>Apr</t>
  </si>
  <si>
    <t>May</t>
  </si>
  <si>
    <t>Jun</t>
  </si>
  <si>
    <t>Jul</t>
  </si>
  <si>
    <t>Aug</t>
  </si>
  <si>
    <t>Sep</t>
  </si>
  <si>
    <t>Oct</t>
  </si>
  <si>
    <t>Nov</t>
  </si>
  <si>
    <t>Dec</t>
  </si>
  <si>
    <t>Starting Cash Balance</t>
  </si>
  <si>
    <t>Total Budget</t>
  </si>
  <si>
    <t>Charts</t>
  </si>
  <si>
    <t>Change in Cash</t>
  </si>
  <si>
    <t>Actual Expenses</t>
  </si>
  <si>
    <t>Acutal Income</t>
  </si>
  <si>
    <t>Planned Expenses</t>
  </si>
  <si>
    <t>Planned Income</t>
  </si>
  <si>
    <t>Cash Flow Statement</t>
  </si>
  <si>
    <t xml:space="preserve">Jan 2023 </t>
  </si>
  <si>
    <t xml:space="preserve">Feb 2023 </t>
  </si>
  <si>
    <t xml:space="preserve">Mar 2023 </t>
  </si>
  <si>
    <t xml:space="preserve">Apr 2023 </t>
  </si>
  <si>
    <t xml:space="preserve">May 2023 </t>
  </si>
  <si>
    <t xml:space="preserve">Jun 2023 </t>
  </si>
  <si>
    <t xml:space="preserve">Jul 2023 </t>
  </si>
  <si>
    <t>Net income</t>
  </si>
  <si>
    <t>Changes in Working Capital:</t>
  </si>
  <si>
    <t>Change in Prepaid Expenses</t>
  </si>
  <si>
    <t>Change in Inventory</t>
  </si>
  <si>
    <t>Change in Accounts Payable</t>
  </si>
  <si>
    <t>Change in Accrued Expenses</t>
  </si>
  <si>
    <t>Change in Credit Card</t>
  </si>
  <si>
    <t>Cash Flow from Operating Activities</t>
  </si>
  <si>
    <t>Security Deposits</t>
  </si>
  <si>
    <t>Cash Flow from Investing</t>
  </si>
  <si>
    <t>Increase in Long Term Debt</t>
  </si>
  <si>
    <t>Proceeds from Share Issuance</t>
  </si>
  <si>
    <t>Cash Flow from Financing Activities</t>
  </si>
  <si>
    <t>Beginning of Month Cash Balance</t>
  </si>
  <si>
    <t>End of Month Cash Balance</t>
  </si>
  <si>
    <t>Value</t>
  </si>
  <si>
    <t>Sum of Value</t>
  </si>
  <si>
    <t>Ending Cash Balance</t>
  </si>
  <si>
    <t>Gross Profit Margin</t>
  </si>
  <si>
    <t>Net Profit Margin</t>
  </si>
  <si>
    <t>Budget vs. Actuals Dashboard</t>
  </si>
  <si>
    <t>Current Month -&gt;</t>
  </si>
  <si>
    <t>Actual</t>
  </si>
  <si>
    <t>Var. Abs.</t>
  </si>
  <si>
    <t>Var. %</t>
  </si>
  <si>
    <t>Budget vs Actuals Income</t>
  </si>
  <si>
    <t>Gross Margin vs Net Margin Trends</t>
  </si>
  <si>
    <t>Top 10 Vendors</t>
  </si>
  <si>
    <t>Attribute</t>
  </si>
  <si>
    <t>Total Expenditures YTD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</si>
</sst>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4" formatCode="_(&quot;$&quot;* #,##0.00_);_(&quot;$&quot;* \(#,##0.00\);_(&quot;$&quot;* &quot;-&quot;??_);_(@_)"/>
    <numFmt numFmtId="43" formatCode="_(* #,##0.00_);_(* \(#,##0.00\);_(* &quot;-&quot;??_);_(@_)"/>
    <numFmt numFmtId="164" formatCode="mmm&quot; &quot;yyyy&quot; &quot;"/>
    <numFmt numFmtId="165" formatCode="#,##0.00;[Red]\−#,##0.00;"/>
    <numFmt numFmtId="166" formatCode="&quot;$ &quot;#,##0.00;[Red]&quot;$ &quot;\−#,##0.00"/>
    <numFmt numFmtId="167" formatCode="mmm\ yyyy"/>
    <numFmt numFmtId="168" formatCode="&quot;$&quot;#,##0.00"/>
    <numFmt numFmtId="169" formatCode="mmm\ yy"/>
    <numFmt numFmtId="170" formatCode="#,##0.00;[Red]#,##0.00"/>
  </numFmts>
  <fonts count="52">
    <font>
      <sz val="10"/>
      <color rgb="FF000000"/>
      <name val="Arial"/>
      <scheme val="minor"/>
    </font>
    <font>
      <sz val="12"/>
      <color theme="1"/>
      <name val="Arial"/>
      <family val="2"/>
      <scheme val="minor"/>
    </font>
    <font>
      <sz val="12"/>
      <color theme="1"/>
      <name val="Lato"/>
    </font>
    <font>
      <b/>
      <i/>
      <sz val="12"/>
      <color theme="1"/>
      <name val="Lato"/>
    </font>
    <font>
      <b/>
      <sz val="16"/>
      <color rgb="FFFF0000"/>
      <name val="Lato"/>
    </font>
    <font>
      <b/>
      <u/>
      <sz val="16"/>
      <color rgb="FFFF0000"/>
      <name val="Lato"/>
    </font>
    <font>
      <b/>
      <u/>
      <sz val="12"/>
      <color theme="1"/>
      <name val="Lato"/>
    </font>
    <font>
      <sz val="11"/>
      <color theme="1"/>
      <name val="Lato"/>
    </font>
    <font>
      <b/>
      <sz val="12"/>
      <color theme="1"/>
      <name val="Lato"/>
    </font>
    <font>
      <b/>
      <sz val="10"/>
      <color theme="1"/>
      <name val="Arial"/>
      <family val="2"/>
      <scheme val="minor"/>
    </font>
    <font>
      <sz val="10"/>
      <color theme="1"/>
      <name val="Lato"/>
    </font>
    <font>
      <b/>
      <sz val="10"/>
      <color theme="1"/>
      <name val="Lato"/>
    </font>
    <font>
      <b/>
      <sz val="10"/>
      <color rgb="FFFFFFFF"/>
      <name val="&quot;DM Sans&quot;"/>
    </font>
    <font>
      <sz val="10"/>
      <color theme="1"/>
      <name val="Calibri"/>
      <family val="2"/>
    </font>
    <font>
      <sz val="10"/>
      <color theme="1"/>
      <name val="Arial"/>
      <family val="2"/>
      <scheme val="minor"/>
    </font>
    <font>
      <u/>
      <sz val="10"/>
      <color theme="1"/>
      <name val="Lato"/>
    </font>
    <font>
      <sz val="10"/>
      <color rgb="FF002299"/>
      <name val="Lato"/>
    </font>
    <font>
      <b/>
      <sz val="10"/>
      <color rgb="FF002299"/>
      <name val="Lato"/>
    </font>
    <font>
      <u/>
      <sz val="10"/>
      <color theme="1"/>
      <name val="Lato"/>
    </font>
    <font>
      <sz val="10"/>
      <color rgb="FFFF0000"/>
      <name val="Lato"/>
    </font>
    <font>
      <b/>
      <sz val="10"/>
      <color rgb="FFFF0000"/>
      <name val="Lato"/>
    </font>
    <font>
      <i/>
      <sz val="10"/>
      <color theme="1"/>
      <name val="Arial"/>
      <family val="2"/>
      <scheme val="minor"/>
    </font>
    <font>
      <b/>
      <i/>
      <sz val="10"/>
      <color theme="1"/>
      <name val="Arial"/>
      <family val="2"/>
      <scheme val="minor"/>
    </font>
    <font>
      <u/>
      <sz val="12"/>
      <color theme="1"/>
      <name val="Lato"/>
    </font>
    <font>
      <b/>
      <sz val="36"/>
      <color theme="0"/>
      <name val="Arial (Body)"/>
    </font>
    <font>
      <sz val="10"/>
      <color rgb="FF000000"/>
      <name val="Arial"/>
      <family val="2"/>
      <scheme val="minor"/>
    </font>
    <font>
      <b/>
      <sz val="10"/>
      <color rgb="FF000000"/>
      <name val="Arial"/>
      <family val="2"/>
      <scheme val="minor"/>
    </font>
    <font>
      <sz val="10"/>
      <color theme="0"/>
      <name val="Arial"/>
      <family val="2"/>
      <scheme val="minor"/>
    </font>
    <font>
      <b/>
      <sz val="14"/>
      <color theme="0"/>
      <name val="Arial"/>
      <family val="2"/>
      <scheme val="minor"/>
    </font>
    <font>
      <b/>
      <sz val="14"/>
      <color theme="1"/>
      <name val="Arial"/>
      <family val="2"/>
      <scheme val="minor"/>
    </font>
    <font>
      <b/>
      <sz val="14"/>
      <color rgb="FF002060"/>
      <name val="Arial (Body)"/>
    </font>
    <font>
      <b/>
      <sz val="12"/>
      <color theme="0"/>
      <name val="Calibri"/>
      <family val="2"/>
    </font>
    <font>
      <b/>
      <sz val="10"/>
      <color theme="1"/>
      <name val="&quot;DM Sans&quot;"/>
    </font>
    <font>
      <b/>
      <sz val="12"/>
      <color theme="1"/>
      <name val="Calibri"/>
      <family val="2"/>
    </font>
    <font>
      <sz val="12"/>
      <color theme="1"/>
      <name val="Calibri"/>
      <family val="2"/>
    </font>
    <font>
      <sz val="12"/>
      <color rgb="FFFF0000"/>
      <name val="Calibri"/>
      <family val="2"/>
    </font>
    <font>
      <sz val="12"/>
      <color rgb="FF000000"/>
      <name val="Calibri"/>
      <family val="2"/>
    </font>
    <font>
      <b/>
      <sz val="12"/>
      <color rgb="FF000000"/>
      <name val="Calibri"/>
      <family val="2"/>
    </font>
    <font>
      <b/>
      <sz val="12"/>
      <color rgb="FFFF0000"/>
      <name val="Calibri"/>
      <family val="2"/>
    </font>
    <font>
      <sz val="10"/>
      <color rgb="FF000000"/>
      <name val="Arial"/>
      <family val="2"/>
      <scheme val="major"/>
    </font>
    <font>
      <i/>
      <sz val="10"/>
      <color theme="1"/>
      <name val="Lato"/>
    </font>
    <font>
      <b/>
      <sz val="14"/>
      <color rgb="FF002060"/>
      <name val="Arial"/>
      <family val="2"/>
      <scheme val="minor"/>
    </font>
    <font>
      <b/>
      <i/>
      <sz val="12"/>
      <color rgb="FF000000"/>
      <name val="Arial"/>
      <family val="2"/>
      <scheme val="minor"/>
    </font>
    <font>
      <b/>
      <sz val="12"/>
      <color rgb="FF000000"/>
      <name val="Arial"/>
      <family val="2"/>
      <scheme val="minor"/>
    </font>
    <font>
      <b/>
      <sz val="12"/>
      <color theme="0"/>
      <name val="Arial"/>
      <family val="2"/>
      <scheme val="minor"/>
    </font>
    <font>
      <u/>
      <sz val="11"/>
      <color theme="1"/>
      <name val="Lato"/>
    </font>
    <font>
      <sz val="11"/>
      <color rgb="FF000000"/>
      <name val="Arial"/>
      <family val="2"/>
      <scheme val="minor"/>
    </font>
    <font>
      <b/>
      <sz val="11"/>
      <color theme="1"/>
      <name val="Lato"/>
    </font>
    <font>
      <b/>
      <sz val="11"/>
      <color rgb="FF000000"/>
      <name val="Arial"/>
      <family val="2"/>
      <scheme val="minor"/>
    </font>
    <font>
      <sz val="16"/>
      <color theme="0"/>
      <name val="Arial"/>
      <family val="2"/>
      <scheme val="minor"/>
    </font>
    <font>
      <sz val="12"/>
      <color rgb="FF000000"/>
      <name val="Arial"/>
      <family val="2"/>
      <scheme val="minor"/>
    </font>
    <font>
      <b/>
      <sz val="14"/>
      <color rgb="FF000000"/>
      <name val="Arial"/>
      <family val="2"/>
      <scheme val="minor"/>
    </font>
  </fonts>
  <fills count="15">
    <fill>
      <patternFill patternType="none"/>
    </fill>
    <fill>
      <patternFill patternType="gray125"/>
    </fill>
    <fill>
      <patternFill patternType="solid">
        <fgColor rgb="FF0000FF"/>
        <bgColor rgb="FF0000FF"/>
      </patternFill>
    </fill>
    <fill>
      <patternFill patternType="solid">
        <fgColor rgb="FFF9FAFB"/>
        <bgColor rgb="FFF9FAFB"/>
      </patternFill>
    </fill>
    <fill>
      <patternFill patternType="solid">
        <fgColor rgb="FFFFFFFF"/>
        <bgColor rgb="FFFFFFFF"/>
      </patternFill>
    </fill>
    <fill>
      <patternFill patternType="solid">
        <fgColor rgb="FFFFF2CC"/>
        <bgColor rgb="FFFFF2CC"/>
      </patternFill>
    </fill>
    <fill>
      <patternFill patternType="solid">
        <fgColor rgb="FFEFEFEF"/>
        <bgColor rgb="FFEFEFEF"/>
      </patternFill>
    </fill>
    <fill>
      <patternFill patternType="solid">
        <fgColor rgb="FF002060"/>
        <bgColor indexed="64"/>
      </patternFill>
    </fill>
    <fill>
      <patternFill patternType="solid">
        <fgColor theme="4" tint="0.79998168889431442"/>
        <bgColor indexed="64"/>
      </patternFill>
    </fill>
    <fill>
      <patternFill patternType="solid">
        <fgColor rgb="FF2A3E68"/>
        <bgColor indexed="64"/>
      </patternFill>
    </fill>
    <fill>
      <patternFill patternType="solid">
        <fgColor rgb="FFFFFF00"/>
        <bgColor rgb="FFF9FAFB"/>
      </patternFill>
    </fill>
    <fill>
      <patternFill patternType="solid">
        <fgColor rgb="FFFFFF00"/>
        <bgColor rgb="FFFFFFFF"/>
      </patternFill>
    </fill>
    <fill>
      <patternFill patternType="solid">
        <fgColor theme="6" tint="0.59999389629810485"/>
        <bgColor indexed="64"/>
      </patternFill>
    </fill>
    <fill>
      <patternFill patternType="solid">
        <fgColor theme="5" tint="0.79998168889431442"/>
        <bgColor indexed="64"/>
      </patternFill>
    </fill>
    <fill>
      <patternFill patternType="solid">
        <fgColor theme="6"/>
        <bgColor indexed="64"/>
      </patternFill>
    </fill>
  </fills>
  <borders count="24">
    <border>
      <left/>
      <right/>
      <top/>
      <bottom/>
      <diagonal/>
    </border>
    <border>
      <left/>
      <right/>
      <top/>
      <bottom style="thin">
        <color rgb="FF000000"/>
      </bottom>
      <diagonal/>
    </border>
    <border>
      <left/>
      <right/>
      <top/>
      <bottom style="thin">
        <color rgb="FF9CA3AF"/>
      </bottom>
      <diagonal/>
    </border>
    <border>
      <left/>
      <right/>
      <top style="thin">
        <color rgb="FF000000"/>
      </top>
      <bottom/>
      <diagonal/>
    </border>
    <border>
      <left/>
      <right/>
      <top style="thin">
        <color rgb="FF9CA3AF"/>
      </top>
      <bottom/>
      <diagonal/>
    </border>
    <border>
      <left style="thin">
        <color rgb="FF999999"/>
      </left>
      <right/>
      <top style="thin">
        <color rgb="FF999999"/>
      </top>
      <bottom/>
      <diagonal/>
    </border>
    <border>
      <left style="thin">
        <color indexed="65"/>
      </left>
      <right style="thin">
        <color rgb="FF999999"/>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
      <left style="thin">
        <color rgb="FF999999"/>
      </left>
      <right/>
      <top/>
      <bottom/>
      <diagonal/>
    </border>
    <border>
      <left style="thin">
        <color indexed="65"/>
      </left>
      <right/>
      <top style="thin">
        <color rgb="FF999999"/>
      </top>
      <bottom/>
      <diagonal/>
    </border>
    <border>
      <left/>
      <right/>
      <top style="thin">
        <color rgb="FF999999"/>
      </top>
      <bottom/>
      <diagonal/>
    </border>
    <border>
      <left/>
      <right/>
      <top style="thin">
        <color rgb="FF999999"/>
      </top>
      <bottom style="thin">
        <color rgb="FF999999"/>
      </bottom>
      <diagonal/>
    </border>
    <border>
      <left/>
      <right/>
      <top style="thin">
        <color indexed="65"/>
      </top>
      <bottom/>
      <diagonal/>
    </border>
    <border>
      <left/>
      <right/>
      <top/>
      <bottom style="thin">
        <color indexed="64"/>
      </bottom>
      <diagonal/>
    </border>
    <border>
      <left/>
      <right/>
      <top style="thin">
        <color indexed="64"/>
      </top>
      <bottom style="thin">
        <color indexed="64"/>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s>
  <cellStyleXfs count="3">
    <xf numFmtId="0" fontId="0" fillId="0" borderId="0"/>
    <xf numFmtId="43" fontId="25" fillId="0" borderId="0" applyFont="0" applyFill="0" applyBorder="0" applyAlignment="0" applyProtection="0"/>
    <xf numFmtId="44" fontId="25" fillId="0" borderId="0" applyFont="0" applyFill="0" applyBorder="0" applyAlignment="0" applyProtection="0"/>
  </cellStyleXfs>
  <cellXfs count="195">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applyAlignment="1">
      <alignment horizontal="center" vertical="top"/>
    </xf>
    <xf numFmtId="0" fontId="8" fillId="0" borderId="0" xfId="0" applyFont="1"/>
    <xf numFmtId="0" fontId="9" fillId="0" borderId="0" xfId="0" applyFont="1"/>
    <xf numFmtId="0" fontId="10" fillId="0" borderId="0" xfId="0" applyFont="1"/>
    <xf numFmtId="0" fontId="11" fillId="0" borderId="0" xfId="0" applyFont="1"/>
    <xf numFmtId="164" fontId="12" fillId="0" borderId="0" xfId="0" applyNumberFormat="1" applyFont="1" applyAlignment="1">
      <alignment horizontal="right"/>
    </xf>
    <xf numFmtId="0" fontId="13" fillId="0" borderId="0" xfId="0" applyFont="1"/>
    <xf numFmtId="0" fontId="14" fillId="0" borderId="0" xfId="0" applyFont="1"/>
    <xf numFmtId="9" fontId="14" fillId="0" borderId="0" xfId="0" applyNumberFormat="1" applyFont="1"/>
    <xf numFmtId="164" fontId="12" fillId="2" borderId="0" xfId="0" applyNumberFormat="1" applyFont="1" applyFill="1" applyAlignment="1">
      <alignment horizontal="right"/>
    </xf>
    <xf numFmtId="0" fontId="13" fillId="0" borderId="1" xfId="0" applyFont="1" applyBorder="1"/>
    <xf numFmtId="0" fontId="15" fillId="3" borderId="0" xfId="0" applyFont="1" applyFill="1"/>
    <xf numFmtId="165" fontId="13" fillId="3" borderId="0" xfId="0" applyNumberFormat="1" applyFont="1" applyFill="1"/>
    <xf numFmtId="0" fontId="13" fillId="3" borderId="0" xfId="0" applyFont="1" applyFill="1"/>
    <xf numFmtId="0" fontId="10" fillId="4" borderId="0" xfId="0" applyFont="1" applyFill="1"/>
    <xf numFmtId="165" fontId="16" fillId="4" borderId="0" xfId="0" applyNumberFormat="1" applyFont="1" applyFill="1" applyAlignment="1">
      <alignment horizontal="right"/>
    </xf>
    <xf numFmtId="0" fontId="13" fillId="4" borderId="0" xfId="0" applyFont="1" applyFill="1"/>
    <xf numFmtId="0" fontId="10" fillId="3" borderId="2" xfId="0" applyFont="1" applyFill="1" applyBorder="1"/>
    <xf numFmtId="165" fontId="16" fillId="3" borderId="2" xfId="0" applyNumberFormat="1" applyFont="1" applyFill="1" applyBorder="1" applyAlignment="1">
      <alignment horizontal="right"/>
    </xf>
    <xf numFmtId="0" fontId="11" fillId="4" borderId="0" xfId="0" applyFont="1" applyFill="1"/>
    <xf numFmtId="166" fontId="17" fillId="4" borderId="0" xfId="0" applyNumberFormat="1" applyFont="1" applyFill="1" applyAlignment="1">
      <alignment horizontal="right"/>
    </xf>
    <xf numFmtId="0" fontId="10" fillId="3" borderId="0" xfId="0" applyFont="1" applyFill="1"/>
    <xf numFmtId="165" fontId="16" fillId="3" borderId="0" xfId="0" applyNumberFormat="1" applyFont="1" applyFill="1" applyAlignment="1">
      <alignment horizontal="right"/>
    </xf>
    <xf numFmtId="0" fontId="13" fillId="3" borderId="2" xfId="0" applyFont="1" applyFill="1" applyBorder="1"/>
    <xf numFmtId="0" fontId="11" fillId="4" borderId="2" xfId="0" applyFont="1" applyFill="1" applyBorder="1"/>
    <xf numFmtId="166" fontId="17" fillId="4" borderId="2" xfId="0" applyNumberFormat="1" applyFont="1" applyFill="1" applyBorder="1" applyAlignment="1">
      <alignment horizontal="right"/>
    </xf>
    <xf numFmtId="0" fontId="13" fillId="4" borderId="2" xfId="0" applyFont="1" applyFill="1" applyBorder="1"/>
    <xf numFmtId="0" fontId="11" fillId="3" borderId="0" xfId="0" applyFont="1" applyFill="1"/>
    <xf numFmtId="166" fontId="17" fillId="3" borderId="0" xfId="0" applyNumberFormat="1" applyFont="1" applyFill="1" applyAlignment="1">
      <alignment horizontal="right"/>
    </xf>
    <xf numFmtId="0" fontId="18" fillId="4" borderId="0" xfId="0" applyFont="1" applyFill="1"/>
    <xf numFmtId="165" fontId="13" fillId="4" borderId="0" xfId="0" applyNumberFormat="1" applyFont="1" applyFill="1"/>
    <xf numFmtId="0" fontId="11" fillId="3" borderId="2" xfId="0" applyFont="1" applyFill="1" applyBorder="1"/>
    <xf numFmtId="166" fontId="17" fillId="3" borderId="2" xfId="0" applyNumberFormat="1" applyFont="1" applyFill="1" applyBorder="1" applyAlignment="1">
      <alignment horizontal="right"/>
    </xf>
    <xf numFmtId="0" fontId="10" fillId="4" borderId="2" xfId="0" applyFont="1" applyFill="1" applyBorder="1"/>
    <xf numFmtId="165" fontId="16" fillId="4" borderId="2" xfId="0" applyNumberFormat="1" applyFont="1" applyFill="1" applyBorder="1" applyAlignment="1">
      <alignment horizontal="right"/>
    </xf>
    <xf numFmtId="0" fontId="11" fillId="3" borderId="1" xfId="0" applyFont="1" applyFill="1" applyBorder="1"/>
    <xf numFmtId="166" fontId="17" fillId="3" borderId="1" xfId="0" applyNumberFormat="1" applyFont="1" applyFill="1" applyBorder="1" applyAlignment="1">
      <alignment horizontal="right"/>
    </xf>
    <xf numFmtId="0" fontId="13" fillId="3" borderId="1" xfId="0" applyFont="1" applyFill="1" applyBorder="1"/>
    <xf numFmtId="167" fontId="11" fillId="0" borderId="1" xfId="0" applyNumberFormat="1" applyFont="1" applyBorder="1" applyAlignment="1">
      <alignment horizontal="right"/>
    </xf>
    <xf numFmtId="0" fontId="10" fillId="3" borderId="3" xfId="0" applyFont="1" applyFill="1" applyBorder="1"/>
    <xf numFmtId="0" fontId="13" fillId="3" borderId="3" xfId="0" applyFont="1" applyFill="1" applyBorder="1"/>
    <xf numFmtId="165" fontId="13" fillId="3" borderId="3" xfId="0" applyNumberFormat="1" applyFont="1" applyFill="1" applyBorder="1"/>
    <xf numFmtId="166" fontId="16" fillId="4" borderId="0" xfId="0" applyNumberFormat="1" applyFont="1" applyFill="1" applyAlignment="1">
      <alignment horizontal="right"/>
    </xf>
    <xf numFmtId="165" fontId="19" fillId="3" borderId="2" xfId="0" applyNumberFormat="1" applyFont="1" applyFill="1" applyBorder="1" applyAlignment="1">
      <alignment horizontal="right"/>
    </xf>
    <xf numFmtId="165" fontId="19" fillId="4" borderId="2" xfId="0" applyNumberFormat="1" applyFont="1" applyFill="1" applyBorder="1" applyAlignment="1">
      <alignment horizontal="right"/>
    </xf>
    <xf numFmtId="166" fontId="20" fillId="3" borderId="2" xfId="0" applyNumberFormat="1" applyFont="1" applyFill="1" applyBorder="1" applyAlignment="1">
      <alignment horizontal="right"/>
    </xf>
    <xf numFmtId="0" fontId="11" fillId="4" borderId="4" xfId="0" applyFont="1" applyFill="1" applyBorder="1"/>
    <xf numFmtId="0" fontId="13" fillId="4" borderId="4" xfId="0" applyFont="1" applyFill="1" applyBorder="1"/>
    <xf numFmtId="166" fontId="17" fillId="4" borderId="4" xfId="0" applyNumberFormat="1" applyFont="1" applyFill="1" applyBorder="1" applyAlignment="1">
      <alignment horizontal="right"/>
    </xf>
    <xf numFmtId="165" fontId="14" fillId="0" borderId="0" xfId="0" applyNumberFormat="1" applyFont="1"/>
    <xf numFmtId="166" fontId="20" fillId="4" borderId="0" xfId="0" applyNumberFormat="1" applyFont="1" applyFill="1" applyAlignment="1">
      <alignment horizontal="right"/>
    </xf>
    <xf numFmtId="166" fontId="11" fillId="3" borderId="2" xfId="0" applyNumberFormat="1" applyFont="1" applyFill="1" applyBorder="1" applyAlignment="1">
      <alignment horizontal="right"/>
    </xf>
    <xf numFmtId="166" fontId="14" fillId="0" borderId="0" xfId="0" applyNumberFormat="1" applyFont="1"/>
    <xf numFmtId="0" fontId="11" fillId="4" borderId="1" xfId="0" applyFont="1" applyFill="1" applyBorder="1"/>
    <xf numFmtId="0" fontId="13" fillId="4" borderId="1" xfId="0" applyFont="1" applyFill="1" applyBorder="1"/>
    <xf numFmtId="166" fontId="11" fillId="4" borderId="1" xfId="0" applyNumberFormat="1" applyFont="1" applyFill="1" applyBorder="1" applyAlignment="1">
      <alignment horizontal="right"/>
    </xf>
    <xf numFmtId="0" fontId="21" fillId="0" borderId="0" xfId="0" applyFont="1"/>
    <xf numFmtId="166" fontId="21" fillId="0" borderId="0" xfId="0" applyNumberFormat="1" applyFont="1"/>
    <xf numFmtId="0" fontId="22" fillId="5" borderId="0" xfId="0" applyFont="1" applyFill="1" applyAlignment="1">
      <alignment horizontal="right"/>
    </xf>
    <xf numFmtId="0" fontId="22" fillId="6" borderId="0" xfId="0" applyFont="1" applyFill="1" applyAlignment="1">
      <alignment horizontal="right"/>
    </xf>
    <xf numFmtId="0" fontId="11" fillId="0" borderId="1" xfId="0" applyFont="1" applyBorder="1" applyAlignment="1">
      <alignment horizontal="left" vertical="center"/>
    </xf>
    <xf numFmtId="0" fontId="11" fillId="0" borderId="1" xfId="0" quotePrefix="1" applyFont="1" applyBorder="1" applyAlignment="1">
      <alignment horizontal="right" vertical="center"/>
    </xf>
    <xf numFmtId="0" fontId="11" fillId="0" borderId="1" xfId="0" applyFont="1" applyBorder="1" applyAlignment="1">
      <alignment horizontal="right" vertical="center"/>
    </xf>
    <xf numFmtId="0" fontId="14" fillId="0" borderId="1" xfId="0" applyFont="1" applyBorder="1"/>
    <xf numFmtId="0" fontId="10" fillId="0" borderId="0" xfId="0" applyFont="1" applyAlignment="1">
      <alignment horizontal="left" vertical="center"/>
    </xf>
    <xf numFmtId="165" fontId="16" fillId="0" borderId="0" xfId="0" applyNumberFormat="1" applyFont="1" applyAlignment="1">
      <alignment horizontal="right" vertical="center"/>
    </xf>
    <xf numFmtId="0" fontId="10" fillId="0" borderId="2" xfId="0" applyFont="1" applyBorder="1" applyAlignment="1">
      <alignment horizontal="left" vertical="center"/>
    </xf>
    <xf numFmtId="165" fontId="16" fillId="0" borderId="2" xfId="0" applyNumberFormat="1" applyFont="1" applyBorder="1" applyAlignment="1">
      <alignment horizontal="right" vertical="center"/>
    </xf>
    <xf numFmtId="0" fontId="14" fillId="0" borderId="2" xfId="0" applyFont="1" applyBorder="1"/>
    <xf numFmtId="166" fontId="17" fillId="0" borderId="1" xfId="0" applyNumberFormat="1" applyFont="1" applyBorder="1" applyAlignment="1">
      <alignment horizontal="right" vertical="center"/>
    </xf>
    <xf numFmtId="0" fontId="0" fillId="7" borderId="0" xfId="0" applyFill="1"/>
    <xf numFmtId="0" fontId="0" fillId="7" borderId="0" xfId="0" applyFill="1" applyAlignment="1">
      <alignment horizontal="center"/>
    </xf>
    <xf numFmtId="0" fontId="25" fillId="0" borderId="0" xfId="0" applyFont="1"/>
    <xf numFmtId="0" fontId="0" fillId="0" borderId="5" xfId="0" applyBorder="1"/>
    <xf numFmtId="0" fontId="0" fillId="0" borderId="6" xfId="0" applyBorder="1"/>
    <xf numFmtId="0" fontId="0" fillId="0" borderId="7" xfId="0" applyBorder="1"/>
    <xf numFmtId="0" fontId="0" fillId="0" borderId="5" xfId="0" pivotButton="1" applyBorder="1"/>
    <xf numFmtId="0" fontId="0" fillId="0" borderId="5" xfId="0" applyBorder="1" applyAlignment="1">
      <alignment horizontal="left"/>
    </xf>
    <xf numFmtId="0" fontId="0" fillId="0" borderId="9" xfId="0" applyBorder="1" applyAlignment="1">
      <alignment horizontal="left"/>
    </xf>
    <xf numFmtId="43" fontId="0" fillId="0" borderId="5" xfId="0" applyNumberFormat="1" applyBorder="1"/>
    <xf numFmtId="43" fontId="0" fillId="0" borderId="7" xfId="0" applyNumberFormat="1" applyBorder="1"/>
    <xf numFmtId="43" fontId="0" fillId="0" borderId="9" xfId="0" applyNumberFormat="1" applyBorder="1"/>
    <xf numFmtId="43" fontId="0" fillId="0" borderId="8" xfId="0" applyNumberFormat="1" applyBorder="1"/>
    <xf numFmtId="43" fontId="0" fillId="0" borderId="0" xfId="1" applyFont="1"/>
    <xf numFmtId="16" fontId="25" fillId="0" borderId="0" xfId="0" applyNumberFormat="1" applyFont="1"/>
    <xf numFmtId="0" fontId="26" fillId="0" borderId="5" xfId="0" pivotButton="1" applyFont="1" applyBorder="1"/>
    <xf numFmtId="0" fontId="26" fillId="0" borderId="6" xfId="0" applyFont="1" applyBorder="1"/>
    <xf numFmtId="0" fontId="26" fillId="0" borderId="5" xfId="0" applyFont="1" applyBorder="1"/>
    <xf numFmtId="0" fontId="26" fillId="0" borderId="7" xfId="0" applyFont="1" applyBorder="1"/>
    <xf numFmtId="0" fontId="26" fillId="0" borderId="9" xfId="0" applyFont="1" applyBorder="1" applyAlignment="1">
      <alignment horizontal="left"/>
    </xf>
    <xf numFmtId="43" fontId="26" fillId="0" borderId="9" xfId="0" applyNumberFormat="1" applyFont="1" applyBorder="1"/>
    <xf numFmtId="43" fontId="26" fillId="0" borderId="8" xfId="0" applyNumberFormat="1" applyFont="1" applyBorder="1"/>
    <xf numFmtId="0" fontId="27" fillId="7" borderId="0" xfId="0" applyFont="1" applyFill="1"/>
    <xf numFmtId="0" fontId="24" fillId="7" borderId="0" xfId="0" applyFont="1" applyFill="1" applyAlignment="1">
      <alignment vertical="center"/>
    </xf>
    <xf numFmtId="168" fontId="29" fillId="8" borderId="0" xfId="1" applyNumberFormat="1" applyFont="1" applyFill="1" applyAlignment="1">
      <alignment horizontal="center" vertical="center"/>
    </xf>
    <xf numFmtId="168" fontId="29" fillId="8" borderId="0" xfId="2" applyNumberFormat="1" applyFont="1" applyFill="1" applyAlignment="1">
      <alignment horizontal="center" vertical="center"/>
    </xf>
    <xf numFmtId="0" fontId="28" fillId="7" borderId="0" xfId="0" applyFont="1" applyFill="1" applyAlignment="1">
      <alignment horizontal="center"/>
    </xf>
    <xf numFmtId="0" fontId="26" fillId="0" borderId="0" xfId="0" applyFont="1" applyAlignment="1">
      <alignment horizontal="left"/>
    </xf>
    <xf numFmtId="43" fontId="26" fillId="0" borderId="0" xfId="0" applyNumberFormat="1" applyFont="1"/>
    <xf numFmtId="0" fontId="0" fillId="0" borderId="10" xfId="0" applyBorder="1" applyAlignment="1">
      <alignment horizontal="left"/>
    </xf>
    <xf numFmtId="43" fontId="0" fillId="0" borderId="10" xfId="0" applyNumberFormat="1" applyBorder="1"/>
    <xf numFmtId="43" fontId="0" fillId="0" borderId="11" xfId="0" applyNumberFormat="1" applyBorder="1"/>
    <xf numFmtId="0" fontId="0" fillId="0" borderId="12" xfId="0" applyBorder="1" applyAlignment="1">
      <alignment horizontal="left"/>
    </xf>
    <xf numFmtId="0" fontId="0" fillId="0" borderId="0" xfId="0" applyAlignment="1">
      <alignment horizontal="left"/>
    </xf>
    <xf numFmtId="44" fontId="0" fillId="0" borderId="0" xfId="0" applyNumberFormat="1"/>
    <xf numFmtId="44" fontId="0" fillId="0" borderId="0" xfId="2" applyFont="1"/>
    <xf numFmtId="0" fontId="0" fillId="0" borderId="13" xfId="0" applyBorder="1"/>
    <xf numFmtId="0" fontId="0" fillId="0" borderId="14" xfId="0" applyBorder="1"/>
    <xf numFmtId="43" fontId="0" fillId="0" borderId="14" xfId="0" applyNumberFormat="1" applyBorder="1"/>
    <xf numFmtId="43" fontId="0" fillId="0" borderId="15" xfId="0" applyNumberFormat="1" applyBorder="1"/>
    <xf numFmtId="43" fontId="0" fillId="0" borderId="16" xfId="0" applyNumberFormat="1" applyBorder="1"/>
    <xf numFmtId="0" fontId="31" fillId="0" borderId="0" xfId="0" applyFont="1" applyAlignment="1">
      <alignment horizontal="left"/>
    </xf>
    <xf numFmtId="164" fontId="32" fillId="0" borderId="0" xfId="0" applyNumberFormat="1" applyFont="1" applyAlignment="1">
      <alignment horizontal="right"/>
    </xf>
    <xf numFmtId="0" fontId="33" fillId="0" borderId="0" xfId="0" applyFont="1" applyAlignment="1">
      <alignment horizontal="left"/>
    </xf>
    <xf numFmtId="0" fontId="34" fillId="0" borderId="0" xfId="0" applyFont="1" applyAlignment="1">
      <alignment horizontal="left"/>
    </xf>
    <xf numFmtId="44" fontId="33" fillId="0" borderId="0" xfId="0" applyNumberFormat="1" applyFont="1" applyAlignment="1">
      <alignment horizontal="right"/>
    </xf>
    <xf numFmtId="44" fontId="32" fillId="0" borderId="0" xfId="0" applyNumberFormat="1" applyFont="1" applyAlignment="1">
      <alignment horizontal="right"/>
    </xf>
    <xf numFmtId="0" fontId="34" fillId="0" borderId="0" xfId="0" applyFont="1" applyAlignment="1">
      <alignment horizontal="left" indent="1"/>
    </xf>
    <xf numFmtId="44" fontId="35" fillId="0" borderId="0" xfId="0" applyNumberFormat="1" applyFont="1" applyAlignment="1">
      <alignment horizontal="right"/>
    </xf>
    <xf numFmtId="44" fontId="37" fillId="0" borderId="0" xfId="0" applyNumberFormat="1" applyFont="1" applyAlignment="1">
      <alignment horizontal="right"/>
    </xf>
    <xf numFmtId="44" fontId="36" fillId="0" borderId="0" xfId="0" applyNumberFormat="1" applyFont="1"/>
    <xf numFmtId="44" fontId="35" fillId="0" borderId="0" xfId="2" applyFont="1"/>
    <xf numFmtId="44" fontId="35" fillId="0" borderId="0" xfId="0" applyNumberFormat="1" applyFont="1"/>
    <xf numFmtId="44" fontId="38" fillId="0" borderId="0" xfId="0" applyNumberFormat="1" applyFont="1"/>
    <xf numFmtId="44" fontId="37" fillId="0" borderId="0" xfId="0" applyNumberFormat="1" applyFont="1"/>
    <xf numFmtId="0" fontId="34" fillId="0" borderId="0" xfId="0" applyFont="1"/>
    <xf numFmtId="0" fontId="36" fillId="0" borderId="17" xfId="0" applyFont="1" applyBorder="1"/>
    <xf numFmtId="43" fontId="36" fillId="0" borderId="17" xfId="1" applyFont="1" applyBorder="1"/>
    <xf numFmtId="0" fontId="36" fillId="0" borderId="18" xfId="0" applyFont="1" applyBorder="1"/>
    <xf numFmtId="43" fontId="35" fillId="0" borderId="18" xfId="0" applyNumberFormat="1" applyFont="1" applyBorder="1"/>
    <xf numFmtId="43" fontId="36" fillId="0" borderId="18" xfId="0" applyNumberFormat="1" applyFont="1" applyBorder="1"/>
    <xf numFmtId="0" fontId="37" fillId="0" borderId="0" xfId="0" applyFont="1"/>
    <xf numFmtId="43" fontId="37" fillId="0" borderId="0" xfId="0" applyNumberFormat="1" applyFont="1"/>
    <xf numFmtId="0" fontId="0" fillId="0" borderId="19" xfId="0" applyBorder="1"/>
    <xf numFmtId="0" fontId="39" fillId="0" borderId="0" xfId="0" applyFont="1"/>
    <xf numFmtId="43" fontId="0" fillId="0" borderId="0" xfId="0" applyNumberFormat="1"/>
    <xf numFmtId="0" fontId="26" fillId="0" borderId="13" xfId="0" applyFont="1" applyBorder="1"/>
    <xf numFmtId="0" fontId="26" fillId="0" borderId="14" xfId="0" applyFont="1" applyBorder="1"/>
    <xf numFmtId="43" fontId="26" fillId="0" borderId="15" xfId="0" applyNumberFormat="1" applyFont="1" applyBorder="1"/>
    <xf numFmtId="43" fontId="0" fillId="0" borderId="20" xfId="0" applyNumberFormat="1" applyBorder="1"/>
    <xf numFmtId="0" fontId="40" fillId="10" borderId="0" xfId="0" applyFont="1" applyFill="1"/>
    <xf numFmtId="9" fontId="17" fillId="10" borderId="0" xfId="0" applyNumberFormat="1" applyFont="1" applyFill="1" applyAlignment="1">
      <alignment horizontal="right"/>
    </xf>
    <xf numFmtId="0" fontId="40" fillId="11" borderId="0" xfId="0" applyFont="1" applyFill="1"/>
    <xf numFmtId="10" fontId="17" fillId="11" borderId="0" xfId="0" applyNumberFormat="1" applyFont="1" applyFill="1" applyAlignment="1">
      <alignment horizontal="right"/>
    </xf>
    <xf numFmtId="14" fontId="0" fillId="0" borderId="0" xfId="0" applyNumberFormat="1"/>
    <xf numFmtId="0" fontId="44" fillId="7" borderId="0" xfId="0" applyFont="1" applyFill="1" applyAlignment="1">
      <alignment horizontal="center"/>
    </xf>
    <xf numFmtId="167" fontId="43" fillId="12" borderId="21" xfId="0" applyNumberFormat="1" applyFont="1" applyFill="1" applyBorder="1" applyAlignment="1">
      <alignment horizontal="center"/>
    </xf>
    <xf numFmtId="169" fontId="0" fillId="0" borderId="0" xfId="0" applyNumberFormat="1"/>
    <xf numFmtId="169" fontId="25" fillId="0" borderId="0" xfId="0" applyNumberFormat="1" applyFont="1"/>
    <xf numFmtId="0" fontId="45" fillId="0" borderId="0" xfId="0" applyFont="1"/>
    <xf numFmtId="0" fontId="46" fillId="0" borderId="0" xfId="0" applyFont="1"/>
    <xf numFmtId="0" fontId="7" fillId="0" borderId="0" xfId="0" applyFont="1"/>
    <xf numFmtId="0" fontId="7" fillId="0" borderId="22" xfId="0" applyFont="1" applyBorder="1"/>
    <xf numFmtId="0" fontId="47" fillId="0" borderId="0" xfId="0" applyFont="1"/>
    <xf numFmtId="0" fontId="47" fillId="0" borderId="22" xfId="0" applyFont="1" applyBorder="1"/>
    <xf numFmtId="0" fontId="47" fillId="3" borderId="23" xfId="0" applyFont="1" applyFill="1" applyBorder="1"/>
    <xf numFmtId="170" fontId="46" fillId="0" borderId="0" xfId="1" applyNumberFormat="1" applyFont="1"/>
    <xf numFmtId="170" fontId="46" fillId="0" borderId="22" xfId="1" applyNumberFormat="1" applyFont="1" applyBorder="1"/>
    <xf numFmtId="170" fontId="48" fillId="0" borderId="0" xfId="1" applyNumberFormat="1" applyFont="1"/>
    <xf numFmtId="170" fontId="48" fillId="0" borderId="22" xfId="1" applyNumberFormat="1" applyFont="1" applyBorder="1"/>
    <xf numFmtId="170" fontId="48" fillId="0" borderId="23" xfId="1" applyNumberFormat="1" applyFont="1" applyBorder="1"/>
    <xf numFmtId="0" fontId="42" fillId="0" borderId="0" xfId="0" applyFont="1" applyAlignment="1">
      <alignment horizontal="right"/>
    </xf>
    <xf numFmtId="170" fontId="46" fillId="0" borderId="0" xfId="0" applyNumberFormat="1" applyFont="1"/>
    <xf numFmtId="10" fontId="46" fillId="0" borderId="0" xfId="0" applyNumberFormat="1" applyFont="1"/>
    <xf numFmtId="170" fontId="48" fillId="0" borderId="0" xfId="0" applyNumberFormat="1" applyFont="1"/>
    <xf numFmtId="10" fontId="48" fillId="0" borderId="0" xfId="0" applyNumberFormat="1" applyFont="1"/>
    <xf numFmtId="170" fontId="48" fillId="0" borderId="22" xfId="0" applyNumberFormat="1" applyFont="1" applyBorder="1"/>
    <xf numFmtId="10" fontId="48" fillId="0" borderId="22" xfId="0" applyNumberFormat="1" applyFont="1" applyBorder="1"/>
    <xf numFmtId="170" fontId="46" fillId="0" borderId="22" xfId="0" applyNumberFormat="1" applyFont="1" applyBorder="1"/>
    <xf numFmtId="10" fontId="46" fillId="0" borderId="22" xfId="0" applyNumberFormat="1" applyFont="1" applyBorder="1"/>
    <xf numFmtId="170" fontId="48" fillId="0" borderId="23" xfId="0" applyNumberFormat="1" applyFont="1" applyBorder="1"/>
    <xf numFmtId="10" fontId="48" fillId="0" borderId="23" xfId="0" applyNumberFormat="1" applyFont="1" applyBorder="1"/>
    <xf numFmtId="0" fontId="44" fillId="0" borderId="0" xfId="0" applyFont="1"/>
    <xf numFmtId="0" fontId="43" fillId="13" borderId="0" xfId="0" applyFont="1" applyFill="1"/>
    <xf numFmtId="0" fontId="43" fillId="14" borderId="0" xfId="0" applyFont="1" applyFill="1"/>
    <xf numFmtId="0" fontId="50" fillId="0" borderId="0" xfId="0" applyFont="1"/>
    <xf numFmtId="0" fontId="11" fillId="0" borderId="0" xfId="0" quotePrefix="1" applyFont="1" applyAlignment="1">
      <alignment horizontal="right" vertical="center"/>
    </xf>
    <xf numFmtId="168" fontId="0" fillId="0" borderId="0" xfId="0" applyNumberFormat="1"/>
    <xf numFmtId="0" fontId="51" fillId="0" borderId="0" xfId="0" applyFont="1"/>
    <xf numFmtId="168" fontId="1" fillId="0" borderId="0" xfId="0" applyNumberFormat="1" applyFont="1"/>
    <xf numFmtId="0" fontId="24" fillId="7" borderId="0" xfId="0" applyFont="1" applyFill="1" applyAlignment="1">
      <alignment horizontal="center" vertical="center"/>
    </xf>
    <xf numFmtId="0" fontId="41" fillId="0" borderId="17" xfId="0" applyFont="1" applyBorder="1" applyAlignment="1">
      <alignment horizontal="center"/>
    </xf>
    <xf numFmtId="0" fontId="44" fillId="7" borderId="0" xfId="0" applyFont="1" applyFill="1" applyAlignment="1">
      <alignment horizontal="center"/>
    </xf>
    <xf numFmtId="0" fontId="49" fillId="7" borderId="0" xfId="0" applyFont="1" applyFill="1" applyAlignment="1">
      <alignment horizontal="center"/>
    </xf>
    <xf numFmtId="44" fontId="28" fillId="7" borderId="0" xfId="2" applyFont="1" applyFill="1" applyAlignment="1">
      <alignment horizontal="center" vertical="center"/>
    </xf>
    <xf numFmtId="0" fontId="30" fillId="0" borderId="0" xfId="0" applyFont="1" applyAlignment="1">
      <alignment horizontal="center"/>
    </xf>
    <xf numFmtId="0" fontId="28" fillId="7" borderId="0" xfId="0" applyFont="1" applyFill="1" applyAlignment="1">
      <alignment horizontal="left"/>
    </xf>
    <xf numFmtId="0" fontId="31" fillId="9" borderId="0" xfId="0" applyFont="1" applyFill="1" applyAlignment="1">
      <alignment horizontal="left"/>
    </xf>
    <xf numFmtId="0" fontId="43" fillId="0" borderId="17" xfId="0" applyFont="1" applyBorder="1" applyAlignment="1">
      <alignment horizontal="center" vertical="center"/>
    </xf>
  </cellXfs>
  <cellStyles count="3">
    <cellStyle name="Comma" xfId="1" builtinId="3"/>
    <cellStyle name="Currency" xfId="2" builtinId="4"/>
    <cellStyle name="Normal" xfId="0" builtinId="0"/>
  </cellStyles>
  <dxfs count="58">
    <dxf>
      <font>
        <color rgb="FF00B050"/>
      </font>
    </dxf>
    <dxf>
      <font>
        <color rgb="FFFF0000"/>
      </font>
    </dxf>
    <dxf>
      <numFmt numFmtId="168" formatCode="&quot;$&quot;#,##0.00"/>
    </dxf>
    <dxf>
      <numFmt numFmtId="0" formatCode="General"/>
    </dxf>
    <dxf>
      <numFmt numFmtId="168" formatCode="&quot;$&quot;#,##0.00"/>
    </dxf>
    <dxf>
      <numFmt numFmtId="0" formatCode="General"/>
    </dxf>
    <dxf>
      <numFmt numFmtId="169" formatCode="mmm\ yy"/>
    </dxf>
    <dxf>
      <numFmt numFmtId="0" formatCode="General"/>
    </dxf>
    <dxf>
      <numFmt numFmtId="35" formatCode="_(* #,##0.00_);_(* \(#,##0.00\);_(* &quot;-&quot;??_);_(@_)"/>
    </dxf>
    <dxf>
      <numFmt numFmtId="0" formatCode="General"/>
    </dxf>
    <dxf>
      <numFmt numFmtId="0" formatCode="General"/>
    </dxf>
    <dxf>
      <numFmt numFmtId="0" formatCode="General"/>
    </dxf>
    <dxf>
      <numFmt numFmtId="0" formatCode="General"/>
    </dxf>
    <dxf>
      <font>
        <b/>
        <family val="2"/>
      </font>
    </dxf>
    <dxf>
      <font>
        <b/>
        <family val="2"/>
      </font>
    </dxf>
    <dxf>
      <font>
        <b/>
        <family val="2"/>
      </font>
    </dxf>
    <dxf>
      <font>
        <b/>
        <family val="2"/>
      </font>
    </dxf>
    <dxf>
      <font>
        <b/>
        <family val="2"/>
      </font>
    </dxf>
    <dxf>
      <font>
        <b/>
        <family val="2"/>
      </font>
    </dxf>
    <dxf>
      <font>
        <b/>
        <family val="2"/>
      </font>
    </dxf>
    <dxf>
      <font>
        <b/>
        <family val="2"/>
      </font>
    </dxf>
    <dxf>
      <numFmt numFmtId="35" formatCode="_(* #,##0.00_);_(* \(#,##0.00\);_(* &quot;-&quot;??_);_(@_)"/>
    </dxf>
    <dxf>
      <numFmt numFmtId="35" formatCode="_(* #,##0.00_);_(* \(#,##0.00\);_(* &quot;-&quot;??_);_(@_)"/>
    </dxf>
    <dxf>
      <numFmt numFmtId="35" formatCode="_(* #,##0.00_);_(* \(#,##0.00\);_(* &quot;-&quot;??_);_(@_)"/>
    </dxf>
    <dxf>
      <font>
        <b/>
        <family val="2"/>
      </font>
    </dxf>
    <dxf>
      <font>
        <b/>
        <family val="2"/>
      </font>
    </dxf>
    <dxf>
      <font>
        <b/>
        <family val="2"/>
      </font>
    </dxf>
    <dxf>
      <font>
        <b/>
        <family val="2"/>
      </font>
    </dxf>
    <dxf>
      <font>
        <b/>
        <family val="2"/>
      </font>
    </dxf>
    <dxf>
      <font>
        <b/>
        <family val="2"/>
      </font>
    </dxf>
    <dxf>
      <font>
        <b/>
        <family val="2"/>
      </font>
    </dxf>
    <dxf>
      <font>
        <b/>
        <family val="2"/>
      </font>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font>
        <b/>
        <family val="2"/>
      </font>
    </dxf>
    <dxf>
      <font>
        <b/>
        <family val="2"/>
      </font>
    </dxf>
    <dxf>
      <font>
        <b/>
        <family val="2"/>
      </font>
    </dxf>
    <dxf>
      <font>
        <b/>
        <family val="2"/>
      </font>
    </dxf>
    <dxf>
      <font>
        <b/>
        <family val="2"/>
      </font>
    </dxf>
    <dxf>
      <font>
        <b/>
        <family val="2"/>
      </font>
    </dxf>
    <dxf>
      <font>
        <b/>
        <family val="2"/>
      </font>
    </dxf>
    <dxf>
      <font>
        <b/>
        <family val="2"/>
      </font>
    </dxf>
    <dxf>
      <numFmt numFmtId="35" formatCode="_(* #,##0.00_);_(* \(#,##0.00\);_(* &quot;-&quot;??_);_(@_)"/>
    </dxf>
    <dxf>
      <fill>
        <patternFill patternType="solid">
          <fgColor rgb="FFF9FAFB"/>
          <bgColor rgb="FFF9FAFB"/>
        </patternFill>
      </fill>
    </dxf>
    <dxf>
      <fill>
        <patternFill patternType="solid">
          <fgColor rgb="FFFFFFFF"/>
          <bgColor rgb="FFFFFFFF"/>
        </patternFill>
      </fill>
    </dxf>
    <dxf>
      <fill>
        <patternFill patternType="solid">
          <fgColor rgb="FFFFFFFF"/>
          <bgColor rgb="FFFFFFFF"/>
        </patternFill>
      </fill>
    </dxf>
    <dxf>
      <fill>
        <patternFill patternType="solid">
          <fgColor rgb="FFF9FAFB"/>
          <bgColor rgb="FFF9FAFB"/>
        </patternFill>
      </fill>
    </dxf>
  </dxfs>
  <tableStyles count="2">
    <tableStyle name="Vendor Expenses 2023-style" pivot="0" count="2" xr9:uid="{00000000-0011-0000-FFFF-FFFF00000000}">
      <tableStyleElement type="firstRowStripe" dxfId="57"/>
      <tableStyleElement type="secondRowStripe" dxfId="56"/>
    </tableStyle>
    <tableStyle name="Vendor Expenses 2023-style 2" pivot="0" count="2" xr9:uid="{00000000-0011-0000-FFFF-FFFF01000000}">
      <tableStyleElement type="firstRowStripe" dxfId="55"/>
      <tableStyleElement type="secondRowStripe" dxfId="54"/>
    </tableStyle>
  </tableStyles>
  <colors>
    <mruColors>
      <color rgb="FFBF6358"/>
      <color rgb="FFBD7875"/>
      <color rgb="FF94BCF3"/>
      <color rgb="FFE5EE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solidFill>
                  <a:srgbClr val="002060"/>
                </a:solidFill>
              </a:rPr>
              <a:t>Expense by Category</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lotArea>
      <c:layout/>
      <c:barChart>
        <c:barDir val="col"/>
        <c:grouping val="clustered"/>
        <c:varyColors val="0"/>
        <c:ser>
          <c:idx val="0"/>
          <c:order val="0"/>
          <c:spPr>
            <a:solidFill>
              <a:srgbClr val="002060"/>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Tables'!$A$48:$A$50</c:f>
              <c:strCache>
                <c:ptCount val="3"/>
                <c:pt idx="0">
                  <c:v>Total Cost of Goods Sold</c:v>
                </c:pt>
                <c:pt idx="1">
                  <c:v>Total Income</c:v>
                </c:pt>
                <c:pt idx="2">
                  <c:v>Total Other Expenses</c:v>
                </c:pt>
              </c:strCache>
            </c:strRef>
          </c:cat>
          <c:val>
            <c:numRef>
              <c:f>'Pivot Tables'!$B$48:$B$50</c:f>
              <c:numCache>
                <c:formatCode>_(* #,##0.00_);_(* \(#,##0.00\);_(* "-"??_);_(@_)</c:formatCode>
                <c:ptCount val="3"/>
                <c:pt idx="0">
                  <c:v>1402212.9226930002</c:v>
                </c:pt>
                <c:pt idx="1">
                  <c:v>2758357.1033999999</c:v>
                </c:pt>
                <c:pt idx="2">
                  <c:v>44387.5</c:v>
                </c:pt>
              </c:numCache>
            </c:numRef>
          </c:val>
          <c:extLst>
            <c:ext xmlns:c16="http://schemas.microsoft.com/office/drawing/2014/chart" uri="{C3380CC4-5D6E-409C-BE32-E72D297353CC}">
              <c16:uniqueId val="{00000000-5193-A342-9440-D97553942AF4}"/>
            </c:ext>
          </c:extLst>
        </c:ser>
        <c:dLbls>
          <c:showLegendKey val="0"/>
          <c:showVal val="0"/>
          <c:showCatName val="0"/>
          <c:showSerName val="0"/>
          <c:showPercent val="0"/>
          <c:showBubbleSize val="0"/>
        </c:dLbls>
        <c:gapWidth val="170"/>
        <c:overlap val="-27"/>
        <c:axId val="610035440"/>
        <c:axId val="609685312"/>
      </c:barChart>
      <c:catAx>
        <c:axId val="610035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685312"/>
        <c:crosses val="autoZero"/>
        <c:auto val="1"/>
        <c:lblAlgn val="ctr"/>
        <c:lblOffset val="100"/>
        <c:noMultiLvlLbl val="0"/>
      </c:catAx>
      <c:valAx>
        <c:axId val="609685312"/>
        <c:scaling>
          <c:orientation val="minMax"/>
        </c:scaling>
        <c:delete val="1"/>
        <c:axPos val="l"/>
        <c:numFmt formatCode="&quot;$&quot;#,##0" sourceLinked="0"/>
        <c:majorTickMark val="none"/>
        <c:minorTickMark val="none"/>
        <c:tickLblPos val="nextTo"/>
        <c:crossAx val="6100354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solidFill>
                  <a:srgbClr val="002060"/>
                </a:solidFill>
              </a:rPr>
              <a:t>Expenses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002060"/>
              </a:solidFill>
              <a:ln>
                <a:noFill/>
              </a:ln>
              <a:effectLst/>
            </c:spPr>
            <c:extLst>
              <c:ext xmlns:c16="http://schemas.microsoft.com/office/drawing/2014/chart" uri="{C3380CC4-5D6E-409C-BE32-E72D297353CC}">
                <c16:uniqueId val="{00000001-4434-FE4B-83A9-4E0132591D32}"/>
              </c:ext>
            </c:extLst>
          </c:dPt>
          <c:dLbls>
            <c:dLbl>
              <c:idx val="1"/>
              <c:layout>
                <c:manualLayout>
                  <c:x val="0"/>
                  <c:y val="-0.1560283687943262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F25-CE4F-9B59-76DA500DCF6D}"/>
                </c:ext>
              </c:extLst>
            </c:dLbl>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Tables'!$A$88,'Pivot Tables'!$A$102)</c:f>
              <c:strCache>
                <c:ptCount val="2"/>
                <c:pt idx="0">
                  <c:v>Actual Expenses</c:v>
                </c:pt>
                <c:pt idx="1">
                  <c:v>Planned Expenses</c:v>
                </c:pt>
              </c:strCache>
            </c:strRef>
          </c:cat>
          <c:val>
            <c:numRef>
              <c:f>('Pivot Tables'!$B$88,'Pivot Tables'!$B$102)</c:f>
              <c:numCache>
                <c:formatCode>_("$"* #,##0.00_);_("$"* \(#,##0.00\);_("$"* "-"??_);_(@_)</c:formatCode>
                <c:ptCount val="2"/>
                <c:pt idx="0">
                  <c:v>2783550.3884020001</c:v>
                </c:pt>
                <c:pt idx="1">
                  <c:v>4496219.1875</c:v>
                </c:pt>
              </c:numCache>
            </c:numRef>
          </c:val>
          <c:extLst>
            <c:ext xmlns:c16="http://schemas.microsoft.com/office/drawing/2014/chart" uri="{C3380CC4-5D6E-409C-BE32-E72D297353CC}">
              <c16:uniqueId val="{00000000-4434-FE4B-83A9-4E0132591D32}"/>
            </c:ext>
          </c:extLst>
        </c:ser>
        <c:dLbls>
          <c:showLegendKey val="0"/>
          <c:showVal val="0"/>
          <c:showCatName val="0"/>
          <c:showSerName val="0"/>
          <c:showPercent val="0"/>
          <c:showBubbleSize val="0"/>
        </c:dLbls>
        <c:gapWidth val="182"/>
        <c:axId val="1995850224"/>
        <c:axId val="1995723856"/>
      </c:barChart>
      <c:catAx>
        <c:axId val="1995850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723856"/>
        <c:crosses val="autoZero"/>
        <c:auto val="1"/>
        <c:lblAlgn val="ctr"/>
        <c:lblOffset val="100"/>
        <c:noMultiLvlLbl val="0"/>
      </c:catAx>
      <c:valAx>
        <c:axId val="1995723856"/>
        <c:scaling>
          <c:orientation val="minMax"/>
        </c:scaling>
        <c:delete val="1"/>
        <c:axPos val="b"/>
        <c:numFmt formatCode="_(&quot;$&quot;* #,##0.00_);_(&quot;$&quot;* \(#,##0.00\);_(&quot;$&quot;* &quot;-&quot;??_);_(@_)" sourceLinked="1"/>
        <c:majorTickMark val="none"/>
        <c:minorTickMark val="none"/>
        <c:tickLblPos val="nextTo"/>
        <c:crossAx val="19958502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solidFill>
                  <a:srgbClr val="002060"/>
                </a:solidFill>
              </a:rPr>
              <a:t>Income</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002060"/>
              </a:solidFill>
              <a:ln>
                <a:noFill/>
              </a:ln>
              <a:effectLst/>
            </c:spPr>
            <c:extLst>
              <c:ext xmlns:c16="http://schemas.microsoft.com/office/drawing/2014/chart" uri="{C3380CC4-5D6E-409C-BE32-E72D297353CC}">
                <c16:uniqueId val="{00000001-06BA-294E-9618-05DD9B47983E}"/>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6BA-294E-9618-05DD9B47983E}"/>
                </c:ext>
              </c:extLst>
            </c:dLbl>
            <c:dLbl>
              <c:idx val="1"/>
              <c:layout>
                <c:manualLayout>
                  <c:x val="0"/>
                  <c:y val="-0.1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6BA-294E-9618-05DD9B47983E}"/>
                </c:ext>
              </c:extLst>
            </c:dLbl>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Tables'!$A$89,'Pivot Tables'!$A$103)</c:f>
              <c:strCache>
                <c:ptCount val="2"/>
                <c:pt idx="0">
                  <c:v>Acutal Income</c:v>
                </c:pt>
                <c:pt idx="1">
                  <c:v>Planned Income</c:v>
                </c:pt>
              </c:strCache>
            </c:strRef>
          </c:cat>
          <c:val>
            <c:numRef>
              <c:f>('Pivot Tables'!$B$89,'Pivot Tables'!$B$103)</c:f>
              <c:numCache>
                <c:formatCode>_("$"* #,##0.00_);_("$"* \(#,##0.00\);_("$"* "-"??_);_(@_)</c:formatCode>
                <c:ptCount val="2"/>
                <c:pt idx="0">
                  <c:v>2762607.1033999999</c:v>
                </c:pt>
                <c:pt idx="1">
                  <c:v>5197605.26</c:v>
                </c:pt>
              </c:numCache>
            </c:numRef>
          </c:val>
          <c:extLst>
            <c:ext xmlns:c16="http://schemas.microsoft.com/office/drawing/2014/chart" uri="{C3380CC4-5D6E-409C-BE32-E72D297353CC}">
              <c16:uniqueId val="{00000000-06BA-294E-9618-05DD9B47983E}"/>
            </c:ext>
          </c:extLst>
        </c:ser>
        <c:dLbls>
          <c:showLegendKey val="0"/>
          <c:showVal val="0"/>
          <c:showCatName val="0"/>
          <c:showSerName val="0"/>
          <c:showPercent val="0"/>
          <c:showBubbleSize val="0"/>
        </c:dLbls>
        <c:gapWidth val="182"/>
        <c:axId val="1995521264"/>
        <c:axId val="1995668048"/>
      </c:barChart>
      <c:catAx>
        <c:axId val="19955212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668048"/>
        <c:crosses val="autoZero"/>
        <c:auto val="1"/>
        <c:lblAlgn val="ctr"/>
        <c:lblOffset val="100"/>
        <c:noMultiLvlLbl val="0"/>
      </c:catAx>
      <c:valAx>
        <c:axId val="1995668048"/>
        <c:scaling>
          <c:orientation val="minMax"/>
        </c:scaling>
        <c:delete val="1"/>
        <c:axPos val="b"/>
        <c:numFmt formatCode="_(&quot;$&quot;* #,##0.00_);_(&quot;$&quot;* \(#,##0.00\);_(&quot;$&quot;* &quot;-&quot;??_);_(@_)" sourceLinked="1"/>
        <c:majorTickMark val="none"/>
        <c:minorTickMark val="none"/>
        <c:tickLblPos val="nextTo"/>
        <c:crossAx val="19955212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solidFill>
                  <a:srgbClr val="002060"/>
                </a:solidFill>
              </a:rPr>
              <a:t>Cash Balance</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1"/>
            <c:invertIfNegative val="0"/>
            <c:bubble3D val="0"/>
            <c:spPr>
              <a:solidFill>
                <a:srgbClr val="002060"/>
              </a:solidFill>
              <a:ln>
                <a:noFill/>
              </a:ln>
              <a:effectLst/>
            </c:spPr>
            <c:extLst>
              <c:ext xmlns:c16="http://schemas.microsoft.com/office/drawing/2014/chart" uri="{C3380CC4-5D6E-409C-BE32-E72D297353CC}">
                <c16:uniqueId val="{00000000-B500-3B43-B240-783CF8BA3974}"/>
              </c:ext>
            </c:extLst>
          </c:dPt>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Tables'!$A$66,'Pivot Tables'!$A$68)</c:f>
              <c:strCache>
                <c:ptCount val="2"/>
                <c:pt idx="0">
                  <c:v>Starting Cash Balance</c:v>
                </c:pt>
                <c:pt idx="1">
                  <c:v>Ending Cash Balance</c:v>
                </c:pt>
              </c:strCache>
            </c:strRef>
          </c:cat>
          <c:val>
            <c:numRef>
              <c:f>('Pivot Tables'!$B$66,'Pivot Tables'!$B$68)</c:f>
              <c:numCache>
                <c:formatCode>_(* #,##0.00_);_(* \(#,##0.00\);_(* "-"??_);_(@_)</c:formatCode>
                <c:ptCount val="2"/>
                <c:pt idx="0">
                  <c:v>1684482.7000000002</c:v>
                </c:pt>
                <c:pt idx="1">
                  <c:v>1650046.9885440001</c:v>
                </c:pt>
              </c:numCache>
            </c:numRef>
          </c:val>
          <c:extLst>
            <c:ext xmlns:c16="http://schemas.microsoft.com/office/drawing/2014/chart" uri="{C3380CC4-5D6E-409C-BE32-E72D297353CC}">
              <c16:uniqueId val="{00000000-46C6-B940-99A6-2AB7D603D897}"/>
            </c:ext>
          </c:extLst>
        </c:ser>
        <c:dLbls>
          <c:showLegendKey val="0"/>
          <c:showVal val="0"/>
          <c:showCatName val="0"/>
          <c:showSerName val="0"/>
          <c:showPercent val="0"/>
          <c:showBubbleSize val="0"/>
        </c:dLbls>
        <c:gapWidth val="219"/>
        <c:overlap val="-27"/>
        <c:axId val="1619141968"/>
        <c:axId val="1620032640"/>
      </c:barChart>
      <c:catAx>
        <c:axId val="1619141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032640"/>
        <c:crosses val="autoZero"/>
        <c:auto val="1"/>
        <c:lblAlgn val="ctr"/>
        <c:lblOffset val="100"/>
        <c:noMultiLvlLbl val="0"/>
      </c:catAx>
      <c:valAx>
        <c:axId val="1620032640"/>
        <c:scaling>
          <c:orientation val="minMax"/>
        </c:scaling>
        <c:delete val="1"/>
        <c:axPos val="l"/>
        <c:numFmt formatCode="_(* #,##0.00_);_(* \(#,##0.00\);_(* &quot;-&quot;??_);_(@_)" sourceLinked="1"/>
        <c:majorTickMark val="none"/>
        <c:minorTickMark val="none"/>
        <c:tickLblPos val="nextTo"/>
        <c:crossAx val="16191419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Budget</c:v>
          </c:tx>
          <c:spPr>
            <a:solidFill>
              <a:srgbClr val="002060"/>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Dashboard!$B$41:$B$42</c:f>
              <c:strCache>
                <c:ptCount val="2"/>
                <c:pt idx="0">
                  <c:v> Online Sales: Tshirts</c:v>
                </c:pt>
                <c:pt idx="1">
                  <c:v> Online Sales: Shoes</c:v>
                </c:pt>
              </c:strCache>
            </c:strRef>
          </c:cat>
          <c:val>
            <c:numRef>
              <c:f>Dashboard!$C$41:$C$42</c:f>
              <c:numCache>
                <c:formatCode>#,##0.00;[Red]#,##0.00</c:formatCode>
                <c:ptCount val="2"/>
                <c:pt idx="0">
                  <c:v>242800.87</c:v>
                </c:pt>
                <c:pt idx="1">
                  <c:v>148393.13</c:v>
                </c:pt>
              </c:numCache>
            </c:numRef>
          </c:val>
          <c:extLst>
            <c:ext xmlns:c16="http://schemas.microsoft.com/office/drawing/2014/chart" uri="{C3380CC4-5D6E-409C-BE32-E72D297353CC}">
              <c16:uniqueId val="{00000000-1A75-674D-8BBB-0F346240866B}"/>
            </c:ext>
          </c:extLst>
        </c:ser>
        <c:ser>
          <c:idx val="1"/>
          <c:order val="1"/>
          <c:tx>
            <c:v>Actual</c:v>
          </c:tx>
          <c:spPr>
            <a:solidFill>
              <a:schemeClr val="accent1">
                <a:lumMod val="20000"/>
                <a:lumOff val="8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Dashboard!$B$41:$B$42</c:f>
              <c:strCache>
                <c:ptCount val="2"/>
                <c:pt idx="0">
                  <c:v> Online Sales: Tshirts</c:v>
                </c:pt>
                <c:pt idx="1">
                  <c:v> Online Sales: Shoes</c:v>
                </c:pt>
              </c:strCache>
            </c:strRef>
          </c:cat>
          <c:val>
            <c:numRef>
              <c:f>Dashboard!$D$41:$D$42</c:f>
              <c:numCache>
                <c:formatCode>#,##0.00;[Red]#,##0.00</c:formatCode>
                <c:ptCount val="2"/>
                <c:pt idx="0">
                  <c:v>235516.84389999998</c:v>
                </c:pt>
                <c:pt idx="1">
                  <c:v>151360.9926</c:v>
                </c:pt>
              </c:numCache>
            </c:numRef>
          </c:val>
          <c:extLst>
            <c:ext xmlns:c16="http://schemas.microsoft.com/office/drawing/2014/chart" uri="{C3380CC4-5D6E-409C-BE32-E72D297353CC}">
              <c16:uniqueId val="{00000001-1A75-674D-8BBB-0F346240866B}"/>
            </c:ext>
          </c:extLst>
        </c:ser>
        <c:dLbls>
          <c:showLegendKey val="0"/>
          <c:showVal val="0"/>
          <c:showCatName val="0"/>
          <c:showSerName val="0"/>
          <c:showPercent val="0"/>
          <c:showBubbleSize val="0"/>
        </c:dLbls>
        <c:gapWidth val="100"/>
        <c:overlap val="-27"/>
        <c:axId val="427435792"/>
        <c:axId val="427437504"/>
      </c:barChart>
      <c:catAx>
        <c:axId val="427435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437504"/>
        <c:crosses val="autoZero"/>
        <c:auto val="1"/>
        <c:lblAlgn val="ctr"/>
        <c:lblOffset val="100"/>
        <c:noMultiLvlLbl val="0"/>
      </c:catAx>
      <c:valAx>
        <c:axId val="427437504"/>
        <c:scaling>
          <c:orientation val="minMax"/>
        </c:scaling>
        <c:delete val="0"/>
        <c:axPos val="l"/>
        <c:numFmt formatCode="#,##0.00;[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4357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EFE-6844-A970-ADBA73B087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EFE-6844-A970-ADBA73B087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EFE-6844-A970-ADBA73B0879B}"/>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Dashboard!$B$45:$B$47</c:f>
              <c:strCache>
                <c:ptCount val="3"/>
                <c:pt idx="0">
                  <c:v> T-Shirts</c:v>
                </c:pt>
                <c:pt idx="1">
                  <c:v> Shoes</c:v>
                </c:pt>
                <c:pt idx="2">
                  <c:v> Delivery Fees</c:v>
                </c:pt>
              </c:strCache>
            </c:strRef>
          </c:cat>
          <c:val>
            <c:numRef>
              <c:f>Dashboard!$D$45:$D$47</c:f>
              <c:numCache>
                <c:formatCode>#,##0.00;[Red]#,##0.00</c:formatCode>
                <c:ptCount val="3"/>
                <c:pt idx="0">
                  <c:v>113594.6097</c:v>
                </c:pt>
                <c:pt idx="1">
                  <c:v>72319.1921</c:v>
                </c:pt>
                <c:pt idx="2">
                  <c:v>7737.5567299999993</c:v>
                </c:pt>
              </c:numCache>
            </c:numRef>
          </c:val>
          <c:extLst>
            <c:ext xmlns:c16="http://schemas.microsoft.com/office/drawing/2014/chart" uri="{C3380CC4-5D6E-409C-BE32-E72D297353CC}">
              <c16:uniqueId val="{00000000-AB0C-7E4D-A20A-19B7923AC53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32E-574D-BDF3-D970771099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32E-574D-BDF3-D970771099E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32E-574D-BDF3-D970771099E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32E-574D-BDF3-D970771099E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32E-574D-BDF3-D970771099E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32E-574D-BDF3-D970771099E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32E-574D-BDF3-D970771099E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32E-574D-BDF3-D970771099E0}"/>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Dashboard!$B$51:$B$58</c:f>
              <c:strCache>
                <c:ptCount val="8"/>
                <c:pt idx="0">
                  <c:v> Online Marketing</c:v>
                </c:pt>
                <c:pt idx="1">
                  <c:v>Subscriptions</c:v>
                </c:pt>
                <c:pt idx="2">
                  <c:v> Travel Expenses</c:v>
                </c:pt>
                <c:pt idx="3">
                  <c:v> Computers &amp; Equipment</c:v>
                </c:pt>
                <c:pt idx="4">
                  <c:v>Warehousing</c:v>
                </c:pt>
                <c:pt idx="5">
                  <c:v> Professional Services</c:v>
                </c:pt>
                <c:pt idx="6">
                  <c:v> Legal</c:v>
                </c:pt>
                <c:pt idx="7">
                  <c:v> Depreciation</c:v>
                </c:pt>
              </c:strCache>
            </c:strRef>
          </c:cat>
          <c:val>
            <c:numRef>
              <c:f>Dashboard!$D$51:$D$58</c:f>
              <c:numCache>
                <c:formatCode>#,##0.00;[Red]#,##0.00</c:formatCode>
                <c:ptCount val="8"/>
                <c:pt idx="0">
                  <c:v>46473.847200000004</c:v>
                </c:pt>
                <c:pt idx="1">
                  <c:v>58281.319000000003</c:v>
                </c:pt>
                <c:pt idx="2">
                  <c:v>3911.94</c:v>
                </c:pt>
                <c:pt idx="3">
                  <c:v>5312.08</c:v>
                </c:pt>
                <c:pt idx="4">
                  <c:v>44448.08</c:v>
                </c:pt>
                <c:pt idx="5">
                  <c:v>8165.3456000000006</c:v>
                </c:pt>
                <c:pt idx="6">
                  <c:v>10488</c:v>
                </c:pt>
                <c:pt idx="7">
                  <c:v>20000</c:v>
                </c:pt>
              </c:numCache>
            </c:numRef>
          </c:val>
          <c:extLst>
            <c:ext xmlns:c16="http://schemas.microsoft.com/office/drawing/2014/chart" uri="{C3380CC4-5D6E-409C-BE32-E72D297353CC}">
              <c16:uniqueId val="{00000000-B1AC-4645-A6F2-8C1995F9039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2"/>
                </a:solidFill>
                <a:latin typeface="+mn-lt"/>
                <a:ea typeface="+mn-ea"/>
                <a:cs typeface="+mn-cs"/>
              </a:defRPr>
            </a:pPr>
            <a:r>
              <a:rPr lang="en-US" b="1">
                <a:solidFill>
                  <a:schemeClr val="tx2"/>
                </a:solidFill>
              </a:rPr>
              <a:t>Revenue &amp; Gross Margin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'Actuals Copy'!$A$8</c:f>
              <c:strCache>
                <c:ptCount val="1"/>
                <c:pt idx="0">
                  <c:v> Online Sales: TShirts</c:v>
                </c:pt>
              </c:strCache>
            </c:strRef>
          </c:tx>
          <c:spPr>
            <a:solidFill>
              <a:srgbClr val="002060"/>
            </a:solidFill>
            <a:ln>
              <a:noFill/>
            </a:ln>
            <a:effectLst/>
          </c:spPr>
          <c:invertIfNegative val="0"/>
          <c:cat>
            <c:numRef>
              <c:f>'Actuals Copy'!$B$6:$H$6</c:f>
              <c:numCache>
                <c:formatCode>mmm" "yyyy" "</c:formatCode>
                <c:ptCount val="7"/>
                <c:pt idx="0">
                  <c:v>44927</c:v>
                </c:pt>
                <c:pt idx="1">
                  <c:v>44958</c:v>
                </c:pt>
                <c:pt idx="2">
                  <c:v>44986</c:v>
                </c:pt>
                <c:pt idx="3">
                  <c:v>45017</c:v>
                </c:pt>
                <c:pt idx="4">
                  <c:v>45047</c:v>
                </c:pt>
                <c:pt idx="5">
                  <c:v>45078</c:v>
                </c:pt>
                <c:pt idx="6">
                  <c:v>45108</c:v>
                </c:pt>
              </c:numCache>
            </c:numRef>
          </c:cat>
          <c:val>
            <c:numRef>
              <c:f>'Actuals Copy'!$B$8:$H$8</c:f>
              <c:numCache>
                <c:formatCode>#,##0.00;[Red]\−#,##0.00;</c:formatCode>
                <c:ptCount val="7"/>
                <c:pt idx="0">
                  <c:v>250146.21519999998</c:v>
                </c:pt>
                <c:pt idx="1">
                  <c:v>272621.46240000002</c:v>
                </c:pt>
                <c:pt idx="2">
                  <c:v>279866.70750000002</c:v>
                </c:pt>
                <c:pt idx="3">
                  <c:v>235516.84389999998</c:v>
                </c:pt>
                <c:pt idx="4">
                  <c:v>266652.47700000001</c:v>
                </c:pt>
                <c:pt idx="5">
                  <c:v>270966.9204</c:v>
                </c:pt>
                <c:pt idx="6">
                  <c:v>297477.44</c:v>
                </c:pt>
              </c:numCache>
            </c:numRef>
          </c:val>
          <c:extLst>
            <c:ext xmlns:c16="http://schemas.microsoft.com/office/drawing/2014/chart" uri="{C3380CC4-5D6E-409C-BE32-E72D297353CC}">
              <c16:uniqueId val="{00000000-1DFE-3149-A5E9-EBE2C459E4DA}"/>
            </c:ext>
          </c:extLst>
        </c:ser>
        <c:ser>
          <c:idx val="1"/>
          <c:order val="1"/>
          <c:tx>
            <c:strRef>
              <c:f>'Actuals Copy'!$A$9</c:f>
              <c:strCache>
                <c:ptCount val="1"/>
                <c:pt idx="0">
                  <c:v> Online Sales: Shoes</c:v>
                </c:pt>
              </c:strCache>
            </c:strRef>
          </c:tx>
          <c:spPr>
            <a:solidFill>
              <a:schemeClr val="accent1">
                <a:lumMod val="40000"/>
                <a:lumOff val="60000"/>
              </a:schemeClr>
            </a:solidFill>
            <a:ln>
              <a:noFill/>
            </a:ln>
            <a:effectLst/>
          </c:spPr>
          <c:invertIfNegative val="0"/>
          <c:cat>
            <c:numRef>
              <c:f>'Actuals Copy'!$B$6:$H$6</c:f>
              <c:numCache>
                <c:formatCode>mmm" "yyyy" "</c:formatCode>
                <c:ptCount val="7"/>
                <c:pt idx="0">
                  <c:v>44927</c:v>
                </c:pt>
                <c:pt idx="1">
                  <c:v>44958</c:v>
                </c:pt>
                <c:pt idx="2">
                  <c:v>44986</c:v>
                </c:pt>
                <c:pt idx="3">
                  <c:v>45017</c:v>
                </c:pt>
                <c:pt idx="4">
                  <c:v>45047</c:v>
                </c:pt>
                <c:pt idx="5">
                  <c:v>45078</c:v>
                </c:pt>
                <c:pt idx="6">
                  <c:v>45108</c:v>
                </c:pt>
              </c:numCache>
            </c:numRef>
          </c:cat>
          <c:val>
            <c:numRef>
              <c:f>'Actuals Copy'!$B$9:$H$9</c:f>
              <c:numCache>
                <c:formatCode>#,##0.00;[Red]\−#,##0.00;</c:formatCode>
                <c:ptCount val="7"/>
                <c:pt idx="0">
                  <c:v>135096.489</c:v>
                </c:pt>
                <c:pt idx="1">
                  <c:v>108920.016</c:v>
                </c:pt>
                <c:pt idx="2">
                  <c:v>123043.25</c:v>
                </c:pt>
                <c:pt idx="3">
                  <c:v>151360.9926</c:v>
                </c:pt>
                <c:pt idx="4">
                  <c:v>129167.06760000001</c:v>
                </c:pt>
                <c:pt idx="5">
                  <c:v>110208.249</c:v>
                </c:pt>
                <c:pt idx="6">
                  <c:v>127312.9728</c:v>
                </c:pt>
              </c:numCache>
            </c:numRef>
          </c:val>
          <c:extLst>
            <c:ext xmlns:c16="http://schemas.microsoft.com/office/drawing/2014/chart" uri="{C3380CC4-5D6E-409C-BE32-E72D297353CC}">
              <c16:uniqueId val="{00000001-1DFE-3149-A5E9-EBE2C459E4DA}"/>
            </c:ext>
          </c:extLst>
        </c:ser>
        <c:dLbls>
          <c:showLegendKey val="0"/>
          <c:showVal val="0"/>
          <c:showCatName val="0"/>
          <c:showSerName val="0"/>
          <c:showPercent val="0"/>
          <c:showBubbleSize val="0"/>
        </c:dLbls>
        <c:gapWidth val="150"/>
        <c:axId val="486099936"/>
        <c:axId val="486212144"/>
      </c:barChart>
      <c:lineChart>
        <c:grouping val="standard"/>
        <c:varyColors val="0"/>
        <c:ser>
          <c:idx val="2"/>
          <c:order val="2"/>
          <c:tx>
            <c:strRef>
              <c:f>'Actuals Copy'!$A$17</c:f>
              <c:strCache>
                <c:ptCount val="1"/>
                <c:pt idx="0">
                  <c:v>Gross Profit Margin</c:v>
                </c:pt>
              </c:strCache>
            </c:strRef>
          </c:tx>
          <c:spPr>
            <a:ln w="28575" cap="rnd">
              <a:solidFill>
                <a:srgbClr val="C00000"/>
              </a:solidFill>
              <a:round/>
            </a:ln>
            <a:effectLst/>
          </c:spPr>
          <c:marker>
            <c:symbol val="none"/>
          </c:marker>
          <c:val>
            <c:numRef>
              <c:f>'Actuals Copy'!$B$17:$H$17</c:f>
              <c:numCache>
                <c:formatCode>0%</c:formatCode>
                <c:ptCount val="7"/>
                <c:pt idx="0">
                  <c:v>0.44874484207817994</c:v>
                </c:pt>
                <c:pt idx="1">
                  <c:v>0.47635144120676554</c:v>
                </c:pt>
                <c:pt idx="2">
                  <c:v>0.52061705952005433</c:v>
                </c:pt>
                <c:pt idx="3">
                  <c:v>0.49945088537011595</c:v>
                </c:pt>
                <c:pt idx="4">
                  <c:v>0.52454064253905475</c:v>
                </c:pt>
                <c:pt idx="5">
                  <c:v>0.45494191970837228</c:v>
                </c:pt>
                <c:pt idx="6">
                  <c:v>0.51200871704795681</c:v>
                </c:pt>
              </c:numCache>
            </c:numRef>
          </c:val>
          <c:smooth val="0"/>
          <c:extLst>
            <c:ext xmlns:c16="http://schemas.microsoft.com/office/drawing/2014/chart" uri="{C3380CC4-5D6E-409C-BE32-E72D297353CC}">
              <c16:uniqueId val="{00000002-1DFE-3149-A5E9-EBE2C459E4DA}"/>
            </c:ext>
          </c:extLst>
        </c:ser>
        <c:dLbls>
          <c:showLegendKey val="0"/>
          <c:showVal val="0"/>
          <c:showCatName val="0"/>
          <c:showSerName val="0"/>
          <c:showPercent val="0"/>
          <c:showBubbleSize val="0"/>
        </c:dLbls>
        <c:marker val="1"/>
        <c:smooth val="0"/>
        <c:axId val="486166320"/>
        <c:axId val="486163360"/>
      </c:lineChart>
      <c:dateAx>
        <c:axId val="486099936"/>
        <c:scaling>
          <c:orientation val="minMax"/>
        </c:scaling>
        <c:delete val="0"/>
        <c:axPos val="b"/>
        <c:numFmt formatCode="mmm&quot; &quot;yyyy&quot; &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212144"/>
        <c:crosses val="autoZero"/>
        <c:auto val="1"/>
        <c:lblOffset val="100"/>
        <c:baseTimeUnit val="months"/>
      </c:dateAx>
      <c:valAx>
        <c:axId val="486212144"/>
        <c:scaling>
          <c:orientation val="minMax"/>
        </c:scaling>
        <c:delete val="0"/>
        <c:axPos val="l"/>
        <c:numFmt formatCode="#,##0.00;[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099936"/>
        <c:crosses val="autoZero"/>
        <c:crossBetween val="between"/>
      </c:valAx>
      <c:valAx>
        <c:axId val="48616336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166320"/>
        <c:crosses val="max"/>
        <c:crossBetween val="between"/>
      </c:valAx>
      <c:catAx>
        <c:axId val="486166320"/>
        <c:scaling>
          <c:orientation val="minMax"/>
        </c:scaling>
        <c:delete val="1"/>
        <c:axPos val="b"/>
        <c:majorTickMark val="out"/>
        <c:minorTickMark val="none"/>
        <c:tickLblPos val="nextTo"/>
        <c:crossAx val="48616336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2"/>
                </a:solidFill>
                <a:latin typeface="+mn-lt"/>
                <a:ea typeface="+mn-ea"/>
                <a:cs typeface="+mn-cs"/>
              </a:defRPr>
            </a:pPr>
            <a:r>
              <a:rPr lang="en-US" b="1">
                <a:solidFill>
                  <a:schemeClr val="tx2"/>
                </a:solidFill>
              </a:rPr>
              <a:t>Revenue &amp; Net Margin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'Actuals Copy'!$A$8</c:f>
              <c:strCache>
                <c:ptCount val="1"/>
                <c:pt idx="0">
                  <c:v> Online Sales: TShirts</c:v>
                </c:pt>
              </c:strCache>
            </c:strRef>
          </c:tx>
          <c:spPr>
            <a:solidFill>
              <a:srgbClr val="002060"/>
            </a:solidFill>
            <a:ln>
              <a:noFill/>
            </a:ln>
            <a:effectLst/>
          </c:spPr>
          <c:invertIfNegative val="0"/>
          <c:cat>
            <c:numRef>
              <c:f>'Actuals Copy'!$B$6:$H$6</c:f>
              <c:numCache>
                <c:formatCode>mmm" "yyyy" "</c:formatCode>
                <c:ptCount val="7"/>
                <c:pt idx="0">
                  <c:v>44927</c:v>
                </c:pt>
                <c:pt idx="1">
                  <c:v>44958</c:v>
                </c:pt>
                <c:pt idx="2">
                  <c:v>44986</c:v>
                </c:pt>
                <c:pt idx="3">
                  <c:v>45017</c:v>
                </c:pt>
                <c:pt idx="4">
                  <c:v>45047</c:v>
                </c:pt>
                <c:pt idx="5">
                  <c:v>45078</c:v>
                </c:pt>
                <c:pt idx="6">
                  <c:v>45108</c:v>
                </c:pt>
              </c:numCache>
            </c:numRef>
          </c:cat>
          <c:val>
            <c:numRef>
              <c:f>'Actuals Copy'!$B$8:$H$8</c:f>
              <c:numCache>
                <c:formatCode>#,##0.00;[Red]\−#,##0.00;</c:formatCode>
                <c:ptCount val="7"/>
                <c:pt idx="0">
                  <c:v>250146.21519999998</c:v>
                </c:pt>
                <c:pt idx="1">
                  <c:v>272621.46240000002</c:v>
                </c:pt>
                <c:pt idx="2">
                  <c:v>279866.70750000002</c:v>
                </c:pt>
                <c:pt idx="3">
                  <c:v>235516.84389999998</c:v>
                </c:pt>
                <c:pt idx="4">
                  <c:v>266652.47700000001</c:v>
                </c:pt>
                <c:pt idx="5">
                  <c:v>270966.9204</c:v>
                </c:pt>
                <c:pt idx="6">
                  <c:v>297477.44</c:v>
                </c:pt>
              </c:numCache>
            </c:numRef>
          </c:val>
          <c:extLst>
            <c:ext xmlns:c16="http://schemas.microsoft.com/office/drawing/2014/chart" uri="{C3380CC4-5D6E-409C-BE32-E72D297353CC}">
              <c16:uniqueId val="{00000000-DA49-AD4B-BE98-EF9739060D9B}"/>
            </c:ext>
          </c:extLst>
        </c:ser>
        <c:ser>
          <c:idx val="1"/>
          <c:order val="1"/>
          <c:tx>
            <c:strRef>
              <c:f>'Actuals Copy'!$A$9</c:f>
              <c:strCache>
                <c:ptCount val="1"/>
                <c:pt idx="0">
                  <c:v> Online Sales: Shoes</c:v>
                </c:pt>
              </c:strCache>
            </c:strRef>
          </c:tx>
          <c:spPr>
            <a:solidFill>
              <a:schemeClr val="accent1">
                <a:lumMod val="40000"/>
                <a:lumOff val="60000"/>
              </a:schemeClr>
            </a:solidFill>
            <a:ln>
              <a:noFill/>
            </a:ln>
            <a:effectLst/>
          </c:spPr>
          <c:invertIfNegative val="0"/>
          <c:cat>
            <c:numRef>
              <c:f>'Actuals Copy'!$B$6:$H$6</c:f>
              <c:numCache>
                <c:formatCode>mmm" "yyyy" "</c:formatCode>
                <c:ptCount val="7"/>
                <c:pt idx="0">
                  <c:v>44927</c:v>
                </c:pt>
                <c:pt idx="1">
                  <c:v>44958</c:v>
                </c:pt>
                <c:pt idx="2">
                  <c:v>44986</c:v>
                </c:pt>
                <c:pt idx="3">
                  <c:v>45017</c:v>
                </c:pt>
                <c:pt idx="4">
                  <c:v>45047</c:v>
                </c:pt>
                <c:pt idx="5">
                  <c:v>45078</c:v>
                </c:pt>
                <c:pt idx="6">
                  <c:v>45108</c:v>
                </c:pt>
              </c:numCache>
            </c:numRef>
          </c:cat>
          <c:val>
            <c:numRef>
              <c:f>'Actuals Copy'!$B$9:$H$9</c:f>
              <c:numCache>
                <c:formatCode>#,##0.00;[Red]\−#,##0.00;</c:formatCode>
                <c:ptCount val="7"/>
                <c:pt idx="0">
                  <c:v>135096.489</c:v>
                </c:pt>
                <c:pt idx="1">
                  <c:v>108920.016</c:v>
                </c:pt>
                <c:pt idx="2">
                  <c:v>123043.25</c:v>
                </c:pt>
                <c:pt idx="3">
                  <c:v>151360.9926</c:v>
                </c:pt>
                <c:pt idx="4">
                  <c:v>129167.06760000001</c:v>
                </c:pt>
                <c:pt idx="5">
                  <c:v>110208.249</c:v>
                </c:pt>
                <c:pt idx="6">
                  <c:v>127312.9728</c:v>
                </c:pt>
              </c:numCache>
            </c:numRef>
          </c:val>
          <c:extLst>
            <c:ext xmlns:c16="http://schemas.microsoft.com/office/drawing/2014/chart" uri="{C3380CC4-5D6E-409C-BE32-E72D297353CC}">
              <c16:uniqueId val="{00000001-DA49-AD4B-BE98-EF9739060D9B}"/>
            </c:ext>
          </c:extLst>
        </c:ser>
        <c:dLbls>
          <c:showLegendKey val="0"/>
          <c:showVal val="0"/>
          <c:showCatName val="0"/>
          <c:showSerName val="0"/>
          <c:showPercent val="0"/>
          <c:showBubbleSize val="0"/>
        </c:dLbls>
        <c:gapWidth val="150"/>
        <c:axId val="756786720"/>
        <c:axId val="756760160"/>
      </c:barChart>
      <c:lineChart>
        <c:grouping val="standard"/>
        <c:varyColors val="0"/>
        <c:ser>
          <c:idx val="2"/>
          <c:order val="2"/>
          <c:tx>
            <c:strRef>
              <c:f>'Actuals Copy'!$A$30</c:f>
              <c:strCache>
                <c:ptCount val="1"/>
                <c:pt idx="0">
                  <c:v>Net Profit Margin</c:v>
                </c:pt>
              </c:strCache>
            </c:strRef>
          </c:tx>
          <c:spPr>
            <a:ln w="28575" cap="rnd">
              <a:solidFill>
                <a:srgbClr val="C00000"/>
              </a:solidFill>
              <a:round/>
            </a:ln>
            <a:effectLst/>
          </c:spPr>
          <c:marker>
            <c:symbol val="none"/>
          </c:marker>
          <c:val>
            <c:numRef>
              <c:f>'Actuals Copy'!$B$30:$H$30</c:f>
              <c:numCache>
                <c:formatCode>0.00%</c:formatCode>
                <c:ptCount val="7"/>
                <c:pt idx="0">
                  <c:v>-6.5603348695422281E-2</c:v>
                </c:pt>
                <c:pt idx="1">
                  <c:v>5.0075660817065284E-2</c:v>
                </c:pt>
                <c:pt idx="2">
                  <c:v>-2.0468944416693783E-2</c:v>
                </c:pt>
                <c:pt idx="3">
                  <c:v>-9.9621468752709597E-3</c:v>
                </c:pt>
                <c:pt idx="4">
                  <c:v>9.1713774888720814E-3</c:v>
                </c:pt>
                <c:pt idx="5">
                  <c:v>-2.2674977317134755E-2</c:v>
                </c:pt>
                <c:pt idx="6">
                  <c:v>9.999210605536521E-2</c:v>
                </c:pt>
              </c:numCache>
            </c:numRef>
          </c:val>
          <c:smooth val="0"/>
          <c:extLst>
            <c:ext xmlns:c16="http://schemas.microsoft.com/office/drawing/2014/chart" uri="{C3380CC4-5D6E-409C-BE32-E72D297353CC}">
              <c16:uniqueId val="{00000002-DA49-AD4B-BE98-EF9739060D9B}"/>
            </c:ext>
          </c:extLst>
        </c:ser>
        <c:dLbls>
          <c:showLegendKey val="0"/>
          <c:showVal val="0"/>
          <c:showCatName val="0"/>
          <c:showSerName val="0"/>
          <c:showPercent val="0"/>
          <c:showBubbleSize val="0"/>
        </c:dLbls>
        <c:marker val="1"/>
        <c:smooth val="0"/>
        <c:axId val="107475008"/>
        <c:axId val="107472048"/>
      </c:lineChart>
      <c:dateAx>
        <c:axId val="756786720"/>
        <c:scaling>
          <c:orientation val="minMax"/>
        </c:scaling>
        <c:delete val="0"/>
        <c:axPos val="b"/>
        <c:numFmt formatCode="mmm&quot; &quot;yyyy&quot; &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760160"/>
        <c:crosses val="autoZero"/>
        <c:auto val="1"/>
        <c:lblOffset val="100"/>
        <c:baseTimeUnit val="months"/>
      </c:dateAx>
      <c:valAx>
        <c:axId val="756760160"/>
        <c:scaling>
          <c:orientation val="minMax"/>
        </c:scaling>
        <c:delete val="0"/>
        <c:axPos val="l"/>
        <c:numFmt formatCode="#,##0.00;[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786720"/>
        <c:crosses val="autoZero"/>
        <c:crossBetween val="between"/>
      </c:valAx>
      <c:valAx>
        <c:axId val="107472048"/>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75008"/>
        <c:crosses val="max"/>
        <c:crossBetween val="between"/>
      </c:valAx>
      <c:catAx>
        <c:axId val="107475008"/>
        <c:scaling>
          <c:orientation val="minMax"/>
        </c:scaling>
        <c:delete val="1"/>
        <c:axPos val="b"/>
        <c:majorTickMark val="out"/>
        <c:minorTickMark val="none"/>
        <c:tickLblPos val="nextTo"/>
        <c:crossAx val="10747204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a:t>
            </a:r>
            <a:r>
              <a:rPr lang="en-US" b="1" baseline="0"/>
              <a:t> Expenditures YTD</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50000"/>
              </a:schemeClr>
            </a:solidFill>
            <a:ln>
              <a:noFill/>
            </a:ln>
            <a:effectLst/>
          </c:spPr>
          <c:invertIfNegative val="0"/>
          <c:cat>
            <c:strRef>
              <c:f>Dashboard!$B$98:$B$107</c:f>
              <c:strCache>
                <c:ptCount val="10"/>
                <c:pt idx="0">
                  <c:v>Puma</c:v>
                </c:pt>
                <c:pt idx="1">
                  <c:v>US Polo</c:v>
                </c:pt>
                <c:pt idx="2">
                  <c:v>Go Warehouse</c:v>
                </c:pt>
                <c:pt idx="3">
                  <c:v>Not Specified</c:v>
                </c:pt>
                <c:pt idx="4">
                  <c:v>Shopify</c:v>
                </c:pt>
                <c:pt idx="5">
                  <c:v>KPMG</c:v>
                </c:pt>
                <c:pt idx="6">
                  <c:v>Microsoft</c:v>
                </c:pt>
                <c:pt idx="7">
                  <c:v>Facebook</c:v>
                </c:pt>
                <c:pt idx="8">
                  <c:v>Google</c:v>
                </c:pt>
                <c:pt idx="9">
                  <c:v>Apple</c:v>
                </c:pt>
              </c:strCache>
            </c:strRef>
          </c:cat>
          <c:val>
            <c:numRef>
              <c:f>Dashboard!$C$98:$C$107</c:f>
              <c:numCache>
                <c:formatCode>"$"#,##0.00</c:formatCode>
                <c:ptCount val="10"/>
                <c:pt idx="0">
                  <c:v>644126.65457000001</c:v>
                </c:pt>
                <c:pt idx="1">
                  <c:v>577122.99777000002</c:v>
                </c:pt>
                <c:pt idx="2">
                  <c:v>240675.10900000003</c:v>
                </c:pt>
                <c:pt idx="3">
                  <c:v>93667.152847820078</c:v>
                </c:pt>
                <c:pt idx="4">
                  <c:v>119491.8904165</c:v>
                </c:pt>
                <c:pt idx="5">
                  <c:v>133208.95799999998</c:v>
                </c:pt>
                <c:pt idx="6">
                  <c:v>76597.823285799997</c:v>
                </c:pt>
                <c:pt idx="7">
                  <c:v>40480.669293900006</c:v>
                </c:pt>
                <c:pt idx="8">
                  <c:v>40480.669293900006</c:v>
                </c:pt>
                <c:pt idx="9">
                  <c:v>38353.220999999998</c:v>
                </c:pt>
              </c:numCache>
            </c:numRef>
          </c:val>
          <c:extLst>
            <c:ext xmlns:c16="http://schemas.microsoft.com/office/drawing/2014/chart" uri="{C3380CC4-5D6E-409C-BE32-E72D297353CC}">
              <c16:uniqueId val="{00000000-8A73-9C4A-8D7C-40C4FBCCDA4C}"/>
            </c:ext>
          </c:extLst>
        </c:ser>
        <c:dLbls>
          <c:showLegendKey val="0"/>
          <c:showVal val="0"/>
          <c:showCatName val="0"/>
          <c:showSerName val="0"/>
          <c:showPercent val="0"/>
          <c:showBubbleSize val="0"/>
        </c:dLbls>
        <c:gapWidth val="219"/>
        <c:overlap val="-27"/>
        <c:axId val="484361840"/>
        <c:axId val="484337808"/>
      </c:barChart>
      <c:catAx>
        <c:axId val="484361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84337808"/>
        <c:crosses val="autoZero"/>
        <c:auto val="1"/>
        <c:lblAlgn val="ctr"/>
        <c:lblOffset val="100"/>
        <c:noMultiLvlLbl val="0"/>
      </c:catAx>
      <c:valAx>
        <c:axId val="484337808"/>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84361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chart" Target="../charts/chart7.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6.xml"/><Relationship Id="rId2" Type="http://schemas.openxmlformats.org/officeDocument/2006/relationships/image" Target="../media/image2.svg"/><Relationship Id="rId16" Type="http://schemas.openxmlformats.org/officeDocument/2006/relationships/chart" Target="../charts/chart10.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chart" Target="../charts/chart9.xml"/><Relationship Id="rId10"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chart" Target="../charts/chart3.xml"/><Relationship Id="rId1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1</xdr:col>
      <xdr:colOff>12700</xdr:colOff>
      <xdr:row>1</xdr:row>
      <xdr:rowOff>1562100</xdr:rowOff>
    </xdr:from>
    <xdr:to>
      <xdr:col>1</xdr:col>
      <xdr:colOff>927100</xdr:colOff>
      <xdr:row>4</xdr:row>
      <xdr:rowOff>114300</xdr:rowOff>
    </xdr:to>
    <xdr:pic>
      <xdr:nvPicPr>
        <xdr:cNvPr id="3" name="Graphic 2" descr="Shirt outline">
          <a:extLst>
            <a:ext uri="{FF2B5EF4-FFF2-40B4-BE49-F238E27FC236}">
              <a16:creationId xmlns:a16="http://schemas.microsoft.com/office/drawing/2014/main" id="{709DAFF0-10E1-BBEA-5A5B-F0231A1313C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77900" y="1752600"/>
          <a:ext cx="914400" cy="914400"/>
        </a:xfrm>
        <a:prstGeom prst="rect">
          <a:avLst/>
        </a:prstGeom>
      </xdr:spPr>
    </xdr:pic>
    <xdr:clientData/>
  </xdr:twoCellAnchor>
  <xdr:twoCellAnchor editAs="oneCell">
    <xdr:from>
      <xdr:col>5</xdr:col>
      <xdr:colOff>266700</xdr:colOff>
      <xdr:row>1</xdr:row>
      <xdr:rowOff>1549400</xdr:rowOff>
    </xdr:from>
    <xdr:to>
      <xdr:col>5</xdr:col>
      <xdr:colOff>1181100</xdr:colOff>
      <xdr:row>4</xdr:row>
      <xdr:rowOff>101600</xdr:rowOff>
    </xdr:to>
    <xdr:pic>
      <xdr:nvPicPr>
        <xdr:cNvPr id="9" name="Graphic 8" descr="Money outline">
          <a:extLst>
            <a:ext uri="{FF2B5EF4-FFF2-40B4-BE49-F238E27FC236}">
              <a16:creationId xmlns:a16="http://schemas.microsoft.com/office/drawing/2014/main" id="{548BC365-BB67-991D-54ED-B9A40AB0073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311900" y="1739900"/>
          <a:ext cx="914400" cy="914400"/>
        </a:xfrm>
        <a:prstGeom prst="rect">
          <a:avLst/>
        </a:prstGeom>
      </xdr:spPr>
    </xdr:pic>
    <xdr:clientData/>
  </xdr:twoCellAnchor>
  <xdr:twoCellAnchor editAs="oneCell">
    <xdr:from>
      <xdr:col>3</xdr:col>
      <xdr:colOff>546100</xdr:colOff>
      <xdr:row>1</xdr:row>
      <xdr:rowOff>1587500</xdr:rowOff>
    </xdr:from>
    <xdr:to>
      <xdr:col>4</xdr:col>
      <xdr:colOff>165100</xdr:colOff>
      <xdr:row>4</xdr:row>
      <xdr:rowOff>139700</xdr:rowOff>
    </xdr:to>
    <xdr:pic>
      <xdr:nvPicPr>
        <xdr:cNvPr id="11" name="Graphic 10" descr="Dollar with solid fill">
          <a:extLst>
            <a:ext uri="{FF2B5EF4-FFF2-40B4-BE49-F238E27FC236}">
              <a16:creationId xmlns:a16="http://schemas.microsoft.com/office/drawing/2014/main" id="{BD0F6EF2-A525-9FA0-2443-B40317E82BA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771900" y="1778000"/>
          <a:ext cx="914400" cy="914400"/>
        </a:xfrm>
        <a:prstGeom prst="rect">
          <a:avLst/>
        </a:prstGeom>
      </xdr:spPr>
    </xdr:pic>
    <xdr:clientData/>
  </xdr:twoCellAnchor>
  <xdr:twoCellAnchor editAs="oneCell">
    <xdr:from>
      <xdr:col>1</xdr:col>
      <xdr:colOff>25400</xdr:colOff>
      <xdr:row>6</xdr:row>
      <xdr:rowOff>50801</xdr:rowOff>
    </xdr:from>
    <xdr:to>
      <xdr:col>2</xdr:col>
      <xdr:colOff>965200</xdr:colOff>
      <xdr:row>16</xdr:row>
      <xdr:rowOff>1</xdr:rowOff>
    </xdr:to>
    <mc:AlternateContent xmlns:mc="http://schemas.openxmlformats.org/markup-compatibility/2006" xmlns:a14="http://schemas.microsoft.com/office/drawing/2010/main">
      <mc:Choice Requires="a14">
        <xdr:graphicFrame macro="">
          <xdr:nvGraphicFramePr>
            <xdr:cNvPr id="12" name="Month">
              <a:extLst>
                <a:ext uri="{FF2B5EF4-FFF2-40B4-BE49-F238E27FC236}">
                  <a16:creationId xmlns:a16="http://schemas.microsoft.com/office/drawing/2014/main" id="{0E42D79B-EA43-4B45-B786-E6093B8E3C9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990600" y="2984501"/>
              <a:ext cx="2616200" cy="1993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38100</xdr:colOff>
      <xdr:row>16</xdr:row>
      <xdr:rowOff>114301</xdr:rowOff>
    </xdr:from>
    <xdr:to>
      <xdr:col>2</xdr:col>
      <xdr:colOff>952500</xdr:colOff>
      <xdr:row>27</xdr:row>
      <xdr:rowOff>50801</xdr:rowOff>
    </xdr:to>
    <mc:AlternateContent xmlns:mc="http://schemas.openxmlformats.org/markup-compatibility/2006" xmlns:a14="http://schemas.microsoft.com/office/drawing/2010/main">
      <mc:Choice Requires="a14">
        <xdr:graphicFrame macro="">
          <xdr:nvGraphicFramePr>
            <xdr:cNvPr id="13" name="Month 1">
              <a:extLst>
                <a:ext uri="{FF2B5EF4-FFF2-40B4-BE49-F238E27FC236}">
                  <a16:creationId xmlns:a16="http://schemas.microsoft.com/office/drawing/2014/main" id="{8127C7A3-ACA3-E641-BB20-9910D47E8481}"/>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003300" y="5092701"/>
              <a:ext cx="2590800" cy="203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406400</xdr:colOff>
      <xdr:row>6</xdr:row>
      <xdr:rowOff>50800</xdr:rowOff>
    </xdr:from>
    <xdr:to>
      <xdr:col>6</xdr:col>
      <xdr:colOff>800100</xdr:colOff>
      <xdr:row>19</xdr:row>
      <xdr:rowOff>177800</xdr:rowOff>
    </xdr:to>
    <xdr:graphicFrame macro="">
      <xdr:nvGraphicFramePr>
        <xdr:cNvPr id="2" name="Chart 1">
          <a:extLst>
            <a:ext uri="{FF2B5EF4-FFF2-40B4-BE49-F238E27FC236}">
              <a16:creationId xmlns:a16="http://schemas.microsoft.com/office/drawing/2014/main" id="{03997AA3-5F6A-404D-9A50-9E6797D46F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419100</xdr:colOff>
      <xdr:row>21</xdr:row>
      <xdr:rowOff>25400</xdr:rowOff>
    </xdr:from>
    <xdr:to>
      <xdr:col>6</xdr:col>
      <xdr:colOff>812800</xdr:colOff>
      <xdr:row>31</xdr:row>
      <xdr:rowOff>25400</xdr:rowOff>
    </xdr:to>
    <xdr:graphicFrame macro="">
      <xdr:nvGraphicFramePr>
        <xdr:cNvPr id="5" name="Chart 4">
          <a:extLst>
            <a:ext uri="{FF2B5EF4-FFF2-40B4-BE49-F238E27FC236}">
              <a16:creationId xmlns:a16="http://schemas.microsoft.com/office/drawing/2014/main" id="{4F60325F-8ABA-2F40-8674-397539A1D1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1435100</xdr:colOff>
      <xdr:row>21</xdr:row>
      <xdr:rowOff>25400</xdr:rowOff>
    </xdr:from>
    <xdr:to>
      <xdr:col>11</xdr:col>
      <xdr:colOff>660400</xdr:colOff>
      <xdr:row>31</xdr:row>
      <xdr:rowOff>0</xdr:rowOff>
    </xdr:to>
    <xdr:graphicFrame macro="">
      <xdr:nvGraphicFramePr>
        <xdr:cNvPr id="6" name="Chart 5">
          <a:extLst>
            <a:ext uri="{FF2B5EF4-FFF2-40B4-BE49-F238E27FC236}">
              <a16:creationId xmlns:a16="http://schemas.microsoft.com/office/drawing/2014/main" id="{024EED5A-47FE-1449-832A-A49D6AB343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1409700</xdr:colOff>
      <xdr:row>6</xdr:row>
      <xdr:rowOff>25400</xdr:rowOff>
    </xdr:from>
    <xdr:to>
      <xdr:col>11</xdr:col>
      <xdr:colOff>635000</xdr:colOff>
      <xdr:row>19</xdr:row>
      <xdr:rowOff>152400</xdr:rowOff>
    </xdr:to>
    <xdr:graphicFrame macro="">
      <xdr:nvGraphicFramePr>
        <xdr:cNvPr id="15" name="Chart 14">
          <a:extLst>
            <a:ext uri="{FF2B5EF4-FFF2-40B4-BE49-F238E27FC236}">
              <a16:creationId xmlns:a16="http://schemas.microsoft.com/office/drawing/2014/main" id="{83BF7518-C3F5-AC4A-8F96-EADBAE7EAA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12</xdr:col>
      <xdr:colOff>12700</xdr:colOff>
      <xdr:row>8</xdr:row>
      <xdr:rowOff>63500</xdr:rowOff>
    </xdr:from>
    <xdr:to>
      <xdr:col>14</xdr:col>
      <xdr:colOff>25400</xdr:colOff>
      <xdr:row>19</xdr:row>
      <xdr:rowOff>152399</xdr:rowOff>
    </xdr:to>
    <mc:AlternateContent xmlns:mc="http://schemas.openxmlformats.org/markup-compatibility/2006" xmlns:a14="http://schemas.microsoft.com/office/drawing/2010/main">
      <mc:Choice Requires="a14">
        <xdr:graphicFrame macro="">
          <xdr:nvGraphicFramePr>
            <xdr:cNvPr id="16" name="Cash Balance">
              <a:extLst>
                <a:ext uri="{FF2B5EF4-FFF2-40B4-BE49-F238E27FC236}">
                  <a16:creationId xmlns:a16="http://schemas.microsoft.com/office/drawing/2014/main" id="{BBE4B68D-26FE-8F4A-A463-BBC9C5A12D41}"/>
                </a:ext>
              </a:extLst>
            </xdr:cNvPr>
            <xdr:cNvGraphicFramePr/>
          </xdr:nvGraphicFramePr>
          <xdr:xfrm>
            <a:off x="0" y="0"/>
            <a:ext cx="0" cy="0"/>
          </xdr:xfrm>
          <a:graphic>
            <a:graphicData uri="http://schemas.microsoft.com/office/drawing/2010/slicer">
              <sle:slicer xmlns:sle="http://schemas.microsoft.com/office/drawing/2010/slicer" name="Cash Balance"/>
            </a:graphicData>
          </a:graphic>
        </xdr:graphicFrame>
      </mc:Choice>
      <mc:Fallback xmlns="">
        <xdr:sp macro="" textlink="">
          <xdr:nvSpPr>
            <xdr:cNvPr id="0" name=""/>
            <xdr:cNvSpPr>
              <a:spLocks noTextEdit="1"/>
            </xdr:cNvSpPr>
          </xdr:nvSpPr>
          <xdr:spPr>
            <a:xfrm>
              <a:off x="14046200" y="3517900"/>
              <a:ext cx="1943100" cy="218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958850</xdr:colOff>
      <xdr:row>39</xdr:row>
      <xdr:rowOff>158750</xdr:rowOff>
    </xdr:from>
    <xdr:to>
      <xdr:col>12</xdr:col>
      <xdr:colOff>63500</xdr:colOff>
      <xdr:row>54</xdr:row>
      <xdr:rowOff>63500</xdr:rowOff>
    </xdr:to>
    <xdr:graphicFrame macro="">
      <xdr:nvGraphicFramePr>
        <xdr:cNvPr id="4" name="Chart 3">
          <a:extLst>
            <a:ext uri="{FF2B5EF4-FFF2-40B4-BE49-F238E27FC236}">
              <a16:creationId xmlns:a16="http://schemas.microsoft.com/office/drawing/2014/main" id="{87F65BD8-9165-D587-A46B-6152762D02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958850</xdr:colOff>
      <xdr:row>57</xdr:row>
      <xdr:rowOff>95250</xdr:rowOff>
    </xdr:from>
    <xdr:to>
      <xdr:col>12</xdr:col>
      <xdr:colOff>88900</xdr:colOff>
      <xdr:row>70</xdr:row>
      <xdr:rowOff>101600</xdr:rowOff>
    </xdr:to>
    <xdr:graphicFrame macro="">
      <xdr:nvGraphicFramePr>
        <xdr:cNvPr id="14" name="Chart 13">
          <a:extLst>
            <a:ext uri="{FF2B5EF4-FFF2-40B4-BE49-F238E27FC236}">
              <a16:creationId xmlns:a16="http://schemas.microsoft.com/office/drawing/2014/main" id="{587DA28F-0294-4BAB-7694-0F8A84A3E2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958850</xdr:colOff>
      <xdr:row>39</xdr:row>
      <xdr:rowOff>171450</xdr:rowOff>
    </xdr:from>
    <xdr:to>
      <xdr:col>17</xdr:col>
      <xdr:colOff>88900</xdr:colOff>
      <xdr:row>54</xdr:row>
      <xdr:rowOff>57150</xdr:rowOff>
    </xdr:to>
    <xdr:graphicFrame macro="">
      <xdr:nvGraphicFramePr>
        <xdr:cNvPr id="17" name="Chart 16">
          <a:extLst>
            <a:ext uri="{FF2B5EF4-FFF2-40B4-BE49-F238E27FC236}">
              <a16:creationId xmlns:a16="http://schemas.microsoft.com/office/drawing/2014/main" id="{F7F3A410-937F-5BC0-B32E-201AB8AB76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0</xdr:colOff>
      <xdr:row>73</xdr:row>
      <xdr:rowOff>177800</xdr:rowOff>
    </xdr:from>
    <xdr:to>
      <xdr:col>4</xdr:col>
      <xdr:colOff>1130300</xdr:colOff>
      <xdr:row>90</xdr:row>
      <xdr:rowOff>0</xdr:rowOff>
    </xdr:to>
    <xdr:graphicFrame macro="">
      <xdr:nvGraphicFramePr>
        <xdr:cNvPr id="7" name="Chart 6">
          <a:extLst>
            <a:ext uri="{FF2B5EF4-FFF2-40B4-BE49-F238E27FC236}">
              <a16:creationId xmlns:a16="http://schemas.microsoft.com/office/drawing/2014/main" id="{40F2B177-E66A-1241-9A23-F2471D7308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1397000</xdr:colOff>
      <xdr:row>73</xdr:row>
      <xdr:rowOff>177800</xdr:rowOff>
    </xdr:from>
    <xdr:to>
      <xdr:col>10</xdr:col>
      <xdr:colOff>38100</xdr:colOff>
      <xdr:row>89</xdr:row>
      <xdr:rowOff>177800</xdr:rowOff>
    </xdr:to>
    <xdr:graphicFrame macro="">
      <xdr:nvGraphicFramePr>
        <xdr:cNvPr id="8" name="Chart 7">
          <a:extLst>
            <a:ext uri="{FF2B5EF4-FFF2-40B4-BE49-F238E27FC236}">
              <a16:creationId xmlns:a16="http://schemas.microsoft.com/office/drawing/2014/main" id="{1C508793-4F2B-F946-B962-E79E1A9458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xdr:col>
      <xdr:colOff>501650</xdr:colOff>
      <xdr:row>92</xdr:row>
      <xdr:rowOff>171450</xdr:rowOff>
    </xdr:from>
    <xdr:to>
      <xdr:col>8</xdr:col>
      <xdr:colOff>584200</xdr:colOff>
      <xdr:row>109</xdr:row>
      <xdr:rowOff>165100</xdr:rowOff>
    </xdr:to>
    <xdr:graphicFrame macro="">
      <xdr:nvGraphicFramePr>
        <xdr:cNvPr id="10" name="Chart 9">
          <a:extLst>
            <a:ext uri="{FF2B5EF4-FFF2-40B4-BE49-F238E27FC236}">
              <a16:creationId xmlns:a16="http://schemas.microsoft.com/office/drawing/2014/main" id="{31F0C0CE-8E13-DB1A-CB99-68A5E0CD5E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Isla" refreshedDate="45417.627717129631" createdVersion="8" refreshedVersion="8" minRefreshableVersion="3" recordCount="168" xr:uid="{48B4EC1F-37AE-3D40-A340-5430600A9DDE}">
  <cacheSource type="worksheet">
    <worksheetSource name="P_L_Actuals__5"/>
  </cacheSource>
  <cacheFields count="3">
    <cacheField name="Category" numFmtId="0">
      <sharedItems count="24">
        <s v=" Online Sales: TShirts"/>
        <s v=" Online Sales: Shoes"/>
        <s v="Total Income"/>
        <s v=" T-Shirts"/>
        <s v=" Shoes"/>
        <s v=" Delivery Fees"/>
        <s v="Total Cost of Goods Sold"/>
        <s v="Gross Profit"/>
        <s v=" Online Marketing"/>
        <s v=" Subscriptions"/>
        <s v=" Travel Expenses"/>
        <s v=" Computers &amp; Equipment"/>
        <s v="Warehousing"/>
        <s v=" Professional Services"/>
        <s v=" Legal"/>
        <s v=" Depreciation"/>
        <s v="Total Expenses"/>
        <s v="Net Operating Income"/>
        <s v=" Interest Earned"/>
        <s v="Total Other Income"/>
        <s v=" Interest Paid"/>
        <s v=" Home Office"/>
        <s v="Total Other Expenses"/>
        <s v="Net Income"/>
      </sharedItems>
    </cacheField>
    <cacheField name="Month" numFmtId="0">
      <sharedItems count="7">
        <s v="Jan"/>
        <s v="Feb"/>
        <s v="Mar"/>
        <s v="Apr"/>
        <s v="May"/>
        <s v="Jun"/>
        <s v="Jul"/>
      </sharedItems>
    </cacheField>
    <cacheField name="Amount" numFmtId="2">
      <sharedItems containsSemiMixedTypes="0" containsString="0" containsNumber="1" minValue="-34435.711456000019" maxValue="424790.41279999999"/>
    </cacheField>
  </cacheFields>
  <extLst>
    <ext xmlns:x14="http://schemas.microsoft.com/office/spreadsheetml/2009/9/main" uri="{725AE2AE-9491-48be-B2B4-4EB974FC3084}">
      <x14:pivotCacheDefinition pivotCacheId="164905849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Isla" refreshedDate="45418.413632407406" createdVersion="8" refreshedVersion="8" minRefreshableVersion="3" recordCount="282" xr:uid="{278851CB-4490-A14C-9E8B-3927E8EC350F}">
  <cacheSource type="worksheet">
    <worksheetSource name="P_L_Budget"/>
  </cacheSource>
  <cacheFields count="3">
    <cacheField name="Category" numFmtId="0">
      <sharedItems count="24">
        <s v=" Online Sales: Tshirts"/>
        <s v=" Online Sales: Shoes"/>
        <s v="Total Income"/>
        <s v=" T-Shirts"/>
        <s v=" Shoes"/>
        <s v=" Delivery Fees"/>
        <s v="Total Cost of Goods Sold"/>
        <s v="Gross Profit"/>
        <s v=" Online Marketing"/>
        <s v="Subscriptions"/>
        <s v=" Travel Expenses"/>
        <s v=" Computers &amp; Equipment"/>
        <s v="Warehousing"/>
        <s v=" Professional Services"/>
        <s v=" Legal"/>
        <s v=" Depreciation"/>
        <s v="Total Expenses"/>
        <s v="Net Operating Income"/>
        <s v=" Interest Earned"/>
        <s v="Total Other Income"/>
        <s v=" Interest Paid"/>
        <s v=" Home Office"/>
        <s v="Total Other Expenses"/>
        <s v="Net Income"/>
      </sharedItems>
    </cacheField>
    <cacheField name="Month" numFmtId="0">
      <sharedItems count="12">
        <s v="Jan"/>
        <s v="Feb"/>
        <s v="Mar"/>
        <s v="Apr"/>
        <s v="May"/>
        <s v="Jun"/>
        <s v="Jul"/>
        <s v="Aug"/>
        <s v="Sep"/>
        <s v="Oct"/>
        <s v="Nov"/>
        <s v="Dec"/>
      </sharedItems>
    </cacheField>
    <cacheField name="Amount" numFmtId="43">
      <sharedItems containsSemiMixedTypes="0" containsString="0" containsNumber="1" minValue="-33868.375600000028" maxValue="659404.5"/>
    </cacheField>
  </cacheFields>
  <extLst>
    <ext xmlns:x14="http://schemas.microsoft.com/office/spreadsheetml/2009/9/main" uri="{725AE2AE-9491-48be-B2B4-4EB974FC3084}">
      <x14:pivotCacheDefinition pivotCacheId="24029460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Isla" refreshedDate="45430.544359953703" createdVersion="8" refreshedVersion="8" minRefreshableVersion="3" recordCount="21" xr:uid="{2D7BB75F-F903-F349-8D17-844485528BDF}">
  <cacheSource type="worksheet">
    <worksheetSource name="Cash_Flow_Statement__3"/>
  </cacheSource>
  <cacheFields count="3">
    <cacheField name="Category" numFmtId="0">
      <sharedItems count="3">
        <s v="Beginning of Month Cash Balance"/>
        <s v="Change in Cash"/>
        <s v="End of Month Cash Balance"/>
      </sharedItems>
    </cacheField>
    <cacheField name="Month" numFmtId="0">
      <sharedItems count="7">
        <s v="Jan"/>
        <s v="Feb"/>
        <s v="Mar"/>
        <s v="Apr"/>
        <s v="May"/>
        <s v="Jun"/>
        <s v="Jul"/>
      </sharedItems>
    </cacheField>
    <cacheField name="Value" numFmtId="43">
      <sharedItems containsSemiMixedTypes="0" containsString="0" containsNumber="1" minValue="-34435.711456000019" maxValue="1684482.7000000002"/>
    </cacheField>
  </cacheFields>
  <extLst>
    <ext xmlns:x14="http://schemas.microsoft.com/office/spreadsheetml/2009/9/main" uri="{725AE2AE-9491-48be-B2B4-4EB974FC3084}">
      <x14:pivotCacheDefinition pivotCacheId="14339268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8">
  <r>
    <x v="0"/>
    <x v="0"/>
    <n v="250146.21519999998"/>
  </r>
  <r>
    <x v="0"/>
    <x v="1"/>
    <n v="272621.46240000002"/>
  </r>
  <r>
    <x v="0"/>
    <x v="2"/>
    <n v="279866.70750000002"/>
  </r>
  <r>
    <x v="0"/>
    <x v="3"/>
    <n v="235516.84389999998"/>
  </r>
  <r>
    <x v="0"/>
    <x v="4"/>
    <n v="266652.47700000001"/>
  </r>
  <r>
    <x v="0"/>
    <x v="5"/>
    <n v="270966.9204"/>
  </r>
  <r>
    <x v="0"/>
    <x v="6"/>
    <n v="297477.44"/>
  </r>
  <r>
    <x v="1"/>
    <x v="0"/>
    <n v="135096.489"/>
  </r>
  <r>
    <x v="1"/>
    <x v="1"/>
    <n v="108920.016"/>
  </r>
  <r>
    <x v="1"/>
    <x v="2"/>
    <n v="123043.25"/>
  </r>
  <r>
    <x v="1"/>
    <x v="3"/>
    <n v="151360.9926"/>
  </r>
  <r>
    <x v="1"/>
    <x v="4"/>
    <n v="129167.06760000001"/>
  </r>
  <r>
    <x v="1"/>
    <x v="5"/>
    <n v="110208.249"/>
  </r>
  <r>
    <x v="1"/>
    <x v="6"/>
    <n v="127312.9728"/>
  </r>
  <r>
    <x v="2"/>
    <x v="0"/>
    <n v="385242.70419999998"/>
  </r>
  <r>
    <x v="2"/>
    <x v="1"/>
    <n v="381541.47840000002"/>
  </r>
  <r>
    <x v="2"/>
    <x v="2"/>
    <n v="402909.95750000002"/>
  </r>
  <r>
    <x v="2"/>
    <x v="3"/>
    <n v="386877.83649999998"/>
  </r>
  <r>
    <x v="2"/>
    <x v="4"/>
    <n v="395819.54460000002"/>
  </r>
  <r>
    <x v="2"/>
    <x v="5"/>
    <n v="381175.16940000001"/>
  </r>
  <r>
    <x v="2"/>
    <x v="6"/>
    <n v="424790.41279999999"/>
  </r>
  <r>
    <x v="3"/>
    <x v="0"/>
    <n v="131021.78970000001"/>
  </r>
  <r>
    <x v="3"/>
    <x v="1"/>
    <n v="126497.2904"/>
  </r>
  <r>
    <x v="3"/>
    <x v="2"/>
    <n v="112746.01969999999"/>
  </r>
  <r>
    <x v="3"/>
    <x v="3"/>
    <n v="113594.6097"/>
  </r>
  <r>
    <x v="3"/>
    <x v="4"/>
    <n v="132708.9221"/>
  </r>
  <r>
    <x v="3"/>
    <x v="5"/>
    <n v="128550.2724"/>
  </r>
  <r>
    <x v="3"/>
    <x v="6"/>
    <n v="144712.54080000002"/>
  </r>
  <r>
    <x v="4"/>
    <x v="0"/>
    <n v="77492.811000000002"/>
  </r>
  <r>
    <x v="4"/>
    <x v="1"/>
    <n v="69480.940099999993"/>
  </r>
  <r>
    <x v="4"/>
    <x v="2"/>
    <n v="76373.040899999993"/>
  </r>
  <r>
    <x v="4"/>
    <x v="3"/>
    <n v="72319.1921"/>
  </r>
  <r>
    <x v="4"/>
    <x v="4"/>
    <n v="51528.988799999999"/>
  </r>
  <r>
    <x v="4"/>
    <x v="5"/>
    <n v="71588.830300000001"/>
  </r>
  <r>
    <x v="4"/>
    <x v="6"/>
    <n v="58333.573600000003"/>
  </r>
  <r>
    <x v="5"/>
    <x v="0"/>
    <n v="3852.4270419999998"/>
  </r>
  <r>
    <x v="5"/>
    <x v="1"/>
    <n v="3815.4147840000005"/>
  </r>
  <r>
    <x v="5"/>
    <x v="2"/>
    <n v="4029.0995750000002"/>
  </r>
  <r>
    <x v="5"/>
    <x v="3"/>
    <n v="7737.5567299999993"/>
  </r>
  <r>
    <x v="5"/>
    <x v="4"/>
    <n v="3958.1954460000002"/>
  </r>
  <r>
    <x v="5"/>
    <x v="5"/>
    <n v="7623.5033880000001"/>
  </r>
  <r>
    <x v="5"/>
    <x v="6"/>
    <n v="4247.9041280000001"/>
  </r>
  <r>
    <x v="6"/>
    <x v="0"/>
    <n v="212367.02774200001"/>
  </r>
  <r>
    <x v="6"/>
    <x v="1"/>
    <n v="199793.645284"/>
  </r>
  <r>
    <x v="6"/>
    <x v="2"/>
    <n v="193148.16017499997"/>
  </r>
  <r>
    <x v="6"/>
    <x v="3"/>
    <n v="193651.35853000003"/>
  </r>
  <r>
    <x v="6"/>
    <x v="4"/>
    <n v="188196.10634599999"/>
  </r>
  <r>
    <x v="6"/>
    <x v="5"/>
    <n v="207762.606088"/>
  </r>
  <r>
    <x v="6"/>
    <x v="6"/>
    <n v="207294.01852800002"/>
  </r>
  <r>
    <x v="7"/>
    <x v="0"/>
    <n v="172875.67645799997"/>
  </r>
  <r>
    <x v="7"/>
    <x v="1"/>
    <n v="181747.83311600002"/>
  </r>
  <r>
    <x v="7"/>
    <x v="2"/>
    <n v="209761.79732500005"/>
  </r>
  <r>
    <x v="7"/>
    <x v="3"/>
    <n v="193226.47796999995"/>
  </r>
  <r>
    <x v="7"/>
    <x v="4"/>
    <n v="207623.43825400004"/>
  </r>
  <r>
    <x v="7"/>
    <x v="5"/>
    <n v="173412.56331200001"/>
  </r>
  <r>
    <x v="7"/>
    <x v="6"/>
    <n v="217496.39427199998"/>
  </r>
  <r>
    <x v="8"/>
    <x v="0"/>
    <n v="42657.473825999994"/>
  </r>
  <r>
    <x v="8"/>
    <x v="1"/>
    <n v="43281.111456000006"/>
  </r>
  <r>
    <x v="8"/>
    <x v="2"/>
    <n v="44726.138050000001"/>
  </r>
  <r>
    <x v="8"/>
    <x v="3"/>
    <n v="46473.847200000004"/>
  </r>
  <r>
    <x v="8"/>
    <x v="4"/>
    <n v="51764.784983999998"/>
  </r>
  <r>
    <x v="8"/>
    <x v="5"/>
    <n v="40967.773110000009"/>
  </r>
  <r>
    <x v="8"/>
    <x v="6"/>
    <n v="55236.065664000009"/>
  </r>
  <r>
    <x v="9"/>
    <x v="0"/>
    <n v="75678.824087999994"/>
  </r>
  <r>
    <x v="9"/>
    <x v="1"/>
    <n v="40678.800000000003"/>
  </r>
  <r>
    <x v="9"/>
    <x v="2"/>
    <n v="54012.86"/>
  </r>
  <r>
    <x v="9"/>
    <x v="3"/>
    <n v="58281.319000000003"/>
  </r>
  <r>
    <x v="9"/>
    <x v="4"/>
    <n v="55686.527600000001"/>
  </r>
  <r>
    <x v="9"/>
    <x v="5"/>
    <n v="46399.738800000006"/>
  </r>
  <r>
    <x v="9"/>
    <x v="6"/>
    <n v="47902.065800000004"/>
  </r>
  <r>
    <x v="10"/>
    <x v="0"/>
    <n v="0"/>
  </r>
  <r>
    <x v="10"/>
    <x v="1"/>
    <n v="0"/>
  </r>
  <r>
    <x v="10"/>
    <x v="2"/>
    <n v="0"/>
  </r>
  <r>
    <x v="10"/>
    <x v="3"/>
    <n v="3911.94"/>
  </r>
  <r>
    <x v="10"/>
    <x v="4"/>
    <n v="4186.8576090000006"/>
  </r>
  <r>
    <x v="10"/>
    <x v="5"/>
    <n v="4055.3957220000002"/>
  </r>
  <r>
    <x v="10"/>
    <x v="6"/>
    <n v="4222.9408000000003"/>
  </r>
  <r>
    <x v="11"/>
    <x v="0"/>
    <n v="4818.45"/>
  </r>
  <r>
    <x v="11"/>
    <x v="1"/>
    <n v="6876.48"/>
  </r>
  <r>
    <x v="11"/>
    <x v="2"/>
    <n v="10105.08"/>
  </r>
  <r>
    <x v="11"/>
    <x v="3"/>
    <n v="5312.08"/>
  </r>
  <r>
    <x v="11"/>
    <x v="4"/>
    <n v="8264.5500000000011"/>
  </r>
  <r>
    <x v="11"/>
    <x v="5"/>
    <n v="7238.0499999999993"/>
  </r>
  <r>
    <x v="11"/>
    <x v="6"/>
    <n v="8349"/>
  </r>
  <r>
    <x v="12"/>
    <x v="0"/>
    <n v="43480.14"/>
  </r>
  <r>
    <x v="12"/>
    <x v="1"/>
    <n v="39721.5"/>
  </r>
  <r>
    <x v="12"/>
    <x v="2"/>
    <n v="46334.810000000005"/>
  </r>
  <r>
    <x v="12"/>
    <x v="3"/>
    <n v="44448.08"/>
  </r>
  <r>
    <x v="12"/>
    <x v="4"/>
    <n v="37564.93"/>
  </r>
  <r>
    <x v="12"/>
    <x v="5"/>
    <n v="41792.76"/>
  </r>
  <r>
    <x v="12"/>
    <x v="6"/>
    <n v="30160.48"/>
  </r>
  <r>
    <x v="13"/>
    <x v="0"/>
    <n v="0"/>
  </r>
  <r>
    <x v="13"/>
    <x v="1"/>
    <n v="0"/>
  </r>
  <r>
    <x v="13"/>
    <x v="2"/>
    <n v="30974.050799999997"/>
  </r>
  <r>
    <x v="13"/>
    <x v="3"/>
    <n v="8165.3456000000006"/>
  </r>
  <r>
    <x v="13"/>
    <x v="4"/>
    <n v="15239.577599999999"/>
  </r>
  <r>
    <x v="13"/>
    <x v="5"/>
    <n v="14229.983999999999"/>
  </r>
  <r>
    <x v="13"/>
    <x v="6"/>
    <n v="1474.1540000000002"/>
  </r>
  <r>
    <x v="14"/>
    <x v="0"/>
    <n v="11514"/>
  </r>
  <r>
    <x v="14"/>
    <x v="1"/>
    <n v="12084"/>
  </r>
  <r>
    <x v="14"/>
    <x v="2"/>
    <n v="11856"/>
  </r>
  <r>
    <x v="14"/>
    <x v="3"/>
    <n v="10488"/>
  </r>
  <r>
    <x v="14"/>
    <x v="4"/>
    <n v="11286"/>
  </r>
  <r>
    <x v="14"/>
    <x v="5"/>
    <n v="7372"/>
  </r>
  <r>
    <x v="14"/>
    <x v="6"/>
    <n v="7676"/>
  </r>
  <r>
    <x v="15"/>
    <x v="0"/>
    <n v="20000"/>
  </r>
  <r>
    <x v="15"/>
    <x v="1"/>
    <n v="20000"/>
  </r>
  <r>
    <x v="15"/>
    <x v="2"/>
    <n v="20000"/>
  </r>
  <r>
    <x v="15"/>
    <x v="3"/>
    <n v="20000"/>
  </r>
  <r>
    <x v="15"/>
    <x v="4"/>
    <n v="20000"/>
  </r>
  <r>
    <x v="15"/>
    <x v="5"/>
    <n v="20000"/>
  </r>
  <r>
    <x v="15"/>
    <x v="6"/>
    <n v="20000"/>
  </r>
  <r>
    <x v="16"/>
    <x v="0"/>
    <n v="198148.88791399999"/>
  </r>
  <r>
    <x v="16"/>
    <x v="1"/>
    <n v="162641.89145599998"/>
  </r>
  <r>
    <x v="16"/>
    <x v="2"/>
    <n v="218008.93885000001"/>
  </r>
  <r>
    <x v="16"/>
    <x v="3"/>
    <n v="197080.61180000001"/>
  </r>
  <r>
    <x v="16"/>
    <x v="4"/>
    <n v="203993.227793"/>
  </r>
  <r>
    <x v="16"/>
    <x v="5"/>
    <n v="182055.70163200001"/>
  </r>
  <r>
    <x v="16"/>
    <x v="6"/>
    <n v="175020.70626400001"/>
  </r>
  <r>
    <x v="17"/>
    <x v="0"/>
    <n v="-25273.211456000019"/>
  </r>
  <r>
    <x v="17"/>
    <x v="1"/>
    <n v="19105.94166000004"/>
  </r>
  <r>
    <x v="17"/>
    <x v="2"/>
    <n v="-8247.1415249999554"/>
  </r>
  <r>
    <x v="17"/>
    <x v="3"/>
    <n v="-3854.1338300000643"/>
  </r>
  <r>
    <x v="17"/>
    <x v="4"/>
    <n v="3630.2104610000388"/>
  </r>
  <r>
    <x v="17"/>
    <x v="5"/>
    <n v="-8643.1383199999982"/>
  </r>
  <r>
    <x v="17"/>
    <x v="6"/>
    <n v="42475.688007999968"/>
  </r>
  <r>
    <x v="18"/>
    <x v="0"/>
    <n v="750"/>
  </r>
  <r>
    <x v="18"/>
    <x v="1"/>
    <n v="250"/>
  </r>
  <r>
    <x v="18"/>
    <x v="2"/>
    <n v="250"/>
  </r>
  <r>
    <x v="18"/>
    <x v="3"/>
    <n v="250"/>
  </r>
  <r>
    <x v="18"/>
    <x v="4"/>
    <n v="1750"/>
  </r>
  <r>
    <x v="18"/>
    <x v="5"/>
    <n v="250"/>
  </r>
  <r>
    <x v="18"/>
    <x v="6"/>
    <n v="750"/>
  </r>
  <r>
    <x v="19"/>
    <x v="0"/>
    <n v="750"/>
  </r>
  <r>
    <x v="19"/>
    <x v="1"/>
    <n v="250"/>
  </r>
  <r>
    <x v="19"/>
    <x v="2"/>
    <n v="250"/>
  </r>
  <r>
    <x v="19"/>
    <x v="3"/>
    <n v="250"/>
  </r>
  <r>
    <x v="19"/>
    <x v="4"/>
    <n v="1750"/>
  </r>
  <r>
    <x v="19"/>
    <x v="5"/>
    <n v="250"/>
  </r>
  <r>
    <x v="19"/>
    <x v="6"/>
    <n v="750"/>
  </r>
  <r>
    <x v="20"/>
    <x v="0"/>
    <n v="4162.5"/>
  </r>
  <r>
    <x v="20"/>
    <x v="1"/>
    <n v="4162.5"/>
  </r>
  <r>
    <x v="20"/>
    <x v="2"/>
    <n v="4162.5"/>
  </r>
  <r>
    <x v="20"/>
    <x v="3"/>
    <n v="4162.5"/>
  </r>
  <r>
    <x v="20"/>
    <x v="4"/>
    <n v="4162.5"/>
  </r>
  <r>
    <x v="20"/>
    <x v="5"/>
    <n v="4162.5"/>
  </r>
  <r>
    <x v="20"/>
    <x v="6"/>
    <n v="4162.5"/>
  </r>
  <r>
    <x v="21"/>
    <x v="0"/>
    <n v="5750"/>
  </r>
  <r>
    <x v="21"/>
    <x v="1"/>
    <n v="750"/>
  </r>
  <r>
    <x v="21"/>
    <x v="2"/>
    <n v="750"/>
  </r>
  <r>
    <x v="21"/>
    <x v="3"/>
    <n v="750"/>
  </r>
  <r>
    <x v="21"/>
    <x v="4"/>
    <n v="750"/>
  </r>
  <r>
    <x v="21"/>
    <x v="5"/>
    <n v="750"/>
  </r>
  <r>
    <x v="21"/>
    <x v="6"/>
    <n v="5750"/>
  </r>
  <r>
    <x v="22"/>
    <x v="0"/>
    <n v="9912.5"/>
  </r>
  <r>
    <x v="22"/>
    <x v="1"/>
    <n v="4912.5"/>
  </r>
  <r>
    <x v="22"/>
    <x v="2"/>
    <n v="4912.5"/>
  </r>
  <r>
    <x v="22"/>
    <x v="3"/>
    <n v="4912.5"/>
  </r>
  <r>
    <x v="22"/>
    <x v="4"/>
    <n v="4912.5"/>
  </r>
  <r>
    <x v="22"/>
    <x v="5"/>
    <n v="4912.5"/>
  </r>
  <r>
    <x v="22"/>
    <x v="6"/>
    <n v="9912.5"/>
  </r>
  <r>
    <x v="23"/>
    <x v="0"/>
    <n v="-34435.711456000019"/>
  </r>
  <r>
    <x v="23"/>
    <x v="1"/>
    <n v="14443.44166000004"/>
  </r>
  <r>
    <x v="23"/>
    <x v="2"/>
    <n v="-12909.641524999955"/>
  </r>
  <r>
    <x v="23"/>
    <x v="3"/>
    <n v="-8516.6338300000643"/>
  </r>
  <r>
    <x v="23"/>
    <x v="4"/>
    <n v="467.71046100003878"/>
  </r>
  <r>
    <x v="23"/>
    <x v="5"/>
    <n v="-13305.638319999998"/>
  </r>
  <r>
    <x v="23"/>
    <x v="6"/>
    <n v="33313.18800799996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
  <r>
    <x v="0"/>
    <x v="0"/>
    <n v="255251.24"/>
  </r>
  <r>
    <x v="0"/>
    <x v="1"/>
    <n v="283980.69"/>
  </r>
  <r>
    <x v="0"/>
    <x v="2"/>
    <n v="271715.25"/>
  </r>
  <r>
    <x v="0"/>
    <x v="3"/>
    <n v="242800.87"/>
  </r>
  <r>
    <x v="0"/>
    <x v="4"/>
    <n v="296280.53000000003"/>
  </r>
  <r>
    <x v="0"/>
    <x v="5"/>
    <n v="291362.28000000003"/>
  </r>
  <r>
    <x v="0"/>
    <x v="6"/>
    <n v="297477.44"/>
  </r>
  <r>
    <x v="0"/>
    <x v="7"/>
    <n v="245677.12"/>
  </r>
  <r>
    <x v="0"/>
    <x v="8"/>
    <n v="232485.32"/>
  </r>
  <r>
    <x v="0"/>
    <x v="9"/>
    <n v="359340"/>
  </r>
  <r>
    <x v="0"/>
    <x v="10"/>
    <n v="292393.75"/>
  </r>
  <r>
    <x v="0"/>
    <x v="11"/>
    <n v="438169.5"/>
  </r>
  <r>
    <x v="1"/>
    <x v="0"/>
    <n v="136461.1"/>
  </r>
  <r>
    <x v="1"/>
    <x v="1"/>
    <n v="113458.35"/>
  </r>
  <r>
    <x v="1"/>
    <x v="2"/>
    <n v="123043.25"/>
  </r>
  <r>
    <x v="1"/>
    <x v="3"/>
    <n v="148393.13"/>
  </r>
  <r>
    <x v="1"/>
    <x v="4"/>
    <n v="126634.38"/>
  </r>
  <r>
    <x v="1"/>
    <x v="5"/>
    <n v="122453.61"/>
  </r>
  <r>
    <x v="1"/>
    <x v="6"/>
    <n v="124816.64"/>
  </r>
  <r>
    <x v="1"/>
    <x v="7"/>
    <n v="127284.56"/>
  </r>
  <r>
    <x v="1"/>
    <x v="8"/>
    <n v="130941.25000000001"/>
  </r>
  <r>
    <x v="1"/>
    <x v="9"/>
    <n v="164252.5"/>
  </r>
  <r>
    <x v="1"/>
    <x v="10"/>
    <n v="144697.5"/>
  </r>
  <r>
    <x v="1"/>
    <x v="11"/>
    <n v="221235"/>
  </r>
  <r>
    <x v="2"/>
    <x v="0"/>
    <n v="391712.33999999997"/>
  </r>
  <r>
    <x v="2"/>
    <x v="1"/>
    <n v="397439.04000000004"/>
  </r>
  <r>
    <x v="2"/>
    <x v="2"/>
    <n v="394758.5"/>
  </r>
  <r>
    <x v="2"/>
    <x v="3"/>
    <n v="391194"/>
  </r>
  <r>
    <x v="2"/>
    <x v="4"/>
    <n v="422914.91000000003"/>
  </r>
  <r>
    <x v="2"/>
    <x v="5"/>
    <n v="413815.89"/>
  </r>
  <r>
    <x v="2"/>
    <x v="6"/>
    <n v="422294.08"/>
  </r>
  <r>
    <x v="2"/>
    <x v="7"/>
    <n v="372961.68"/>
  </r>
  <r>
    <x v="2"/>
    <x v="8"/>
    <n v="363426.57"/>
  </r>
  <r>
    <x v="2"/>
    <x v="9"/>
    <n v="523592.5"/>
  </r>
  <r>
    <x v="2"/>
    <x v="10"/>
    <n v="437091.25"/>
  </r>
  <r>
    <x v="2"/>
    <x v="11"/>
    <n v="659404.5"/>
  </r>
  <r>
    <x v="3"/>
    <x v="0"/>
    <n v="135074.01"/>
  </r>
  <r>
    <x v="3"/>
    <x v="1"/>
    <n v="121632.01"/>
  </r>
  <r>
    <x v="3"/>
    <x v="2"/>
    <n v="116233.01"/>
  </r>
  <r>
    <x v="3"/>
    <x v="3"/>
    <n v="114742.03"/>
  </r>
  <r>
    <x v="3"/>
    <x v="4"/>
    <n v="124027.03"/>
  </r>
  <r>
    <x v="3"/>
    <x v="5"/>
    <n v="119028.03"/>
  </r>
  <r>
    <x v="3"/>
    <x v="6"/>
    <n v="141875.04"/>
  </r>
  <r>
    <x v="3"/>
    <x v="7"/>
    <n v="139572.04"/>
  </r>
  <r>
    <x v="3"/>
    <x v="8"/>
    <n v="107595.07"/>
  </r>
  <r>
    <x v="3"/>
    <x v="9"/>
    <n v="125684.25"/>
  </r>
  <r>
    <x v="3"/>
    <x v="10"/>
    <n v="114579.25"/>
  </r>
  <r>
    <x v="3"/>
    <x v="11"/>
    <n v="128511.5"/>
  </r>
  <r>
    <x v="4"/>
    <x v="0"/>
    <n v="70448.009999999995"/>
  </r>
  <r>
    <x v="4"/>
    <x v="1"/>
    <n v="68793.009999999995"/>
  </r>
  <r>
    <x v="4"/>
    <x v="2"/>
    <n v="70067.009999999995"/>
  </r>
  <r>
    <x v="4"/>
    <x v="3"/>
    <n v="67588.03"/>
  </r>
  <r>
    <x v="4"/>
    <x v="4"/>
    <n v="53676.03"/>
  </r>
  <r>
    <x v="4"/>
    <x v="5"/>
    <n v="70880.03"/>
  </r>
  <r>
    <x v="4"/>
    <x v="6"/>
    <n v="53517.04"/>
  </r>
  <r>
    <x v="4"/>
    <x v="7"/>
    <n v="51399.040000000001"/>
  </r>
  <r>
    <x v="4"/>
    <x v="8"/>
    <n v="55047.07"/>
  </r>
  <r>
    <x v="4"/>
    <x v="9"/>
    <n v="68328.25"/>
  </r>
  <r>
    <x v="4"/>
    <x v="10"/>
    <n v="73195.25"/>
  </r>
  <r>
    <x v="4"/>
    <x v="11"/>
    <n v="63146.5"/>
  </r>
  <r>
    <x v="5"/>
    <x v="0"/>
    <n v="7834.2467999999999"/>
  </r>
  <r>
    <x v="5"/>
    <x v="1"/>
    <n v="7948.7808000000014"/>
  </r>
  <r>
    <x v="5"/>
    <x v="2"/>
    <n v="7895.17"/>
  </r>
  <r>
    <x v="5"/>
    <x v="3"/>
    <n v="7823.88"/>
  </r>
  <r>
    <x v="5"/>
    <x v="4"/>
    <n v="8458.2982000000011"/>
  </r>
  <r>
    <x v="5"/>
    <x v="5"/>
    <n v="8276.3178000000007"/>
  </r>
  <r>
    <x v="5"/>
    <x v="6"/>
    <n v="8445.8816000000006"/>
  </r>
  <r>
    <x v="5"/>
    <x v="7"/>
    <n v="7459.2335999999996"/>
  </r>
  <r>
    <x v="5"/>
    <x v="8"/>
    <n v="7268.5313999999998"/>
  </r>
  <r>
    <x v="5"/>
    <x v="9"/>
    <n v="10471.85"/>
  </r>
  <r>
    <x v="5"/>
    <x v="10"/>
    <n v="8741.8250000000007"/>
  </r>
  <r>
    <x v="5"/>
    <x v="11"/>
    <n v="13188.09"/>
  </r>
  <r>
    <x v="6"/>
    <x v="0"/>
    <n v="213356.26680000001"/>
  </r>
  <r>
    <x v="6"/>
    <x v="1"/>
    <n v="198373.8008"/>
  </r>
  <r>
    <x v="6"/>
    <x v="2"/>
    <n v="194195.19"/>
  </r>
  <r>
    <x v="6"/>
    <x v="3"/>
    <n v="190153.94"/>
  </r>
  <r>
    <x v="6"/>
    <x v="4"/>
    <n v="186161.35819999999"/>
  </r>
  <r>
    <x v="6"/>
    <x v="5"/>
    <n v="198184.37779999999"/>
  </r>
  <r>
    <x v="6"/>
    <x v="6"/>
    <n v="203837.96160000001"/>
  </r>
  <r>
    <x v="6"/>
    <x v="7"/>
    <n v="198430.31360000002"/>
  </r>
  <r>
    <x v="6"/>
    <x v="8"/>
    <n v="169910.67140000002"/>
  </r>
  <r>
    <x v="6"/>
    <x v="9"/>
    <n v="204484.35"/>
  </r>
  <r>
    <x v="6"/>
    <x v="10"/>
    <n v="196516.32500000001"/>
  </r>
  <r>
    <x v="6"/>
    <x v="11"/>
    <n v="204846.09"/>
  </r>
  <r>
    <x v="7"/>
    <x v="0"/>
    <n v="178356.07319999996"/>
  </r>
  <r>
    <x v="7"/>
    <x v="1"/>
    <n v="199065.23920000004"/>
  </r>
  <r>
    <x v="7"/>
    <x v="2"/>
    <n v="200563.31"/>
  </r>
  <r>
    <x v="7"/>
    <x v="3"/>
    <n v="201040.06"/>
  </r>
  <r>
    <x v="7"/>
    <x v="4"/>
    <n v="236753.55180000004"/>
  </r>
  <r>
    <x v="7"/>
    <x v="5"/>
    <n v="215631.51220000003"/>
  </r>
  <r>
    <x v="7"/>
    <x v="6"/>
    <n v="218456.11840000001"/>
  </r>
  <r>
    <x v="7"/>
    <x v="7"/>
    <n v="174531.36639999997"/>
  </r>
  <r>
    <x v="7"/>
    <x v="8"/>
    <n v="193515.89859999999"/>
  </r>
  <r>
    <x v="7"/>
    <x v="9"/>
    <n v="319108.15000000002"/>
  </r>
  <r>
    <x v="7"/>
    <x v="10"/>
    <n v="240574.92499999999"/>
  </r>
  <r>
    <x v="7"/>
    <x v="11"/>
    <n v="454558.41000000003"/>
  </r>
  <r>
    <x v="8"/>
    <x v="0"/>
    <n v="43088.357399999994"/>
  </r>
  <r>
    <x v="8"/>
    <x v="1"/>
    <n v="43718.294400000006"/>
  </r>
  <r>
    <x v="8"/>
    <x v="2"/>
    <n v="43423.434999999998"/>
  </r>
  <r>
    <x v="8"/>
    <x v="3"/>
    <n v="43031.340000000004"/>
  </r>
  <r>
    <x v="8"/>
    <x v="4"/>
    <n v="50749.789199999999"/>
  </r>
  <r>
    <x v="8"/>
    <x v="5"/>
    <n v="41381.589000000007"/>
  </r>
  <r>
    <x v="8"/>
    <x v="6"/>
    <n v="50675.289600000004"/>
  </r>
  <r>
    <x v="8"/>
    <x v="7"/>
    <n v="37296.167999999998"/>
  </r>
  <r>
    <x v="8"/>
    <x v="8"/>
    <n v="36342.656999999999"/>
  </r>
  <r>
    <x v="8"/>
    <x v="9"/>
    <n v="52359.25"/>
  </r>
  <r>
    <x v="8"/>
    <x v="10"/>
    <n v="43709.125"/>
  </r>
  <r>
    <x v="8"/>
    <x v="11"/>
    <n v="79128.539999999994"/>
  </r>
  <r>
    <x v="9"/>
    <x v="0"/>
    <n v="82259.59139999999"/>
  </r>
  <r>
    <x v="9"/>
    <x v="1"/>
    <n v="37320"/>
  </r>
  <r>
    <x v="9"/>
    <x v="2"/>
    <n v="49102.6"/>
  </r>
  <r>
    <x v="9"/>
    <x v="3"/>
    <n v="53469.1"/>
  </r>
  <r>
    <x v="9"/>
    <x v="4"/>
    <n v="52534.46"/>
  </r>
  <r>
    <x v="9"/>
    <x v="5"/>
    <n v="45489.94"/>
  </r>
  <r>
    <x v="9"/>
    <x v="6"/>
    <n v="46506.86"/>
  </r>
  <r>
    <x v="9"/>
    <x v="7"/>
    <n v="20110"/>
  </r>
  <r>
    <x v="9"/>
    <x v="8"/>
    <n v="20110"/>
  </r>
  <r>
    <x v="9"/>
    <x v="9"/>
    <n v="20110"/>
  </r>
  <r>
    <x v="9"/>
    <x v="10"/>
    <n v="20110"/>
  </r>
  <r>
    <x v="9"/>
    <x v="11"/>
    <n v="18110"/>
  </r>
  <r>
    <x v="10"/>
    <x v="0"/>
    <n v="0"/>
  </r>
  <r>
    <x v="10"/>
    <x v="1"/>
    <n v="0"/>
  </r>
  <r>
    <x v="10"/>
    <x v="2"/>
    <n v="0"/>
  </r>
  <r>
    <x v="10"/>
    <x v="3"/>
    <n v="3911.94"/>
  </r>
  <r>
    <x v="10"/>
    <x v="4"/>
    <n v="4229.1491000000005"/>
  </r>
  <r>
    <x v="10"/>
    <x v="5"/>
    <n v="4138.1589000000004"/>
  </r>
  <r>
    <x v="10"/>
    <x v="6"/>
    <n v="4222.9408000000003"/>
  </r>
  <r>
    <x v="10"/>
    <x v="7"/>
    <n v="3729.6167999999998"/>
  </r>
  <r>
    <x v="10"/>
    <x v="8"/>
    <n v="3634.2656999999999"/>
  </r>
  <r>
    <x v="10"/>
    <x v="9"/>
    <n v="0"/>
  </r>
  <r>
    <x v="10"/>
    <x v="10"/>
    <n v="0"/>
  </r>
  <r>
    <x v="10"/>
    <x v="11"/>
    <n v="6594.0450000000001"/>
  </r>
  <r>
    <x v="11"/>
    <x v="0"/>
    <n v="5295"/>
  </r>
  <r>
    <x v="11"/>
    <x v="1"/>
    <n v="7163"/>
  </r>
  <r>
    <x v="11"/>
    <x v="2"/>
    <n v="9444"/>
  </r>
  <r>
    <x v="11"/>
    <x v="3"/>
    <n v="5774"/>
  </r>
  <r>
    <x v="11"/>
    <x v="4"/>
    <n v="7871"/>
  </r>
  <r>
    <x v="11"/>
    <x v="5"/>
    <n v="7619"/>
  </r>
  <r>
    <x v="11"/>
    <x v="6"/>
    <n v="7590"/>
  </r>
  <r>
    <x v="11"/>
    <x v="7"/>
    <n v="7536"/>
  </r>
  <r>
    <x v="11"/>
    <x v="8"/>
    <n v="7263"/>
  </r>
  <r>
    <x v="11"/>
    <x v="9"/>
    <n v="8378"/>
  </r>
  <r>
    <x v="11"/>
    <x v="10"/>
    <n v="7290"/>
  </r>
  <r>
    <x v="11"/>
    <x v="11"/>
    <n v="6694"/>
  </r>
  <r>
    <x v="12"/>
    <x v="0"/>
    <n v="41019"/>
  </r>
  <r>
    <x v="12"/>
    <x v="1"/>
    <n v="43650"/>
  </r>
  <r>
    <x v="12"/>
    <x v="2"/>
    <n v="42509"/>
  </r>
  <r>
    <x v="12"/>
    <x v="3"/>
    <n v="44008"/>
  </r>
  <r>
    <x v="12"/>
    <x v="4"/>
    <n v="37193"/>
  </r>
  <r>
    <x v="12"/>
    <x v="5"/>
    <n v="38697"/>
  </r>
  <r>
    <x v="12"/>
    <x v="6"/>
    <n v="30776"/>
  </r>
  <r>
    <x v="12"/>
    <x v="7"/>
    <n v="47997"/>
  </r>
  <r>
    <x v="12"/>
    <x v="8"/>
    <n v="42186"/>
  </r>
  <r>
    <x v="12"/>
    <x v="9"/>
    <n v="45342"/>
  </r>
  <r>
    <x v="12"/>
    <x v="10"/>
    <n v="42552"/>
  </r>
  <r>
    <x v="12"/>
    <x v="11"/>
    <n v="47724"/>
  </r>
  <r>
    <x v="13"/>
    <x v="0"/>
    <n v="0"/>
  </r>
  <r>
    <x v="13"/>
    <x v="2"/>
    <n v="31286.92"/>
  </r>
  <r>
    <x v="13"/>
    <x v="3"/>
    <n v="7927.52"/>
  </r>
  <r>
    <x v="13"/>
    <x v="4"/>
    <n v="15874.56"/>
  </r>
  <r>
    <x v="13"/>
    <x v="5"/>
    <n v="14822.9"/>
  </r>
  <r>
    <x v="13"/>
    <x v="6"/>
    <n v="1340.14"/>
  </r>
  <r>
    <x v="14"/>
    <x v="0"/>
    <n v="11400"/>
  </r>
  <r>
    <x v="14"/>
    <x v="1"/>
    <n v="11400"/>
  </r>
  <r>
    <x v="14"/>
    <x v="2"/>
    <n v="11400"/>
  </r>
  <r>
    <x v="14"/>
    <x v="3"/>
    <n v="11400"/>
  </r>
  <r>
    <x v="14"/>
    <x v="4"/>
    <n v="11400"/>
  </r>
  <r>
    <x v="14"/>
    <x v="5"/>
    <n v="7600"/>
  </r>
  <r>
    <x v="14"/>
    <x v="6"/>
    <n v="7600"/>
  </r>
  <r>
    <x v="14"/>
    <x v="7"/>
    <n v="7600"/>
  </r>
  <r>
    <x v="14"/>
    <x v="8"/>
    <n v="7600"/>
  </r>
  <r>
    <x v="14"/>
    <x v="9"/>
    <n v="7600"/>
  </r>
  <r>
    <x v="14"/>
    <x v="10"/>
    <n v="7600"/>
  </r>
  <r>
    <x v="14"/>
    <x v="11"/>
    <n v="3800"/>
  </r>
  <r>
    <x v="15"/>
    <x v="0"/>
    <n v="20000"/>
  </r>
  <r>
    <x v="15"/>
    <x v="1"/>
    <n v="20000"/>
  </r>
  <r>
    <x v="15"/>
    <x v="2"/>
    <n v="20000"/>
  </r>
  <r>
    <x v="15"/>
    <x v="3"/>
    <n v="20000"/>
  </r>
  <r>
    <x v="15"/>
    <x v="4"/>
    <n v="20000"/>
  </r>
  <r>
    <x v="15"/>
    <x v="5"/>
    <n v="20000"/>
  </r>
  <r>
    <x v="15"/>
    <x v="6"/>
    <n v="20000"/>
  </r>
  <r>
    <x v="15"/>
    <x v="7"/>
    <n v="20000"/>
  </r>
  <r>
    <x v="15"/>
    <x v="8"/>
    <n v="20000"/>
  </r>
  <r>
    <x v="15"/>
    <x v="9"/>
    <n v="20000"/>
  </r>
  <r>
    <x v="15"/>
    <x v="10"/>
    <n v="20000"/>
  </r>
  <r>
    <x v="15"/>
    <x v="11"/>
    <n v="20000"/>
  </r>
  <r>
    <x v="16"/>
    <x v="0"/>
    <n v="203061.94879999998"/>
  </r>
  <r>
    <x v="16"/>
    <x v="1"/>
    <n v="163251.29440000001"/>
  </r>
  <r>
    <x v="16"/>
    <x v="2"/>
    <n v="207165.95500000002"/>
  </r>
  <r>
    <x v="16"/>
    <x v="3"/>
    <n v="189521.9"/>
  </r>
  <r>
    <x v="16"/>
    <x v="4"/>
    <n v="199851.9583"/>
  </r>
  <r>
    <x v="16"/>
    <x v="5"/>
    <n v="179748.58790000001"/>
  </r>
  <r>
    <x v="16"/>
    <x v="6"/>
    <n v="168711.2304"/>
  </r>
  <r>
    <x v="16"/>
    <x v="7"/>
    <n v="144268.78479999999"/>
  </r>
  <r>
    <x v="16"/>
    <x v="8"/>
    <n v="137135.9227"/>
  </r>
  <r>
    <x v="16"/>
    <x v="9"/>
    <n v="153789.25"/>
  </r>
  <r>
    <x v="16"/>
    <x v="10"/>
    <n v="141261.125"/>
  </r>
  <r>
    <x v="16"/>
    <x v="11"/>
    <n v="182050.58499999999"/>
  </r>
  <r>
    <x v="17"/>
    <x v="0"/>
    <n v="-24705.875600000028"/>
  </r>
  <r>
    <x v="17"/>
    <x v="1"/>
    <n v="35813.944800000027"/>
  </r>
  <r>
    <x v="17"/>
    <x v="2"/>
    <n v="-6602.6450000000186"/>
  </r>
  <r>
    <x v="17"/>
    <x v="3"/>
    <n v="11518.160000000003"/>
  </r>
  <r>
    <x v="17"/>
    <x v="4"/>
    <n v="36901.593500000046"/>
  </r>
  <r>
    <x v="17"/>
    <x v="5"/>
    <n v="35882.924300000013"/>
  </r>
  <r>
    <x v="17"/>
    <x v="6"/>
    <n v="49744.888000000006"/>
  </r>
  <r>
    <x v="17"/>
    <x v="7"/>
    <n v="30262.581599999976"/>
  </r>
  <r>
    <x v="17"/>
    <x v="8"/>
    <n v="56379.97589999999"/>
  </r>
  <r>
    <x v="17"/>
    <x v="9"/>
    <n v="165318.90000000002"/>
  </r>
  <r>
    <x v="17"/>
    <x v="10"/>
    <n v="99313.799999999988"/>
  </r>
  <r>
    <x v="17"/>
    <x v="11"/>
    <n v="272507.82500000007"/>
  </r>
  <r>
    <x v="18"/>
    <x v="0"/>
    <n v="750"/>
  </r>
  <r>
    <x v="18"/>
    <x v="1"/>
    <n v="250"/>
  </r>
  <r>
    <x v="18"/>
    <x v="2"/>
    <n v="250"/>
  </r>
  <r>
    <x v="18"/>
    <x v="3"/>
    <n v="250"/>
  </r>
  <r>
    <x v="18"/>
    <x v="4"/>
    <n v="1750"/>
  </r>
  <r>
    <x v="18"/>
    <x v="5"/>
    <n v="250"/>
  </r>
  <r>
    <x v="18"/>
    <x v="6"/>
    <n v="750"/>
  </r>
  <r>
    <x v="18"/>
    <x v="7"/>
    <n v="750"/>
  </r>
  <r>
    <x v="18"/>
    <x v="8"/>
    <n v="500"/>
  </r>
  <r>
    <x v="18"/>
    <x v="9"/>
    <n v="500"/>
  </r>
  <r>
    <x v="18"/>
    <x v="10"/>
    <n v="500"/>
  </r>
  <r>
    <x v="18"/>
    <x v="11"/>
    <n v="500"/>
  </r>
  <r>
    <x v="19"/>
    <x v="0"/>
    <n v="750"/>
  </r>
  <r>
    <x v="19"/>
    <x v="1"/>
    <n v="250"/>
  </r>
  <r>
    <x v="19"/>
    <x v="2"/>
    <n v="250"/>
  </r>
  <r>
    <x v="19"/>
    <x v="3"/>
    <n v="250"/>
  </r>
  <r>
    <x v="19"/>
    <x v="4"/>
    <n v="1750"/>
  </r>
  <r>
    <x v="19"/>
    <x v="5"/>
    <n v="250"/>
  </r>
  <r>
    <x v="19"/>
    <x v="6"/>
    <n v="750"/>
  </r>
  <r>
    <x v="19"/>
    <x v="7"/>
    <n v="750"/>
  </r>
  <r>
    <x v="19"/>
    <x v="8"/>
    <n v="500"/>
  </r>
  <r>
    <x v="19"/>
    <x v="9"/>
    <n v="500"/>
  </r>
  <r>
    <x v="19"/>
    <x v="10"/>
    <n v="500"/>
  </r>
  <r>
    <x v="19"/>
    <x v="11"/>
    <n v="500"/>
  </r>
  <r>
    <x v="20"/>
    <x v="0"/>
    <n v="4162.5"/>
  </r>
  <r>
    <x v="20"/>
    <x v="1"/>
    <n v="4162.5"/>
  </r>
  <r>
    <x v="20"/>
    <x v="2"/>
    <n v="4162.5"/>
  </r>
  <r>
    <x v="20"/>
    <x v="3"/>
    <n v="4162.5"/>
  </r>
  <r>
    <x v="20"/>
    <x v="4"/>
    <n v="4162.5"/>
  </r>
  <r>
    <x v="20"/>
    <x v="5"/>
    <n v="4162.5"/>
  </r>
  <r>
    <x v="20"/>
    <x v="6"/>
    <n v="4162.5"/>
  </r>
  <r>
    <x v="20"/>
    <x v="7"/>
    <n v="4162.5"/>
  </r>
  <r>
    <x v="20"/>
    <x v="8"/>
    <n v="4162.5"/>
  </r>
  <r>
    <x v="20"/>
    <x v="9"/>
    <n v="4162.5"/>
  </r>
  <r>
    <x v="20"/>
    <x v="10"/>
    <n v="4162.5"/>
  </r>
  <r>
    <x v="20"/>
    <x v="11"/>
    <n v="4162.5"/>
  </r>
  <r>
    <x v="21"/>
    <x v="0"/>
    <n v="5750"/>
  </r>
  <r>
    <x v="21"/>
    <x v="1"/>
    <n v="750"/>
  </r>
  <r>
    <x v="21"/>
    <x v="2"/>
    <n v="750"/>
  </r>
  <r>
    <x v="21"/>
    <x v="3"/>
    <n v="750"/>
  </r>
  <r>
    <x v="21"/>
    <x v="4"/>
    <n v="750"/>
  </r>
  <r>
    <x v="21"/>
    <x v="5"/>
    <n v="750"/>
  </r>
  <r>
    <x v="21"/>
    <x v="6"/>
    <n v="5750"/>
  </r>
  <r>
    <x v="21"/>
    <x v="7"/>
    <n v="750"/>
  </r>
  <r>
    <x v="21"/>
    <x v="8"/>
    <n v="500"/>
  </r>
  <r>
    <x v="21"/>
    <x v="9"/>
    <n v="500"/>
  </r>
  <r>
    <x v="21"/>
    <x v="10"/>
    <n v="500"/>
  </r>
  <r>
    <x v="21"/>
    <x v="11"/>
    <n v="500"/>
  </r>
  <r>
    <x v="22"/>
    <x v="0"/>
    <n v="9912.5"/>
  </r>
  <r>
    <x v="22"/>
    <x v="1"/>
    <n v="4912.5"/>
  </r>
  <r>
    <x v="22"/>
    <x v="2"/>
    <n v="4912.5"/>
  </r>
  <r>
    <x v="22"/>
    <x v="3"/>
    <n v="4912.5"/>
  </r>
  <r>
    <x v="22"/>
    <x v="4"/>
    <n v="4912.5"/>
  </r>
  <r>
    <x v="22"/>
    <x v="5"/>
    <n v="4912.5"/>
  </r>
  <r>
    <x v="22"/>
    <x v="6"/>
    <n v="9912.5"/>
  </r>
  <r>
    <x v="22"/>
    <x v="7"/>
    <n v="4912.5"/>
  </r>
  <r>
    <x v="22"/>
    <x v="8"/>
    <n v="4662.5"/>
  </r>
  <r>
    <x v="22"/>
    <x v="9"/>
    <n v="4662.5"/>
  </r>
  <r>
    <x v="22"/>
    <x v="10"/>
    <n v="4662.5"/>
  </r>
  <r>
    <x v="22"/>
    <x v="11"/>
    <n v="4662.5"/>
  </r>
  <r>
    <x v="23"/>
    <x v="0"/>
    <n v="-33868.375600000028"/>
  </r>
  <r>
    <x v="23"/>
    <x v="1"/>
    <n v="31151.444800000027"/>
  </r>
  <r>
    <x v="23"/>
    <x v="2"/>
    <n v="-11265.145000000019"/>
  </r>
  <r>
    <x v="23"/>
    <x v="3"/>
    <n v="6855.6600000000035"/>
  </r>
  <r>
    <x v="23"/>
    <x v="4"/>
    <n v="33739.093500000046"/>
  </r>
  <r>
    <x v="23"/>
    <x v="5"/>
    <n v="31220.424300000013"/>
  </r>
  <r>
    <x v="23"/>
    <x v="6"/>
    <n v="40582.388000000006"/>
  </r>
  <r>
    <x v="23"/>
    <x v="7"/>
    <n v="26100.081599999976"/>
  </r>
  <r>
    <x v="23"/>
    <x v="8"/>
    <n v="52217.47589999999"/>
  </r>
  <r>
    <x v="23"/>
    <x v="9"/>
    <n v="161156.40000000002"/>
  </r>
  <r>
    <x v="23"/>
    <x v="10"/>
    <n v="95151.299999999988"/>
  </r>
  <r>
    <x v="23"/>
    <x v="11"/>
    <n v="268345.3250000000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
  <r>
    <x v="0"/>
    <x v="0"/>
    <n v="1684482.7000000002"/>
  </r>
  <r>
    <x v="0"/>
    <x v="1"/>
    <n v="1650046.9885440001"/>
  </r>
  <r>
    <x v="0"/>
    <x v="2"/>
    <n v="1664490.4302040001"/>
  </r>
  <r>
    <x v="0"/>
    <x v="3"/>
    <n v="1651580.7886790002"/>
  </r>
  <r>
    <x v="0"/>
    <x v="4"/>
    <n v="1643064.1548490003"/>
  </r>
  <r>
    <x v="0"/>
    <x v="5"/>
    <n v="1643531.8653100003"/>
  </r>
  <r>
    <x v="0"/>
    <x v="6"/>
    <n v="1630226.2269900003"/>
  </r>
  <r>
    <x v="1"/>
    <x v="0"/>
    <n v="-34435.711456000019"/>
  </r>
  <r>
    <x v="1"/>
    <x v="1"/>
    <n v="14443.44166000004"/>
  </r>
  <r>
    <x v="1"/>
    <x v="2"/>
    <n v="-12909.641524999955"/>
  </r>
  <r>
    <x v="1"/>
    <x v="3"/>
    <n v="-8516.6338300000643"/>
  </r>
  <r>
    <x v="1"/>
    <x v="4"/>
    <n v="467.71046100003878"/>
  </r>
  <r>
    <x v="1"/>
    <x v="5"/>
    <n v="-13305.638319999998"/>
  </r>
  <r>
    <x v="1"/>
    <x v="6"/>
    <n v="40179.86800799999"/>
  </r>
  <r>
    <x v="2"/>
    <x v="0"/>
    <n v="1650046.9885440001"/>
  </r>
  <r>
    <x v="2"/>
    <x v="1"/>
    <n v="1664490.4302040001"/>
  </r>
  <r>
    <x v="2"/>
    <x v="2"/>
    <n v="1651580.7886790002"/>
  </r>
  <r>
    <x v="2"/>
    <x v="3"/>
    <n v="1643064.1548490003"/>
  </r>
  <r>
    <x v="2"/>
    <x v="4"/>
    <n v="1643531.8653100003"/>
  </r>
  <r>
    <x v="2"/>
    <x v="5"/>
    <n v="1630226.2269900003"/>
  </r>
  <r>
    <x v="2"/>
    <x v="6"/>
    <n v="1670406.09499800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E13C7E-DFEE-9549-B161-3DAE2DF556F7}" name="ExpensesA"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I10" firstHeaderRow="1" firstDataRow="2" firstDataCol="1"/>
  <pivotFields count="3">
    <pivotField axis="axisRow" showAll="0">
      <items count="25">
        <item h="1" x="11"/>
        <item h="1" x="5"/>
        <item h="1" x="15"/>
        <item h="1" x="21"/>
        <item h="1" x="18"/>
        <item h="1" x="20"/>
        <item h="1" x="14"/>
        <item h="1" x="8"/>
        <item h="1" x="1"/>
        <item h="1" x="0"/>
        <item h="1" x="13"/>
        <item h="1" x="4"/>
        <item h="1" x="9"/>
        <item h="1" x="3"/>
        <item h="1" x="10"/>
        <item h="1" x="7"/>
        <item h="1" x="23"/>
        <item h="1" x="17"/>
        <item h="1" x="6"/>
        <item x="16"/>
        <item h="1" x="2"/>
        <item h="1" x="22"/>
        <item h="1" x="19"/>
        <item h="1" x="12"/>
        <item t="default"/>
      </items>
    </pivotField>
    <pivotField axis="axisCol" showAll="0">
      <items count="8">
        <item x="0"/>
        <item x="1"/>
        <item x="2"/>
        <item x="3"/>
        <item x="4"/>
        <item x="5"/>
        <item x="6"/>
        <item t="default"/>
      </items>
    </pivotField>
    <pivotField dataField="1" numFmtId="2" showAll="0"/>
  </pivotFields>
  <rowFields count="1">
    <field x="0"/>
  </rowFields>
  <rowItems count="2">
    <i>
      <x v="19"/>
    </i>
    <i t="grand">
      <x/>
    </i>
  </rowItems>
  <colFields count="1">
    <field x="1"/>
  </colFields>
  <colItems count="8">
    <i>
      <x/>
    </i>
    <i>
      <x v="1"/>
    </i>
    <i>
      <x v="2"/>
    </i>
    <i>
      <x v="3"/>
    </i>
    <i>
      <x v="4"/>
    </i>
    <i>
      <x v="5"/>
    </i>
    <i>
      <x v="6"/>
    </i>
    <i t="grand">
      <x/>
    </i>
  </colItems>
  <dataFields count="1">
    <dataField name="Sum of Amount" fld="2" baseField="0" baseItem="0" numFmtId="43"/>
  </dataFields>
  <formats count="9">
    <format dxfId="21">
      <pivotArea outline="0" collapsedLevelsAreSubtotals="1" fieldPosition="0"/>
    </format>
    <format dxfId="20">
      <pivotArea type="origin" dataOnly="0" labelOnly="1" outline="0" fieldPosition="0"/>
    </format>
    <format dxfId="19">
      <pivotArea field="1" type="button" dataOnly="0" labelOnly="1" outline="0" axis="axisCol" fieldPosition="0"/>
    </format>
    <format dxfId="18">
      <pivotArea type="topRight" dataOnly="0" labelOnly="1" outline="0" fieldPosition="0"/>
    </format>
    <format dxfId="17">
      <pivotArea field="0" type="button" dataOnly="0" labelOnly="1" outline="0" axis="axisRow" fieldPosition="0"/>
    </format>
    <format dxfId="16">
      <pivotArea dataOnly="0" labelOnly="1" fieldPosition="0">
        <references count="1">
          <reference field="1" count="0"/>
        </references>
      </pivotArea>
    </format>
    <format dxfId="15">
      <pivotArea dataOnly="0" labelOnly="1" grandCol="1" outline="0" fieldPosition="0"/>
    </format>
    <format dxfId="14">
      <pivotArea grandRow="1" outline="0" collapsedLevelsAreSubtotals="1" fieldPosition="0"/>
    </format>
    <format dxfId="13">
      <pivotArea dataOnly="0" labelOnly="1" grandRow="1"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73B380-1B19-B64D-AB81-B1267B7E7AF0}" name="Bar ChartB"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2:N99" firstHeaderRow="1" firstDataRow="2" firstDataCol="1"/>
  <pivotFields count="3">
    <pivotField axis="axisRow" showAll="0">
      <items count="25">
        <item h="1" x="11"/>
        <item h="1" x="5"/>
        <item h="1" x="15"/>
        <item h="1" x="21"/>
        <item h="1" x="18"/>
        <item h="1" x="20"/>
        <item h="1" x="14"/>
        <item h="1" x="8"/>
        <item h="1" x="1"/>
        <item h="1" x="0"/>
        <item h="1" x="13"/>
        <item h="1" x="4"/>
        <item h="1" x="3"/>
        <item h="1" x="10"/>
        <item h="1" x="7"/>
        <item h="1" x="23"/>
        <item h="1" x="17"/>
        <item h="1" x="9"/>
        <item x="6"/>
        <item x="16"/>
        <item x="2"/>
        <item x="22"/>
        <item x="19"/>
        <item h="1" x="12"/>
        <item t="default"/>
      </items>
    </pivotField>
    <pivotField axis="axisCol" showAll="0">
      <items count="13">
        <item x="0"/>
        <item x="1"/>
        <item x="2"/>
        <item x="3"/>
        <item x="4"/>
        <item x="5"/>
        <item x="6"/>
        <item x="7"/>
        <item x="8"/>
        <item x="9"/>
        <item x="10"/>
        <item x="11"/>
        <item t="default"/>
      </items>
    </pivotField>
    <pivotField dataField="1" numFmtId="43" showAll="0"/>
  </pivotFields>
  <rowFields count="1">
    <field x="0"/>
  </rowFields>
  <rowItems count="6">
    <i>
      <x v="18"/>
    </i>
    <i>
      <x v="19"/>
    </i>
    <i>
      <x v="20"/>
    </i>
    <i>
      <x v="21"/>
    </i>
    <i>
      <x v="22"/>
    </i>
    <i t="grand">
      <x/>
    </i>
  </rowItems>
  <colFields count="1">
    <field x="1"/>
  </colFields>
  <colItems count="13">
    <i>
      <x/>
    </i>
    <i>
      <x v="1"/>
    </i>
    <i>
      <x v="2"/>
    </i>
    <i>
      <x v="3"/>
    </i>
    <i>
      <x v="4"/>
    </i>
    <i>
      <x v="5"/>
    </i>
    <i>
      <x v="6"/>
    </i>
    <i>
      <x v="7"/>
    </i>
    <i>
      <x v="8"/>
    </i>
    <i>
      <x v="9"/>
    </i>
    <i>
      <x v="10"/>
    </i>
    <i>
      <x v="11"/>
    </i>
    <i t="grand">
      <x/>
    </i>
  </colItems>
  <dataFields count="1">
    <dataField name="Sum of Amount" fld="2" baseField="0" baseItem="0" numFmtId="43"/>
  </dataFields>
  <formats count="1">
    <format dxfId="2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015935-86C5-9742-9800-3A3AEF8B0431}" name="Other_ExpensesB"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2:N35" firstHeaderRow="1" firstDataRow="2" firstDataCol="1"/>
  <pivotFields count="3">
    <pivotField axis="axisRow" showAll="0">
      <items count="25">
        <item h="1" x="11"/>
        <item h="1" x="5"/>
        <item h="1" x="15"/>
        <item h="1" x="21"/>
        <item h="1" x="18"/>
        <item h="1" x="20"/>
        <item h="1" x="14"/>
        <item h="1" x="8"/>
        <item h="1" x="1"/>
        <item h="1" x="0"/>
        <item h="1" x="13"/>
        <item h="1" x="4"/>
        <item h="1" x="3"/>
        <item h="1" x="10"/>
        <item h="1" x="7"/>
        <item h="1" x="23"/>
        <item h="1" x="17"/>
        <item h="1" x="9"/>
        <item h="1" x="6"/>
        <item h="1" x="16"/>
        <item h="1" x="2"/>
        <item x="22"/>
        <item h="1" x="19"/>
        <item h="1" x="12"/>
        <item t="default"/>
      </items>
    </pivotField>
    <pivotField axis="axisCol" showAll="0">
      <items count="13">
        <item x="0"/>
        <item x="1"/>
        <item x="2"/>
        <item x="3"/>
        <item x="4"/>
        <item x="5"/>
        <item x="6"/>
        <item x="7"/>
        <item x="8"/>
        <item x="9"/>
        <item x="10"/>
        <item x="11"/>
        <item t="default"/>
      </items>
    </pivotField>
    <pivotField dataField="1" numFmtId="43" showAll="0"/>
  </pivotFields>
  <rowFields count="1">
    <field x="0"/>
  </rowFields>
  <rowItems count="2">
    <i>
      <x v="21"/>
    </i>
    <i t="grand">
      <x/>
    </i>
  </rowItems>
  <colFields count="1">
    <field x="1"/>
  </colFields>
  <colItems count="13">
    <i>
      <x/>
    </i>
    <i>
      <x v="1"/>
    </i>
    <i>
      <x v="2"/>
    </i>
    <i>
      <x v="3"/>
    </i>
    <i>
      <x v="4"/>
    </i>
    <i>
      <x v="5"/>
    </i>
    <i>
      <x v="6"/>
    </i>
    <i>
      <x v="7"/>
    </i>
    <i>
      <x v="8"/>
    </i>
    <i>
      <x v="9"/>
    </i>
    <i>
      <x v="10"/>
    </i>
    <i>
      <x v="11"/>
    </i>
    <i t="grand">
      <x/>
    </i>
  </colItems>
  <dataFields count="1">
    <dataField name="Sum of Amount" fld="2" baseField="0" baseItem="0" numFmtId="43"/>
  </dataFields>
  <formats count="1">
    <format dxfId="23">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38ABA4-5848-0342-9B91-AF07F84F16EE}" name="GoodsSoldA"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I5" firstHeaderRow="1" firstDataRow="2" firstDataCol="1"/>
  <pivotFields count="3">
    <pivotField axis="axisRow" showAll="0">
      <items count="25">
        <item h="1" x="11"/>
        <item h="1" x="5"/>
        <item h="1" x="15"/>
        <item h="1" x="21"/>
        <item h="1" x="18"/>
        <item h="1" x="20"/>
        <item h="1" x="14"/>
        <item h="1" x="8"/>
        <item h="1" x="1"/>
        <item h="1" x="0"/>
        <item h="1" x="13"/>
        <item h="1" x="4"/>
        <item h="1" x="9"/>
        <item h="1" x="3"/>
        <item h="1" x="10"/>
        <item h="1" x="7"/>
        <item h="1" x="23"/>
        <item h="1" x="17"/>
        <item x="6"/>
        <item h="1" x="16"/>
        <item h="1" x="2"/>
        <item h="1" x="22"/>
        <item h="1" x="19"/>
        <item h="1" x="12"/>
        <item t="default"/>
      </items>
    </pivotField>
    <pivotField axis="axisCol" showAll="0">
      <items count="8">
        <item x="0"/>
        <item x="1"/>
        <item x="2"/>
        <item x="3"/>
        <item x="4"/>
        <item x="5"/>
        <item x="6"/>
        <item t="default"/>
      </items>
    </pivotField>
    <pivotField dataField="1" numFmtId="2" showAll="0"/>
  </pivotFields>
  <rowFields count="1">
    <field x="0"/>
  </rowFields>
  <rowItems count="2">
    <i>
      <x v="18"/>
    </i>
    <i t="grand">
      <x/>
    </i>
  </rowItems>
  <colFields count="1">
    <field x="1"/>
  </colFields>
  <colItems count="8">
    <i>
      <x/>
    </i>
    <i>
      <x v="1"/>
    </i>
    <i>
      <x v="2"/>
    </i>
    <i>
      <x v="3"/>
    </i>
    <i>
      <x v="4"/>
    </i>
    <i>
      <x v="5"/>
    </i>
    <i>
      <x v="6"/>
    </i>
    <i t="grand">
      <x/>
    </i>
  </colItems>
  <dataFields count="1">
    <dataField name="Sum of Amount" fld="2" baseField="0" baseItem="0" numFmtId="43"/>
  </dataFields>
  <formats count="9">
    <format dxfId="32">
      <pivotArea outline="0" collapsedLevelsAreSubtotals="1" fieldPosition="0"/>
    </format>
    <format dxfId="31">
      <pivotArea type="origin" dataOnly="0" labelOnly="1" outline="0" fieldPosition="0"/>
    </format>
    <format dxfId="30">
      <pivotArea field="1" type="button" dataOnly="0" labelOnly="1" outline="0" axis="axisCol" fieldPosition="0"/>
    </format>
    <format dxfId="29">
      <pivotArea type="topRight" dataOnly="0" labelOnly="1" outline="0" fieldPosition="0"/>
    </format>
    <format dxfId="28">
      <pivotArea field="0" type="button" dataOnly="0" labelOnly="1" outline="0" axis="axisRow" fieldPosition="0"/>
    </format>
    <format dxfId="27">
      <pivotArea dataOnly="0" labelOnly="1" fieldPosition="0">
        <references count="1">
          <reference field="1" count="0"/>
        </references>
      </pivotArea>
    </format>
    <format dxfId="26">
      <pivotArea dataOnly="0" labelOnly="1" grandCol="1" outline="0" fieldPosition="0"/>
    </format>
    <format dxfId="25">
      <pivotArea grandRow="1" outline="0" collapsedLevelsAreSubtotals="1" fieldPosition="0"/>
    </format>
    <format dxfId="24">
      <pivotArea dataOnly="0" labelOnly="1" grandRow="1"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483FC54-0487-544F-9FC3-1AA8917A0296}" name="CashB" cacheId="3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61:D63" firstHeaderRow="1" firstDataRow="2" firstDataCol="1"/>
  <pivotFields count="3">
    <pivotField axis="axisCol" showAll="0">
      <items count="4">
        <item x="0"/>
        <item x="1"/>
        <item x="2"/>
        <item t="default"/>
      </items>
    </pivotField>
    <pivotField axis="axisRow" showAll="0">
      <items count="8">
        <item x="0"/>
        <item h="1" x="1"/>
        <item h="1" x="2"/>
        <item h="1" x="3"/>
        <item h="1" x="4"/>
        <item h="1" x="5"/>
        <item h="1" x="6"/>
        <item t="default"/>
      </items>
    </pivotField>
    <pivotField dataField="1" numFmtId="43" showAll="0"/>
  </pivotFields>
  <rowFields count="1">
    <field x="1"/>
  </rowFields>
  <rowItems count="1">
    <i>
      <x/>
    </i>
  </rowItems>
  <colFields count="1">
    <field x="0"/>
  </colFields>
  <colItems count="3">
    <i>
      <x/>
    </i>
    <i>
      <x v="1"/>
    </i>
    <i>
      <x v="2"/>
    </i>
  </colItems>
  <dataFields count="1">
    <dataField name="Sum of Value" fld="2" baseField="0" baseItem="0" numFmtId="43"/>
  </dataFields>
  <formats count="1">
    <format dxfId="33">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ACA0001-7422-F949-BD24-CEF8434249B1}" name="ExpensesB"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6:N29" firstHeaderRow="1" firstDataRow="2" firstDataCol="1"/>
  <pivotFields count="3">
    <pivotField axis="axisRow" showAll="0">
      <items count="25">
        <item h="1" x="11"/>
        <item h="1" x="5"/>
        <item h="1" x="15"/>
        <item h="1" x="21"/>
        <item h="1" x="18"/>
        <item h="1" x="20"/>
        <item h="1" x="14"/>
        <item h="1" x="8"/>
        <item h="1" x="1"/>
        <item h="1" x="0"/>
        <item h="1" x="13"/>
        <item h="1" x="4"/>
        <item h="1" x="3"/>
        <item h="1" x="10"/>
        <item h="1" x="7"/>
        <item h="1" x="23"/>
        <item h="1" x="17"/>
        <item h="1" x="9"/>
        <item h="1" x="6"/>
        <item x="16"/>
        <item h="1" x="2"/>
        <item h="1" x="22"/>
        <item h="1" x="19"/>
        <item h="1" x="12"/>
        <item t="default"/>
      </items>
    </pivotField>
    <pivotField axis="axisCol" showAll="0">
      <items count="13">
        <item x="0"/>
        <item x="1"/>
        <item x="2"/>
        <item x="3"/>
        <item x="4"/>
        <item x="5"/>
        <item x="6"/>
        <item x="7"/>
        <item x="8"/>
        <item x="9"/>
        <item x="10"/>
        <item x="11"/>
        <item t="default"/>
      </items>
    </pivotField>
    <pivotField dataField="1" numFmtId="43" showAll="0"/>
  </pivotFields>
  <rowFields count="1">
    <field x="0"/>
  </rowFields>
  <rowItems count="2">
    <i>
      <x v="19"/>
    </i>
    <i t="grand">
      <x/>
    </i>
  </rowItems>
  <colFields count="1">
    <field x="1"/>
  </colFields>
  <colItems count="13">
    <i>
      <x/>
    </i>
    <i>
      <x v="1"/>
    </i>
    <i>
      <x v="2"/>
    </i>
    <i>
      <x v="3"/>
    </i>
    <i>
      <x v="4"/>
    </i>
    <i>
      <x v="5"/>
    </i>
    <i>
      <x v="6"/>
    </i>
    <i>
      <x v="7"/>
    </i>
    <i>
      <x v="8"/>
    </i>
    <i>
      <x v="9"/>
    </i>
    <i>
      <x v="10"/>
    </i>
    <i>
      <x v="11"/>
    </i>
    <i t="grand">
      <x/>
    </i>
  </colItems>
  <dataFields count="1">
    <dataField name="Sum of Amount" fld="2" baseField="0" baseItem="0" numFmtId="43"/>
  </dataFields>
  <formats count="1">
    <format dxfId="34">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665EA22-3DF6-C546-AB16-82F7DF32925D}" name="BarChartA"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9:I86" firstHeaderRow="1" firstDataRow="2" firstDataCol="1"/>
  <pivotFields count="3">
    <pivotField axis="axisRow" showAll="0">
      <items count="25">
        <item h="1" x="11"/>
        <item h="1" x="5"/>
        <item h="1" x="15"/>
        <item h="1" x="21"/>
        <item h="1" x="18"/>
        <item h="1" x="20"/>
        <item h="1" x="14"/>
        <item h="1" x="8"/>
        <item h="1" x="1"/>
        <item h="1" x="0"/>
        <item h="1" x="13"/>
        <item h="1" x="4"/>
        <item h="1" x="9"/>
        <item h="1" x="3"/>
        <item h="1" x="10"/>
        <item h="1" x="7"/>
        <item h="1" x="23"/>
        <item h="1" x="17"/>
        <item x="6"/>
        <item x="16"/>
        <item x="2"/>
        <item x="22"/>
        <item x="19"/>
        <item h="1" x="12"/>
        <item t="default"/>
      </items>
    </pivotField>
    <pivotField axis="axisCol" showAll="0">
      <items count="8">
        <item x="0"/>
        <item x="1"/>
        <item x="2"/>
        <item x="3"/>
        <item x="4"/>
        <item x="5"/>
        <item x="6"/>
        <item t="default"/>
      </items>
    </pivotField>
    <pivotField dataField="1" numFmtId="2" showAll="0"/>
  </pivotFields>
  <rowFields count="1">
    <field x="0"/>
  </rowFields>
  <rowItems count="6">
    <i>
      <x v="18"/>
    </i>
    <i>
      <x v="19"/>
    </i>
    <i>
      <x v="20"/>
    </i>
    <i>
      <x v="21"/>
    </i>
    <i>
      <x v="22"/>
    </i>
    <i t="grand">
      <x/>
    </i>
  </rowItems>
  <colFields count="1">
    <field x="1"/>
  </colFields>
  <colItems count="8">
    <i>
      <x/>
    </i>
    <i>
      <x v="1"/>
    </i>
    <i>
      <x v="2"/>
    </i>
    <i>
      <x v="3"/>
    </i>
    <i>
      <x v="4"/>
    </i>
    <i>
      <x v="5"/>
    </i>
    <i>
      <x v="6"/>
    </i>
    <i t="grand">
      <x/>
    </i>
  </colItems>
  <dataFields count="1">
    <dataField name="Sum of Amount" fld="2" baseField="0" baseItem="0" numFmtId="43"/>
  </dataFields>
  <formats count="3">
    <format dxfId="37">
      <pivotArea collapsedLevelsAreSubtotals="1" fieldPosition="0">
        <references count="1">
          <reference field="0" count="2">
            <x v="20"/>
            <x v="21"/>
          </reference>
        </references>
      </pivotArea>
    </format>
    <format dxfId="36">
      <pivotArea grandRow="1" outline="0" collapsedLevelsAreSubtotals="1" fieldPosition="0"/>
    </format>
    <format dxfId="35">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CE3573C-3D3D-EB42-9740-90C9E28468DD}" name="NetIncome"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3:I56" firstHeaderRow="1" firstDataRow="2" firstDataCol="1"/>
  <pivotFields count="3">
    <pivotField axis="axisRow" showAll="0">
      <items count="25">
        <item h="1" x="11"/>
        <item h="1" x="5"/>
        <item h="1" x="15"/>
        <item h="1" x="21"/>
        <item h="1" x="18"/>
        <item h="1" x="20"/>
        <item h="1" x="14"/>
        <item h="1" x="8"/>
        <item h="1" x="1"/>
        <item h="1" x="0"/>
        <item h="1" x="13"/>
        <item h="1" x="4"/>
        <item h="1" x="9"/>
        <item h="1" x="3"/>
        <item h="1" x="10"/>
        <item h="1" x="7"/>
        <item x="23"/>
        <item h="1" x="17"/>
        <item h="1" x="6"/>
        <item h="1" x="16"/>
        <item h="1" x="2"/>
        <item h="1" x="22"/>
        <item h="1" x="19"/>
        <item h="1" x="12"/>
        <item t="default"/>
      </items>
    </pivotField>
    <pivotField axis="axisCol" showAll="0">
      <items count="8">
        <item x="0"/>
        <item x="1"/>
        <item x="2"/>
        <item x="3"/>
        <item x="4"/>
        <item x="5"/>
        <item x="6"/>
        <item t="default"/>
      </items>
    </pivotField>
    <pivotField dataField="1" numFmtId="2" showAll="0"/>
  </pivotFields>
  <rowFields count="1">
    <field x="0"/>
  </rowFields>
  <rowItems count="2">
    <i>
      <x v="16"/>
    </i>
    <i t="grand">
      <x/>
    </i>
  </rowItems>
  <colFields count="1">
    <field x="1"/>
  </colFields>
  <colItems count="8">
    <i>
      <x/>
    </i>
    <i>
      <x v="1"/>
    </i>
    <i>
      <x v="2"/>
    </i>
    <i>
      <x v="3"/>
    </i>
    <i>
      <x v="4"/>
    </i>
    <i>
      <x v="5"/>
    </i>
    <i>
      <x v="6"/>
    </i>
    <i t="grand">
      <x/>
    </i>
  </colItems>
  <dataFields count="1">
    <dataField name="Sum of Amount" fld="2" baseField="0" baseItem="0" numFmtId="43"/>
  </dataFields>
  <formats count="3">
    <format dxfId="40">
      <pivotArea collapsedLevelsAreSubtotals="1" fieldPosition="0">
        <references count="1">
          <reference field="0" count="2">
            <x v="20"/>
            <x v="21"/>
          </reference>
        </references>
      </pivotArea>
    </format>
    <format dxfId="39">
      <pivotArea grandRow="1" outline="0" collapsedLevelsAreSubtotals="1" fieldPosition="0"/>
    </format>
    <format dxfId="38">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4552831-209C-C440-ACFD-3D214DBDE84A}" name="GoodsSoldB"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N23" firstHeaderRow="1" firstDataRow="2" firstDataCol="1"/>
  <pivotFields count="3">
    <pivotField axis="axisRow" showAll="0">
      <items count="25">
        <item h="1" x="11"/>
        <item h="1" x="5"/>
        <item h="1" x="15"/>
        <item h="1" x="21"/>
        <item h="1" x="18"/>
        <item h="1" x="20"/>
        <item h="1" x="14"/>
        <item h="1" x="8"/>
        <item h="1" x="1"/>
        <item h="1" x="0"/>
        <item h="1" x="13"/>
        <item h="1" x="4"/>
        <item h="1" x="3"/>
        <item h="1" x="10"/>
        <item h="1" x="7"/>
        <item h="1" x="23"/>
        <item h="1" x="17"/>
        <item h="1" x="9"/>
        <item x="6"/>
        <item h="1" x="16"/>
        <item h="1" x="2"/>
        <item h="1" x="22"/>
        <item h="1" x="19"/>
        <item h="1" x="12"/>
        <item t="default"/>
      </items>
    </pivotField>
    <pivotField axis="axisCol" showAll="0">
      <items count="13">
        <item x="0"/>
        <item x="1"/>
        <item x="2"/>
        <item x="3"/>
        <item x="4"/>
        <item x="5"/>
        <item x="6"/>
        <item x="7"/>
        <item x="8"/>
        <item x="9"/>
        <item x="10"/>
        <item x="11"/>
        <item t="default"/>
      </items>
    </pivotField>
    <pivotField dataField="1" numFmtId="43" showAll="0"/>
  </pivotFields>
  <rowFields count="1">
    <field x="0"/>
  </rowFields>
  <rowItems count="2">
    <i>
      <x v="18"/>
    </i>
    <i t="grand">
      <x/>
    </i>
  </rowItems>
  <colFields count="1">
    <field x="1"/>
  </colFields>
  <colItems count="13">
    <i>
      <x/>
    </i>
    <i>
      <x v="1"/>
    </i>
    <i>
      <x v="2"/>
    </i>
    <i>
      <x v="3"/>
    </i>
    <i>
      <x v="4"/>
    </i>
    <i>
      <x v="5"/>
    </i>
    <i>
      <x v="6"/>
    </i>
    <i>
      <x v="7"/>
    </i>
    <i>
      <x v="8"/>
    </i>
    <i>
      <x v="9"/>
    </i>
    <i>
      <x v="10"/>
    </i>
    <i>
      <x v="11"/>
    </i>
    <i t="grand">
      <x/>
    </i>
  </colItems>
  <dataFields count="1">
    <dataField name="Sum of Amount" fld="2" baseField="0" baseItem="0" numFmtId="43"/>
  </dataFields>
  <formats count="1">
    <format dxfId="4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BCA9A90-1FC1-FA42-94A0-57CCBDFCDCFA}" name="ExpenseChart"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0:I45" firstHeaderRow="1" firstDataRow="2" firstDataCol="1"/>
  <pivotFields count="3">
    <pivotField axis="axisRow" showAll="0">
      <items count="25">
        <item h="1" x="11"/>
        <item h="1" x="5"/>
        <item h="1" x="15"/>
        <item h="1" x="21"/>
        <item h="1" x="18"/>
        <item h="1" x="20"/>
        <item h="1" x="14"/>
        <item h="1" x="8"/>
        <item h="1" x="1"/>
        <item h="1" x="0"/>
        <item h="1" x="13"/>
        <item h="1" x="4"/>
        <item h="1" x="9"/>
        <item h="1" x="3"/>
        <item h="1" x="10"/>
        <item h="1" x="7"/>
        <item h="1" x="23"/>
        <item h="1" x="17"/>
        <item x="6"/>
        <item h="1" x="16"/>
        <item x="2"/>
        <item x="22"/>
        <item h="1" x="19"/>
        <item h="1" x="12"/>
        <item t="default"/>
      </items>
    </pivotField>
    <pivotField axis="axisCol" showAll="0">
      <items count="8">
        <item x="0"/>
        <item x="1"/>
        <item x="2"/>
        <item x="3"/>
        <item x="4"/>
        <item x="5"/>
        <item x="6"/>
        <item t="default"/>
      </items>
    </pivotField>
    <pivotField dataField="1" numFmtId="2" showAll="0"/>
  </pivotFields>
  <rowFields count="1">
    <field x="0"/>
  </rowFields>
  <rowItems count="4">
    <i>
      <x v="18"/>
    </i>
    <i>
      <x v="20"/>
    </i>
    <i>
      <x v="21"/>
    </i>
    <i t="grand">
      <x/>
    </i>
  </rowItems>
  <colFields count="1">
    <field x="1"/>
  </colFields>
  <colItems count="8">
    <i>
      <x/>
    </i>
    <i>
      <x v="1"/>
    </i>
    <i>
      <x v="2"/>
    </i>
    <i>
      <x v="3"/>
    </i>
    <i>
      <x v="4"/>
    </i>
    <i>
      <x v="5"/>
    </i>
    <i>
      <x v="6"/>
    </i>
    <i t="grand">
      <x/>
    </i>
  </colItems>
  <dataFields count="1">
    <dataField name="Sum of Amount" fld="2" baseField="0" baseItem="0" numFmtId="43"/>
  </dataFields>
  <formats count="3">
    <format dxfId="44">
      <pivotArea collapsedLevelsAreSubtotals="1" fieldPosition="0">
        <references count="1">
          <reference field="0" count="2">
            <x v="20"/>
            <x v="21"/>
          </reference>
        </references>
      </pivotArea>
    </format>
    <format dxfId="43">
      <pivotArea grandRow="1" outline="0" collapsedLevelsAreSubtotals="1" fieldPosition="0"/>
    </format>
    <format dxfId="42">
      <pivotArea outline="0" collapsedLevelsAreSubtotals="1" fieldPosition="0"/>
    </format>
  </formats>
  <chartFormats count="7">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3"/>
          </reference>
        </references>
      </pivotArea>
    </chartFormat>
    <chartFormat chart="0" format="3" series="1">
      <pivotArea type="data" outline="0" fieldPosition="0">
        <references count="2">
          <reference field="4294967294" count="1" selected="0">
            <x v="0"/>
          </reference>
          <reference field="1" count="1" selected="0">
            <x v="5"/>
          </reference>
        </references>
      </pivotArea>
    </chartFormat>
    <chartFormat chart="0" format="4" series="1">
      <pivotArea type="data" outline="0" fieldPosition="0">
        <references count="2">
          <reference field="4294967294" count="1" selected="0">
            <x v="0"/>
          </reference>
          <reference field="1" count="1" selected="0">
            <x v="6"/>
          </reference>
        </references>
      </pivotArea>
    </chartFormat>
    <chartFormat chart="0" format="5" series="1">
      <pivotArea type="data" outline="0" fieldPosition="0">
        <references count="2">
          <reference field="4294967294" count="1" selected="0">
            <x v="0"/>
          </reference>
          <reference field="1" count="1" selected="0">
            <x v="2"/>
          </reference>
        </references>
      </pivotArea>
    </chartFormat>
    <chartFormat chart="0" format="6" series="1">
      <pivotArea type="data" outline="0" fieldPosition="0">
        <references count="2">
          <reference field="4294967294" count="1" selected="0">
            <x v="0"/>
          </reference>
          <reference field="1" count="1" selected="0">
            <x v="4"/>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FDF88AF-D374-134F-B86E-86A839EB5641}" name="Other_ExpensesA"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I15" firstHeaderRow="1" firstDataRow="2" firstDataCol="1"/>
  <pivotFields count="3">
    <pivotField axis="axisRow" showAll="0">
      <items count="25">
        <item h="1" x="11"/>
        <item h="1" x="5"/>
        <item h="1" x="15"/>
        <item h="1" x="21"/>
        <item h="1" x="18"/>
        <item h="1" x="20"/>
        <item h="1" x="14"/>
        <item h="1" x="8"/>
        <item h="1" x="1"/>
        <item h="1" x="0"/>
        <item h="1" x="13"/>
        <item h="1" x="4"/>
        <item h="1" x="9"/>
        <item h="1" x="3"/>
        <item h="1" x="10"/>
        <item h="1" x="7"/>
        <item h="1" x="23"/>
        <item h="1" x="17"/>
        <item h="1" x="6"/>
        <item h="1" x="16"/>
        <item h="1" x="2"/>
        <item x="22"/>
        <item h="1" x="19"/>
        <item h="1" x="12"/>
        <item t="default"/>
      </items>
    </pivotField>
    <pivotField axis="axisCol" showAll="0">
      <items count="8">
        <item x="0"/>
        <item x="1"/>
        <item x="2"/>
        <item x="3"/>
        <item x="4"/>
        <item x="5"/>
        <item x="6"/>
        <item t="default"/>
      </items>
    </pivotField>
    <pivotField dataField="1" numFmtId="2" showAll="0"/>
  </pivotFields>
  <rowFields count="1">
    <field x="0"/>
  </rowFields>
  <rowItems count="2">
    <i>
      <x v="21"/>
    </i>
    <i t="grand">
      <x/>
    </i>
  </rowItems>
  <colFields count="1">
    <field x="1"/>
  </colFields>
  <colItems count="8">
    <i>
      <x/>
    </i>
    <i>
      <x v="1"/>
    </i>
    <i>
      <x v="2"/>
    </i>
    <i>
      <x v="3"/>
    </i>
    <i>
      <x v="4"/>
    </i>
    <i>
      <x v="5"/>
    </i>
    <i>
      <x v="6"/>
    </i>
    <i t="grand">
      <x/>
    </i>
  </colItems>
  <dataFields count="1">
    <dataField name="Sum of Amount" fld="2" baseField="0" baseItem="0" numFmtId="43"/>
  </dataFields>
  <formats count="9">
    <format dxfId="53">
      <pivotArea outline="0" collapsedLevelsAreSubtotals="1" fieldPosition="0"/>
    </format>
    <format dxfId="52">
      <pivotArea type="origin" dataOnly="0" labelOnly="1" outline="0" fieldPosition="0"/>
    </format>
    <format dxfId="51">
      <pivotArea field="1" type="button" dataOnly="0" labelOnly="1" outline="0" axis="axisCol" fieldPosition="0"/>
    </format>
    <format dxfId="50">
      <pivotArea type="topRight" dataOnly="0" labelOnly="1" outline="0" fieldPosition="0"/>
    </format>
    <format dxfId="49">
      <pivotArea field="0" type="button" dataOnly="0" labelOnly="1" outline="0" axis="axisRow" fieldPosition="0"/>
    </format>
    <format dxfId="48">
      <pivotArea dataOnly="0" labelOnly="1" fieldPosition="0">
        <references count="1">
          <reference field="1" count="0"/>
        </references>
      </pivotArea>
    </format>
    <format dxfId="47">
      <pivotArea dataOnly="0" labelOnly="1" grandCol="1" outline="0" fieldPosition="0"/>
    </format>
    <format dxfId="46">
      <pivotArea grandRow="1" outline="0" collapsedLevelsAreSubtotals="1" fieldPosition="0"/>
    </format>
    <format dxfId="45">
      <pivotArea dataOnly="0" labelOnly="1" grandRow="1"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5377845D-7DEF-954D-81AF-CD3EADE0A5D4}" autoFormatId="16" applyNumberFormats="0" applyBorderFormats="0" applyFontFormats="0" applyPatternFormats="0" applyAlignmentFormats="0" applyWidthHeightFormats="0">
  <queryTableRefresh nextId="4">
    <queryTableFields count="3">
      <queryTableField id="1" name="Category" tableColumnId="1"/>
      <queryTableField id="2" name="Month" tableColumnId="2"/>
      <queryTableField id="3" name="Valu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9" xr16:uid="{4507717C-E416-DB43-B238-F8B98FCA5EEA}" autoFormatId="16" applyNumberFormats="0" applyBorderFormats="0" applyFontFormats="0" applyPatternFormats="0" applyAlignmentFormats="0" applyWidthHeightFormats="0">
  <queryTableRefresh nextId="4">
    <queryTableFields count="3">
      <queryTableField id="1" name="Caategory" tableColumnId="1"/>
      <queryTableField id="2" name="Month" tableColumnId="2"/>
      <queryTableField id="3" name="Amount"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8" xr16:uid="{CED530DA-B5C6-4448-AECA-57FC0C64476C}" autoFormatId="16" applyNumberFormats="0" applyBorderFormats="0" applyFontFormats="0" applyPatternFormats="0" applyAlignmentFormats="0" applyWidthHeightFormats="0">
  <queryTableRefresh nextId="4">
    <queryTableFields count="3">
      <queryTableField id="1" name="Category" tableColumnId="1"/>
      <queryTableField id="2" name="Month" tableColumnId="2"/>
      <queryTableField id="3" name="Amount"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5" xr16:uid="{625DFB60-0932-2F49-922B-0C9236F6028C}" autoFormatId="16" applyNumberFormats="0" applyBorderFormats="0" applyFontFormats="0" applyPatternFormats="0" applyAlignmentFormats="0" applyWidthHeightFormats="0">
  <queryTableRefresh nextId="5">
    <queryTableFields count="4">
      <queryTableField id="1" name="Company" tableColumnId="1"/>
      <queryTableField id="2" name="Total" tableColumnId="2"/>
      <queryTableField id="3" name="Attribute" tableColumnId="3"/>
      <queryTableField id="4" name="Value"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7FE323F-F3EF-064D-A54C-4A27CE1076BA}" sourceName="Month">
  <pivotTables>
    <pivotTable tabId="17" name="GoodsSoldA"/>
    <pivotTable tabId="17" name="ExpensesA"/>
    <pivotTable tabId="17" name="Other_ExpensesA"/>
    <pivotTable tabId="17" name="ExpenseChart"/>
    <pivotTable tabId="17" name="NetIncome"/>
    <pivotTable tabId="17" name="BarChartA"/>
  </pivotTables>
  <data>
    <tabular pivotCacheId="1649058490">
      <items count="7">
        <i x="0" s="1"/>
        <i x="1" s="1"/>
        <i x="2" s="1"/>
        <i x="3" s="1"/>
        <i x="4" s="1"/>
        <i x="5"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31330672-A5F2-8343-85C0-5BA2E70444C7}" sourceName="Month">
  <pivotTables>
    <pivotTable tabId="17" name="GoodsSoldB"/>
    <pivotTable tabId="17" name="ExpensesB"/>
    <pivotTable tabId="17" name="Other_ExpensesB"/>
    <pivotTable tabId="17" name="Bar ChartB"/>
  </pivotTables>
  <data>
    <tabular pivotCacheId="240294601">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3" xr10:uid="{442F15DF-B0D1-3D45-9544-94E8EB4EC337}" sourceName="Month">
  <pivotTables>
    <pivotTable tabId="17" name="CashB"/>
  </pivotTables>
  <data>
    <tabular pivotCacheId="1433926899" showMissing="0" crossFilter="none">
      <items count="7">
        <i x="0" s="1"/>
        <i x="1"/>
        <i x="2"/>
        <i x="3"/>
        <i x="4"/>
        <i x="5"/>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6F89CC83-21C8-0840-A18C-8974A03FC113}" cache="Slicer_Month" caption="Actuals" rowHeight="209550"/>
  <slicer name="Month 1" xr10:uid="{2109E19C-6331-BE4A-B9D6-0A5A53B34E03}" cache="Slicer_Month1" caption="Budget" rowHeight="209550"/>
  <slicer name="Cash Balance" xr10:uid="{E2F71BD3-7879-EF42-9A85-A87E8D7DD181}" cache="Slicer_Month3" caption="Cash Balance" rowHeight="2095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C00759-A6B6-4A49-A9C0-75740C3F0B29}" name="Cash_Flow_Statement__3" displayName="Cash_Flow_Statement__3" ref="A1:C22" tableType="queryTable" totalsRowShown="0">
  <autoFilter ref="A1:C22" xr:uid="{75C00759-A6B6-4A49-A9C0-75740C3F0B29}"/>
  <tableColumns count="3">
    <tableColumn id="1" xr3:uid="{9019C3A3-E1C0-4A4E-BC9F-88AE75F6939D}" uniqueName="1" name="Category" queryTableFieldId="1" dataDxfId="12"/>
    <tableColumn id="2" xr3:uid="{CA3E1F2F-0593-5D4B-8219-04EDD9EB51C2}" uniqueName="2" name="Month" queryTableFieldId="2" dataDxfId="11"/>
    <tableColumn id="3" xr3:uid="{B0D1E4D1-D30F-274C-BB8C-0F6297BA9295}" uniqueName="3" name="Value" queryTableFieldId="3" dataCellStyle="Comma"/>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F4C859B-3BBE-C940-BCA6-6FBF4B1FF7AA}" name="P_L_Budget" displayName="P_L_Budget" ref="A1:C283" tableType="queryTable" totalsRowShown="0">
  <autoFilter ref="A1:C283" xr:uid="{6F4C859B-3BBE-C940-BCA6-6FBF4B1FF7AA}"/>
  <tableColumns count="3">
    <tableColumn id="1" xr3:uid="{1D0D58EC-2829-4F4A-84E2-00252CD8D1E5}" uniqueName="1" name="Category" queryTableFieldId="1" dataDxfId="10"/>
    <tableColumn id="2" xr3:uid="{C5A363CA-0F8C-E940-B1C9-F7F3C93C2E5F}" uniqueName="2" name="Month" queryTableFieldId="2" dataDxfId="9"/>
    <tableColumn id="3" xr3:uid="{62FFAEEE-97FC-884F-BA85-E76EFE918A43}" uniqueName="3" name="Amount" queryTableFieldId="3" dataDxfId="8" dataCellStyle="Comma"/>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2184884-7697-7D44-8D2F-707DE9FDA41A}" name="P_L_Actuals__5" displayName="P_L_Actuals__5" ref="A1:C169" tableType="queryTable" totalsRowShown="0">
  <autoFilter ref="A1:C169" xr:uid="{82184884-7697-7D44-8D2F-707DE9FDA41A}"/>
  <tableColumns count="3">
    <tableColumn id="1" xr3:uid="{0B016368-AF50-8F45-A8D9-41B3E2E8642E}" uniqueName="1" name="Category" queryTableFieldId="1" dataDxfId="7"/>
    <tableColumn id="2" xr3:uid="{8C4B1252-5726-5945-8BCA-00ACF77BD0E9}" uniqueName="2" name="Month" queryTableFieldId="2" dataDxfId="6"/>
    <tableColumn id="3" xr3:uid="{594D4814-5DBD-1E4D-86D9-27F4CA35FAB3}" uniqueName="3" name="Amount" queryTableFieldId="3" dataCellStyle="Comma"/>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7:O32" headerRowCount="0">
  <tableColumns count="15">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s>
  <tableStyleInfo name="Vendor Expenses 2023-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33:N33" headerRowCount="0">
  <tableColumns count="13">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s>
  <tableStyleInfo name="Vendor Expenses 2023-style 2"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E8E6A3D-7E7F-9549-9881-0AD9917D34E3}" name="Table_15" displayName="Table_15" ref="A7:O32" headerRowCount="0">
  <tableColumns count="15">
    <tableColumn id="1" xr3:uid="{9A711F38-CD5B-EE4B-AC37-CCC317DBD4CD}" name="Column1"/>
    <tableColumn id="2" xr3:uid="{3BB9AF89-6331-1C41-8629-B2BAFE28E012}" name="Column2"/>
    <tableColumn id="3" xr3:uid="{87C1FC3F-ED54-C74A-B4B6-4CED31E66F36}" name="Column3"/>
    <tableColumn id="4" xr3:uid="{D0629BAC-2AF6-BD45-8343-DFB111901FCC}" name="Column4"/>
    <tableColumn id="5" xr3:uid="{9BE02876-8EBF-634D-B10E-DFCB74ACC7FE}" name="Column5"/>
    <tableColumn id="6" xr3:uid="{0CBFCBDC-FD60-E242-A11C-503AE1C51BDB}" name="Column6"/>
    <tableColumn id="7" xr3:uid="{3B9BDC8E-E84D-0247-A98D-1CD7A3CFC072}" name="Column7"/>
    <tableColumn id="8" xr3:uid="{EF28E85F-3788-DE42-97AB-B1DDC0205EDD}" name="Column8"/>
    <tableColumn id="9" xr3:uid="{ED9AF405-2C5D-DA47-8C8E-326A5C549211}" name="Column9"/>
    <tableColumn id="10" xr3:uid="{ED5EE438-7B47-A748-B2FD-53688D5EBBF7}" name="Column10"/>
    <tableColumn id="11" xr3:uid="{FB6AB411-B33F-6D4E-A5EB-0714C23FCD48}" name="Column11"/>
    <tableColumn id="12" xr3:uid="{033D040E-EBA6-F248-976E-23EB0B118659}" name="Column12"/>
    <tableColumn id="13" xr3:uid="{6701CA32-5C61-D549-B561-B553AC17F033}" name="Column13"/>
    <tableColumn id="14" xr3:uid="{59BFD075-8E39-F247-84E8-4DD95A23367E}" name="Column14"/>
    <tableColumn id="15" xr3:uid="{57808CD9-1719-154D-BB6E-BA5EACDD3673}" name="Column15"/>
  </tableColumns>
  <tableStyleInfo name="Vendor Expenses 2023-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3B12EFF-CA7D-1E4E-822B-FD1D98FFFA50}" name="Table_27" displayName="Table_27" ref="B33:N33" headerRowCount="0">
  <tableColumns count="13">
    <tableColumn id="1" xr3:uid="{7F14D8B6-2977-514F-BE0C-7FD724860405}" name="Column1"/>
    <tableColumn id="2" xr3:uid="{A662A652-246E-F049-8A70-EB55C26ACF2D}" name="Column2"/>
    <tableColumn id="3" xr3:uid="{D7F5E171-5754-EA45-BEDD-782AE6AB7630}" name="Column3"/>
    <tableColumn id="4" xr3:uid="{7910194E-C872-8E46-A91E-A9D151C2DB7A}" name="Column4"/>
    <tableColumn id="5" xr3:uid="{15780B68-BEE1-BB4B-B888-9AD0CFE3AF30}" name="Column5"/>
    <tableColumn id="6" xr3:uid="{16CB116F-EDE9-2D46-AC0C-CE167D45AF87}" name="Column6"/>
    <tableColumn id="7" xr3:uid="{80D64C0A-6FF5-8B49-82BB-EAE5BF068759}" name="Column7"/>
    <tableColumn id="8" xr3:uid="{020B7478-938F-5940-9412-B49934954BFD}" name="Column8"/>
    <tableColumn id="9" xr3:uid="{D31F2317-291F-6741-A4EC-FE24FFF9479F}" name="Column9"/>
    <tableColumn id="10" xr3:uid="{97F89E5E-B6D2-8140-AC8D-0E839A4377B7}" name="Column10"/>
    <tableColumn id="11" xr3:uid="{4052B611-1858-1747-9DAA-82842BD44469}" name="Column11"/>
    <tableColumn id="12" xr3:uid="{AD3C2080-0324-8840-8697-FCC7A031816F}" name="Column12"/>
    <tableColumn id="13" xr3:uid="{977C0380-2EE3-4841-B5C3-8AB3BB9D3FF6}" name="Column13"/>
  </tableColumns>
  <tableStyleInfo name="Vendor Expenses 2023-style 2"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EADD1B4-2683-954D-A6D7-EAE9093BA387}" name="Vendor_Expenses_2023__3" displayName="Vendor_Expenses_2023__3" ref="A1:D284" tableType="queryTable" totalsRowShown="0">
  <autoFilter ref="A1:D284" xr:uid="{7EADD1B4-2683-954D-A6D7-EAE9093BA387}"/>
  <tableColumns count="4">
    <tableColumn id="1" xr3:uid="{143D04CA-34F9-B24F-95B4-FC45726C2972}" uniqueName="1" name="Company" queryTableFieldId="1" dataDxfId="5"/>
    <tableColumn id="2" xr3:uid="{DB78BE6C-672D-754B-B26C-70B5F178055A}" uniqueName="2" name="Total" queryTableFieldId="2" dataDxfId="4"/>
    <tableColumn id="3" xr3:uid="{3760B81B-1A2B-5648-A224-7D645EEA549C}" uniqueName="3" name="Attribute" queryTableFieldId="3" dataDxfId="3"/>
    <tableColumn id="4" xr3:uid="{AF50E8B0-ECD6-554B-9B14-025341452C33}" uniqueName="4" name="Value" queryTableFieldId="4" dataDxf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99999"/>
    <outlinePr summaryBelow="0" summaryRight="0"/>
  </sheetPr>
  <dimension ref="A1:Z1016"/>
  <sheetViews>
    <sheetView showGridLines="0" workbookViewId="0"/>
  </sheetViews>
  <sheetFormatPr baseColWidth="10" defaultColWidth="12.6640625" defaultRowHeight="15.75" customHeight="1"/>
  <cols>
    <col min="1" max="1" width="3.6640625" customWidth="1"/>
    <col min="2" max="2" width="3" customWidth="1"/>
  </cols>
  <sheetData>
    <row r="1" spans="1:26" ht="15">
      <c r="A1" s="1"/>
      <c r="B1" s="2"/>
      <c r="C1" s="1"/>
      <c r="D1" s="1"/>
      <c r="E1" s="1"/>
      <c r="F1" s="1"/>
      <c r="G1" s="1"/>
      <c r="H1" s="1"/>
      <c r="I1" s="1"/>
      <c r="J1" s="1"/>
      <c r="K1" s="1"/>
      <c r="L1" s="1"/>
      <c r="M1" s="1"/>
      <c r="N1" s="1"/>
      <c r="O1" s="1"/>
      <c r="P1" s="1"/>
      <c r="Q1" s="1"/>
      <c r="R1" s="1"/>
      <c r="S1" s="1"/>
      <c r="T1" s="1"/>
      <c r="U1" s="1"/>
      <c r="V1" s="1"/>
      <c r="W1" s="1"/>
      <c r="X1" s="1"/>
      <c r="Y1" s="1"/>
      <c r="Z1" s="1"/>
    </row>
    <row r="2" spans="1:26" ht="20">
      <c r="A2" s="1"/>
      <c r="B2" s="3" t="s">
        <v>0</v>
      </c>
      <c r="C2" s="1"/>
      <c r="D2" s="1"/>
      <c r="E2" s="1"/>
      <c r="F2" s="1"/>
      <c r="G2" s="1"/>
      <c r="H2" s="1"/>
      <c r="I2" s="1"/>
      <c r="J2" s="1"/>
      <c r="K2" s="1"/>
      <c r="L2" s="1"/>
      <c r="M2" s="1"/>
      <c r="N2" s="1"/>
      <c r="O2" s="1"/>
      <c r="P2" s="1"/>
      <c r="Q2" s="1"/>
      <c r="R2" s="1"/>
      <c r="S2" s="1"/>
      <c r="T2" s="1"/>
      <c r="U2" s="1"/>
      <c r="V2" s="1"/>
      <c r="W2" s="1"/>
      <c r="X2" s="1"/>
      <c r="Y2" s="1"/>
      <c r="Z2" s="1"/>
    </row>
    <row r="3" spans="1:26" ht="20">
      <c r="A3" s="1"/>
      <c r="B3" s="4" t="s">
        <v>1</v>
      </c>
      <c r="C3" s="1"/>
      <c r="D3" s="1"/>
      <c r="E3" s="1"/>
      <c r="F3" s="1"/>
      <c r="G3" s="1"/>
      <c r="H3" s="1"/>
      <c r="I3" s="1"/>
      <c r="J3" s="1"/>
      <c r="K3" s="1"/>
      <c r="L3" s="1"/>
      <c r="M3" s="1"/>
      <c r="N3" s="1"/>
      <c r="O3" s="1"/>
      <c r="P3" s="1"/>
      <c r="Q3" s="1"/>
      <c r="R3" s="1"/>
      <c r="S3" s="1"/>
      <c r="T3" s="1"/>
      <c r="U3" s="1"/>
      <c r="V3" s="1"/>
      <c r="W3" s="1"/>
      <c r="X3" s="1"/>
      <c r="Y3" s="1"/>
      <c r="Z3" s="1"/>
    </row>
    <row r="4" spans="1:26" ht="15">
      <c r="A4" s="1"/>
      <c r="B4" s="5"/>
      <c r="C4" s="1"/>
      <c r="D4" s="1"/>
      <c r="E4" s="1"/>
      <c r="F4" s="1"/>
      <c r="G4" s="1"/>
      <c r="H4" s="1"/>
      <c r="I4" s="1"/>
      <c r="J4" s="1"/>
      <c r="K4" s="1"/>
      <c r="L4" s="1"/>
      <c r="M4" s="1"/>
      <c r="N4" s="1"/>
      <c r="O4" s="1"/>
      <c r="P4" s="1"/>
      <c r="Q4" s="1"/>
      <c r="R4" s="1"/>
      <c r="S4" s="1"/>
      <c r="T4" s="1"/>
      <c r="U4" s="1"/>
      <c r="V4" s="1"/>
      <c r="W4" s="1"/>
      <c r="X4" s="1"/>
      <c r="Y4" s="1"/>
      <c r="Z4" s="1"/>
    </row>
    <row r="5" spans="1:26" ht="15">
      <c r="A5" s="1"/>
      <c r="B5" s="5"/>
      <c r="C5" s="1"/>
      <c r="D5" s="1"/>
      <c r="E5" s="1"/>
      <c r="F5" s="1"/>
      <c r="G5" s="1"/>
      <c r="H5" s="1"/>
      <c r="I5" s="1"/>
      <c r="J5" s="1"/>
      <c r="K5" s="1"/>
      <c r="L5" s="1"/>
      <c r="M5" s="1"/>
      <c r="N5" s="1"/>
      <c r="O5" s="1"/>
      <c r="P5" s="1"/>
      <c r="Q5" s="1"/>
      <c r="R5" s="1"/>
      <c r="S5" s="1"/>
      <c r="T5" s="1"/>
      <c r="U5" s="1"/>
      <c r="V5" s="1"/>
      <c r="W5" s="1"/>
      <c r="X5" s="1"/>
      <c r="Y5" s="1"/>
      <c r="Z5" s="1"/>
    </row>
    <row r="6" spans="1:26" ht="15">
      <c r="A6" s="1" t="s">
        <v>2</v>
      </c>
      <c r="B6" s="5" t="s">
        <v>3</v>
      </c>
      <c r="C6" s="1"/>
      <c r="D6" s="1"/>
      <c r="E6" s="1"/>
      <c r="F6" s="1"/>
      <c r="G6" s="1"/>
      <c r="H6" s="1"/>
      <c r="I6" s="1"/>
      <c r="J6" s="1"/>
      <c r="K6" s="1"/>
      <c r="L6" s="1"/>
      <c r="M6" s="1"/>
      <c r="N6" s="1"/>
      <c r="O6" s="1"/>
      <c r="P6" s="1"/>
      <c r="Q6" s="1"/>
      <c r="R6" s="1"/>
      <c r="S6" s="1"/>
      <c r="T6" s="1"/>
      <c r="U6" s="1"/>
      <c r="V6" s="1"/>
      <c r="W6" s="1"/>
      <c r="X6" s="1"/>
      <c r="Y6" s="1"/>
      <c r="Z6" s="1"/>
    </row>
    <row r="7" spans="1:26" ht="17.25" customHeight="1">
      <c r="A7" s="1"/>
      <c r="B7" s="1" t="s">
        <v>4</v>
      </c>
      <c r="C7" s="1"/>
      <c r="D7" s="1"/>
      <c r="E7" s="1"/>
      <c r="F7" s="1"/>
      <c r="G7" s="1"/>
      <c r="H7" s="1"/>
      <c r="I7" s="1"/>
      <c r="J7" s="1"/>
      <c r="K7" s="1"/>
      <c r="L7" s="1"/>
      <c r="M7" s="1"/>
      <c r="N7" s="1"/>
      <c r="O7" s="1"/>
      <c r="P7" s="1"/>
      <c r="Q7" s="1"/>
      <c r="R7" s="1"/>
      <c r="S7" s="1"/>
      <c r="T7" s="1"/>
      <c r="U7" s="1"/>
      <c r="V7" s="1"/>
      <c r="W7" s="1"/>
      <c r="X7" s="1"/>
      <c r="Y7" s="1"/>
      <c r="Z7" s="1"/>
    </row>
    <row r="8" spans="1:26" ht="15">
      <c r="A8" s="1"/>
      <c r="B8" s="1" t="s">
        <v>5</v>
      </c>
      <c r="C8" s="1"/>
      <c r="D8" s="1"/>
      <c r="E8" s="1"/>
      <c r="F8" s="1"/>
      <c r="G8" s="1"/>
      <c r="H8" s="1"/>
      <c r="I8" s="1"/>
      <c r="J8" s="1"/>
      <c r="K8" s="1"/>
      <c r="L8" s="1"/>
      <c r="M8" s="1"/>
      <c r="N8" s="1"/>
      <c r="O8" s="1"/>
      <c r="P8" s="1"/>
      <c r="Q8" s="1"/>
      <c r="R8" s="1"/>
      <c r="S8" s="1"/>
      <c r="T8" s="1"/>
      <c r="U8" s="1"/>
      <c r="V8" s="1"/>
      <c r="W8" s="1"/>
      <c r="X8" s="1"/>
      <c r="Y8" s="1"/>
      <c r="Z8" s="1"/>
    </row>
    <row r="9" spans="1:26" ht="15">
      <c r="A9" s="1"/>
      <c r="B9" s="1" t="s">
        <v>6</v>
      </c>
      <c r="C9" s="1"/>
      <c r="D9" s="1"/>
      <c r="E9" s="1"/>
      <c r="F9" s="1"/>
      <c r="G9" s="1"/>
      <c r="H9" s="1"/>
      <c r="I9" s="1"/>
      <c r="J9" s="1"/>
      <c r="K9" s="1"/>
      <c r="L9" s="1"/>
      <c r="M9" s="1"/>
      <c r="N9" s="1"/>
      <c r="O9" s="1"/>
      <c r="P9" s="1"/>
      <c r="Q9" s="1"/>
      <c r="R9" s="1"/>
      <c r="S9" s="1"/>
      <c r="T9" s="1"/>
      <c r="U9" s="1"/>
      <c r="V9" s="1"/>
      <c r="W9" s="1"/>
      <c r="X9" s="1"/>
      <c r="Y9" s="1"/>
      <c r="Z9" s="1"/>
    </row>
    <row r="10" spans="1:26" ht="1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
      <c r="A11" s="1" t="s">
        <v>7</v>
      </c>
      <c r="B11" s="5" t="s">
        <v>8</v>
      </c>
      <c r="C11" s="1"/>
      <c r="D11" s="1"/>
      <c r="E11" s="1"/>
      <c r="F11" s="1"/>
      <c r="G11" s="1"/>
      <c r="H11" s="1"/>
      <c r="I11" s="1"/>
      <c r="J11" s="1"/>
      <c r="K11" s="1"/>
      <c r="L11" s="1"/>
      <c r="M11" s="1"/>
      <c r="N11" s="1"/>
      <c r="O11" s="1"/>
      <c r="P11" s="1"/>
      <c r="Q11" s="1"/>
      <c r="R11" s="1"/>
      <c r="S11" s="1"/>
      <c r="T11" s="1"/>
      <c r="U11" s="1"/>
      <c r="V11" s="1"/>
      <c r="W11" s="1"/>
      <c r="X11" s="1"/>
      <c r="Y11" s="1"/>
      <c r="Z11" s="1"/>
    </row>
    <row r="12" spans="1:26" ht="15">
      <c r="A12" s="1"/>
      <c r="B12" s="1" t="s">
        <v>9</v>
      </c>
      <c r="C12" s="1"/>
      <c r="D12" s="1"/>
      <c r="E12" s="1"/>
      <c r="F12" s="1"/>
      <c r="G12" s="1"/>
      <c r="H12" s="1"/>
      <c r="I12" s="1"/>
      <c r="J12" s="1"/>
      <c r="K12" s="1"/>
      <c r="L12" s="1"/>
      <c r="M12" s="1"/>
      <c r="N12" s="1"/>
      <c r="O12" s="1"/>
      <c r="P12" s="1"/>
      <c r="Q12" s="1"/>
      <c r="R12" s="1"/>
      <c r="S12" s="1"/>
      <c r="T12" s="1"/>
      <c r="U12" s="1"/>
      <c r="V12" s="1"/>
      <c r="W12" s="1"/>
      <c r="X12" s="1"/>
      <c r="Y12" s="1"/>
      <c r="Z12" s="1"/>
    </row>
    <row r="13" spans="1:26" ht="15">
      <c r="A13" s="1"/>
      <c r="B13" s="1" t="s">
        <v>10</v>
      </c>
      <c r="C13" s="1"/>
      <c r="D13" s="1"/>
      <c r="E13" s="1"/>
      <c r="F13" s="1"/>
      <c r="G13" s="1"/>
      <c r="H13" s="1"/>
      <c r="I13" s="1"/>
      <c r="J13" s="1"/>
      <c r="K13" s="1"/>
      <c r="L13" s="1"/>
      <c r="M13" s="1"/>
      <c r="N13" s="1"/>
      <c r="O13" s="1"/>
      <c r="P13" s="1"/>
      <c r="Q13" s="1"/>
      <c r="R13" s="1"/>
      <c r="S13" s="1"/>
      <c r="T13" s="1"/>
      <c r="U13" s="1"/>
      <c r="V13" s="1"/>
      <c r="W13" s="1"/>
      <c r="X13" s="1"/>
      <c r="Y13" s="1"/>
      <c r="Z13" s="1"/>
    </row>
    <row r="14" spans="1:26" ht="15">
      <c r="A14" s="1"/>
      <c r="B14" s="6" t="s">
        <v>11</v>
      </c>
      <c r="C14" s="1" t="s">
        <v>12</v>
      </c>
      <c r="D14" s="1"/>
      <c r="E14" s="1"/>
      <c r="F14" s="1"/>
      <c r="G14" s="1"/>
      <c r="H14" s="1"/>
      <c r="I14" s="1"/>
      <c r="J14" s="1"/>
      <c r="K14" s="1"/>
      <c r="L14" s="1"/>
      <c r="M14" s="1"/>
      <c r="N14" s="1"/>
      <c r="O14" s="1"/>
      <c r="P14" s="1"/>
      <c r="Q14" s="1"/>
      <c r="R14" s="1"/>
      <c r="S14" s="1"/>
      <c r="T14" s="1"/>
      <c r="U14" s="1"/>
      <c r="V14" s="1"/>
      <c r="W14" s="1"/>
      <c r="X14" s="1"/>
      <c r="Y14" s="1"/>
      <c r="Z14" s="1"/>
    </row>
    <row r="15" spans="1:26" ht="15">
      <c r="A15" s="1"/>
      <c r="B15" s="6" t="s">
        <v>11</v>
      </c>
      <c r="C15" s="1" t="s">
        <v>13</v>
      </c>
      <c r="D15" s="1"/>
      <c r="E15" s="1"/>
      <c r="F15" s="1"/>
      <c r="G15" s="1"/>
      <c r="H15" s="1"/>
      <c r="I15" s="1"/>
      <c r="J15" s="1"/>
      <c r="K15" s="1"/>
      <c r="L15" s="1"/>
      <c r="M15" s="1"/>
      <c r="N15" s="1"/>
      <c r="O15" s="1"/>
      <c r="P15" s="1"/>
      <c r="Q15" s="1"/>
      <c r="R15" s="1"/>
      <c r="S15" s="1"/>
      <c r="T15" s="1"/>
      <c r="U15" s="1"/>
      <c r="V15" s="1"/>
      <c r="W15" s="1"/>
      <c r="X15" s="1"/>
      <c r="Y15" s="1"/>
      <c r="Z15" s="1"/>
    </row>
    <row r="16" spans="1:26" ht="15">
      <c r="A16" s="1"/>
      <c r="B16" s="6" t="s">
        <v>11</v>
      </c>
      <c r="C16" s="1" t="s">
        <v>14</v>
      </c>
      <c r="D16" s="1"/>
      <c r="E16" s="1"/>
      <c r="F16" s="1"/>
      <c r="G16" s="1"/>
      <c r="H16" s="1"/>
      <c r="I16" s="1"/>
      <c r="J16" s="1"/>
      <c r="K16" s="1"/>
      <c r="L16" s="1"/>
      <c r="M16" s="1"/>
      <c r="N16" s="1"/>
      <c r="O16" s="1"/>
      <c r="P16" s="1"/>
      <c r="Q16" s="1"/>
      <c r="R16" s="1"/>
      <c r="S16" s="1"/>
      <c r="T16" s="1"/>
      <c r="U16" s="1"/>
      <c r="V16" s="1"/>
      <c r="W16" s="1"/>
      <c r="X16" s="1"/>
      <c r="Y16" s="1"/>
      <c r="Z16" s="1"/>
    </row>
    <row r="17" spans="1:26" ht="15">
      <c r="A17" s="1"/>
      <c r="B17" s="6" t="s">
        <v>11</v>
      </c>
      <c r="C17" s="1" t="s">
        <v>15</v>
      </c>
      <c r="D17" s="1"/>
      <c r="E17" s="1"/>
      <c r="F17" s="1"/>
      <c r="G17" s="1"/>
      <c r="H17" s="1"/>
      <c r="I17" s="1"/>
      <c r="J17" s="1"/>
      <c r="K17" s="1"/>
      <c r="L17" s="1"/>
      <c r="M17" s="1"/>
      <c r="N17" s="1"/>
      <c r="O17" s="1"/>
      <c r="P17" s="1"/>
      <c r="Q17" s="1"/>
      <c r="R17" s="1"/>
      <c r="S17" s="1"/>
      <c r="T17" s="1"/>
      <c r="U17" s="1"/>
      <c r="V17" s="1"/>
      <c r="W17" s="1"/>
      <c r="X17" s="1"/>
      <c r="Y17" s="1"/>
      <c r="Z17" s="1"/>
    </row>
    <row r="18" spans="1:26" ht="15">
      <c r="A18" s="1"/>
      <c r="B18" s="6" t="s">
        <v>11</v>
      </c>
      <c r="C18" s="1" t="s">
        <v>16</v>
      </c>
      <c r="D18" s="1"/>
      <c r="E18" s="1"/>
      <c r="F18" s="1"/>
      <c r="G18" s="1"/>
      <c r="H18" s="1"/>
      <c r="I18" s="1"/>
      <c r="J18" s="1"/>
      <c r="K18" s="1"/>
      <c r="L18" s="1"/>
      <c r="M18" s="1"/>
      <c r="N18" s="1"/>
      <c r="O18" s="1"/>
      <c r="P18" s="1"/>
      <c r="Q18" s="1"/>
      <c r="R18" s="1"/>
      <c r="S18" s="1"/>
      <c r="T18" s="1"/>
      <c r="U18" s="1"/>
      <c r="V18" s="1"/>
      <c r="W18" s="1"/>
      <c r="X18" s="1"/>
      <c r="Y18" s="1"/>
      <c r="Z18" s="1"/>
    </row>
    <row r="19" spans="1:26" ht="15">
      <c r="A19" s="1"/>
      <c r="B19" s="1" t="s">
        <v>17</v>
      </c>
      <c r="C19" s="1"/>
      <c r="D19" s="1"/>
      <c r="E19" s="1"/>
      <c r="F19" s="1"/>
      <c r="G19" s="1"/>
      <c r="H19" s="1"/>
      <c r="I19" s="1"/>
      <c r="J19" s="1"/>
      <c r="K19" s="1"/>
      <c r="L19" s="1"/>
      <c r="M19" s="1"/>
      <c r="N19" s="1"/>
      <c r="O19" s="1"/>
      <c r="P19" s="1"/>
      <c r="Q19" s="1"/>
      <c r="R19" s="1"/>
      <c r="S19" s="1"/>
      <c r="T19" s="1"/>
      <c r="U19" s="1"/>
      <c r="V19" s="1"/>
      <c r="W19" s="1"/>
      <c r="X19" s="1"/>
      <c r="Y19" s="1"/>
      <c r="Z19" s="1"/>
    </row>
    <row r="20" spans="1:26" ht="15">
      <c r="A20" s="1"/>
      <c r="B20" s="7" t="s">
        <v>18</v>
      </c>
      <c r="C20" s="1"/>
      <c r="D20" s="1"/>
      <c r="E20" s="1"/>
      <c r="F20" s="1"/>
      <c r="G20" s="1"/>
      <c r="H20" s="1"/>
      <c r="I20" s="1"/>
      <c r="J20" s="1"/>
      <c r="K20" s="1"/>
      <c r="L20" s="1"/>
      <c r="M20" s="1"/>
      <c r="N20" s="1"/>
      <c r="O20" s="1"/>
      <c r="P20" s="1"/>
      <c r="Q20" s="1"/>
      <c r="R20" s="1"/>
      <c r="S20" s="1"/>
      <c r="T20" s="1"/>
      <c r="U20" s="1"/>
      <c r="V20" s="1"/>
      <c r="W20" s="1"/>
      <c r="X20" s="1"/>
      <c r="Y20" s="1"/>
      <c r="Z20" s="1"/>
    </row>
    <row r="21" spans="1:26" ht="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c r="A22" s="1" t="s">
        <v>19</v>
      </c>
      <c r="B22" s="5" t="s">
        <v>20</v>
      </c>
      <c r="C22" s="1"/>
      <c r="D22" s="1"/>
      <c r="E22" s="1"/>
      <c r="F22" s="1"/>
      <c r="G22" s="1"/>
      <c r="H22" s="1"/>
      <c r="I22" s="1"/>
      <c r="J22" s="1"/>
      <c r="K22" s="1"/>
      <c r="L22" s="1"/>
      <c r="M22" s="1"/>
      <c r="N22" s="1"/>
      <c r="O22" s="1"/>
      <c r="P22" s="1"/>
      <c r="Q22" s="1"/>
      <c r="R22" s="1"/>
      <c r="S22" s="1"/>
      <c r="T22" s="1"/>
      <c r="U22" s="1"/>
      <c r="V22" s="1"/>
      <c r="W22" s="1"/>
      <c r="X22" s="1"/>
      <c r="Y22" s="1"/>
      <c r="Z22" s="1"/>
    </row>
    <row r="23" spans="1:26" ht="15">
      <c r="A23" s="1"/>
      <c r="B23" s="1" t="s">
        <v>21</v>
      </c>
      <c r="C23" s="1"/>
      <c r="D23" s="1"/>
      <c r="E23" s="1"/>
      <c r="F23" s="1"/>
      <c r="G23" s="1"/>
      <c r="H23" s="1"/>
      <c r="I23" s="1"/>
      <c r="J23" s="1"/>
      <c r="K23" s="1"/>
      <c r="L23" s="1"/>
      <c r="M23" s="1"/>
      <c r="N23" s="1"/>
      <c r="O23" s="1"/>
      <c r="P23" s="1"/>
      <c r="Q23" s="1"/>
      <c r="R23" s="1"/>
      <c r="S23" s="1"/>
      <c r="T23" s="1"/>
      <c r="U23" s="1"/>
      <c r="V23" s="1"/>
      <c r="W23" s="1"/>
      <c r="X23" s="1"/>
      <c r="Y23" s="1"/>
      <c r="Z23" s="1"/>
    </row>
    <row r="24" spans="1:26" ht="15">
      <c r="A24" s="1"/>
      <c r="B24" s="1" t="s">
        <v>22</v>
      </c>
      <c r="C24" s="1"/>
      <c r="D24" s="1"/>
      <c r="E24" s="1"/>
      <c r="F24" s="1"/>
      <c r="G24" s="1"/>
      <c r="H24" s="1"/>
      <c r="I24" s="1"/>
      <c r="J24" s="1"/>
      <c r="K24" s="1"/>
      <c r="L24" s="1"/>
      <c r="M24" s="1"/>
      <c r="N24" s="1"/>
      <c r="O24" s="1"/>
      <c r="P24" s="1"/>
      <c r="Q24" s="1"/>
      <c r="R24" s="1"/>
      <c r="S24" s="1"/>
      <c r="T24" s="1"/>
      <c r="U24" s="1"/>
      <c r="V24" s="1"/>
      <c r="W24" s="1"/>
      <c r="X24" s="1"/>
      <c r="Y24" s="1"/>
      <c r="Z24" s="1"/>
    </row>
    <row r="25" spans="1:26" ht="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c r="A27" s="1" t="s">
        <v>19</v>
      </c>
      <c r="B27" s="5" t="s">
        <v>23</v>
      </c>
      <c r="C27" s="1"/>
      <c r="D27" s="1"/>
      <c r="E27" s="1"/>
      <c r="F27" s="1"/>
      <c r="G27" s="1"/>
      <c r="H27" s="1"/>
      <c r="I27" s="1"/>
      <c r="J27" s="1"/>
      <c r="K27" s="1"/>
      <c r="L27" s="1"/>
      <c r="M27" s="1"/>
      <c r="N27" s="1"/>
      <c r="O27" s="1"/>
      <c r="P27" s="1"/>
      <c r="Q27" s="1"/>
      <c r="R27" s="1"/>
      <c r="S27" s="1"/>
      <c r="T27" s="1"/>
      <c r="U27" s="1"/>
      <c r="V27" s="1"/>
      <c r="W27" s="1"/>
      <c r="X27" s="1"/>
      <c r="Y27" s="1"/>
      <c r="Z27" s="1"/>
    </row>
    <row r="28" spans="1:26" ht="15">
      <c r="A28" s="1"/>
      <c r="B28" s="1" t="s">
        <v>24</v>
      </c>
      <c r="C28" s="1"/>
      <c r="D28" s="1"/>
      <c r="E28" s="1"/>
      <c r="F28" s="1"/>
      <c r="G28" s="1"/>
      <c r="H28" s="1"/>
      <c r="I28" s="1"/>
      <c r="J28" s="1"/>
      <c r="K28" s="1"/>
      <c r="L28" s="1"/>
      <c r="M28" s="1"/>
      <c r="N28" s="1"/>
      <c r="O28" s="1"/>
      <c r="P28" s="1"/>
      <c r="Q28" s="1"/>
      <c r="R28" s="1"/>
      <c r="S28" s="1"/>
      <c r="T28" s="1"/>
      <c r="U28" s="1"/>
      <c r="V28" s="1"/>
      <c r="W28" s="1"/>
      <c r="X28" s="1"/>
      <c r="Y28" s="1"/>
      <c r="Z28" s="1"/>
    </row>
    <row r="29" spans="1:26" ht="15">
      <c r="A29" s="1"/>
      <c r="B29" s="1" t="s">
        <v>25</v>
      </c>
      <c r="C29" s="1"/>
      <c r="D29" s="1"/>
      <c r="E29" s="1"/>
      <c r="F29" s="1"/>
      <c r="G29" s="1"/>
      <c r="H29" s="1"/>
      <c r="I29" s="1"/>
      <c r="J29" s="1"/>
      <c r="K29" s="1"/>
      <c r="L29" s="1"/>
      <c r="M29" s="1"/>
      <c r="N29" s="1"/>
      <c r="O29" s="1"/>
      <c r="P29" s="1"/>
      <c r="Q29" s="1"/>
      <c r="R29" s="1"/>
      <c r="S29" s="1"/>
      <c r="T29" s="1"/>
      <c r="U29" s="1"/>
      <c r="V29" s="1"/>
      <c r="W29" s="1"/>
      <c r="X29" s="1"/>
      <c r="Y29" s="1"/>
      <c r="Z29" s="1"/>
    </row>
    <row r="30" spans="1:26" ht="15">
      <c r="A30" s="1"/>
      <c r="B30" s="1" t="s">
        <v>26</v>
      </c>
      <c r="C30" s="1"/>
      <c r="D30" s="1"/>
      <c r="E30" s="1"/>
      <c r="F30" s="1"/>
      <c r="G30" s="1"/>
      <c r="H30" s="1"/>
      <c r="I30" s="1"/>
      <c r="J30" s="1"/>
      <c r="K30" s="1"/>
      <c r="L30" s="1"/>
      <c r="M30" s="1"/>
      <c r="N30" s="1"/>
      <c r="O30" s="1"/>
      <c r="P30" s="1"/>
      <c r="Q30" s="1"/>
      <c r="R30" s="1"/>
      <c r="S30" s="1"/>
      <c r="T30" s="1"/>
      <c r="U30" s="1"/>
      <c r="V30" s="1"/>
      <c r="W30" s="1"/>
      <c r="X30" s="1"/>
      <c r="Y30" s="1"/>
      <c r="Z30" s="1"/>
    </row>
    <row r="31" spans="1:26" ht="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00"/>
    <outlinePr summaryBelow="0" summaryRight="0"/>
  </sheetPr>
  <dimension ref="A1:Q107"/>
  <sheetViews>
    <sheetView showGridLines="0" tabSelected="1" workbookViewId="0">
      <selection activeCell="J99" sqref="J99"/>
    </sheetView>
  </sheetViews>
  <sheetFormatPr baseColWidth="10" defaultColWidth="12.6640625" defaultRowHeight="15.75" customHeight="1"/>
  <cols>
    <col min="2" max="2" width="22" customWidth="1"/>
    <col min="3" max="3" width="21.1640625" customWidth="1"/>
    <col min="4" max="4" width="17" customWidth="1"/>
    <col min="5" max="5" width="20" customWidth="1"/>
    <col min="6" max="6" width="17.83203125" customWidth="1"/>
    <col min="7" max="7" width="19.5" customWidth="1"/>
    <col min="9" max="9" width="17.33203125" customWidth="1"/>
  </cols>
  <sheetData>
    <row r="1" spans="1:14" s="76" customFormat="1" ht="15.75" customHeight="1"/>
    <row r="2" spans="1:14" s="77" customFormat="1" ht="132" customHeight="1">
      <c r="A2" s="186" t="s">
        <v>153</v>
      </c>
      <c r="B2" s="186"/>
      <c r="C2" s="186"/>
      <c r="D2" s="186"/>
      <c r="E2" s="186"/>
      <c r="F2" s="186"/>
      <c r="G2" s="186"/>
      <c r="H2" s="186"/>
      <c r="I2" s="186"/>
      <c r="J2" s="99"/>
      <c r="K2" s="99"/>
    </row>
    <row r="3" spans="1:14" s="98" customFormat="1" ht="15.75" customHeight="1">
      <c r="C3" s="102" t="s">
        <v>39</v>
      </c>
      <c r="E3" s="102" t="s">
        <v>45</v>
      </c>
      <c r="G3" s="102" t="s">
        <v>59</v>
      </c>
    </row>
    <row r="4" spans="1:14" s="76" customFormat="1" ht="39" customHeight="1">
      <c r="C4" s="100">
        <f>GETPIVOTDATA("Amount",'Pivot Tables'!$A$2,"Category","Total Cost of Goods Sold")</f>
        <v>1402212.9226930002</v>
      </c>
      <c r="E4" s="101">
        <f>GETPIVOTDATA("Amount",'Pivot Tables'!$A$7,"Category","Total Expenses")</f>
        <v>1336949.9657089999</v>
      </c>
      <c r="G4" s="101">
        <f>GETPIVOTDATA("Amount",'Pivot Tables'!$A$12,"Category","Total Other Expenses")</f>
        <v>44387.5</v>
      </c>
    </row>
    <row r="5" spans="1:14" s="76" customFormat="1" ht="15.75" customHeight="1"/>
    <row r="7" spans="1:14" ht="15.75" customHeight="1">
      <c r="M7" s="191" t="s">
        <v>173</v>
      </c>
      <c r="N7" s="191"/>
    </row>
    <row r="8" spans="1:14" ht="26" customHeight="1">
      <c r="M8" s="190">
        <f>'Balance Sheet Actuals'!C9</f>
        <v>1684482.7000000002</v>
      </c>
      <c r="N8" s="190"/>
    </row>
    <row r="34" spans="2:17" ht="15.75" customHeight="1">
      <c r="B34" s="187" t="s">
        <v>209</v>
      </c>
      <c r="C34" s="187"/>
    </row>
    <row r="36" spans="2:17" ht="15.75" customHeight="1">
      <c r="E36" s="150"/>
    </row>
    <row r="37" spans="2:17" ht="15.75" customHeight="1">
      <c r="B37" s="167" t="s">
        <v>210</v>
      </c>
      <c r="C37" s="152">
        <v>45017</v>
      </c>
    </row>
    <row r="39" spans="2:17" ht="15.75" customHeight="1">
      <c r="C39" s="151" t="s">
        <v>113</v>
      </c>
      <c r="D39" s="151" t="s">
        <v>211</v>
      </c>
      <c r="F39" s="151" t="s">
        <v>212</v>
      </c>
      <c r="G39" s="151" t="s">
        <v>213</v>
      </c>
      <c r="I39" s="188" t="s">
        <v>214</v>
      </c>
      <c r="J39" s="188"/>
      <c r="K39" s="188"/>
      <c r="L39" s="188"/>
      <c r="M39" s="178"/>
      <c r="N39" s="188" t="s">
        <v>177</v>
      </c>
      <c r="O39" s="188"/>
      <c r="P39" s="188"/>
      <c r="Q39" s="188"/>
    </row>
    <row r="40" spans="2:17" ht="15.75" customHeight="1">
      <c r="B40" s="155" t="s">
        <v>35</v>
      </c>
      <c r="C40" s="156"/>
      <c r="D40" s="156"/>
    </row>
    <row r="41" spans="2:17" ht="15.75" customHeight="1">
      <c r="B41" s="157" t="s">
        <v>36</v>
      </c>
      <c r="C41" s="162">
        <f>INDEX('P&amp;L Budget'!$A$6:$M$35,MATCH(B41, 'P&amp;L Budget'!$A$6:$A$35,0),MATCH(Dashboard!$C$37, 'P&amp;L Budget'!$A$6:$M$6,0))</f>
        <v>242800.87</v>
      </c>
      <c r="D41" s="162">
        <f>SUMIFS('Actuals Transposed'!C:C,'Actuals Transposed'!A:A,Dashboard!B41,'Actuals Transposed'!B:B,Dashboard!$C$37)</f>
        <v>235516.84389999998</v>
      </c>
      <c r="F41" s="168">
        <f>D41-C41</f>
        <v>-7284.0261000000173</v>
      </c>
      <c r="G41" s="169">
        <f>D41/C41-1</f>
        <v>-3.0000000000000027E-2</v>
      </c>
    </row>
    <row r="42" spans="2:17" ht="15.75" customHeight="1" thickBot="1">
      <c r="B42" s="158" t="s">
        <v>37</v>
      </c>
      <c r="C42" s="163">
        <f>INDEX('P&amp;L Budget'!$A$6:$M$35,MATCH(B42, 'P&amp;L Budget'!$A$6:$A$35,0),MATCH(Dashboard!$C$37, 'P&amp;L Budget'!$A$6:$M$6,0))</f>
        <v>148393.13</v>
      </c>
      <c r="D42" s="163">
        <f>SUMIFS('Actuals Transposed'!C:C,'Actuals Transposed'!A:A,Dashboard!B42,'Actuals Transposed'!B:B,Dashboard!$C$37)</f>
        <v>151360.9926</v>
      </c>
      <c r="F42" s="174">
        <f t="shared" ref="F42:F68" si="0">D42-C42</f>
        <v>2967.8625999999931</v>
      </c>
      <c r="G42" s="175">
        <f t="shared" ref="G42:G43" si="1">D42/C42-1</f>
        <v>2.0000000000000018E-2</v>
      </c>
    </row>
    <row r="43" spans="2:17" ht="15.75" customHeight="1">
      <c r="B43" s="159" t="s">
        <v>38</v>
      </c>
      <c r="C43" s="164">
        <f>INDEX('P&amp;L Budget'!$A$6:$M$35,MATCH(B43, 'P&amp;L Budget'!$A$6:$A$35,0),MATCH(Dashboard!$C$37, 'P&amp;L Budget'!$A$6:$M$6,0))</f>
        <v>391194</v>
      </c>
      <c r="D43" s="164">
        <f>SUMIFS('Actuals Transposed'!C:C,'Actuals Transposed'!A:A,Dashboard!B43,'Actuals Transposed'!B:B,Dashboard!$C$37)</f>
        <v>386877.83649999998</v>
      </c>
      <c r="F43" s="170">
        <f t="shared" si="0"/>
        <v>-4316.1635000000242</v>
      </c>
      <c r="G43" s="171">
        <f t="shared" si="1"/>
        <v>-1.103330700368621E-2</v>
      </c>
    </row>
    <row r="44" spans="2:17" ht="15.75" customHeight="1">
      <c r="B44" s="155" t="s">
        <v>39</v>
      </c>
      <c r="C44" s="162"/>
      <c r="D44" s="162"/>
      <c r="F44" s="168"/>
      <c r="G44" s="169"/>
    </row>
    <row r="45" spans="2:17" ht="15.75" customHeight="1">
      <c r="B45" s="157" t="s">
        <v>40</v>
      </c>
      <c r="C45" s="162">
        <f>INDEX('P&amp;L Budget'!$A$6:$M$35,MATCH(B45, 'P&amp;L Budget'!$A$6:$A$35,0),MATCH(Dashboard!$C$37, 'P&amp;L Budget'!$A$6:$M$6,0))</f>
        <v>114742.03</v>
      </c>
      <c r="D45" s="162">
        <f>SUMIFS('Actuals Transposed'!C:C,'Actuals Transposed'!A:A,Dashboard!B45,'Actuals Transposed'!B:B,Dashboard!$C$37)</f>
        <v>113594.6097</v>
      </c>
      <c r="F45" s="168">
        <f t="shared" ref="F45:F48" si="2">C45-D45</f>
        <v>1147.420299999998</v>
      </c>
      <c r="G45" s="169">
        <f>IFERROR(C45/D45-1, 0)</f>
        <v>1.0101010101010166E-2</v>
      </c>
    </row>
    <row r="46" spans="2:17" ht="15.75" customHeight="1">
      <c r="B46" s="157" t="s">
        <v>41</v>
      </c>
      <c r="C46" s="162">
        <f>INDEX('P&amp;L Budget'!$A$6:$M$35,MATCH(B46, 'P&amp;L Budget'!$A$6:$A$35,0),MATCH(Dashboard!$C$37, 'P&amp;L Budget'!$A$6:$M$6,0))</f>
        <v>67588.03</v>
      </c>
      <c r="D46" s="162">
        <f>SUMIFS('Actuals Transposed'!C:C,'Actuals Transposed'!A:A,Dashboard!B46,'Actuals Transposed'!B:B,Dashboard!$C$37)</f>
        <v>72319.1921</v>
      </c>
      <c r="F46" s="168">
        <f t="shared" si="2"/>
        <v>-4731.1621000000014</v>
      </c>
      <c r="G46" s="169">
        <f t="shared" ref="G46:G48" si="3">IFERROR(C46/D46-1, 0)</f>
        <v>-6.5420560747663559E-2</v>
      </c>
    </row>
    <row r="47" spans="2:17" ht="15.75" customHeight="1" thickBot="1">
      <c r="B47" s="158" t="s">
        <v>42</v>
      </c>
      <c r="C47" s="163">
        <f>INDEX('P&amp;L Budget'!$A$6:$M$35,MATCH(B47, 'P&amp;L Budget'!$A$6:$A$35,0),MATCH(Dashboard!$C$37, 'P&amp;L Budget'!$A$6:$M$6,0))</f>
        <v>7823.88</v>
      </c>
      <c r="D47" s="163">
        <f>SUMIFS('Actuals Transposed'!C:C,'Actuals Transposed'!A:A,Dashboard!B47,'Actuals Transposed'!B:B,Dashboard!$C$37)</f>
        <v>7737.5567299999993</v>
      </c>
      <c r="F47" s="174">
        <f t="shared" si="2"/>
        <v>86.323270000000775</v>
      </c>
      <c r="G47" s="175">
        <f t="shared" si="3"/>
        <v>1.1156398978673598E-2</v>
      </c>
    </row>
    <row r="48" spans="2:17" ht="15.75" customHeight="1" thickBot="1">
      <c r="B48" s="160" t="s">
        <v>43</v>
      </c>
      <c r="C48" s="165">
        <f>INDEX('P&amp;L Budget'!$A$6:$M$35,MATCH(B48, 'P&amp;L Budget'!$A$6:$A$35,0),MATCH(Dashboard!$C$37, 'P&amp;L Budget'!$A$6:$M$6,0))</f>
        <v>190153.94</v>
      </c>
      <c r="D48" s="165">
        <f>SUMIFS('Actuals Transposed'!C:C,'Actuals Transposed'!A:A,Dashboard!B48,'Actuals Transposed'!B:B,Dashboard!$C$37)</f>
        <v>193651.35853000003</v>
      </c>
      <c r="F48" s="172">
        <f t="shared" si="2"/>
        <v>-3497.4185300000245</v>
      </c>
      <c r="G48" s="177">
        <f t="shared" si="3"/>
        <v>-1.8060387267865297E-2</v>
      </c>
    </row>
    <row r="49" spans="2:12" ht="15.75" customHeight="1">
      <c r="B49" s="159" t="s">
        <v>44</v>
      </c>
      <c r="C49" s="164">
        <f>INDEX('P&amp;L Budget'!$A$6:$M$35,MATCH(B49, 'P&amp;L Budget'!$A$6:$A$35,0),MATCH(Dashboard!$C$37, 'P&amp;L Budget'!$A$6:$M$6,0))</f>
        <v>201040.06</v>
      </c>
      <c r="D49" s="164">
        <f>SUMIFS('Actuals Transposed'!C:C,'Actuals Transposed'!A:A,Dashboard!B49,'Actuals Transposed'!B:B,Dashboard!$C$37)</f>
        <v>193226.47796999995</v>
      </c>
      <c r="F49" s="170">
        <f>D49-C49</f>
        <v>-7813.5820300000487</v>
      </c>
      <c r="G49" s="171">
        <f>D49/C49-1</f>
        <v>-3.8865796349245252E-2</v>
      </c>
    </row>
    <row r="50" spans="2:12" ht="15.75" customHeight="1">
      <c r="B50" s="155" t="s">
        <v>45</v>
      </c>
      <c r="C50" s="162"/>
      <c r="D50" s="162"/>
      <c r="F50" s="168"/>
      <c r="G50" s="169"/>
    </row>
    <row r="51" spans="2:12" ht="15.75" customHeight="1">
      <c r="B51" s="157" t="s">
        <v>46</v>
      </c>
      <c r="C51" s="162">
        <f>INDEX('P&amp;L Budget'!$A$6:$M$35,MATCH(B51, 'P&amp;L Budget'!$A$6:$A$35,0),MATCH(Dashboard!$C$37, 'P&amp;L Budget'!$A$6:$M$6,0))</f>
        <v>43031.340000000004</v>
      </c>
      <c r="D51" s="162">
        <f>SUMIFS('Actuals Transposed'!C:C,'Actuals Transposed'!A:A,Dashboard!B51,'Actuals Transposed'!B:B,Dashboard!$C$37)</f>
        <v>46473.847200000004</v>
      </c>
      <c r="F51" s="168">
        <f>C51-D51</f>
        <v>-3442.5072</v>
      </c>
      <c r="G51" s="169">
        <f t="shared" ref="G51:G68" si="4">IFERROR(C51/D51-1,0)</f>
        <v>-7.407407407407407E-2</v>
      </c>
    </row>
    <row r="52" spans="2:12" ht="15.75" customHeight="1">
      <c r="B52" s="157" t="s">
        <v>47</v>
      </c>
      <c r="C52" s="162">
        <f>INDEX('P&amp;L Budget'!$A$6:$M$35,MATCH(B52, 'P&amp;L Budget'!$A$6:$A$35,0),MATCH(Dashboard!$C$37, 'P&amp;L Budget'!$A$6:$M$6,0))</f>
        <v>53469.1</v>
      </c>
      <c r="D52" s="162">
        <f>SUMIFS('Actuals Transposed'!C:C,'Actuals Transposed'!A:A,Dashboard!B52,'Actuals Transposed'!B:B,Dashboard!$C$37)</f>
        <v>58281.319000000003</v>
      </c>
      <c r="F52" s="168">
        <f t="shared" ref="F52:F67" si="5">C52-D52</f>
        <v>-4812.2190000000046</v>
      </c>
      <c r="G52" s="169">
        <f t="shared" si="4"/>
        <v>-8.2568807339449601E-2</v>
      </c>
    </row>
    <row r="53" spans="2:12" ht="15.75" customHeight="1">
      <c r="B53" s="157" t="s">
        <v>48</v>
      </c>
      <c r="C53" s="162">
        <f>INDEX('P&amp;L Budget'!$A$6:$M$35,MATCH(B53, 'P&amp;L Budget'!$A$6:$A$35,0),MATCH(Dashboard!$C$37, 'P&amp;L Budget'!$A$6:$M$6,0))</f>
        <v>3911.94</v>
      </c>
      <c r="D53" s="162">
        <f>SUMIFS('Actuals Transposed'!C:C,'Actuals Transposed'!A:A,Dashboard!B53,'Actuals Transposed'!B:B,Dashboard!$C$37)</f>
        <v>3911.94</v>
      </c>
      <c r="F53" s="168">
        <f t="shared" si="5"/>
        <v>0</v>
      </c>
      <c r="G53" s="169">
        <f t="shared" si="4"/>
        <v>0</v>
      </c>
    </row>
    <row r="54" spans="2:12" ht="15.75" customHeight="1">
      <c r="B54" s="157" t="s">
        <v>49</v>
      </c>
      <c r="C54" s="162">
        <f>INDEX('P&amp;L Budget'!$A$6:$M$35,MATCH(B54, 'P&amp;L Budget'!$A$6:$A$35,0),MATCH(Dashboard!$C$37, 'P&amp;L Budget'!$A$6:$M$6,0))</f>
        <v>5774</v>
      </c>
      <c r="D54" s="162">
        <f>SUMIFS('Actuals Transposed'!C:C,'Actuals Transposed'!A:A,Dashboard!B54,'Actuals Transposed'!B:B,Dashboard!$C$37)</f>
        <v>5312.08</v>
      </c>
      <c r="F54" s="168">
        <f t="shared" si="5"/>
        <v>461.92000000000007</v>
      </c>
      <c r="G54" s="169">
        <f t="shared" si="4"/>
        <v>8.6956521739130377E-2</v>
      </c>
    </row>
    <row r="55" spans="2:12" ht="15.75" customHeight="1">
      <c r="B55" s="157" t="s">
        <v>50</v>
      </c>
      <c r="C55" s="162">
        <f>INDEX('P&amp;L Budget'!$A$6:$M$35,MATCH(B55, 'P&amp;L Budget'!$A$6:$A$35,0),MATCH(Dashboard!$C$37, 'P&amp;L Budget'!$A$6:$M$6,0))</f>
        <v>44008</v>
      </c>
      <c r="D55" s="162">
        <f>SUMIFS('Actuals Transposed'!C:C,'Actuals Transposed'!A:A,Dashboard!B55,'Actuals Transposed'!B:B,Dashboard!$C$37)</f>
        <v>44448.08</v>
      </c>
      <c r="F55" s="168">
        <f t="shared" si="5"/>
        <v>-440.08000000000175</v>
      </c>
      <c r="G55" s="169">
        <f t="shared" si="4"/>
        <v>-9.9009900990099098E-3</v>
      </c>
    </row>
    <row r="56" spans="2:12" ht="15.75" customHeight="1">
      <c r="B56" s="157" t="s">
        <v>51</v>
      </c>
      <c r="C56" s="162">
        <f>INDEX('P&amp;L Budget'!$A$6:$M$35,MATCH(B56, 'P&amp;L Budget'!$A$6:$A$35,0),MATCH(Dashboard!$C$37, 'P&amp;L Budget'!$A$6:$M$6,0))</f>
        <v>7927.52</v>
      </c>
      <c r="D56" s="162">
        <f>SUMIFS('Actuals Transposed'!C:C,'Actuals Transposed'!A:A,Dashboard!B56,'Actuals Transposed'!B:B,Dashboard!$C$37)</f>
        <v>8165.3456000000006</v>
      </c>
      <c r="F56" s="168">
        <f t="shared" si="5"/>
        <v>-237.82560000000012</v>
      </c>
      <c r="G56" s="169">
        <f t="shared" si="4"/>
        <v>-2.9126213592232997E-2</v>
      </c>
    </row>
    <row r="57" spans="2:12" ht="15.75" customHeight="1">
      <c r="B57" s="157" t="s">
        <v>52</v>
      </c>
      <c r="C57" s="162">
        <f>INDEX('P&amp;L Budget'!$A$6:$M$35,MATCH(B57, 'P&amp;L Budget'!$A$6:$A$35,0),MATCH(Dashboard!$C$37, 'P&amp;L Budget'!$A$6:$M$6,0))</f>
        <v>11400</v>
      </c>
      <c r="D57" s="162">
        <f>SUMIFS('Actuals Transposed'!C:C,'Actuals Transposed'!A:A,Dashboard!B57,'Actuals Transposed'!B:B,Dashboard!$C$37)</f>
        <v>10488</v>
      </c>
      <c r="F57" s="168">
        <f t="shared" si="5"/>
        <v>912</v>
      </c>
      <c r="G57" s="169">
        <f t="shared" si="4"/>
        <v>8.6956521739130377E-2</v>
      </c>
      <c r="I57" s="188" t="s">
        <v>39</v>
      </c>
      <c r="J57" s="188"/>
      <c r="K57" s="188"/>
      <c r="L57" s="188"/>
    </row>
    <row r="58" spans="2:12" ht="15.75" customHeight="1">
      <c r="B58" s="157" t="s">
        <v>53</v>
      </c>
      <c r="C58" s="162">
        <f>INDEX('P&amp;L Budget'!$A$6:$M$35,MATCH(B58, 'P&amp;L Budget'!$A$6:$A$35,0),MATCH(Dashboard!$C$37, 'P&amp;L Budget'!$A$6:$M$6,0))</f>
        <v>20000</v>
      </c>
      <c r="D58" s="162">
        <f>SUMIFS('Actuals Transposed'!C:C,'Actuals Transposed'!A:A,Dashboard!B58,'Actuals Transposed'!B:B,Dashboard!$C$37)</f>
        <v>20000</v>
      </c>
      <c r="F58" s="168">
        <f t="shared" si="5"/>
        <v>0</v>
      </c>
      <c r="G58" s="169">
        <f t="shared" si="4"/>
        <v>0</v>
      </c>
    </row>
    <row r="59" spans="2:12" ht="15.75" customHeight="1" thickBot="1">
      <c r="B59" s="160" t="s">
        <v>54</v>
      </c>
      <c r="C59" s="165">
        <f>INDEX('P&amp;L Budget'!$A$6:$M$35,MATCH(B59, 'P&amp;L Budget'!$A$6:$A$35,0),MATCH(Dashboard!$C$37, 'P&amp;L Budget'!$A$6:$M$6,0))</f>
        <v>189521.9</v>
      </c>
      <c r="D59" s="165">
        <f>SUMIFS('Actuals Transposed'!C:C,'Actuals Transposed'!A:A,Dashboard!B59,'Actuals Transposed'!B:B,Dashboard!$C$37)</f>
        <v>197080.61180000001</v>
      </c>
      <c r="F59" s="172">
        <f t="shared" si="5"/>
        <v>-7558.7118000000191</v>
      </c>
      <c r="G59" s="173">
        <f t="shared" si="4"/>
        <v>-3.8353401336457704E-2</v>
      </c>
    </row>
    <row r="60" spans="2:12" ht="15.75" customHeight="1">
      <c r="B60" s="159" t="s">
        <v>55</v>
      </c>
      <c r="C60" s="164">
        <f>INDEX('P&amp;L Budget'!$A$6:$M$35,MATCH(B60, 'P&amp;L Budget'!$A$6:$A$35,0),MATCH(Dashboard!$C$37, 'P&amp;L Budget'!$A$6:$M$6,0))</f>
        <v>11518.160000000003</v>
      </c>
      <c r="D60" s="164">
        <f>SUMIFS('Actuals Transposed'!C:C,'Actuals Transposed'!A:A,Dashboard!B60,'Actuals Transposed'!B:B,Dashboard!$C$37)</f>
        <v>-3854.1338300000643</v>
      </c>
      <c r="F60" s="170">
        <f t="shared" si="5"/>
        <v>15372.293830000068</v>
      </c>
      <c r="G60" s="171">
        <f t="shared" si="4"/>
        <v>-3.9885210291205202</v>
      </c>
    </row>
    <row r="61" spans="2:12" ht="15.75" customHeight="1">
      <c r="B61" s="155" t="s">
        <v>56</v>
      </c>
      <c r="C61" s="162"/>
      <c r="D61" s="162"/>
      <c r="F61" s="168"/>
      <c r="G61" s="169"/>
    </row>
    <row r="62" spans="2:12" ht="15.75" customHeight="1">
      <c r="B62" s="157" t="s">
        <v>57</v>
      </c>
      <c r="C62" s="162">
        <f>INDEX('P&amp;L Budget'!$A$6:$M$35,MATCH(B62, 'P&amp;L Budget'!$A$6:$A$35,0),MATCH(Dashboard!$C$37, 'P&amp;L Budget'!$A$6:$M$6,0))</f>
        <v>250</v>
      </c>
      <c r="D62" s="162">
        <f>SUMIFS('Actuals Transposed'!C:C,'Actuals Transposed'!A:A,Dashboard!B62,'Actuals Transposed'!B:B,Dashboard!$C$37)</f>
        <v>250</v>
      </c>
      <c r="F62" s="168">
        <f t="shared" si="5"/>
        <v>0</v>
      </c>
      <c r="G62" s="169">
        <f t="shared" si="4"/>
        <v>0</v>
      </c>
    </row>
    <row r="63" spans="2:12" ht="15.75" customHeight="1">
      <c r="B63" s="159" t="s">
        <v>58</v>
      </c>
      <c r="C63" s="162">
        <f>INDEX('P&amp;L Budget'!$A$6:$M$35,MATCH(B63, 'P&amp;L Budget'!$A$6:$A$35,0),MATCH(Dashboard!$C$37, 'P&amp;L Budget'!$A$6:$M$6,0))</f>
        <v>250</v>
      </c>
      <c r="D63" s="162">
        <f>SUMIFS('Actuals Transposed'!C:C,'Actuals Transposed'!A:A,Dashboard!B63,'Actuals Transposed'!B:B,Dashboard!$C$37)</f>
        <v>250</v>
      </c>
      <c r="F63" s="168">
        <f t="shared" si="5"/>
        <v>0</v>
      </c>
      <c r="G63" s="169">
        <f t="shared" si="4"/>
        <v>0</v>
      </c>
    </row>
    <row r="64" spans="2:12" ht="15.75" customHeight="1">
      <c r="B64" s="155" t="s">
        <v>59</v>
      </c>
      <c r="C64" s="162"/>
      <c r="D64" s="162"/>
      <c r="F64" s="168"/>
      <c r="G64" s="169"/>
    </row>
    <row r="65" spans="2:10" ht="15.75" customHeight="1">
      <c r="B65" s="157" t="s">
        <v>60</v>
      </c>
      <c r="C65" s="162">
        <f>INDEX('P&amp;L Budget'!$A$6:$M$35,MATCH(B65, 'P&amp;L Budget'!$A$6:$A$35,0),MATCH(Dashboard!$C$37, 'P&amp;L Budget'!$A$6:$M$6,0))</f>
        <v>4162.5</v>
      </c>
      <c r="D65" s="162">
        <f>SUMIFS('Actuals Transposed'!C:C,'Actuals Transposed'!A:A,Dashboard!B65,'Actuals Transposed'!B:B,Dashboard!$C$37)</f>
        <v>4162.5</v>
      </c>
      <c r="F65" s="168">
        <f t="shared" si="5"/>
        <v>0</v>
      </c>
      <c r="G65" s="169">
        <f t="shared" si="4"/>
        <v>0</v>
      </c>
    </row>
    <row r="66" spans="2:10" ht="15.75" customHeight="1" thickBot="1">
      <c r="B66" s="158" t="s">
        <v>61</v>
      </c>
      <c r="C66" s="163">
        <f>INDEX('P&amp;L Budget'!$A$6:$M$35,MATCH(B66, 'P&amp;L Budget'!$A$6:$A$35,0),MATCH(Dashboard!$C$37, 'P&amp;L Budget'!$A$6:$M$6,0))</f>
        <v>750</v>
      </c>
      <c r="D66" s="163">
        <f>SUMIFS('Actuals Transposed'!C:C,'Actuals Transposed'!A:A,Dashboard!B66,'Actuals Transposed'!B:B,Dashboard!$C$37)</f>
        <v>750</v>
      </c>
      <c r="F66" s="174">
        <f t="shared" si="5"/>
        <v>0</v>
      </c>
      <c r="G66" s="175">
        <f t="shared" si="4"/>
        <v>0</v>
      </c>
    </row>
    <row r="67" spans="2:10" ht="15.75" customHeight="1" thickBot="1">
      <c r="B67" s="160" t="s">
        <v>62</v>
      </c>
      <c r="C67" s="165">
        <f>INDEX('P&amp;L Budget'!$A$6:$M$35,MATCH(B67, 'P&amp;L Budget'!$A$6:$A$35,0),MATCH(Dashboard!$C$37, 'P&amp;L Budget'!$A$6:$M$6,0))</f>
        <v>4912.5</v>
      </c>
      <c r="D67" s="165">
        <f>SUMIFS('Actuals Transposed'!C:C,'Actuals Transposed'!A:A,Dashboard!B67,'Actuals Transposed'!B:B,Dashboard!$C$37)</f>
        <v>4912.5</v>
      </c>
      <c r="F67" s="176">
        <f t="shared" si="5"/>
        <v>0</v>
      </c>
      <c r="G67" s="177">
        <f t="shared" si="4"/>
        <v>0</v>
      </c>
    </row>
    <row r="68" spans="2:10" ht="15.75" customHeight="1" thickBot="1">
      <c r="B68" s="161" t="s">
        <v>63</v>
      </c>
      <c r="C68" s="166">
        <f>INDEX('P&amp;L Budget'!$A$6:$M$35,MATCH(B68, 'P&amp;L Budget'!$A$6:$A$35,0),MATCH(Dashboard!$C$37, 'P&amp;L Budget'!$A$6:$M$6,0))</f>
        <v>6855.6600000000035</v>
      </c>
      <c r="D68" s="166">
        <f>SUMIFS('Actuals Transposed'!C:C,'Actuals Transposed'!A:A,Dashboard!B68,'Actuals Transposed'!B:B,Dashboard!$C$37)</f>
        <v>-8516.6338300000643</v>
      </c>
      <c r="F68" s="170">
        <f t="shared" si="0"/>
        <v>-15372.293830000068</v>
      </c>
      <c r="G68" s="171">
        <f t="shared" si="4"/>
        <v>-1.8049729666491898</v>
      </c>
    </row>
    <row r="73" spans="2:10" ht="21" customHeight="1">
      <c r="B73" s="189" t="s">
        <v>215</v>
      </c>
      <c r="C73" s="189"/>
      <c r="D73" s="189"/>
      <c r="E73" s="189"/>
      <c r="F73" s="189"/>
      <c r="G73" s="189"/>
      <c r="H73" s="189"/>
      <c r="I73" s="189"/>
      <c r="J73" s="189"/>
    </row>
    <row r="93" spans="2:3" ht="15.75" customHeight="1">
      <c r="B93" s="184" t="s">
        <v>216</v>
      </c>
    </row>
    <row r="95" spans="2:3" ht="15.75" customHeight="1">
      <c r="B95" s="179" t="s">
        <v>154</v>
      </c>
      <c r="C95" s="180" t="s">
        <v>119</v>
      </c>
    </row>
    <row r="97" spans="2:3" ht="15.75" customHeight="1">
      <c r="C97" s="194" t="s">
        <v>218</v>
      </c>
    </row>
    <row r="98" spans="2:3" ht="15.75" customHeight="1">
      <c r="B98" s="181" t="s">
        <v>141</v>
      </c>
      <c r="C98" s="185" cm="1">
        <f t="array" ref="C98">_xlfn.XLOOKUP(B98, 'Vendor Expenses Copy'!$A$46:$A$55, _xlfn.XLOOKUP(Dashboard!$C$95, 'Vendor Expenses Copy'!$B$45:$M$45, 'Vendor Expenses Copy'!$B$46:$M$55),"")</f>
        <v>644126.65457000001</v>
      </c>
    </row>
    <row r="99" spans="2:3" ht="15.75" customHeight="1">
      <c r="B99" s="181" t="s">
        <v>148</v>
      </c>
      <c r="C99" s="185" cm="1">
        <f t="array" ref="C99">_xlfn.XLOOKUP(B99, 'Vendor Expenses Copy'!$A$46:$A$55, _xlfn.XLOOKUP(Dashboard!$C$95, 'Vendor Expenses Copy'!$B$45:$M$45, 'Vendor Expenses Copy'!$B$46:$M$55),"")</f>
        <v>577122.99777000002</v>
      </c>
    </row>
    <row r="100" spans="2:3" ht="15.75" customHeight="1">
      <c r="B100" s="181" t="s">
        <v>136</v>
      </c>
      <c r="C100" s="185" cm="1">
        <f t="array" ref="C100">_xlfn.XLOOKUP(B100, 'Vendor Expenses Copy'!$A$46:$A$55, _xlfn.XLOOKUP(Dashboard!$C$95, 'Vendor Expenses Copy'!$B$45:$M$45, 'Vendor Expenses Copy'!$B$46:$M$55),"")</f>
        <v>240675.10900000003</v>
      </c>
    </row>
    <row r="101" spans="2:3" ht="15.75" customHeight="1">
      <c r="B101" s="181" t="s">
        <v>151</v>
      </c>
      <c r="C101" s="185" cm="1">
        <f t="array" ref="C101">_xlfn.XLOOKUP(B101, 'Vendor Expenses Copy'!$A$46:$A$55, _xlfn.XLOOKUP(Dashboard!$C$95, 'Vendor Expenses Copy'!$B$45:$M$45, 'Vendor Expenses Copy'!$B$46:$M$55),"")</f>
        <v>93667.152847820078</v>
      </c>
    </row>
    <row r="102" spans="2:3" ht="15.75" customHeight="1">
      <c r="B102" s="181" t="s">
        <v>142</v>
      </c>
      <c r="C102" s="185" cm="1">
        <f t="array" ref="C102">_xlfn.XLOOKUP(B102, 'Vendor Expenses Copy'!$A$46:$A$55, _xlfn.XLOOKUP(Dashboard!$C$95, 'Vendor Expenses Copy'!$B$45:$M$45, 'Vendor Expenses Copy'!$B$46:$M$55),"")</f>
        <v>119491.8904165</v>
      </c>
    </row>
    <row r="103" spans="2:3" ht="15.75" customHeight="1">
      <c r="B103" s="181" t="s">
        <v>138</v>
      </c>
      <c r="C103" s="185" cm="1">
        <f t="array" ref="C103">_xlfn.XLOOKUP(B103, 'Vendor Expenses Copy'!$A$46:$A$55, _xlfn.XLOOKUP(Dashboard!$C$95, 'Vendor Expenses Copy'!$B$45:$M$45, 'Vendor Expenses Copy'!$B$46:$M$55),"")</f>
        <v>133208.95799999998</v>
      </c>
    </row>
    <row r="104" spans="2:3" ht="15.75" customHeight="1">
      <c r="B104" s="181" t="s">
        <v>139</v>
      </c>
      <c r="C104" s="185" cm="1">
        <f t="array" ref="C104">_xlfn.XLOOKUP(B104, 'Vendor Expenses Copy'!$A$46:$A$55, _xlfn.XLOOKUP(Dashboard!$C$95, 'Vendor Expenses Copy'!$B$45:$M$45, 'Vendor Expenses Copy'!$B$46:$M$55),"")</f>
        <v>76597.823285799997</v>
      </c>
    </row>
    <row r="105" spans="2:3" ht="15.75" customHeight="1">
      <c r="B105" s="181" t="s">
        <v>134</v>
      </c>
      <c r="C105" s="185" cm="1">
        <f t="array" ref="C105">_xlfn.XLOOKUP(B105, 'Vendor Expenses Copy'!$A$46:$A$55, _xlfn.XLOOKUP(Dashboard!$C$95, 'Vendor Expenses Copy'!$B$45:$M$45, 'Vendor Expenses Copy'!$B$46:$M$55),"")</f>
        <v>40480.669293900006</v>
      </c>
    </row>
    <row r="106" spans="2:3" ht="15.75" customHeight="1">
      <c r="B106" s="181" t="s">
        <v>137</v>
      </c>
      <c r="C106" s="185" cm="1">
        <f t="array" ref="C106">_xlfn.XLOOKUP(B106, 'Vendor Expenses Copy'!$A$46:$A$55, _xlfn.XLOOKUP(Dashboard!$C$95, 'Vendor Expenses Copy'!$B$45:$M$45, 'Vendor Expenses Copy'!$B$46:$M$55),"")</f>
        <v>40480.669293900006</v>
      </c>
    </row>
    <row r="107" spans="2:3" ht="15.75" customHeight="1">
      <c r="B107" s="181" t="s">
        <v>129</v>
      </c>
      <c r="C107" s="185" cm="1">
        <f t="array" ref="C107">_xlfn.XLOOKUP(B107, 'Vendor Expenses Copy'!$A$46:$A$55, _xlfn.XLOOKUP(Dashboard!$C$95, 'Vendor Expenses Copy'!$B$45:$M$45, 'Vendor Expenses Copy'!$B$46:$M$55),"")</f>
        <v>38353.220999999998</v>
      </c>
    </row>
  </sheetData>
  <mergeCells count="8">
    <mergeCell ref="N39:Q39"/>
    <mergeCell ref="M8:N8"/>
    <mergeCell ref="M7:N7"/>
    <mergeCell ref="A2:I2"/>
    <mergeCell ref="B34:C34"/>
    <mergeCell ref="I39:L39"/>
    <mergeCell ref="B73:J73"/>
    <mergeCell ref="I57:L57"/>
  </mergeCells>
  <conditionalFormatting sqref="F41:G68">
    <cfRule type="cellIs" dxfId="1" priority="1" operator="lessThan">
      <formula>0</formula>
    </cfRule>
    <cfRule type="cellIs" dxfId="0" priority="6" operator="greaterThan">
      <formula>0</formula>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priority="9" id="{3993F099-B217-FB4A-B65E-6A60C225DC9D}">
            <x14:dataBar minLength="0" maxLength="100" gradient="0">
              <x14:cfvo type="autoMin"/>
              <x14:cfvo type="num">
                <xm:f>'Pivot Tables'!$B$19</xm:f>
              </x14:cfvo>
              <x14:fillColor theme="4"/>
              <x14:negativeFillColor rgb="FFFF0000"/>
              <x14:axisColor rgb="FF000000"/>
            </x14:dataBar>
          </x14:cfRule>
          <x14:cfRule type="dataBar" priority="10" id="{38BAD700-EC1C-4846-BE25-86C05BF36BB6}">
            <x14:dataBar minLength="0" maxLength="100" gradient="0">
              <x14:cfvo type="autoMin"/>
              <x14:cfvo type="num">
                <xm:f>'Pivot Tables'!$B$19</xm:f>
              </x14:cfvo>
              <x14:fillColor theme="4" tint="0.39997558519241921"/>
              <x14:negativeFillColor rgb="FFFF0000"/>
              <x14:axisColor rgb="FF000000"/>
            </x14:dataBar>
          </x14:cfRule>
          <x14:cfRule type="dataBar" priority="11" id="{007898FD-0927-E641-870E-1A2154ADED56}">
            <x14:dataBar minLength="0" maxLength="100" gradient="0">
              <x14:cfvo type="autoMin"/>
              <x14:cfvo type="num">
                <xm:f>'Pivot Tables'!$B$19</xm:f>
              </x14:cfvo>
              <x14:fillColor theme="4" tint="-0.249977111117893"/>
              <x14:negativeFillColor rgb="FFFF0000"/>
              <x14:axisColor rgb="FF000000"/>
            </x14:dataBar>
          </x14:cfRule>
          <x14:cfRule type="dataBar" priority="12" id="{A14AFDDA-9866-554E-92C7-23CF52AD77B5}">
            <x14:dataBar minLength="0" maxLength="100" gradient="0">
              <x14:cfvo type="autoMin"/>
              <x14:cfvo type="num">
                <xm:f>'Pivot Tables'!$B$19</xm:f>
              </x14:cfvo>
              <x14:fillColor rgb="FF0070C0"/>
              <x14:negativeFillColor rgb="FFFF0000"/>
              <x14:axisColor rgb="FF000000"/>
            </x14:dataBar>
          </x14:cfRule>
          <x14:cfRule type="dataBar" priority="15" id="{C3B4F1E8-0F70-9D46-AB1B-D0136FFF09A2}">
            <x14:dataBar minLength="0" maxLength="100" gradient="0">
              <x14:cfvo type="autoMin"/>
              <x14:cfvo type="num">
                <xm:f>'Pivot Tables'!$B$19</xm:f>
              </x14:cfvo>
              <x14:fillColor rgb="FF002060"/>
              <x14:negativeFillColor rgb="FFFF0000"/>
              <x14:axisColor rgb="FF000000"/>
            </x14:dataBar>
          </x14:cfRule>
          <xm:sqref>C4</xm:sqref>
        </x14:conditionalFormatting>
        <x14:conditionalFormatting xmlns:xm="http://schemas.microsoft.com/office/excel/2006/main">
          <x14:cfRule type="dataBar" priority="8" id="{BAEAD375-C908-624C-AF7B-F194515A79EF}">
            <x14:dataBar minLength="0" maxLength="100" gradient="0">
              <x14:cfvo type="autoMin"/>
              <x14:cfvo type="num">
                <xm:f>'Pivot Tables'!$B$25</xm:f>
              </x14:cfvo>
              <x14:fillColor theme="4"/>
              <x14:negativeFillColor rgb="FFFF0000"/>
              <x14:axisColor rgb="FF000000"/>
            </x14:dataBar>
          </x14:cfRule>
          <x14:cfRule type="dataBar" priority="14" id="{1C82F103-02DF-274F-BBC9-464E7D11A780}">
            <x14:dataBar minLength="0" maxLength="100" gradient="0">
              <x14:cfvo type="autoMin"/>
              <x14:cfvo type="num">
                <xm:f>'Pivot Tables'!$B$25</xm:f>
              </x14:cfvo>
              <x14:fillColor rgb="FF002060"/>
              <x14:negativeFillColor rgb="FFFF0000"/>
              <x14:axisColor rgb="FF000000"/>
            </x14:dataBar>
          </x14:cfRule>
          <xm:sqref>E4</xm:sqref>
        </x14:conditionalFormatting>
        <x14:conditionalFormatting xmlns:xm="http://schemas.microsoft.com/office/excel/2006/main">
          <x14:cfRule type="dataBar" priority="7" id="{BAE5AEB1-EAB3-3044-BBD4-9EC5D811CEAB}">
            <x14:dataBar minLength="0" maxLength="100" gradient="0">
              <x14:cfvo type="autoMin"/>
              <x14:cfvo type="num">
                <xm:f>'Pivot Tables'!$B$31</xm:f>
              </x14:cfvo>
              <x14:fillColor theme="4"/>
              <x14:negativeFillColor rgb="FFFF0000"/>
              <x14:axisColor rgb="FF000000"/>
            </x14:dataBar>
          </x14:cfRule>
          <x14:cfRule type="dataBar" priority="13" id="{9347BEFF-3C67-0E49-97DF-A64D44E48E76}">
            <x14:dataBar minLength="0" maxLength="100" gradient="0">
              <x14:cfvo type="autoMin"/>
              <x14:cfvo type="num">
                <xm:f>'Pivot Tables'!$B$31</xm:f>
              </x14:cfvo>
              <x14:fillColor rgb="FF002060"/>
              <x14:negativeFillColor rgb="FFFF0000"/>
              <x14:axisColor rgb="FF000000"/>
            </x14:dataBar>
          </x14:cfRule>
          <xm:sqref>G4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4E1BFF25-2BA0-F24C-9EE4-9D83E987F288}">
          <x14:formula1>
            <xm:f>'P&amp;L Budget'!$B$6:$M$6</xm:f>
          </x14:formula1>
          <xm:sqref>C37</xm:sqref>
        </x14:dataValidation>
        <x14:dataValidation type="list" allowBlank="1" showInputMessage="1" showErrorMessage="1" xr:uid="{EB9783C6-E4C7-8F4A-84A1-A60883EBB460}">
          <x14:formula1>
            <xm:f>'Vendor Expenses Copy'!$B$45:$M$45</xm:f>
          </x14:formula1>
          <xm:sqref>C95</xm:sqref>
        </x14:dataValidation>
      </x14:dataValidation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ED576-A42E-FB4D-9A7C-4F2C39CB27CC}">
  <dimension ref="A2:N103"/>
  <sheetViews>
    <sheetView showGridLines="0" topLeftCell="A44" workbookViewId="0">
      <selection activeCell="A62" sqref="A62"/>
    </sheetView>
  </sheetViews>
  <sheetFormatPr baseColWidth="10" defaultRowHeight="13"/>
  <cols>
    <col min="1" max="1" width="12.6640625" bestFit="1" customWidth="1"/>
    <col min="2" max="2" width="28.1640625" bestFit="1" customWidth="1"/>
    <col min="3" max="3" width="13.6640625" bestFit="1" customWidth="1"/>
    <col min="4" max="4" width="23.33203125" bestFit="1" customWidth="1"/>
    <col min="5" max="12" width="11.1640625" bestFit="1" customWidth="1"/>
    <col min="13" max="14" width="12.6640625" bestFit="1" customWidth="1"/>
    <col min="15" max="15" width="18.1640625" bestFit="1" customWidth="1"/>
    <col min="16" max="16" width="11.33203125" bestFit="1" customWidth="1"/>
    <col min="17" max="18" width="18.1640625" bestFit="1" customWidth="1"/>
    <col min="19" max="19" width="11.33203125" bestFit="1" customWidth="1"/>
    <col min="20" max="21" width="18.1640625" bestFit="1" customWidth="1"/>
    <col min="22" max="22" width="11.33203125" bestFit="1" customWidth="1"/>
  </cols>
  <sheetData>
    <row r="2" spans="1:9">
      <c r="A2" s="91" t="s">
        <v>159</v>
      </c>
      <c r="B2" s="91" t="s">
        <v>155</v>
      </c>
      <c r="C2" s="142"/>
      <c r="D2" s="142"/>
      <c r="E2" s="142"/>
      <c r="F2" s="142"/>
      <c r="G2" s="142"/>
      <c r="H2" s="142"/>
      <c r="I2" s="92"/>
    </row>
    <row r="3" spans="1:9">
      <c r="A3" s="91" t="s">
        <v>157</v>
      </c>
      <c r="B3" s="93" t="s">
        <v>161</v>
      </c>
      <c r="C3" s="143" t="s">
        <v>162</v>
      </c>
      <c r="D3" s="143" t="s">
        <v>163</v>
      </c>
      <c r="E3" s="143" t="s">
        <v>164</v>
      </c>
      <c r="F3" s="143" t="s">
        <v>165</v>
      </c>
      <c r="G3" s="143" t="s">
        <v>166</v>
      </c>
      <c r="H3" s="143" t="s">
        <v>167</v>
      </c>
      <c r="I3" s="94" t="s">
        <v>156</v>
      </c>
    </row>
    <row r="4" spans="1:9">
      <c r="A4" s="83" t="s">
        <v>43</v>
      </c>
      <c r="B4" s="85">
        <v>212367.02774200001</v>
      </c>
      <c r="C4" s="114">
        <v>199793.645284</v>
      </c>
      <c r="D4" s="114">
        <v>193148.16017499997</v>
      </c>
      <c r="E4" s="114">
        <v>193651.35853000003</v>
      </c>
      <c r="F4" s="114">
        <v>188196.10634599999</v>
      </c>
      <c r="G4" s="114">
        <v>207762.606088</v>
      </c>
      <c r="H4" s="114">
        <v>207294.01852800002</v>
      </c>
      <c r="I4" s="86">
        <v>1402212.9226930002</v>
      </c>
    </row>
    <row r="5" spans="1:9">
      <c r="A5" s="95" t="s">
        <v>156</v>
      </c>
      <c r="B5" s="96">
        <v>212367.02774200001</v>
      </c>
      <c r="C5" s="144">
        <v>199793.645284</v>
      </c>
      <c r="D5" s="144">
        <v>193148.16017499997</v>
      </c>
      <c r="E5" s="144">
        <v>193651.35853000003</v>
      </c>
      <c r="F5" s="144">
        <v>188196.10634599999</v>
      </c>
      <c r="G5" s="144">
        <v>207762.606088</v>
      </c>
      <c r="H5" s="144">
        <v>207294.01852800002</v>
      </c>
      <c r="I5" s="97">
        <v>1402212.9226930002</v>
      </c>
    </row>
    <row r="7" spans="1:9">
      <c r="A7" s="91" t="s">
        <v>159</v>
      </c>
      <c r="B7" s="91" t="s">
        <v>155</v>
      </c>
      <c r="C7" s="142"/>
      <c r="D7" s="142"/>
      <c r="E7" s="142"/>
      <c r="F7" s="142"/>
      <c r="G7" s="142"/>
      <c r="H7" s="142"/>
      <c r="I7" s="92"/>
    </row>
    <row r="8" spans="1:9">
      <c r="A8" s="91" t="s">
        <v>157</v>
      </c>
      <c r="B8" s="93" t="s">
        <v>161</v>
      </c>
      <c r="C8" s="143" t="s">
        <v>162</v>
      </c>
      <c r="D8" s="143" t="s">
        <v>163</v>
      </c>
      <c r="E8" s="143" t="s">
        <v>164</v>
      </c>
      <c r="F8" s="143" t="s">
        <v>165</v>
      </c>
      <c r="G8" s="143" t="s">
        <v>166</v>
      </c>
      <c r="H8" s="143" t="s">
        <v>167</v>
      </c>
      <c r="I8" s="94" t="s">
        <v>156</v>
      </c>
    </row>
    <row r="9" spans="1:9">
      <c r="A9" s="83" t="s">
        <v>54</v>
      </c>
      <c r="B9" s="85">
        <v>198148.88791399999</v>
      </c>
      <c r="C9" s="114">
        <v>162641.89145599998</v>
      </c>
      <c r="D9" s="114">
        <v>218008.93885000001</v>
      </c>
      <c r="E9" s="114">
        <v>197080.61180000001</v>
      </c>
      <c r="F9" s="114">
        <v>203993.227793</v>
      </c>
      <c r="G9" s="114">
        <v>182055.70163200001</v>
      </c>
      <c r="H9" s="114">
        <v>175020.70626400001</v>
      </c>
      <c r="I9" s="86">
        <v>1336949.9657089999</v>
      </c>
    </row>
    <row r="10" spans="1:9">
      <c r="A10" s="95" t="s">
        <v>156</v>
      </c>
      <c r="B10" s="96">
        <v>198148.88791399999</v>
      </c>
      <c r="C10" s="144">
        <v>162641.89145599998</v>
      </c>
      <c r="D10" s="144">
        <v>218008.93885000001</v>
      </c>
      <c r="E10" s="144">
        <v>197080.61180000001</v>
      </c>
      <c r="F10" s="144">
        <v>203993.227793</v>
      </c>
      <c r="G10" s="144">
        <v>182055.70163200001</v>
      </c>
      <c r="H10" s="144">
        <v>175020.70626400001</v>
      </c>
      <c r="I10" s="97">
        <v>1336949.9657089999</v>
      </c>
    </row>
    <row r="12" spans="1:9">
      <c r="A12" s="91" t="s">
        <v>159</v>
      </c>
      <c r="B12" s="91" t="s">
        <v>155</v>
      </c>
      <c r="C12" s="142"/>
      <c r="D12" s="142"/>
      <c r="E12" s="142"/>
      <c r="F12" s="142"/>
      <c r="G12" s="142"/>
      <c r="H12" s="142"/>
      <c r="I12" s="92"/>
    </row>
    <row r="13" spans="1:9">
      <c r="A13" s="91" t="s">
        <v>157</v>
      </c>
      <c r="B13" s="93" t="s">
        <v>161</v>
      </c>
      <c r="C13" s="143" t="s">
        <v>162</v>
      </c>
      <c r="D13" s="143" t="s">
        <v>163</v>
      </c>
      <c r="E13" s="143" t="s">
        <v>164</v>
      </c>
      <c r="F13" s="143" t="s">
        <v>165</v>
      </c>
      <c r="G13" s="143" t="s">
        <v>166</v>
      </c>
      <c r="H13" s="143" t="s">
        <v>167</v>
      </c>
      <c r="I13" s="94" t="s">
        <v>156</v>
      </c>
    </row>
    <row r="14" spans="1:9">
      <c r="A14" s="83" t="s">
        <v>62</v>
      </c>
      <c r="B14" s="85">
        <v>9912.5</v>
      </c>
      <c r="C14" s="114">
        <v>4912.5</v>
      </c>
      <c r="D14" s="114">
        <v>4912.5</v>
      </c>
      <c r="E14" s="114">
        <v>4912.5</v>
      </c>
      <c r="F14" s="114">
        <v>4912.5</v>
      </c>
      <c r="G14" s="114">
        <v>4912.5</v>
      </c>
      <c r="H14" s="114">
        <v>9912.5</v>
      </c>
      <c r="I14" s="86">
        <v>44387.5</v>
      </c>
    </row>
    <row r="15" spans="1:9">
      <c r="A15" s="95" t="s">
        <v>156</v>
      </c>
      <c r="B15" s="96">
        <v>9912.5</v>
      </c>
      <c r="C15" s="144">
        <v>4912.5</v>
      </c>
      <c r="D15" s="144">
        <v>4912.5</v>
      </c>
      <c r="E15" s="144">
        <v>4912.5</v>
      </c>
      <c r="F15" s="144">
        <v>4912.5</v>
      </c>
      <c r="G15" s="144">
        <v>4912.5</v>
      </c>
      <c r="H15" s="144">
        <v>9912.5</v>
      </c>
      <c r="I15" s="97">
        <v>44387.5</v>
      </c>
    </row>
    <row r="16" spans="1:9">
      <c r="A16" s="103"/>
      <c r="B16" s="104"/>
      <c r="C16" s="104"/>
    </row>
    <row r="17" spans="1:14" ht="18">
      <c r="A17" s="192" t="s">
        <v>113</v>
      </c>
      <c r="B17" s="192"/>
      <c r="C17" s="192"/>
    </row>
    <row r="19" spans="1:14">
      <c r="A19" s="78" t="s">
        <v>174</v>
      </c>
      <c r="B19" s="89">
        <f>GETPIVOTDATA("Amount",$A$20,"Category","Total Cost of Goods Sold")</f>
        <v>2358450.6452000001</v>
      </c>
    </row>
    <row r="20" spans="1:14">
      <c r="A20" s="82" t="s">
        <v>159</v>
      </c>
      <c r="B20" s="82" t="s">
        <v>155</v>
      </c>
      <c r="C20" s="112"/>
      <c r="D20" s="112"/>
      <c r="E20" s="112"/>
      <c r="F20" s="112"/>
      <c r="G20" s="112"/>
      <c r="H20" s="112"/>
      <c r="I20" s="112"/>
      <c r="J20" s="112"/>
      <c r="K20" s="112"/>
      <c r="L20" s="112"/>
      <c r="M20" s="112"/>
      <c r="N20" s="80"/>
    </row>
    <row r="21" spans="1:14">
      <c r="A21" s="82" t="s">
        <v>157</v>
      </c>
      <c r="B21" s="79" t="s">
        <v>161</v>
      </c>
      <c r="C21" s="113" t="s">
        <v>162</v>
      </c>
      <c r="D21" s="113" t="s">
        <v>163</v>
      </c>
      <c r="E21" s="113" t="s">
        <v>164</v>
      </c>
      <c r="F21" s="113" t="s">
        <v>165</v>
      </c>
      <c r="G21" s="113" t="s">
        <v>166</v>
      </c>
      <c r="H21" s="113" t="s">
        <v>167</v>
      </c>
      <c r="I21" s="113" t="s">
        <v>168</v>
      </c>
      <c r="J21" s="113" t="s">
        <v>169</v>
      </c>
      <c r="K21" s="113" t="s">
        <v>170</v>
      </c>
      <c r="L21" s="113" t="s">
        <v>171</v>
      </c>
      <c r="M21" s="113" t="s">
        <v>172</v>
      </c>
      <c r="N21" s="81" t="s">
        <v>156</v>
      </c>
    </row>
    <row r="22" spans="1:14">
      <c r="A22" s="83" t="s">
        <v>43</v>
      </c>
      <c r="B22" s="85">
        <v>213356.26680000001</v>
      </c>
      <c r="C22" s="114">
        <v>198373.8008</v>
      </c>
      <c r="D22" s="114">
        <v>194195.19</v>
      </c>
      <c r="E22" s="114">
        <v>190153.94</v>
      </c>
      <c r="F22" s="114">
        <v>186161.35819999999</v>
      </c>
      <c r="G22" s="114">
        <v>198184.37779999999</v>
      </c>
      <c r="H22" s="114">
        <v>203837.96160000001</v>
      </c>
      <c r="I22" s="114">
        <v>198430.31360000002</v>
      </c>
      <c r="J22" s="114">
        <v>169910.67140000002</v>
      </c>
      <c r="K22" s="114">
        <v>204484.35</v>
      </c>
      <c r="L22" s="114">
        <v>196516.32500000001</v>
      </c>
      <c r="M22" s="114">
        <v>204846.09</v>
      </c>
      <c r="N22" s="86">
        <v>2358450.6452000001</v>
      </c>
    </row>
    <row r="23" spans="1:14">
      <c r="A23" s="84" t="s">
        <v>156</v>
      </c>
      <c r="B23" s="87">
        <v>213356.26680000001</v>
      </c>
      <c r="C23" s="115">
        <v>198373.8008</v>
      </c>
      <c r="D23" s="115">
        <v>194195.19</v>
      </c>
      <c r="E23" s="115">
        <v>190153.94</v>
      </c>
      <c r="F23" s="115">
        <v>186161.35819999999</v>
      </c>
      <c r="G23" s="115">
        <v>198184.37779999999</v>
      </c>
      <c r="H23" s="115">
        <v>203837.96160000001</v>
      </c>
      <c r="I23" s="115">
        <v>198430.31360000002</v>
      </c>
      <c r="J23" s="115">
        <v>169910.67140000002</v>
      </c>
      <c r="K23" s="115">
        <v>204484.35</v>
      </c>
      <c r="L23" s="115">
        <v>196516.32500000001</v>
      </c>
      <c r="M23" s="115">
        <v>204846.09</v>
      </c>
      <c r="N23" s="88">
        <v>2358450.6452000001</v>
      </c>
    </row>
    <row r="25" spans="1:14">
      <c r="A25" s="78" t="s">
        <v>174</v>
      </c>
      <c r="B25" s="89">
        <f>GETPIVOTDATA("Amount",$A$26,"Category","Total Expenses")</f>
        <v>2069818.5422999999</v>
      </c>
    </row>
    <row r="26" spans="1:14">
      <c r="A26" s="82" t="s">
        <v>159</v>
      </c>
      <c r="B26" s="82" t="s">
        <v>155</v>
      </c>
      <c r="C26" s="112"/>
      <c r="D26" s="112"/>
      <c r="E26" s="112"/>
      <c r="F26" s="112"/>
      <c r="G26" s="112"/>
      <c r="H26" s="112"/>
      <c r="I26" s="112"/>
      <c r="J26" s="112"/>
      <c r="K26" s="112"/>
      <c r="L26" s="112"/>
      <c r="M26" s="112"/>
      <c r="N26" s="80"/>
    </row>
    <row r="27" spans="1:14">
      <c r="A27" s="82" t="s">
        <v>157</v>
      </c>
      <c r="B27" s="79" t="s">
        <v>161</v>
      </c>
      <c r="C27" s="113" t="s">
        <v>162</v>
      </c>
      <c r="D27" s="113" t="s">
        <v>163</v>
      </c>
      <c r="E27" s="113" t="s">
        <v>164</v>
      </c>
      <c r="F27" s="113" t="s">
        <v>165</v>
      </c>
      <c r="G27" s="113" t="s">
        <v>166</v>
      </c>
      <c r="H27" s="113" t="s">
        <v>167</v>
      </c>
      <c r="I27" s="113" t="s">
        <v>168</v>
      </c>
      <c r="J27" s="113" t="s">
        <v>169</v>
      </c>
      <c r="K27" s="113" t="s">
        <v>170</v>
      </c>
      <c r="L27" s="113" t="s">
        <v>171</v>
      </c>
      <c r="M27" s="113" t="s">
        <v>172</v>
      </c>
      <c r="N27" s="81" t="s">
        <v>156</v>
      </c>
    </row>
    <row r="28" spans="1:14">
      <c r="A28" s="83" t="s">
        <v>54</v>
      </c>
      <c r="B28" s="85">
        <v>203061.94879999998</v>
      </c>
      <c r="C28" s="114">
        <v>163251.29440000001</v>
      </c>
      <c r="D28" s="114">
        <v>207165.95500000002</v>
      </c>
      <c r="E28" s="114">
        <v>189521.9</v>
      </c>
      <c r="F28" s="114">
        <v>199851.9583</v>
      </c>
      <c r="G28" s="114">
        <v>179748.58790000001</v>
      </c>
      <c r="H28" s="114">
        <v>168711.2304</v>
      </c>
      <c r="I28" s="114">
        <v>144268.78479999999</v>
      </c>
      <c r="J28" s="114">
        <v>137135.9227</v>
      </c>
      <c r="K28" s="114">
        <v>153789.25</v>
      </c>
      <c r="L28" s="114">
        <v>141261.125</v>
      </c>
      <c r="M28" s="114">
        <v>182050.58499999999</v>
      </c>
      <c r="N28" s="86">
        <v>2069818.5422999999</v>
      </c>
    </row>
    <row r="29" spans="1:14">
      <c r="A29" s="84" t="s">
        <v>156</v>
      </c>
      <c r="B29" s="87">
        <v>203061.94879999998</v>
      </c>
      <c r="C29" s="115">
        <v>163251.29440000001</v>
      </c>
      <c r="D29" s="115">
        <v>207165.95500000002</v>
      </c>
      <c r="E29" s="115">
        <v>189521.9</v>
      </c>
      <c r="F29" s="115">
        <v>199851.9583</v>
      </c>
      <c r="G29" s="115">
        <v>179748.58790000001</v>
      </c>
      <c r="H29" s="115">
        <v>168711.2304</v>
      </c>
      <c r="I29" s="115">
        <v>144268.78479999999</v>
      </c>
      <c r="J29" s="115">
        <v>137135.9227</v>
      </c>
      <c r="K29" s="115">
        <v>153789.25</v>
      </c>
      <c r="L29" s="115">
        <v>141261.125</v>
      </c>
      <c r="M29" s="115">
        <v>182050.58499999999</v>
      </c>
      <c r="N29" s="88">
        <v>2069818.5422999999</v>
      </c>
    </row>
    <row r="31" spans="1:14">
      <c r="A31" s="78" t="s">
        <v>174</v>
      </c>
      <c r="B31" s="89">
        <f>GETPIVOTDATA("Amount",$A$32,"Category","Total Other Expenses")</f>
        <v>67950</v>
      </c>
    </row>
    <row r="32" spans="1:14">
      <c r="A32" s="82" t="s">
        <v>159</v>
      </c>
      <c r="B32" s="82" t="s">
        <v>155</v>
      </c>
      <c r="C32" s="112"/>
      <c r="D32" s="112"/>
      <c r="E32" s="112"/>
      <c r="F32" s="112"/>
      <c r="G32" s="112"/>
      <c r="H32" s="112"/>
      <c r="I32" s="112"/>
      <c r="J32" s="112"/>
      <c r="K32" s="112"/>
      <c r="L32" s="112"/>
      <c r="M32" s="112"/>
      <c r="N32" s="80"/>
    </row>
    <row r="33" spans="1:14">
      <c r="A33" s="82" t="s">
        <v>157</v>
      </c>
      <c r="B33" s="79" t="s">
        <v>161</v>
      </c>
      <c r="C33" s="113" t="s">
        <v>162</v>
      </c>
      <c r="D33" s="113" t="s">
        <v>163</v>
      </c>
      <c r="E33" s="113" t="s">
        <v>164</v>
      </c>
      <c r="F33" s="113" t="s">
        <v>165</v>
      </c>
      <c r="G33" s="113" t="s">
        <v>166</v>
      </c>
      <c r="H33" s="113" t="s">
        <v>167</v>
      </c>
      <c r="I33" s="113" t="s">
        <v>168</v>
      </c>
      <c r="J33" s="113" t="s">
        <v>169</v>
      </c>
      <c r="K33" s="113" t="s">
        <v>170</v>
      </c>
      <c r="L33" s="113" t="s">
        <v>171</v>
      </c>
      <c r="M33" s="113" t="s">
        <v>172</v>
      </c>
      <c r="N33" s="81" t="s">
        <v>156</v>
      </c>
    </row>
    <row r="34" spans="1:14">
      <c r="A34" s="83" t="s">
        <v>62</v>
      </c>
      <c r="B34" s="85">
        <v>9912.5</v>
      </c>
      <c r="C34" s="114">
        <v>4912.5</v>
      </c>
      <c r="D34" s="114">
        <v>4912.5</v>
      </c>
      <c r="E34" s="114">
        <v>4912.5</v>
      </c>
      <c r="F34" s="114">
        <v>4912.5</v>
      </c>
      <c r="G34" s="114">
        <v>4912.5</v>
      </c>
      <c r="H34" s="114">
        <v>9912.5</v>
      </c>
      <c r="I34" s="114">
        <v>4912.5</v>
      </c>
      <c r="J34" s="114">
        <v>4662.5</v>
      </c>
      <c r="K34" s="114">
        <v>4662.5</v>
      </c>
      <c r="L34" s="114">
        <v>4662.5</v>
      </c>
      <c r="M34" s="114">
        <v>4662.5</v>
      </c>
      <c r="N34" s="86">
        <v>67950</v>
      </c>
    </row>
    <row r="35" spans="1:14">
      <c r="A35" s="84" t="s">
        <v>156</v>
      </c>
      <c r="B35" s="87">
        <v>9912.5</v>
      </c>
      <c r="C35" s="115">
        <v>4912.5</v>
      </c>
      <c r="D35" s="115">
        <v>4912.5</v>
      </c>
      <c r="E35" s="115">
        <v>4912.5</v>
      </c>
      <c r="F35" s="115">
        <v>4912.5</v>
      </c>
      <c r="G35" s="115">
        <v>4912.5</v>
      </c>
      <c r="H35" s="115">
        <v>9912.5</v>
      </c>
      <c r="I35" s="115">
        <v>4912.5</v>
      </c>
      <c r="J35" s="115">
        <v>4662.5</v>
      </c>
      <c r="K35" s="115">
        <v>4662.5</v>
      </c>
      <c r="L35" s="115">
        <v>4662.5</v>
      </c>
      <c r="M35" s="115">
        <v>4662.5</v>
      </c>
      <c r="N35" s="88">
        <v>67950</v>
      </c>
    </row>
    <row r="37" spans="1:14" ht="18">
      <c r="A37" s="192" t="s">
        <v>175</v>
      </c>
      <c r="B37" s="192"/>
      <c r="C37" s="192"/>
    </row>
    <row r="40" spans="1:14">
      <c r="A40" s="82" t="s">
        <v>159</v>
      </c>
      <c r="B40" s="82" t="s">
        <v>155</v>
      </c>
      <c r="C40" s="112"/>
      <c r="D40" s="112"/>
      <c r="E40" s="112"/>
      <c r="F40" s="112"/>
      <c r="G40" s="112"/>
      <c r="H40" s="112"/>
      <c r="I40" s="80"/>
    </row>
    <row r="41" spans="1:14">
      <c r="A41" s="82" t="s">
        <v>157</v>
      </c>
      <c r="B41" s="79" t="s">
        <v>161</v>
      </c>
      <c r="C41" s="113" t="s">
        <v>162</v>
      </c>
      <c r="D41" s="113" t="s">
        <v>163</v>
      </c>
      <c r="E41" s="113" t="s">
        <v>164</v>
      </c>
      <c r="F41" s="113" t="s">
        <v>165</v>
      </c>
      <c r="G41" s="113" t="s">
        <v>166</v>
      </c>
      <c r="H41" s="113" t="s">
        <v>167</v>
      </c>
      <c r="I41" s="81" t="s">
        <v>156</v>
      </c>
    </row>
    <row r="42" spans="1:14">
      <c r="A42" s="83" t="s">
        <v>43</v>
      </c>
      <c r="B42" s="85">
        <v>212367.02774200001</v>
      </c>
      <c r="C42" s="114">
        <v>199793.645284</v>
      </c>
      <c r="D42" s="114">
        <v>193148.16017499997</v>
      </c>
      <c r="E42" s="114">
        <v>193651.35853000003</v>
      </c>
      <c r="F42" s="114">
        <v>188196.10634599999</v>
      </c>
      <c r="G42" s="114">
        <v>207762.606088</v>
      </c>
      <c r="H42" s="114">
        <v>207294.01852800002</v>
      </c>
      <c r="I42" s="86">
        <v>1402212.9226930002</v>
      </c>
    </row>
    <row r="43" spans="1:14">
      <c r="A43" s="105" t="s">
        <v>38</v>
      </c>
      <c r="B43" s="106">
        <v>385242.70419999998</v>
      </c>
      <c r="C43" s="116">
        <v>381541.47840000002</v>
      </c>
      <c r="D43" s="116">
        <v>402909.95750000002</v>
      </c>
      <c r="E43" s="116">
        <v>386877.83649999998</v>
      </c>
      <c r="F43" s="116">
        <v>395819.54460000002</v>
      </c>
      <c r="G43" s="116">
        <v>381175.16940000001</v>
      </c>
      <c r="H43" s="116">
        <v>424790.41279999999</v>
      </c>
      <c r="I43" s="107">
        <v>2758357.1033999999</v>
      </c>
    </row>
    <row r="44" spans="1:14">
      <c r="A44" s="105" t="s">
        <v>62</v>
      </c>
      <c r="B44" s="106">
        <v>9912.5</v>
      </c>
      <c r="C44" s="116">
        <v>4912.5</v>
      </c>
      <c r="D44" s="116">
        <v>4912.5</v>
      </c>
      <c r="E44" s="116">
        <v>4912.5</v>
      </c>
      <c r="F44" s="116">
        <v>4912.5</v>
      </c>
      <c r="G44" s="116">
        <v>4912.5</v>
      </c>
      <c r="H44" s="116">
        <v>9912.5</v>
      </c>
      <c r="I44" s="107">
        <v>44387.5</v>
      </c>
    </row>
    <row r="45" spans="1:14">
      <c r="A45" s="84" t="s">
        <v>156</v>
      </c>
      <c r="B45" s="87">
        <v>607522.23194199998</v>
      </c>
      <c r="C45" s="115">
        <v>586247.62368399999</v>
      </c>
      <c r="D45" s="115">
        <v>600970.61767499999</v>
      </c>
      <c r="E45" s="115">
        <v>585441.69503000006</v>
      </c>
      <c r="F45" s="115">
        <v>588928.15094600001</v>
      </c>
      <c r="G45" s="115">
        <v>593850.27548800001</v>
      </c>
      <c r="H45" s="115">
        <v>641996.93132800004</v>
      </c>
      <c r="I45" s="88">
        <v>4204957.5260930005</v>
      </c>
    </row>
    <row r="48" spans="1:14">
      <c r="A48" s="109" t="s">
        <v>43</v>
      </c>
      <c r="B48" s="89">
        <f>GETPIVOTDATA("Amount",$A$40,"Category","Total Cost of Goods Sold")</f>
        <v>1402212.9226930002</v>
      </c>
    </row>
    <row r="49" spans="1:9">
      <c r="A49" s="108" t="s">
        <v>38</v>
      </c>
      <c r="B49" s="89">
        <f>GETPIVOTDATA("Amount",$A$40,"Category","Total Income")</f>
        <v>2758357.1033999999</v>
      </c>
    </row>
    <row r="50" spans="1:9">
      <c r="A50" s="105" t="s">
        <v>62</v>
      </c>
      <c r="B50" s="89">
        <f>GETPIVOTDATA("Amount",$A$40,"Category","Total Other Expenses")</f>
        <v>44387.5</v>
      </c>
    </row>
    <row r="53" spans="1:9">
      <c r="A53" s="82" t="s">
        <v>159</v>
      </c>
      <c r="B53" s="82" t="s">
        <v>155</v>
      </c>
      <c r="C53" s="112"/>
      <c r="D53" s="112"/>
      <c r="E53" s="112"/>
      <c r="F53" s="112"/>
      <c r="G53" s="112"/>
      <c r="H53" s="112"/>
      <c r="I53" s="80"/>
    </row>
    <row r="54" spans="1:9">
      <c r="A54" s="82" t="s">
        <v>157</v>
      </c>
      <c r="B54" s="79" t="s">
        <v>161</v>
      </c>
      <c r="C54" s="113" t="s">
        <v>162</v>
      </c>
      <c r="D54" s="113" t="s">
        <v>163</v>
      </c>
      <c r="E54" s="113" t="s">
        <v>164</v>
      </c>
      <c r="F54" s="113" t="s">
        <v>165</v>
      </c>
      <c r="G54" s="113" t="s">
        <v>166</v>
      </c>
      <c r="H54" s="113" t="s">
        <v>167</v>
      </c>
      <c r="I54" s="81" t="s">
        <v>156</v>
      </c>
    </row>
    <row r="55" spans="1:9">
      <c r="A55" s="83" t="s">
        <v>63</v>
      </c>
      <c r="B55" s="85">
        <v>-34435.711456000019</v>
      </c>
      <c r="C55" s="114">
        <v>14443.44166000004</v>
      </c>
      <c r="D55" s="114">
        <v>-12909.641524999955</v>
      </c>
      <c r="E55" s="114">
        <v>-8516.6338300000643</v>
      </c>
      <c r="F55" s="114">
        <v>467.71046100003878</v>
      </c>
      <c r="G55" s="114">
        <v>-13305.638319999998</v>
      </c>
      <c r="H55" s="114">
        <v>33313.188007999968</v>
      </c>
      <c r="I55" s="86">
        <v>-20943.28500199999</v>
      </c>
    </row>
    <row r="56" spans="1:9">
      <c r="A56" s="84" t="s">
        <v>156</v>
      </c>
      <c r="B56" s="87">
        <v>-34435.711456000019</v>
      </c>
      <c r="C56" s="115">
        <v>14443.44166000004</v>
      </c>
      <c r="D56" s="115">
        <v>-12909.641524999955</v>
      </c>
      <c r="E56" s="115">
        <v>-8516.6338300000643</v>
      </c>
      <c r="F56" s="115">
        <v>467.71046100003878</v>
      </c>
      <c r="G56" s="115">
        <v>-13305.638319999998</v>
      </c>
      <c r="H56" s="115">
        <v>33313.188007999968</v>
      </c>
      <c r="I56" s="88">
        <v>-20943.28500199999</v>
      </c>
    </row>
    <row r="59" spans="1:9">
      <c r="A59" s="78" t="s">
        <v>63</v>
      </c>
      <c r="B59" s="111">
        <f>GETPIVOTDATA("Amount",$A$53,"Category","Net Income")</f>
        <v>-20943.28500199999</v>
      </c>
    </row>
    <row r="60" spans="1:9">
      <c r="A60" s="78"/>
      <c r="B60" s="111"/>
    </row>
    <row r="61" spans="1:9">
      <c r="A61" s="82" t="s">
        <v>205</v>
      </c>
      <c r="B61" s="82" t="s">
        <v>155</v>
      </c>
      <c r="C61" s="112"/>
      <c r="D61" s="80"/>
    </row>
    <row r="62" spans="1:9">
      <c r="A62" s="82" t="s">
        <v>157</v>
      </c>
      <c r="B62" s="79" t="s">
        <v>202</v>
      </c>
      <c r="C62" s="113" t="s">
        <v>176</v>
      </c>
      <c r="D62" s="139" t="s">
        <v>203</v>
      </c>
    </row>
    <row r="63" spans="1:9">
      <c r="A63" s="84" t="s">
        <v>161</v>
      </c>
      <c r="B63" s="87">
        <v>1684482.7000000002</v>
      </c>
      <c r="C63" s="115">
        <v>-34435.711456000019</v>
      </c>
      <c r="D63" s="145">
        <v>1650046.9885440001</v>
      </c>
      <c r="F63" s="141"/>
      <c r="G63" s="141"/>
      <c r="H63" s="141"/>
      <c r="I63" s="141"/>
    </row>
    <row r="64" spans="1:9">
      <c r="F64" s="141"/>
      <c r="G64" s="141"/>
      <c r="H64" s="141"/>
      <c r="I64" s="141"/>
    </row>
    <row r="65" spans="1:9">
      <c r="F65" s="141"/>
      <c r="G65" s="141"/>
      <c r="H65" s="141"/>
      <c r="I65" s="141"/>
    </row>
    <row r="66" spans="1:9">
      <c r="A66" s="78" t="s">
        <v>173</v>
      </c>
      <c r="B66" s="89">
        <f>B63</f>
        <v>1684482.7000000002</v>
      </c>
      <c r="F66" s="141"/>
      <c r="G66" s="141"/>
      <c r="H66" s="141"/>
      <c r="I66" s="141"/>
    </row>
    <row r="67" spans="1:9">
      <c r="A67" s="78" t="s">
        <v>176</v>
      </c>
      <c r="B67" s="89">
        <f>C63</f>
        <v>-34435.711456000019</v>
      </c>
      <c r="F67" s="141"/>
      <c r="G67" s="141"/>
      <c r="H67" s="141"/>
      <c r="I67" s="141"/>
    </row>
    <row r="68" spans="1:9">
      <c r="A68" s="78" t="s">
        <v>206</v>
      </c>
      <c r="B68" s="89">
        <f>D63</f>
        <v>1650046.9885440001</v>
      </c>
      <c r="F68" s="141"/>
      <c r="G68" s="141"/>
      <c r="H68" s="141"/>
      <c r="I68" s="141"/>
    </row>
    <row r="69" spans="1:9">
      <c r="F69" s="141"/>
      <c r="G69" s="141"/>
      <c r="H69" s="141"/>
      <c r="I69" s="141"/>
    </row>
    <row r="70" spans="1:9">
      <c r="A70" s="140"/>
      <c r="B70" s="110"/>
    </row>
    <row r="71" spans="1:9">
      <c r="A71" s="140"/>
      <c r="B71" s="110"/>
    </row>
    <row r="72" spans="1:9">
      <c r="A72" s="140"/>
      <c r="B72" s="110"/>
    </row>
    <row r="73" spans="1:9">
      <c r="A73" s="140"/>
      <c r="B73" s="110"/>
    </row>
    <row r="74" spans="1:9">
      <c r="A74" s="140"/>
      <c r="B74" s="110"/>
    </row>
    <row r="75" spans="1:9">
      <c r="A75" s="140"/>
      <c r="B75" s="110"/>
    </row>
    <row r="76" spans="1:9">
      <c r="A76" s="140"/>
      <c r="B76" s="110"/>
    </row>
    <row r="79" spans="1:9">
      <c r="A79" s="82" t="s">
        <v>159</v>
      </c>
      <c r="B79" s="82" t="s">
        <v>155</v>
      </c>
      <c r="C79" s="112"/>
      <c r="D79" s="112"/>
      <c r="E79" s="112"/>
      <c r="F79" s="112"/>
      <c r="G79" s="112"/>
      <c r="H79" s="112"/>
      <c r="I79" s="80"/>
    </row>
    <row r="80" spans="1:9">
      <c r="A80" s="82" t="s">
        <v>157</v>
      </c>
      <c r="B80" s="79" t="s">
        <v>161</v>
      </c>
      <c r="C80" s="113" t="s">
        <v>162</v>
      </c>
      <c r="D80" s="113" t="s">
        <v>163</v>
      </c>
      <c r="E80" s="113" t="s">
        <v>164</v>
      </c>
      <c r="F80" s="113" t="s">
        <v>165</v>
      </c>
      <c r="G80" s="113" t="s">
        <v>166</v>
      </c>
      <c r="H80" s="113" t="s">
        <v>167</v>
      </c>
      <c r="I80" s="81" t="s">
        <v>156</v>
      </c>
    </row>
    <row r="81" spans="1:14">
      <c r="A81" s="83" t="s">
        <v>43</v>
      </c>
      <c r="B81" s="85">
        <v>212367.02774200001</v>
      </c>
      <c r="C81" s="114">
        <v>199793.645284</v>
      </c>
      <c r="D81" s="114">
        <v>193148.16017499997</v>
      </c>
      <c r="E81" s="114">
        <v>193651.35853000003</v>
      </c>
      <c r="F81" s="114">
        <v>188196.10634599999</v>
      </c>
      <c r="G81" s="114">
        <v>207762.606088</v>
      </c>
      <c r="H81" s="114">
        <v>207294.01852800002</v>
      </c>
      <c r="I81" s="86">
        <v>1402212.9226930002</v>
      </c>
    </row>
    <row r="82" spans="1:14">
      <c r="A82" s="105" t="s">
        <v>54</v>
      </c>
      <c r="B82" s="106">
        <v>198148.88791399999</v>
      </c>
      <c r="C82" s="116">
        <v>162641.89145599998</v>
      </c>
      <c r="D82" s="116">
        <v>218008.93885000001</v>
      </c>
      <c r="E82" s="116">
        <v>197080.61180000001</v>
      </c>
      <c r="F82" s="116">
        <v>203993.227793</v>
      </c>
      <c r="G82" s="116">
        <v>182055.70163200001</v>
      </c>
      <c r="H82" s="116">
        <v>175020.70626400001</v>
      </c>
      <c r="I82" s="107">
        <v>1336949.9657089999</v>
      </c>
    </row>
    <row r="83" spans="1:14">
      <c r="A83" s="105" t="s">
        <v>38</v>
      </c>
      <c r="B83" s="106">
        <v>385242.70419999998</v>
      </c>
      <c r="C83" s="116">
        <v>381541.47840000002</v>
      </c>
      <c r="D83" s="116">
        <v>402909.95750000002</v>
      </c>
      <c r="E83" s="116">
        <v>386877.83649999998</v>
      </c>
      <c r="F83" s="116">
        <v>395819.54460000002</v>
      </c>
      <c r="G83" s="116">
        <v>381175.16940000001</v>
      </c>
      <c r="H83" s="116">
        <v>424790.41279999999</v>
      </c>
      <c r="I83" s="107">
        <v>2758357.1033999999</v>
      </c>
    </row>
    <row r="84" spans="1:14">
      <c r="A84" s="105" t="s">
        <v>62</v>
      </c>
      <c r="B84" s="106">
        <v>9912.5</v>
      </c>
      <c r="C84" s="116">
        <v>4912.5</v>
      </c>
      <c r="D84" s="116">
        <v>4912.5</v>
      </c>
      <c r="E84" s="116">
        <v>4912.5</v>
      </c>
      <c r="F84" s="116">
        <v>4912.5</v>
      </c>
      <c r="G84" s="116">
        <v>4912.5</v>
      </c>
      <c r="H84" s="116">
        <v>9912.5</v>
      </c>
      <c r="I84" s="107">
        <v>44387.5</v>
      </c>
    </row>
    <row r="85" spans="1:14">
      <c r="A85" s="105" t="s">
        <v>58</v>
      </c>
      <c r="B85" s="106">
        <v>750</v>
      </c>
      <c r="C85" s="116">
        <v>250</v>
      </c>
      <c r="D85" s="116">
        <v>250</v>
      </c>
      <c r="E85" s="116">
        <v>250</v>
      </c>
      <c r="F85" s="116">
        <v>1750</v>
      </c>
      <c r="G85" s="116">
        <v>250</v>
      </c>
      <c r="H85" s="116">
        <v>750</v>
      </c>
      <c r="I85" s="107">
        <v>4250</v>
      </c>
    </row>
    <row r="86" spans="1:14">
      <c r="A86" s="84" t="s">
        <v>156</v>
      </c>
      <c r="B86" s="87">
        <v>806421.11985599995</v>
      </c>
      <c r="C86" s="115">
        <v>749139.51514000003</v>
      </c>
      <c r="D86" s="115">
        <v>819229.55652500002</v>
      </c>
      <c r="E86" s="115">
        <v>782772.30683000002</v>
      </c>
      <c r="F86" s="115">
        <v>794671.37873900007</v>
      </c>
      <c r="G86" s="115">
        <v>776155.97712000005</v>
      </c>
      <c r="H86" s="115">
        <v>817767.63759199996</v>
      </c>
      <c r="I86" s="88">
        <v>5546157.4918019995</v>
      </c>
    </row>
    <row r="88" spans="1:14">
      <c r="A88" s="109" t="s">
        <v>177</v>
      </c>
      <c r="B88" s="111">
        <f>GETPIVOTDATA("Amount",$A$79,"Category","Total Cost of Goods Sold")+GETPIVOTDATA("Amount",$A$79,"Category","Total Expenses")+GETPIVOTDATA("Amount",$A$79,"Category","Total Other Expenses")</f>
        <v>2783550.3884020001</v>
      </c>
    </row>
    <row r="89" spans="1:14">
      <c r="A89" s="109" t="s">
        <v>178</v>
      </c>
      <c r="B89" s="111">
        <f>GETPIVOTDATA("Amount",$A$79,"Category","Total Income")+GETPIVOTDATA("Amount",$A$79,"Category","Total Other Income")</f>
        <v>2762607.1033999999</v>
      </c>
    </row>
    <row r="92" spans="1:14">
      <c r="A92" s="82" t="s">
        <v>159</v>
      </c>
      <c r="B92" s="82" t="s">
        <v>155</v>
      </c>
      <c r="C92" s="112"/>
      <c r="D92" s="112"/>
      <c r="E92" s="112"/>
      <c r="F92" s="112"/>
      <c r="G92" s="112"/>
      <c r="H92" s="112"/>
      <c r="I92" s="112"/>
      <c r="J92" s="112"/>
      <c r="K92" s="112"/>
      <c r="L92" s="112"/>
      <c r="M92" s="112"/>
      <c r="N92" s="80"/>
    </row>
    <row r="93" spans="1:14">
      <c r="A93" s="82" t="s">
        <v>157</v>
      </c>
      <c r="B93" s="79" t="s">
        <v>161</v>
      </c>
      <c r="C93" s="113" t="s">
        <v>162</v>
      </c>
      <c r="D93" s="113" t="s">
        <v>163</v>
      </c>
      <c r="E93" s="113" t="s">
        <v>164</v>
      </c>
      <c r="F93" s="113" t="s">
        <v>165</v>
      </c>
      <c r="G93" s="113" t="s">
        <v>166</v>
      </c>
      <c r="H93" s="113" t="s">
        <v>167</v>
      </c>
      <c r="I93" s="113" t="s">
        <v>168</v>
      </c>
      <c r="J93" s="113" t="s">
        <v>169</v>
      </c>
      <c r="K93" s="113" t="s">
        <v>170</v>
      </c>
      <c r="L93" s="113" t="s">
        <v>171</v>
      </c>
      <c r="M93" s="113" t="s">
        <v>172</v>
      </c>
      <c r="N93" s="81" t="s">
        <v>156</v>
      </c>
    </row>
    <row r="94" spans="1:14">
      <c r="A94" s="83" t="s">
        <v>43</v>
      </c>
      <c r="B94" s="85">
        <v>213356.26680000001</v>
      </c>
      <c r="C94" s="114">
        <v>198373.8008</v>
      </c>
      <c r="D94" s="114">
        <v>194195.19</v>
      </c>
      <c r="E94" s="114">
        <v>190153.94</v>
      </c>
      <c r="F94" s="114">
        <v>186161.35819999999</v>
      </c>
      <c r="G94" s="114">
        <v>198184.37779999999</v>
      </c>
      <c r="H94" s="114">
        <v>203837.96160000001</v>
      </c>
      <c r="I94" s="114">
        <v>198430.31360000002</v>
      </c>
      <c r="J94" s="114">
        <v>169910.67140000002</v>
      </c>
      <c r="K94" s="114">
        <v>204484.35</v>
      </c>
      <c r="L94" s="114">
        <v>196516.32500000001</v>
      </c>
      <c r="M94" s="114">
        <v>204846.09</v>
      </c>
      <c r="N94" s="86">
        <v>2358450.6452000001</v>
      </c>
    </row>
    <row r="95" spans="1:14">
      <c r="A95" s="105" t="s">
        <v>54</v>
      </c>
      <c r="B95" s="106">
        <v>203061.94879999998</v>
      </c>
      <c r="C95" s="116">
        <v>163251.29440000001</v>
      </c>
      <c r="D95" s="116">
        <v>207165.95500000002</v>
      </c>
      <c r="E95" s="116">
        <v>189521.9</v>
      </c>
      <c r="F95" s="116">
        <v>199851.9583</v>
      </c>
      <c r="G95" s="116">
        <v>179748.58790000001</v>
      </c>
      <c r="H95" s="116">
        <v>168711.2304</v>
      </c>
      <c r="I95" s="116">
        <v>144268.78479999999</v>
      </c>
      <c r="J95" s="116">
        <v>137135.9227</v>
      </c>
      <c r="K95" s="116">
        <v>153789.25</v>
      </c>
      <c r="L95" s="116">
        <v>141261.125</v>
      </c>
      <c r="M95" s="116">
        <v>182050.58499999999</v>
      </c>
      <c r="N95" s="107">
        <v>2069818.5422999999</v>
      </c>
    </row>
    <row r="96" spans="1:14">
      <c r="A96" s="105" t="s">
        <v>38</v>
      </c>
      <c r="B96" s="106">
        <v>391712.33999999997</v>
      </c>
      <c r="C96" s="116">
        <v>397439.04000000004</v>
      </c>
      <c r="D96" s="116">
        <v>394758.5</v>
      </c>
      <c r="E96" s="116">
        <v>391194</v>
      </c>
      <c r="F96" s="116">
        <v>422914.91000000003</v>
      </c>
      <c r="G96" s="116">
        <v>413815.89</v>
      </c>
      <c r="H96" s="116">
        <v>422294.08</v>
      </c>
      <c r="I96" s="116">
        <v>372961.68</v>
      </c>
      <c r="J96" s="116">
        <v>363426.57</v>
      </c>
      <c r="K96" s="116">
        <v>523592.5</v>
      </c>
      <c r="L96" s="116">
        <v>437091.25</v>
      </c>
      <c r="M96" s="116">
        <v>659404.5</v>
      </c>
      <c r="N96" s="107">
        <v>5190605.26</v>
      </c>
    </row>
    <row r="97" spans="1:14">
      <c r="A97" s="105" t="s">
        <v>62</v>
      </c>
      <c r="B97" s="106">
        <v>9912.5</v>
      </c>
      <c r="C97" s="116">
        <v>4912.5</v>
      </c>
      <c r="D97" s="116">
        <v>4912.5</v>
      </c>
      <c r="E97" s="116">
        <v>4912.5</v>
      </c>
      <c r="F97" s="116">
        <v>4912.5</v>
      </c>
      <c r="G97" s="116">
        <v>4912.5</v>
      </c>
      <c r="H97" s="116">
        <v>9912.5</v>
      </c>
      <c r="I97" s="116">
        <v>4912.5</v>
      </c>
      <c r="J97" s="116">
        <v>4662.5</v>
      </c>
      <c r="K97" s="116">
        <v>4662.5</v>
      </c>
      <c r="L97" s="116">
        <v>4662.5</v>
      </c>
      <c r="M97" s="116">
        <v>4662.5</v>
      </c>
      <c r="N97" s="107">
        <v>67950</v>
      </c>
    </row>
    <row r="98" spans="1:14">
      <c r="A98" s="105" t="s">
        <v>58</v>
      </c>
      <c r="B98" s="106">
        <v>750</v>
      </c>
      <c r="C98" s="116">
        <v>250</v>
      </c>
      <c r="D98" s="116">
        <v>250</v>
      </c>
      <c r="E98" s="116">
        <v>250</v>
      </c>
      <c r="F98" s="116">
        <v>1750</v>
      </c>
      <c r="G98" s="116">
        <v>250</v>
      </c>
      <c r="H98" s="116">
        <v>750</v>
      </c>
      <c r="I98" s="116">
        <v>750</v>
      </c>
      <c r="J98" s="116">
        <v>500</v>
      </c>
      <c r="K98" s="116">
        <v>500</v>
      </c>
      <c r="L98" s="116">
        <v>500</v>
      </c>
      <c r="M98" s="116">
        <v>500</v>
      </c>
      <c r="N98" s="107">
        <v>7000</v>
      </c>
    </row>
    <row r="99" spans="1:14">
      <c r="A99" s="84" t="s">
        <v>156</v>
      </c>
      <c r="B99" s="87">
        <v>818793.05559999996</v>
      </c>
      <c r="C99" s="115">
        <v>764226.63520000002</v>
      </c>
      <c r="D99" s="115">
        <v>801282.14500000002</v>
      </c>
      <c r="E99" s="115">
        <v>776032.34</v>
      </c>
      <c r="F99" s="115">
        <v>815590.72649999999</v>
      </c>
      <c r="G99" s="115">
        <v>796911.35569999996</v>
      </c>
      <c r="H99" s="115">
        <v>805505.77200000011</v>
      </c>
      <c r="I99" s="115">
        <v>721323.27839999995</v>
      </c>
      <c r="J99" s="115">
        <v>675635.66409999994</v>
      </c>
      <c r="K99" s="115">
        <v>887028.6</v>
      </c>
      <c r="L99" s="115">
        <v>780031.2</v>
      </c>
      <c r="M99" s="115">
        <v>1051463.675</v>
      </c>
      <c r="N99" s="88">
        <v>9693824.4474999998</v>
      </c>
    </row>
    <row r="102" spans="1:14">
      <c r="A102" s="109" t="s">
        <v>179</v>
      </c>
      <c r="B102" s="111">
        <f>GETPIVOTDATA("Amount",$A$92,"Category","Total Cost of Goods Sold")+GETPIVOTDATA("Amount",$A$92,"Category","Total Expenses")+GETPIVOTDATA("Amount",$A$92,"Category","Total Other Expenses")</f>
        <v>4496219.1875</v>
      </c>
    </row>
    <row r="103" spans="1:14">
      <c r="A103" s="109" t="s">
        <v>180</v>
      </c>
      <c r="B103" s="111">
        <f>GETPIVOTDATA("Amount",$A$92,"Category","Total Income")+GETPIVOTDATA("Amount",$A$92,"Category","Total Other Income")</f>
        <v>5197605.26</v>
      </c>
    </row>
  </sheetData>
  <mergeCells count="2">
    <mergeCell ref="A17:C17"/>
    <mergeCell ref="A37:C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BE94F-E548-9D4D-8F62-9124AC705837}">
  <dimension ref="A2:H24"/>
  <sheetViews>
    <sheetView workbookViewId="0">
      <selection activeCell="B11" sqref="B11"/>
    </sheetView>
  </sheetViews>
  <sheetFormatPr baseColWidth="10" defaultRowHeight="13"/>
  <cols>
    <col min="1" max="1" width="31.6640625" customWidth="1"/>
    <col min="2" max="2" width="13" bestFit="1" customWidth="1"/>
    <col min="3" max="3" width="13.1640625" customWidth="1"/>
    <col min="4" max="4" width="13.83203125" customWidth="1"/>
    <col min="5" max="5" width="15.6640625" customWidth="1"/>
    <col min="6" max="6" width="14.33203125" customWidth="1"/>
    <col min="7" max="7" width="13.83203125" customWidth="1"/>
    <col min="8" max="8" width="14.33203125" customWidth="1"/>
  </cols>
  <sheetData>
    <row r="2" spans="1:8" ht="16">
      <c r="A2" s="193" t="s">
        <v>181</v>
      </c>
      <c r="B2" s="193"/>
      <c r="C2" s="193"/>
      <c r="D2" s="193"/>
      <c r="E2" s="193"/>
      <c r="F2" s="193"/>
      <c r="G2" s="193"/>
      <c r="H2" s="193"/>
    </row>
    <row r="3" spans="1:8" ht="16">
      <c r="A3" s="117"/>
      <c r="B3" s="118" t="s">
        <v>182</v>
      </c>
      <c r="C3" s="118" t="s">
        <v>183</v>
      </c>
      <c r="D3" s="118" t="s">
        <v>184</v>
      </c>
      <c r="E3" s="118" t="s">
        <v>185</v>
      </c>
      <c r="F3" s="118" t="s">
        <v>186</v>
      </c>
      <c r="G3" s="118" t="s">
        <v>187</v>
      </c>
      <c r="H3" s="118" t="s">
        <v>188</v>
      </c>
    </row>
    <row r="4" spans="1:8" ht="16">
      <c r="A4" s="119" t="s">
        <v>189</v>
      </c>
      <c r="B4" s="42">
        <f>'P&amp;L Actuals'!B35</f>
        <v>-34435.711456000019</v>
      </c>
      <c r="C4" s="42">
        <f>'P&amp;L Actuals'!C35</f>
        <v>14443.44166000004</v>
      </c>
      <c r="D4" s="42">
        <f>'P&amp;L Actuals'!D35</f>
        <v>-12909.641524999955</v>
      </c>
      <c r="E4" s="42">
        <f>'P&amp;L Actuals'!E35</f>
        <v>-8516.6338300000643</v>
      </c>
      <c r="F4" s="42">
        <f>'P&amp;L Actuals'!F35</f>
        <v>467.71046100003878</v>
      </c>
      <c r="G4" s="42">
        <f>'P&amp;L Actuals'!G35</f>
        <v>-13305.638319999998</v>
      </c>
      <c r="H4" s="42">
        <f>'P&amp;L Actuals'!H35</f>
        <v>33313.188007999968</v>
      </c>
    </row>
    <row r="5" spans="1:8" ht="16">
      <c r="A5" s="120" t="s">
        <v>190</v>
      </c>
      <c r="B5" s="121"/>
      <c r="C5" s="122"/>
      <c r="D5" s="122"/>
      <c r="E5" s="122"/>
      <c r="F5" s="122"/>
      <c r="G5" s="122"/>
      <c r="H5" s="122"/>
    </row>
    <row r="6" spans="1:8" ht="16">
      <c r="A6" s="123" t="str">
        <f>'Balance Sheet Actuals'!A12</f>
        <v>Accounts Receivable</v>
      </c>
      <c r="B6" s="121">
        <f>-('Balance Sheet Actuals'!$C$13-'Balance Sheet Actuals'!$C$13)</f>
        <v>0</v>
      </c>
      <c r="C6" s="121">
        <f>-('Balance Sheet Actuals'!$C$13-'Balance Sheet Actuals'!$C$13)</f>
        <v>0</v>
      </c>
      <c r="D6" s="121">
        <f>-('Balance Sheet Actuals'!$C$13-'Balance Sheet Actuals'!$C$13)</f>
        <v>0</v>
      </c>
      <c r="E6" s="121">
        <f>-('Balance Sheet Actuals'!$C$13-'Balance Sheet Actuals'!$C$13)</f>
        <v>0</v>
      </c>
      <c r="F6" s="121">
        <f>-('Balance Sheet Actuals'!$C$13-'Balance Sheet Actuals'!$C$13)</f>
        <v>0</v>
      </c>
      <c r="G6" s="121">
        <f>-('Balance Sheet Actuals'!$C$13-'Balance Sheet Actuals'!$C$13)</f>
        <v>0</v>
      </c>
      <c r="H6" s="124">
        <f>-('Balance Sheet Actuals'!D13-'Balance Sheet Actuals'!C13)</f>
        <v>-173751.36</v>
      </c>
    </row>
    <row r="7" spans="1:8" ht="16">
      <c r="A7" s="123" t="s">
        <v>191</v>
      </c>
      <c r="B7" s="125">
        <f>-('Balance Sheet Actuals'!$C$16-'Balance Sheet Actuals'!$C$16)</f>
        <v>0</v>
      </c>
      <c r="C7" s="125">
        <f>-('Balance Sheet Actuals'!$C$16-'Balance Sheet Actuals'!$C$16)</f>
        <v>0</v>
      </c>
      <c r="D7" s="125">
        <f>-('Balance Sheet Actuals'!$C$16-'Balance Sheet Actuals'!$C$16)</f>
        <v>0</v>
      </c>
      <c r="E7" s="125">
        <f>-('Balance Sheet Actuals'!$C$16-'Balance Sheet Actuals'!$C$16)</f>
        <v>0</v>
      </c>
      <c r="F7" s="125">
        <f>-('Balance Sheet Actuals'!$C$16-'Balance Sheet Actuals'!$C$16)</f>
        <v>0</v>
      </c>
      <c r="G7" s="125">
        <f>-('Balance Sheet Actuals'!$C$16-'Balance Sheet Actuals'!$C$16)</f>
        <v>0</v>
      </c>
      <c r="H7" s="126">
        <f>-('Balance Sheet Actuals'!D16-'Balance Sheet Actuals'!C16)</f>
        <v>32000</v>
      </c>
    </row>
    <row r="8" spans="1:8" ht="16">
      <c r="A8" s="123" t="s">
        <v>192</v>
      </c>
      <c r="B8" s="125">
        <f>-('Balance Sheet Actuals'!$C$17-'Balance Sheet Actuals'!$C$17)</f>
        <v>0</v>
      </c>
      <c r="C8" s="125">
        <f>-('Balance Sheet Actuals'!$C$17-'Balance Sheet Actuals'!$C$17)</f>
        <v>0</v>
      </c>
      <c r="D8" s="125">
        <f>-('Balance Sheet Actuals'!$C$17-'Balance Sheet Actuals'!$C$17)</f>
        <v>0</v>
      </c>
      <c r="E8" s="125">
        <f>-('Balance Sheet Actuals'!$C$17-'Balance Sheet Actuals'!$C$17)</f>
        <v>0</v>
      </c>
      <c r="F8" s="125">
        <f>-('Balance Sheet Actuals'!$C$17-'Balance Sheet Actuals'!$C$17)</f>
        <v>0</v>
      </c>
      <c r="G8" s="125">
        <f>-('Balance Sheet Actuals'!$C$17-'Balance Sheet Actuals'!$C$17)</f>
        <v>0</v>
      </c>
      <c r="H8" s="127">
        <f>-('Balance Sheet Actuals'!D17-'Balance Sheet Actuals'!C17)</f>
        <v>-7300.0900000000011</v>
      </c>
    </row>
    <row r="9" spans="1:8" ht="16">
      <c r="A9" s="123" t="s">
        <v>193</v>
      </c>
      <c r="B9" s="125">
        <f>'Balance Sheet Actuals'!$C$31-'Balance Sheet Actuals'!$C$31</f>
        <v>0</v>
      </c>
      <c r="C9" s="125">
        <f>'Balance Sheet Actuals'!$C$31-'Balance Sheet Actuals'!$C$31</f>
        <v>0</v>
      </c>
      <c r="D9" s="125">
        <f>'Balance Sheet Actuals'!$C$31-'Balance Sheet Actuals'!$C$31</f>
        <v>0</v>
      </c>
      <c r="E9" s="125">
        <f>'Balance Sheet Actuals'!$C$31-'Balance Sheet Actuals'!$C$31</f>
        <v>0</v>
      </c>
      <c r="F9" s="125">
        <f>'Balance Sheet Actuals'!$C$31-'Balance Sheet Actuals'!$C$31</f>
        <v>0</v>
      </c>
      <c r="G9" s="125">
        <f>'Balance Sheet Actuals'!$C$31-'Balance Sheet Actuals'!$C$31</f>
        <v>0</v>
      </c>
      <c r="H9" s="126">
        <f>'Balance Sheet Actuals'!D31-'Balance Sheet Actuals'!C31</f>
        <v>20918.130000000005</v>
      </c>
    </row>
    <row r="10" spans="1:8" ht="16">
      <c r="A10" s="123" t="s">
        <v>194</v>
      </c>
      <c r="B10" s="125">
        <f>'Balance Sheet Actuals'!$C$37-'Balance Sheet Actuals'!$C$37</f>
        <v>0</v>
      </c>
      <c r="C10" s="125">
        <f>'Balance Sheet Actuals'!$C$37-'Balance Sheet Actuals'!$C$37</f>
        <v>0</v>
      </c>
      <c r="D10" s="125">
        <f>'Balance Sheet Actuals'!$C$37-'Balance Sheet Actuals'!$C$37</f>
        <v>0</v>
      </c>
      <c r="E10" s="125">
        <f>'Balance Sheet Actuals'!$C$37-'Balance Sheet Actuals'!$C$37</f>
        <v>0</v>
      </c>
      <c r="F10" s="125">
        <f>'Balance Sheet Actuals'!$C$37-'Balance Sheet Actuals'!$C$37</f>
        <v>0</v>
      </c>
      <c r="G10" s="125">
        <f>'Balance Sheet Actuals'!$C$37-'Balance Sheet Actuals'!$C$37</f>
        <v>0</v>
      </c>
      <c r="H10" s="128">
        <f>'Balance Sheet Actuals'!D37-'Balance Sheet Actuals'!C37</f>
        <v>-5000</v>
      </c>
    </row>
    <row r="11" spans="1:8" ht="16">
      <c r="A11" s="123" t="s">
        <v>195</v>
      </c>
      <c r="B11" s="125">
        <f>'Balance Sheet Actuals'!$C$34-'Balance Sheet Actuals'!$C$34</f>
        <v>0</v>
      </c>
      <c r="C11" s="125">
        <f>'Balance Sheet Actuals'!$C$34-'Balance Sheet Actuals'!$C$34</f>
        <v>0</v>
      </c>
      <c r="D11" s="125">
        <f>'Balance Sheet Actuals'!$C$34-'Balance Sheet Actuals'!$C$34</f>
        <v>0</v>
      </c>
      <c r="E11" s="125">
        <f>'Balance Sheet Actuals'!$C$34-'Balance Sheet Actuals'!$C$34</f>
        <v>0</v>
      </c>
      <c r="F11" s="125">
        <f>'Balance Sheet Actuals'!$C$34-'Balance Sheet Actuals'!$C$34</f>
        <v>0</v>
      </c>
      <c r="G11" s="125">
        <f>'Balance Sheet Actuals'!$C$34-'Balance Sheet Actuals'!$C$34</f>
        <v>0</v>
      </c>
      <c r="H11" s="126">
        <f>'Balance Sheet Actuals'!D34-'Balance Sheet Actuals'!C34</f>
        <v>500</v>
      </c>
    </row>
    <row r="12" spans="1:8" ht="16">
      <c r="A12" s="119" t="s">
        <v>196</v>
      </c>
      <c r="B12" s="125">
        <f t="shared" ref="B12:G12" si="0">SUM(B4:B10)</f>
        <v>-34435.711456000019</v>
      </c>
      <c r="C12" s="125">
        <f t="shared" si="0"/>
        <v>14443.44166000004</v>
      </c>
      <c r="D12" s="125">
        <f t="shared" si="0"/>
        <v>-12909.641524999955</v>
      </c>
      <c r="E12" s="125">
        <f t="shared" si="0"/>
        <v>-8516.6338300000643</v>
      </c>
      <c r="F12" s="125">
        <f t="shared" si="0"/>
        <v>467.71046100003878</v>
      </c>
      <c r="G12" s="125">
        <f t="shared" si="0"/>
        <v>-13305.638319999998</v>
      </c>
      <c r="H12" s="129">
        <f>SUM(H4:H11)</f>
        <v>-99320.13199200001</v>
      </c>
    </row>
    <row r="13" spans="1:8" ht="16">
      <c r="A13" s="120"/>
      <c r="B13" s="125"/>
      <c r="C13" s="126"/>
      <c r="D13" s="126"/>
      <c r="E13" s="126"/>
      <c r="F13" s="126"/>
      <c r="G13" s="126"/>
      <c r="H13" s="126"/>
    </row>
    <row r="14" spans="1:8" ht="16">
      <c r="A14" s="120" t="s">
        <v>82</v>
      </c>
      <c r="B14" s="125">
        <f>-('Balance Sheet Actuals'!$C$23-'Balance Sheet Actuals'!$C$23)</f>
        <v>0</v>
      </c>
      <c r="C14" s="125">
        <f>-('Balance Sheet Actuals'!$C$23-'Balance Sheet Actuals'!$C$23)</f>
        <v>0</v>
      </c>
      <c r="D14" s="125">
        <f>-('Balance Sheet Actuals'!$C$23-'Balance Sheet Actuals'!$C$23)</f>
        <v>0</v>
      </c>
      <c r="E14" s="125">
        <f>-('Balance Sheet Actuals'!$C$23-'Balance Sheet Actuals'!$C$23)</f>
        <v>0</v>
      </c>
      <c r="F14" s="125">
        <f>-('Balance Sheet Actuals'!$C$23-'Balance Sheet Actuals'!$C$23)</f>
        <v>0</v>
      </c>
      <c r="G14" s="125">
        <f>-('Balance Sheet Actuals'!$C$23-'Balance Sheet Actuals'!$C$23)</f>
        <v>0</v>
      </c>
      <c r="H14" s="126">
        <f>-('Balance Sheet Actuals'!D23-'Balance Sheet Actuals'!C23)</f>
        <v>140000</v>
      </c>
    </row>
    <row r="15" spans="1:8" ht="16">
      <c r="A15" s="120" t="s">
        <v>197</v>
      </c>
      <c r="B15" s="125">
        <f>-('Balance Sheet Actuals'!$C$25-'Balance Sheet Actuals'!$C$25)</f>
        <v>0</v>
      </c>
      <c r="C15" s="125">
        <f>-('Balance Sheet Actuals'!$C$25-'Balance Sheet Actuals'!$C$25)</f>
        <v>0</v>
      </c>
      <c r="D15" s="125">
        <f>-('Balance Sheet Actuals'!$C$25-'Balance Sheet Actuals'!$C$25)</f>
        <v>0</v>
      </c>
      <c r="E15" s="125">
        <f>-('Balance Sheet Actuals'!$C$25-'Balance Sheet Actuals'!$C$25)</f>
        <v>0</v>
      </c>
      <c r="F15" s="125">
        <f>-('Balance Sheet Actuals'!$C$25-'Balance Sheet Actuals'!$C$25)</f>
        <v>0</v>
      </c>
      <c r="G15" s="125">
        <f>-('Balance Sheet Actuals'!$C$25-'Balance Sheet Actuals'!$C$25)</f>
        <v>0</v>
      </c>
      <c r="H15" s="128">
        <f>-('Balance Sheet Actuals'!D25-'Balance Sheet Actuals'!C25)</f>
        <v>-500</v>
      </c>
    </row>
    <row r="16" spans="1:8" ht="16">
      <c r="A16" s="119" t="s">
        <v>198</v>
      </c>
      <c r="B16" s="125">
        <f>SUM(B14:B15)</f>
        <v>0</v>
      </c>
      <c r="C16" s="125">
        <f t="shared" ref="C16:G16" si="1">SUM(C14:C15)</f>
        <v>0</v>
      </c>
      <c r="D16" s="125">
        <f t="shared" si="1"/>
        <v>0</v>
      </c>
      <c r="E16" s="125">
        <f t="shared" si="1"/>
        <v>0</v>
      </c>
      <c r="F16" s="125">
        <f t="shared" si="1"/>
        <v>0</v>
      </c>
      <c r="G16" s="125">
        <f t="shared" si="1"/>
        <v>0</v>
      </c>
      <c r="H16" s="130">
        <f>SUM(H14:H15)</f>
        <v>139500</v>
      </c>
    </row>
    <row r="17" spans="1:8" ht="16">
      <c r="A17" s="120"/>
      <c r="B17" s="125"/>
      <c r="C17" s="126"/>
      <c r="D17" s="126"/>
      <c r="E17" s="126"/>
      <c r="F17" s="126"/>
      <c r="G17" s="126"/>
      <c r="H17" s="126"/>
    </row>
    <row r="18" spans="1:8" ht="16">
      <c r="A18" s="120" t="s">
        <v>199</v>
      </c>
      <c r="B18" s="125">
        <f>'Balance Sheet Actuals'!$C$41-'Balance Sheet Actuals'!$C$41</f>
        <v>0</v>
      </c>
      <c r="C18" s="125">
        <f>'Balance Sheet Actuals'!$C$41-'Balance Sheet Actuals'!$C$41</f>
        <v>0</v>
      </c>
      <c r="D18" s="125">
        <f>'Balance Sheet Actuals'!$C$41-'Balance Sheet Actuals'!$C$41</f>
        <v>0</v>
      </c>
      <c r="E18" s="125">
        <f>'Balance Sheet Actuals'!$C$41-'Balance Sheet Actuals'!$C$41</f>
        <v>0</v>
      </c>
      <c r="F18" s="125">
        <f>'Balance Sheet Actuals'!$C$41-'Balance Sheet Actuals'!$C$41</f>
        <v>0</v>
      </c>
      <c r="G18" s="125">
        <f>'Balance Sheet Actuals'!$C$41-'Balance Sheet Actuals'!$C$41</f>
        <v>0</v>
      </c>
      <c r="H18" s="126">
        <f>'Balance Sheet Actuals'!D41-'Balance Sheet Actuals'!C41</f>
        <v>0</v>
      </c>
    </row>
    <row r="19" spans="1:8" ht="16">
      <c r="A19" s="120" t="s">
        <v>200</v>
      </c>
      <c r="B19" s="125">
        <f>'Balance Sheet Actuals'!$C$46-'Balance Sheet Actuals'!$C$46</f>
        <v>0</v>
      </c>
      <c r="C19" s="125">
        <f>'Balance Sheet Actuals'!$C$46-'Balance Sheet Actuals'!$C$46</f>
        <v>0</v>
      </c>
      <c r="D19" s="125">
        <f>'Balance Sheet Actuals'!$C$46-'Balance Sheet Actuals'!$C$46</f>
        <v>0</v>
      </c>
      <c r="E19" s="125">
        <f>'Balance Sheet Actuals'!$C$46-'Balance Sheet Actuals'!$C$46</f>
        <v>0</v>
      </c>
      <c r="F19" s="125">
        <f>'Balance Sheet Actuals'!$C$46-'Balance Sheet Actuals'!$C$46</f>
        <v>0</v>
      </c>
      <c r="G19" s="125">
        <f>'Balance Sheet Actuals'!$C$46-'Balance Sheet Actuals'!$C$46</f>
        <v>0</v>
      </c>
      <c r="H19" s="126">
        <f>'Balance Sheet Actuals'!D46-'Balance Sheet Actuals'!C46</f>
        <v>0</v>
      </c>
    </row>
    <row r="20" spans="1:8" ht="16">
      <c r="A20" s="119" t="s">
        <v>201</v>
      </c>
      <c r="B20" s="125">
        <f>SUM(B18:B19)</f>
        <v>0</v>
      </c>
      <c r="C20" s="125">
        <f t="shared" ref="C20:G20" si="2">SUM(C18:C19)</f>
        <v>0</v>
      </c>
      <c r="D20" s="125">
        <f t="shared" si="2"/>
        <v>0</v>
      </c>
      <c r="E20" s="125">
        <f t="shared" si="2"/>
        <v>0</v>
      </c>
      <c r="F20" s="125">
        <f t="shared" si="2"/>
        <v>0</v>
      </c>
      <c r="G20" s="125">
        <f t="shared" si="2"/>
        <v>0</v>
      </c>
      <c r="H20" s="130">
        <f>SUM(H18:H19)</f>
        <v>0</v>
      </c>
    </row>
    <row r="21" spans="1:8" ht="16">
      <c r="A21" s="131"/>
      <c r="B21" s="126"/>
      <c r="C21" s="126"/>
      <c r="D21" s="126"/>
      <c r="E21" s="126"/>
      <c r="F21" s="126"/>
      <c r="G21" s="126"/>
      <c r="H21" s="126"/>
    </row>
    <row r="22" spans="1:8" ht="16">
      <c r="A22" s="132" t="s">
        <v>202</v>
      </c>
      <c r="B22" s="133">
        <f>'Balance Sheet Actuals'!C9</f>
        <v>1684482.7000000002</v>
      </c>
      <c r="C22" s="133">
        <f t="shared" ref="C22:H22" si="3">B24</f>
        <v>1650046.9885440001</v>
      </c>
      <c r="D22" s="133">
        <f t="shared" si="3"/>
        <v>1664490.4302040001</v>
      </c>
      <c r="E22" s="133">
        <f t="shared" si="3"/>
        <v>1651580.7886790002</v>
      </c>
      <c r="F22" s="133">
        <f t="shared" si="3"/>
        <v>1643064.1548490003</v>
      </c>
      <c r="G22" s="133">
        <f t="shared" si="3"/>
        <v>1643531.8653100003</v>
      </c>
      <c r="H22" s="133">
        <f t="shared" si="3"/>
        <v>1630226.2269900003</v>
      </c>
    </row>
    <row r="23" spans="1:8" ht="16">
      <c r="A23" s="134" t="s">
        <v>176</v>
      </c>
      <c r="B23" s="135">
        <f>B12+B16+B20</f>
        <v>-34435.711456000019</v>
      </c>
      <c r="C23" s="136">
        <f t="shared" ref="C23:G23" si="4">C12+C16+C20</f>
        <v>14443.44166000004</v>
      </c>
      <c r="D23" s="135">
        <f t="shared" si="4"/>
        <v>-12909.641524999955</v>
      </c>
      <c r="E23" s="135">
        <f t="shared" si="4"/>
        <v>-8516.6338300000643</v>
      </c>
      <c r="F23" s="136">
        <f t="shared" si="4"/>
        <v>467.71046100003878</v>
      </c>
      <c r="G23" s="135">
        <f t="shared" si="4"/>
        <v>-13305.638319999998</v>
      </c>
      <c r="H23" s="136">
        <f>H12+H16+H20</f>
        <v>40179.86800799999</v>
      </c>
    </row>
    <row r="24" spans="1:8" ht="16">
      <c r="A24" s="137" t="s">
        <v>203</v>
      </c>
      <c r="B24" s="138">
        <f>SUM(B22:B23)</f>
        <v>1650046.9885440001</v>
      </c>
      <c r="C24" s="138">
        <f t="shared" ref="C24:H24" si="5">SUM(C22:C23)</f>
        <v>1664490.4302040001</v>
      </c>
      <c r="D24" s="138">
        <f t="shared" si="5"/>
        <v>1651580.7886790002</v>
      </c>
      <c r="E24" s="138">
        <f t="shared" si="5"/>
        <v>1643064.1548490003</v>
      </c>
      <c r="F24" s="138">
        <f t="shared" si="5"/>
        <v>1643531.8653100003</v>
      </c>
      <c r="G24" s="138">
        <f t="shared" si="5"/>
        <v>1630226.2269900003</v>
      </c>
      <c r="H24" s="138">
        <f t="shared" si="5"/>
        <v>1670406.0949980004</v>
      </c>
    </row>
  </sheetData>
  <mergeCells count="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A57DA-3A2F-0E4C-9D98-74C5AD411A70}">
  <dimension ref="A1:C22"/>
  <sheetViews>
    <sheetView workbookViewId="0">
      <selection activeCell="A9" sqref="A9"/>
    </sheetView>
  </sheetViews>
  <sheetFormatPr baseColWidth="10" defaultRowHeight="13"/>
  <cols>
    <col min="1" max="1" width="12.6640625" bestFit="1" customWidth="1"/>
    <col min="2" max="2" width="8.5" bestFit="1" customWidth="1"/>
    <col min="3" max="3" width="12.6640625" bestFit="1" customWidth="1"/>
  </cols>
  <sheetData>
    <row r="1" spans="1:3">
      <c r="A1" t="s">
        <v>160</v>
      </c>
      <c r="B1" t="s">
        <v>154</v>
      </c>
      <c r="C1" t="s">
        <v>204</v>
      </c>
    </row>
    <row r="2" spans="1:3">
      <c r="A2" t="s">
        <v>202</v>
      </c>
      <c r="B2" t="s">
        <v>161</v>
      </c>
      <c r="C2" s="89">
        <v>1684482.7000000002</v>
      </c>
    </row>
    <row r="3" spans="1:3">
      <c r="A3" t="s">
        <v>202</v>
      </c>
      <c r="B3" t="s">
        <v>162</v>
      </c>
      <c r="C3" s="89">
        <v>1650046.9885440001</v>
      </c>
    </row>
    <row r="4" spans="1:3">
      <c r="A4" t="s">
        <v>202</v>
      </c>
      <c r="B4" t="s">
        <v>163</v>
      </c>
      <c r="C4" s="89">
        <v>1664490.4302040001</v>
      </c>
    </row>
    <row r="5" spans="1:3">
      <c r="A5" t="s">
        <v>202</v>
      </c>
      <c r="B5" t="s">
        <v>164</v>
      </c>
      <c r="C5" s="89">
        <v>1651580.7886790002</v>
      </c>
    </row>
    <row r="6" spans="1:3">
      <c r="A6" t="s">
        <v>202</v>
      </c>
      <c r="B6" t="s">
        <v>165</v>
      </c>
      <c r="C6" s="89">
        <v>1643064.1548490003</v>
      </c>
    </row>
    <row r="7" spans="1:3">
      <c r="A7" t="s">
        <v>202</v>
      </c>
      <c r="B7" t="s">
        <v>166</v>
      </c>
      <c r="C7" s="89">
        <v>1643531.8653100003</v>
      </c>
    </row>
    <row r="8" spans="1:3">
      <c r="A8" t="s">
        <v>202</v>
      </c>
      <c r="B8" t="s">
        <v>167</v>
      </c>
      <c r="C8" s="89">
        <v>1630226.2269900003</v>
      </c>
    </row>
    <row r="9" spans="1:3">
      <c r="A9" t="s">
        <v>176</v>
      </c>
      <c r="B9" t="s">
        <v>161</v>
      </c>
      <c r="C9" s="89">
        <v>-34435.711456000019</v>
      </c>
    </row>
    <row r="10" spans="1:3">
      <c r="A10" t="s">
        <v>176</v>
      </c>
      <c r="B10" t="s">
        <v>162</v>
      </c>
      <c r="C10" s="89">
        <v>14443.44166000004</v>
      </c>
    </row>
    <row r="11" spans="1:3">
      <c r="A11" t="s">
        <v>176</v>
      </c>
      <c r="B11" t="s">
        <v>163</v>
      </c>
      <c r="C11" s="89">
        <v>-12909.641524999955</v>
      </c>
    </row>
    <row r="12" spans="1:3">
      <c r="A12" t="s">
        <v>176</v>
      </c>
      <c r="B12" t="s">
        <v>164</v>
      </c>
      <c r="C12" s="89">
        <v>-8516.6338300000643</v>
      </c>
    </row>
    <row r="13" spans="1:3">
      <c r="A13" t="s">
        <v>176</v>
      </c>
      <c r="B13" t="s">
        <v>165</v>
      </c>
      <c r="C13" s="89">
        <v>467.71046100003878</v>
      </c>
    </row>
    <row r="14" spans="1:3">
      <c r="A14" t="s">
        <v>176</v>
      </c>
      <c r="B14" t="s">
        <v>166</v>
      </c>
      <c r="C14" s="89">
        <v>-13305.638319999998</v>
      </c>
    </row>
    <row r="15" spans="1:3">
      <c r="A15" t="s">
        <v>176</v>
      </c>
      <c r="B15" t="s">
        <v>167</v>
      </c>
      <c r="C15" s="89">
        <v>40179.86800799999</v>
      </c>
    </row>
    <row r="16" spans="1:3">
      <c r="A16" t="s">
        <v>203</v>
      </c>
      <c r="B16" t="s">
        <v>161</v>
      </c>
      <c r="C16" s="89">
        <v>1650046.9885440001</v>
      </c>
    </row>
    <row r="17" spans="1:3">
      <c r="A17" t="s">
        <v>203</v>
      </c>
      <c r="B17" t="s">
        <v>162</v>
      </c>
      <c r="C17" s="89">
        <v>1664490.4302040001</v>
      </c>
    </row>
    <row r="18" spans="1:3">
      <c r="A18" t="s">
        <v>203</v>
      </c>
      <c r="B18" t="s">
        <v>163</v>
      </c>
      <c r="C18" s="89">
        <v>1651580.7886790002</v>
      </c>
    </row>
    <row r="19" spans="1:3">
      <c r="A19" t="s">
        <v>203</v>
      </c>
      <c r="B19" t="s">
        <v>164</v>
      </c>
      <c r="C19" s="89">
        <v>1643064.1548490003</v>
      </c>
    </row>
    <row r="20" spans="1:3">
      <c r="A20" t="s">
        <v>203</v>
      </c>
      <c r="B20" t="s">
        <v>165</v>
      </c>
      <c r="C20" s="89">
        <v>1643531.8653100003</v>
      </c>
    </row>
    <row r="21" spans="1:3">
      <c r="A21" t="s">
        <v>203</v>
      </c>
      <c r="B21" t="s">
        <v>166</v>
      </c>
      <c r="C21" s="89">
        <v>1630226.2269900003</v>
      </c>
    </row>
    <row r="22" spans="1:3">
      <c r="A22" t="s">
        <v>203</v>
      </c>
      <c r="B22" t="s">
        <v>167</v>
      </c>
      <c r="C22" s="89">
        <v>1670406.0949980004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2299"/>
    <outlinePr summaryBelow="0" summaryRight="0"/>
  </sheetPr>
  <dimension ref="A1:N35"/>
  <sheetViews>
    <sheetView showGridLines="0" topLeftCell="A4" workbookViewId="0">
      <selection activeCell="D40" sqref="D40"/>
    </sheetView>
  </sheetViews>
  <sheetFormatPr baseColWidth="10" defaultColWidth="12.6640625" defaultRowHeight="15.75" customHeight="1"/>
  <cols>
    <col min="1" max="1" width="21.5" customWidth="1"/>
    <col min="14" max="14" width="0.33203125" customWidth="1"/>
  </cols>
  <sheetData>
    <row r="1" spans="1:14">
      <c r="A1" s="9" t="s">
        <v>27</v>
      </c>
      <c r="B1" s="10" t="s">
        <v>28</v>
      </c>
      <c r="C1" s="11"/>
      <c r="D1" s="11"/>
      <c r="E1" s="11"/>
      <c r="F1" s="11"/>
      <c r="G1" s="11"/>
      <c r="H1" s="11"/>
      <c r="I1" s="11"/>
      <c r="J1" s="11"/>
      <c r="K1" s="11"/>
      <c r="L1" s="11"/>
      <c r="M1" s="11"/>
      <c r="N1" s="12"/>
    </row>
    <row r="2" spans="1:14">
      <c r="A2" s="9" t="s">
        <v>29</v>
      </c>
      <c r="B2" s="10" t="s">
        <v>30</v>
      </c>
      <c r="C2" s="11"/>
      <c r="D2" s="11"/>
      <c r="E2" s="11"/>
      <c r="F2" s="11"/>
      <c r="G2" s="11"/>
      <c r="H2" s="11"/>
      <c r="I2" s="11"/>
      <c r="J2" s="11"/>
      <c r="K2" s="11"/>
      <c r="L2" s="11"/>
      <c r="M2" s="11"/>
      <c r="N2" s="12"/>
    </row>
    <row r="3" spans="1:14">
      <c r="A3" s="9" t="s">
        <v>31</v>
      </c>
      <c r="B3" s="10" t="s">
        <v>32</v>
      </c>
      <c r="C3" s="11"/>
      <c r="D3" s="11"/>
      <c r="E3" s="11"/>
      <c r="F3" s="11"/>
      <c r="G3" s="11"/>
      <c r="H3" s="11"/>
      <c r="I3" s="11"/>
      <c r="J3" s="11"/>
      <c r="K3" s="11"/>
      <c r="L3" s="11"/>
      <c r="M3" s="11"/>
      <c r="N3" s="12"/>
    </row>
    <row r="4" spans="1:14">
      <c r="A4" s="9" t="s">
        <v>33</v>
      </c>
      <c r="B4" s="10" t="s">
        <v>34</v>
      </c>
      <c r="C4" s="11"/>
      <c r="D4" s="11"/>
      <c r="E4" s="11"/>
      <c r="F4" s="11"/>
      <c r="G4" s="11"/>
      <c r="H4" s="11"/>
      <c r="I4" s="11"/>
      <c r="J4" s="11"/>
      <c r="K4" s="11"/>
      <c r="L4" s="11"/>
      <c r="M4" s="11"/>
      <c r="N4" s="12"/>
    </row>
    <row r="5" spans="1:14">
      <c r="A5" s="13"/>
      <c r="B5" s="14"/>
      <c r="C5" s="14"/>
      <c r="D5" s="14"/>
      <c r="E5" s="14"/>
      <c r="F5" s="14"/>
      <c r="G5" s="14"/>
      <c r="H5" s="14"/>
      <c r="I5" s="14"/>
      <c r="J5" s="14"/>
      <c r="K5" s="14"/>
      <c r="L5" s="14"/>
      <c r="M5" s="14"/>
      <c r="N5" s="12"/>
    </row>
    <row r="6" spans="1:14">
      <c r="A6" s="15"/>
      <c r="B6" s="15">
        <v>44927</v>
      </c>
      <c r="C6" s="15">
        <v>44958</v>
      </c>
      <c r="D6" s="15">
        <v>44986</v>
      </c>
      <c r="E6" s="15">
        <v>45017</v>
      </c>
      <c r="F6" s="15">
        <v>45047</v>
      </c>
      <c r="G6" s="15">
        <v>45078</v>
      </c>
      <c r="H6" s="15">
        <v>45108</v>
      </c>
      <c r="I6" s="15">
        <v>45139</v>
      </c>
      <c r="J6" s="15">
        <v>45170</v>
      </c>
      <c r="K6" s="15">
        <v>45200</v>
      </c>
      <c r="L6" s="15">
        <v>45231</v>
      </c>
      <c r="M6" s="15">
        <v>45261</v>
      </c>
      <c r="N6" s="16"/>
    </row>
    <row r="7" spans="1:14">
      <c r="A7" s="17" t="s">
        <v>35</v>
      </c>
      <c r="B7" s="18"/>
      <c r="C7" s="18"/>
      <c r="D7" s="18"/>
      <c r="E7" s="18"/>
      <c r="F7" s="18"/>
      <c r="G7" s="18"/>
      <c r="H7" s="18"/>
      <c r="I7" s="18"/>
      <c r="J7" s="18"/>
      <c r="K7" s="18"/>
      <c r="L7" s="18"/>
      <c r="M7" s="18"/>
      <c r="N7" s="19"/>
    </row>
    <row r="8" spans="1:14">
      <c r="A8" s="20" t="s">
        <v>36</v>
      </c>
      <c r="B8" s="21">
        <v>255251.24</v>
      </c>
      <c r="C8" s="21">
        <v>283980.69</v>
      </c>
      <c r="D8" s="21">
        <v>271715.25</v>
      </c>
      <c r="E8" s="21">
        <v>242800.87</v>
      </c>
      <c r="F8" s="21">
        <v>296280.53000000003</v>
      </c>
      <c r="G8" s="21">
        <v>291362.28000000003</v>
      </c>
      <c r="H8" s="21">
        <v>297477.44</v>
      </c>
      <c r="I8" s="21">
        <v>245677.12</v>
      </c>
      <c r="J8" s="21">
        <v>232485.32</v>
      </c>
      <c r="K8" s="21">
        <v>359340</v>
      </c>
      <c r="L8" s="21">
        <v>292393.75</v>
      </c>
      <c r="M8" s="21">
        <v>438169.5</v>
      </c>
      <c r="N8" s="22"/>
    </row>
    <row r="9" spans="1:14">
      <c r="A9" s="23" t="s">
        <v>37</v>
      </c>
      <c r="B9" s="24">
        <v>136461.1</v>
      </c>
      <c r="C9" s="24">
        <v>113458.35</v>
      </c>
      <c r="D9" s="24">
        <v>123043.25</v>
      </c>
      <c r="E9" s="24">
        <v>148393.13</v>
      </c>
      <c r="F9" s="24">
        <v>126634.38</v>
      </c>
      <c r="G9" s="24">
        <v>122453.61</v>
      </c>
      <c r="H9" s="24">
        <v>124816.64</v>
      </c>
      <c r="I9" s="24">
        <v>127284.56</v>
      </c>
      <c r="J9" s="24">
        <v>130941.25000000001</v>
      </c>
      <c r="K9" s="24">
        <v>164252.5</v>
      </c>
      <c r="L9" s="24">
        <v>144697.5</v>
      </c>
      <c r="M9" s="24">
        <v>221235</v>
      </c>
      <c r="N9" s="19"/>
    </row>
    <row r="10" spans="1:14">
      <c r="A10" s="25" t="s">
        <v>38</v>
      </c>
      <c r="B10" s="26">
        <v>391712.33999999997</v>
      </c>
      <c r="C10" s="26">
        <v>397439.04000000004</v>
      </c>
      <c r="D10" s="26">
        <v>394758.5</v>
      </c>
      <c r="E10" s="26">
        <v>391194</v>
      </c>
      <c r="F10" s="26">
        <v>422914.91000000003</v>
      </c>
      <c r="G10" s="26">
        <v>413815.89</v>
      </c>
      <c r="H10" s="26">
        <v>422294.08</v>
      </c>
      <c r="I10" s="26">
        <v>372961.68</v>
      </c>
      <c r="J10" s="26">
        <v>363426.57</v>
      </c>
      <c r="K10" s="26">
        <v>523592.5</v>
      </c>
      <c r="L10" s="26">
        <v>437091.25</v>
      </c>
      <c r="M10" s="26">
        <v>659404.5</v>
      </c>
      <c r="N10" s="22"/>
    </row>
    <row r="11" spans="1:14">
      <c r="A11" s="17" t="s">
        <v>39</v>
      </c>
      <c r="B11" s="18"/>
      <c r="C11" s="18"/>
      <c r="D11" s="18"/>
      <c r="E11" s="18"/>
      <c r="F11" s="18"/>
      <c r="G11" s="18"/>
      <c r="H11" s="18"/>
      <c r="I11" s="18"/>
      <c r="J11" s="18"/>
      <c r="K11" s="18"/>
      <c r="L11" s="18"/>
      <c r="M11" s="18"/>
      <c r="N11" s="19"/>
    </row>
    <row r="12" spans="1:14">
      <c r="A12" s="27" t="s">
        <v>40</v>
      </c>
      <c r="B12" s="28">
        <v>135074.01</v>
      </c>
      <c r="C12" s="28">
        <v>121632.01</v>
      </c>
      <c r="D12" s="28">
        <v>116233.01</v>
      </c>
      <c r="E12" s="28">
        <v>114742.03</v>
      </c>
      <c r="F12" s="28">
        <v>124027.03</v>
      </c>
      <c r="G12" s="28">
        <v>119028.03</v>
      </c>
      <c r="H12" s="28">
        <v>141875.04</v>
      </c>
      <c r="I12" s="28">
        <v>139572.04</v>
      </c>
      <c r="J12" s="28">
        <v>107595.07</v>
      </c>
      <c r="K12" s="28">
        <v>125684.25</v>
      </c>
      <c r="L12" s="28">
        <v>114579.25</v>
      </c>
      <c r="M12" s="28">
        <v>128511.5</v>
      </c>
      <c r="N12" s="19"/>
    </row>
    <row r="13" spans="1:14">
      <c r="A13" s="20" t="s">
        <v>41</v>
      </c>
      <c r="B13" s="21">
        <v>70448.009999999995</v>
      </c>
      <c r="C13" s="21">
        <v>68793.009999999995</v>
      </c>
      <c r="D13" s="21">
        <v>70067.009999999995</v>
      </c>
      <c r="E13" s="21">
        <v>67588.03</v>
      </c>
      <c r="F13" s="21">
        <v>53676.03</v>
      </c>
      <c r="G13" s="21">
        <v>70880.03</v>
      </c>
      <c r="H13" s="21">
        <v>53517.04</v>
      </c>
      <c r="I13" s="21">
        <v>51399.040000000001</v>
      </c>
      <c r="J13" s="21">
        <v>55047.07</v>
      </c>
      <c r="K13" s="21">
        <v>68328.25</v>
      </c>
      <c r="L13" s="21">
        <v>73195.25</v>
      </c>
      <c r="M13" s="21">
        <v>63146.5</v>
      </c>
      <c r="N13" s="22"/>
    </row>
    <row r="14" spans="1:14">
      <c r="A14" s="23" t="s">
        <v>42</v>
      </c>
      <c r="B14" s="24">
        <v>7834.2467999999999</v>
      </c>
      <c r="C14" s="24">
        <v>7948.7808000000014</v>
      </c>
      <c r="D14" s="24">
        <v>7895.17</v>
      </c>
      <c r="E14" s="24">
        <v>7823.88</v>
      </c>
      <c r="F14" s="24">
        <v>8458.2982000000011</v>
      </c>
      <c r="G14" s="24">
        <v>8276.3178000000007</v>
      </c>
      <c r="H14" s="24">
        <v>8445.8816000000006</v>
      </c>
      <c r="I14" s="24">
        <v>7459.2335999999996</v>
      </c>
      <c r="J14" s="24">
        <v>7268.5313999999998</v>
      </c>
      <c r="K14" s="24">
        <v>10471.85</v>
      </c>
      <c r="L14" s="24">
        <v>8741.8250000000007</v>
      </c>
      <c r="M14" s="24">
        <v>13188.09</v>
      </c>
      <c r="N14" s="29"/>
    </row>
    <row r="15" spans="1:14">
      <c r="A15" s="30" t="s">
        <v>43</v>
      </c>
      <c r="B15" s="31">
        <v>213356.26680000001</v>
      </c>
      <c r="C15" s="31">
        <v>198373.8008</v>
      </c>
      <c r="D15" s="31">
        <v>194195.19</v>
      </c>
      <c r="E15" s="31">
        <v>190153.94</v>
      </c>
      <c r="F15" s="31">
        <v>186161.35819999999</v>
      </c>
      <c r="G15" s="31">
        <v>198184.37779999999</v>
      </c>
      <c r="H15" s="31">
        <v>203837.96160000001</v>
      </c>
      <c r="I15" s="31">
        <v>198430.31360000002</v>
      </c>
      <c r="J15" s="31">
        <v>169910.67140000002</v>
      </c>
      <c r="K15" s="31">
        <v>204484.35</v>
      </c>
      <c r="L15" s="31">
        <v>196516.32500000001</v>
      </c>
      <c r="M15" s="31">
        <v>204846.09</v>
      </c>
      <c r="N15" s="32"/>
    </row>
    <row r="16" spans="1:14">
      <c r="A16" s="33" t="s">
        <v>44</v>
      </c>
      <c r="B16" s="34">
        <v>178356.07319999996</v>
      </c>
      <c r="C16" s="34">
        <v>199065.23920000004</v>
      </c>
      <c r="D16" s="34">
        <v>200563.31</v>
      </c>
      <c r="E16" s="34">
        <v>201040.06</v>
      </c>
      <c r="F16" s="34">
        <v>236753.55180000004</v>
      </c>
      <c r="G16" s="34">
        <v>215631.51220000003</v>
      </c>
      <c r="H16" s="34">
        <v>218456.11840000001</v>
      </c>
      <c r="I16" s="34">
        <v>174531.36639999997</v>
      </c>
      <c r="J16" s="34">
        <v>193515.89859999999</v>
      </c>
      <c r="K16" s="34">
        <v>319108.15000000002</v>
      </c>
      <c r="L16" s="34">
        <v>240574.92499999999</v>
      </c>
      <c r="M16" s="34">
        <v>454558.41000000003</v>
      </c>
      <c r="N16" s="19"/>
    </row>
    <row r="17" spans="1:14">
      <c r="A17" s="35" t="s">
        <v>45</v>
      </c>
      <c r="B17" s="36"/>
      <c r="C17" s="36"/>
      <c r="D17" s="36"/>
      <c r="E17" s="36"/>
      <c r="F17" s="36"/>
      <c r="G17" s="36"/>
      <c r="H17" s="36"/>
      <c r="I17" s="36"/>
      <c r="J17" s="36"/>
      <c r="K17" s="36"/>
      <c r="L17" s="36"/>
      <c r="M17" s="36"/>
      <c r="N17" s="22"/>
    </row>
    <row r="18" spans="1:14">
      <c r="A18" s="27" t="s">
        <v>46</v>
      </c>
      <c r="B18" s="28">
        <v>43088.357399999994</v>
      </c>
      <c r="C18" s="28">
        <v>43718.294400000006</v>
      </c>
      <c r="D18" s="28">
        <v>43423.434999999998</v>
      </c>
      <c r="E18" s="28">
        <v>43031.340000000004</v>
      </c>
      <c r="F18" s="28">
        <v>50749.789199999999</v>
      </c>
      <c r="G18" s="28">
        <v>41381.589000000007</v>
      </c>
      <c r="H18" s="28">
        <v>50675.289600000004</v>
      </c>
      <c r="I18" s="28">
        <v>37296.167999999998</v>
      </c>
      <c r="J18" s="28">
        <v>36342.656999999999</v>
      </c>
      <c r="K18" s="28">
        <v>52359.25</v>
      </c>
      <c r="L18" s="28">
        <v>43709.125</v>
      </c>
      <c r="M18" s="28">
        <v>79128.539999999994</v>
      </c>
      <c r="N18" s="19"/>
    </row>
    <row r="19" spans="1:14">
      <c r="A19" s="20" t="s">
        <v>47</v>
      </c>
      <c r="B19" s="28">
        <v>82259.59139999999</v>
      </c>
      <c r="C19" s="21">
        <v>37320</v>
      </c>
      <c r="D19" s="21">
        <v>49102.6</v>
      </c>
      <c r="E19" s="21">
        <v>53469.1</v>
      </c>
      <c r="F19" s="21">
        <v>52534.46</v>
      </c>
      <c r="G19" s="21">
        <v>45489.94</v>
      </c>
      <c r="H19" s="21">
        <v>46506.86</v>
      </c>
      <c r="I19" s="21">
        <v>20110</v>
      </c>
      <c r="J19" s="21">
        <v>20110</v>
      </c>
      <c r="K19" s="21">
        <v>20110</v>
      </c>
      <c r="L19" s="21">
        <v>20110</v>
      </c>
      <c r="M19" s="21">
        <v>18110</v>
      </c>
      <c r="N19" s="22"/>
    </row>
    <row r="20" spans="1:14">
      <c r="A20" s="27" t="s">
        <v>48</v>
      </c>
      <c r="B20" s="28">
        <v>0</v>
      </c>
      <c r="C20" s="28">
        <v>0</v>
      </c>
      <c r="D20" s="28">
        <v>0</v>
      </c>
      <c r="E20" s="28">
        <v>3911.94</v>
      </c>
      <c r="F20" s="28">
        <v>4229.1491000000005</v>
      </c>
      <c r="G20" s="28">
        <v>4138.1589000000004</v>
      </c>
      <c r="H20" s="28">
        <v>4222.9408000000003</v>
      </c>
      <c r="I20" s="28">
        <v>3729.6167999999998</v>
      </c>
      <c r="J20" s="28">
        <v>3634.2656999999999</v>
      </c>
      <c r="K20" s="28">
        <v>0</v>
      </c>
      <c r="L20" s="28">
        <v>0</v>
      </c>
      <c r="M20" s="28">
        <v>6594.0450000000001</v>
      </c>
      <c r="N20" s="19"/>
    </row>
    <row r="21" spans="1:14">
      <c r="A21" s="20" t="s">
        <v>49</v>
      </c>
      <c r="B21" s="21">
        <v>5295</v>
      </c>
      <c r="C21" s="21">
        <v>7163</v>
      </c>
      <c r="D21" s="21">
        <v>9444</v>
      </c>
      <c r="E21" s="21">
        <v>5774</v>
      </c>
      <c r="F21" s="21">
        <v>7871</v>
      </c>
      <c r="G21" s="21">
        <v>7619</v>
      </c>
      <c r="H21" s="21">
        <v>7590</v>
      </c>
      <c r="I21" s="21">
        <v>7536</v>
      </c>
      <c r="J21" s="21">
        <v>7263</v>
      </c>
      <c r="K21" s="21">
        <v>8378</v>
      </c>
      <c r="L21" s="21">
        <v>7290</v>
      </c>
      <c r="M21" s="21">
        <v>6694</v>
      </c>
      <c r="N21" s="22"/>
    </row>
    <row r="22" spans="1:14">
      <c r="A22" s="20" t="s">
        <v>50</v>
      </c>
      <c r="B22" s="21">
        <v>41019</v>
      </c>
      <c r="C22" s="21">
        <v>43650</v>
      </c>
      <c r="D22" s="21">
        <v>42509</v>
      </c>
      <c r="E22" s="21">
        <v>44008</v>
      </c>
      <c r="F22" s="21">
        <v>37193</v>
      </c>
      <c r="G22" s="21">
        <v>38697</v>
      </c>
      <c r="H22" s="21">
        <v>30776</v>
      </c>
      <c r="I22" s="21">
        <v>47997</v>
      </c>
      <c r="J22" s="21">
        <v>42186</v>
      </c>
      <c r="K22" s="21">
        <v>45342</v>
      </c>
      <c r="L22" s="21">
        <v>42552</v>
      </c>
      <c r="M22" s="21">
        <v>47724</v>
      </c>
      <c r="N22" s="22"/>
    </row>
    <row r="23" spans="1:14">
      <c r="A23" s="27" t="s">
        <v>51</v>
      </c>
      <c r="B23" s="18">
        <v>0</v>
      </c>
      <c r="C23" s="18"/>
      <c r="D23" s="28">
        <v>31286.92</v>
      </c>
      <c r="E23" s="28">
        <v>7927.52</v>
      </c>
      <c r="F23" s="28">
        <v>15874.56</v>
      </c>
      <c r="G23" s="28">
        <v>14822.9</v>
      </c>
      <c r="H23" s="28">
        <v>1340.14</v>
      </c>
      <c r="I23" s="18"/>
      <c r="J23" s="18"/>
      <c r="K23" s="18"/>
      <c r="L23" s="18"/>
      <c r="M23" s="18"/>
      <c r="N23" s="19"/>
    </row>
    <row r="24" spans="1:14">
      <c r="A24" s="20" t="s">
        <v>52</v>
      </c>
      <c r="B24" s="21">
        <v>11400</v>
      </c>
      <c r="C24" s="21">
        <v>11400</v>
      </c>
      <c r="D24" s="21">
        <v>11400</v>
      </c>
      <c r="E24" s="21">
        <v>11400</v>
      </c>
      <c r="F24" s="21">
        <v>11400</v>
      </c>
      <c r="G24" s="21">
        <v>7600</v>
      </c>
      <c r="H24" s="21">
        <v>7600</v>
      </c>
      <c r="I24" s="21">
        <v>7600</v>
      </c>
      <c r="J24" s="21">
        <v>7600</v>
      </c>
      <c r="K24" s="21">
        <v>7600</v>
      </c>
      <c r="L24" s="21">
        <v>7600</v>
      </c>
      <c r="M24" s="21">
        <v>3800</v>
      </c>
      <c r="N24" s="22"/>
    </row>
    <row r="25" spans="1:14">
      <c r="A25" s="27" t="s">
        <v>53</v>
      </c>
      <c r="B25" s="28">
        <v>20000</v>
      </c>
      <c r="C25" s="28">
        <v>20000</v>
      </c>
      <c r="D25" s="28">
        <v>20000</v>
      </c>
      <c r="E25" s="28">
        <v>20000</v>
      </c>
      <c r="F25" s="28">
        <v>20000</v>
      </c>
      <c r="G25" s="28">
        <v>20000</v>
      </c>
      <c r="H25" s="28">
        <v>20000</v>
      </c>
      <c r="I25" s="28">
        <v>20000</v>
      </c>
      <c r="J25" s="28">
        <v>20000</v>
      </c>
      <c r="K25" s="28">
        <v>20000</v>
      </c>
      <c r="L25" s="28">
        <v>20000</v>
      </c>
      <c r="M25" s="28">
        <v>20000</v>
      </c>
      <c r="N25" s="19"/>
    </row>
    <row r="26" spans="1:14">
      <c r="A26" s="37" t="s">
        <v>54</v>
      </c>
      <c r="B26" s="38">
        <v>203061.94879999998</v>
      </c>
      <c r="C26" s="38">
        <v>163251.29440000001</v>
      </c>
      <c r="D26" s="38">
        <v>207165.95500000002</v>
      </c>
      <c r="E26" s="38">
        <v>189521.9</v>
      </c>
      <c r="F26" s="38">
        <v>199851.9583</v>
      </c>
      <c r="G26" s="38">
        <v>179748.58790000001</v>
      </c>
      <c r="H26" s="38">
        <v>168711.2304</v>
      </c>
      <c r="I26" s="38">
        <v>144268.78479999999</v>
      </c>
      <c r="J26" s="38">
        <v>137135.9227</v>
      </c>
      <c r="K26" s="38">
        <v>153789.25</v>
      </c>
      <c r="L26" s="38">
        <v>141261.125</v>
      </c>
      <c r="M26" s="38">
        <v>182050.58499999999</v>
      </c>
      <c r="N26" s="29"/>
    </row>
    <row r="27" spans="1:14">
      <c r="A27" s="25" t="s">
        <v>55</v>
      </c>
      <c r="B27" s="26">
        <v>-24705.875600000028</v>
      </c>
      <c r="C27" s="26">
        <v>35813.944800000027</v>
      </c>
      <c r="D27" s="26">
        <v>-6602.6450000000186</v>
      </c>
      <c r="E27" s="26">
        <v>11518.160000000003</v>
      </c>
      <c r="F27" s="26">
        <v>36901.593500000046</v>
      </c>
      <c r="G27" s="26">
        <v>35882.924300000013</v>
      </c>
      <c r="H27" s="26">
        <v>49744.888000000006</v>
      </c>
      <c r="I27" s="26">
        <v>30262.581599999976</v>
      </c>
      <c r="J27" s="26">
        <v>56379.97589999999</v>
      </c>
      <c r="K27" s="26">
        <v>165318.90000000002</v>
      </c>
      <c r="L27" s="26">
        <v>99313.799999999988</v>
      </c>
      <c r="M27" s="26">
        <v>272507.82500000007</v>
      </c>
      <c r="N27" s="22"/>
    </row>
    <row r="28" spans="1:14">
      <c r="A28" s="17" t="s">
        <v>56</v>
      </c>
      <c r="B28" s="18"/>
      <c r="C28" s="18"/>
      <c r="D28" s="18"/>
      <c r="E28" s="18"/>
      <c r="F28" s="18"/>
      <c r="G28" s="18"/>
      <c r="H28" s="18"/>
      <c r="I28" s="18"/>
      <c r="J28" s="18"/>
      <c r="K28" s="18"/>
      <c r="L28" s="18"/>
      <c r="M28" s="18"/>
      <c r="N28" s="18"/>
    </row>
    <row r="29" spans="1:14">
      <c r="A29" s="20" t="s">
        <v>57</v>
      </c>
      <c r="B29" s="21">
        <v>750</v>
      </c>
      <c r="C29" s="21">
        <v>250</v>
      </c>
      <c r="D29" s="21">
        <v>250</v>
      </c>
      <c r="E29" s="21">
        <v>250</v>
      </c>
      <c r="F29" s="21">
        <v>1750</v>
      </c>
      <c r="G29" s="21">
        <v>250</v>
      </c>
      <c r="H29" s="21">
        <v>750</v>
      </c>
      <c r="I29" s="21">
        <v>750</v>
      </c>
      <c r="J29" s="21">
        <v>500</v>
      </c>
      <c r="K29" s="21">
        <v>500</v>
      </c>
      <c r="L29" s="21">
        <v>500</v>
      </c>
      <c r="M29" s="21">
        <v>500</v>
      </c>
      <c r="N29" s="22"/>
    </row>
    <row r="30" spans="1:14">
      <c r="A30" s="25" t="s">
        <v>58</v>
      </c>
      <c r="B30" s="26">
        <v>750</v>
      </c>
      <c r="C30" s="26">
        <v>250</v>
      </c>
      <c r="D30" s="26">
        <v>250</v>
      </c>
      <c r="E30" s="26">
        <v>250</v>
      </c>
      <c r="F30" s="26">
        <v>1750</v>
      </c>
      <c r="G30" s="26">
        <v>250</v>
      </c>
      <c r="H30" s="26">
        <v>750</v>
      </c>
      <c r="I30" s="26">
        <v>750</v>
      </c>
      <c r="J30" s="26">
        <v>500</v>
      </c>
      <c r="K30" s="26">
        <v>500</v>
      </c>
      <c r="L30" s="26">
        <v>500</v>
      </c>
      <c r="M30" s="26">
        <v>500</v>
      </c>
      <c r="N30" s="22"/>
    </row>
    <row r="31" spans="1:14">
      <c r="A31" s="17" t="s">
        <v>59</v>
      </c>
      <c r="B31" s="18"/>
      <c r="C31" s="18"/>
      <c r="D31" s="18"/>
      <c r="E31" s="18"/>
      <c r="F31" s="18"/>
      <c r="G31" s="18"/>
      <c r="H31" s="18"/>
      <c r="I31" s="18"/>
      <c r="J31" s="18"/>
      <c r="K31" s="18"/>
      <c r="L31" s="18"/>
      <c r="M31" s="18"/>
      <c r="N31" s="19"/>
    </row>
    <row r="32" spans="1:14">
      <c r="A32" s="20" t="s">
        <v>60</v>
      </c>
      <c r="B32" s="21">
        <v>4162.5</v>
      </c>
      <c r="C32" s="21">
        <v>4162.5</v>
      </c>
      <c r="D32" s="21">
        <v>4162.5</v>
      </c>
      <c r="E32" s="21">
        <v>4162.5</v>
      </c>
      <c r="F32" s="21">
        <v>4162.5</v>
      </c>
      <c r="G32" s="21">
        <v>4162.5</v>
      </c>
      <c r="H32" s="21">
        <v>4162.5</v>
      </c>
      <c r="I32" s="21">
        <v>4162.5</v>
      </c>
      <c r="J32" s="21">
        <v>4162.5</v>
      </c>
      <c r="K32" s="21">
        <v>4162.5</v>
      </c>
      <c r="L32" s="21">
        <v>4162.5</v>
      </c>
      <c r="M32" s="21">
        <v>4162.5</v>
      </c>
      <c r="N32" s="22"/>
    </row>
    <row r="33" spans="1:14">
      <c r="A33" s="39" t="s">
        <v>61</v>
      </c>
      <c r="B33" s="40">
        <v>5750</v>
      </c>
      <c r="C33" s="40">
        <v>750</v>
      </c>
      <c r="D33" s="40">
        <v>750</v>
      </c>
      <c r="E33" s="40">
        <v>750</v>
      </c>
      <c r="F33" s="40">
        <v>750</v>
      </c>
      <c r="G33" s="40">
        <v>750</v>
      </c>
      <c r="H33" s="40">
        <v>5750</v>
      </c>
      <c r="I33" s="40">
        <v>750</v>
      </c>
      <c r="J33" s="40">
        <v>500</v>
      </c>
      <c r="K33" s="40">
        <v>500</v>
      </c>
      <c r="L33" s="40">
        <v>500</v>
      </c>
      <c r="M33" s="40">
        <v>500</v>
      </c>
      <c r="N33" s="32"/>
    </row>
    <row r="34" spans="1:14">
      <c r="A34" s="37" t="s">
        <v>62</v>
      </c>
      <c r="B34" s="38">
        <v>9912.5</v>
      </c>
      <c r="C34" s="38">
        <v>4912.5</v>
      </c>
      <c r="D34" s="38">
        <v>4912.5</v>
      </c>
      <c r="E34" s="38">
        <v>4912.5</v>
      </c>
      <c r="F34" s="38">
        <v>4912.5</v>
      </c>
      <c r="G34" s="38">
        <v>4912.5</v>
      </c>
      <c r="H34" s="38">
        <v>9912.5</v>
      </c>
      <c r="I34" s="38">
        <v>4912.5</v>
      </c>
      <c r="J34" s="38">
        <v>4662.5</v>
      </c>
      <c r="K34" s="38">
        <v>4662.5</v>
      </c>
      <c r="L34" s="38">
        <v>4662.5</v>
      </c>
      <c r="M34" s="38">
        <v>4662.5</v>
      </c>
      <c r="N34" s="29"/>
    </row>
    <row r="35" spans="1:14">
      <c r="A35" s="41" t="s">
        <v>63</v>
      </c>
      <c r="B35" s="42">
        <v>-33868.375600000028</v>
      </c>
      <c r="C35" s="42">
        <v>31151.444800000027</v>
      </c>
      <c r="D35" s="42">
        <v>-11265.145000000019</v>
      </c>
      <c r="E35" s="42">
        <v>6855.6600000000035</v>
      </c>
      <c r="F35" s="42">
        <v>33739.093500000046</v>
      </c>
      <c r="G35" s="42">
        <v>31220.424300000013</v>
      </c>
      <c r="H35" s="42">
        <v>40582.388000000006</v>
      </c>
      <c r="I35" s="42">
        <v>26100.081599999976</v>
      </c>
      <c r="J35" s="42">
        <v>52217.47589999999</v>
      </c>
      <c r="K35" s="42">
        <v>161156.40000000002</v>
      </c>
      <c r="L35" s="42">
        <v>95151.299999999988</v>
      </c>
      <c r="M35" s="42">
        <v>268345.32500000007</v>
      </c>
      <c r="N35" s="4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2299"/>
    <outlinePr summaryBelow="0" summaryRight="0"/>
  </sheetPr>
  <dimension ref="A1:M35"/>
  <sheetViews>
    <sheetView showGridLines="0" workbookViewId="0">
      <pane xSplit="1" topLeftCell="B1" activePane="topRight" state="frozen"/>
      <selection pane="topRight" activeCell="J11" sqref="J11"/>
    </sheetView>
  </sheetViews>
  <sheetFormatPr baseColWidth="10" defaultColWidth="12.6640625" defaultRowHeight="15.75" customHeight="1"/>
  <cols>
    <col min="1" max="1" width="24.1640625" customWidth="1"/>
  </cols>
  <sheetData>
    <row r="1" spans="1:13" ht="15.75" customHeight="1">
      <c r="A1" s="9" t="s">
        <v>27</v>
      </c>
      <c r="B1" s="10" t="s">
        <v>28</v>
      </c>
      <c r="C1" s="11"/>
      <c r="D1" s="11"/>
      <c r="E1" s="11"/>
      <c r="F1" s="11"/>
      <c r="G1" s="11"/>
      <c r="H1" s="11"/>
      <c r="I1" s="11"/>
      <c r="J1" s="11"/>
      <c r="K1" s="11"/>
      <c r="L1" s="11"/>
      <c r="M1" s="11"/>
    </row>
    <row r="2" spans="1:13" ht="15.75" customHeight="1">
      <c r="A2" s="9" t="s">
        <v>29</v>
      </c>
      <c r="B2" s="10" t="s">
        <v>64</v>
      </c>
      <c r="C2" s="11"/>
      <c r="D2" s="11"/>
      <c r="E2" s="11"/>
      <c r="F2" s="11"/>
      <c r="G2" s="11"/>
      <c r="H2" s="11"/>
      <c r="I2" s="11"/>
      <c r="J2" s="11"/>
      <c r="K2" s="11"/>
      <c r="L2" s="11"/>
      <c r="M2" s="11"/>
    </row>
    <row r="3" spans="1:13" ht="15.75" customHeight="1">
      <c r="A3" s="9" t="s">
        <v>31</v>
      </c>
      <c r="B3" s="10" t="s">
        <v>32</v>
      </c>
      <c r="C3" s="11"/>
      <c r="D3" s="11"/>
      <c r="E3" s="11"/>
      <c r="F3" s="11"/>
      <c r="G3" s="11"/>
      <c r="H3" s="11"/>
      <c r="I3" s="11"/>
      <c r="J3" s="11"/>
      <c r="K3" s="11"/>
      <c r="L3" s="11"/>
      <c r="M3" s="11"/>
    </row>
    <row r="4" spans="1:13" ht="15.75" customHeight="1">
      <c r="A4" s="9" t="s">
        <v>33</v>
      </c>
      <c r="B4" s="10" t="s">
        <v>34</v>
      </c>
      <c r="C4" s="11"/>
      <c r="D4" s="11"/>
      <c r="E4" s="11"/>
      <c r="F4" s="11"/>
      <c r="G4" s="11"/>
      <c r="H4" s="11"/>
      <c r="I4" s="11"/>
      <c r="J4" s="11"/>
      <c r="K4" s="11"/>
      <c r="L4" s="11"/>
      <c r="M4" s="11"/>
    </row>
    <row r="5" spans="1:13" ht="14">
      <c r="A5" s="12"/>
      <c r="B5" s="11"/>
      <c r="C5" s="11"/>
      <c r="D5" s="11"/>
      <c r="E5" s="11"/>
      <c r="F5" s="11"/>
      <c r="G5" s="11"/>
      <c r="H5" s="11"/>
      <c r="I5" s="11"/>
      <c r="J5" s="11"/>
      <c r="K5" s="11"/>
      <c r="L5" s="11"/>
      <c r="M5" s="11"/>
    </row>
    <row r="6" spans="1:13" ht="15.75" customHeight="1">
      <c r="A6" s="15"/>
      <c r="B6" s="15">
        <v>44927</v>
      </c>
      <c r="C6" s="15">
        <v>44958</v>
      </c>
      <c r="D6" s="15">
        <v>44986</v>
      </c>
      <c r="E6" s="15">
        <v>45017</v>
      </c>
      <c r="F6" s="15">
        <v>45047</v>
      </c>
      <c r="G6" s="15">
        <v>45078</v>
      </c>
      <c r="H6" s="15">
        <v>45108</v>
      </c>
      <c r="I6" s="15">
        <v>45139</v>
      </c>
      <c r="J6" s="15">
        <v>45170</v>
      </c>
      <c r="K6" s="15">
        <v>45200</v>
      </c>
      <c r="L6" s="15">
        <v>45231</v>
      </c>
      <c r="M6" s="15">
        <v>45261</v>
      </c>
    </row>
    <row r="7" spans="1:13" ht="14">
      <c r="A7" s="17" t="s">
        <v>35</v>
      </c>
      <c r="B7" s="18"/>
      <c r="C7" s="18"/>
      <c r="D7" s="18"/>
      <c r="E7" s="18"/>
      <c r="F7" s="18"/>
      <c r="G7" s="18"/>
      <c r="H7" s="18"/>
      <c r="I7" s="18"/>
      <c r="J7" s="18"/>
      <c r="K7" s="18"/>
      <c r="L7" s="18"/>
      <c r="M7" s="18"/>
    </row>
    <row r="8" spans="1:13" ht="15.75" customHeight="1">
      <c r="A8" s="20" t="s">
        <v>65</v>
      </c>
      <c r="B8" s="21">
        <v>250146.21519999998</v>
      </c>
      <c r="C8" s="21">
        <v>272621.46240000002</v>
      </c>
      <c r="D8" s="21">
        <v>279866.70750000002</v>
      </c>
      <c r="E8" s="21">
        <v>235516.84389999998</v>
      </c>
      <c r="F8" s="21">
        <v>266652.47700000001</v>
      </c>
      <c r="G8" s="21">
        <v>270966.9204</v>
      </c>
      <c r="H8" s="21">
        <v>297477.44</v>
      </c>
      <c r="I8" s="21"/>
      <c r="J8" s="21"/>
      <c r="K8" s="21"/>
      <c r="L8" s="21"/>
      <c r="M8" s="21"/>
    </row>
    <row r="9" spans="1:13" ht="15.75" customHeight="1">
      <c r="A9" s="23" t="s">
        <v>37</v>
      </c>
      <c r="B9" s="24">
        <v>135096.489</v>
      </c>
      <c r="C9" s="24">
        <v>108920.016</v>
      </c>
      <c r="D9" s="24">
        <v>123043.25</v>
      </c>
      <c r="E9" s="24">
        <v>151360.9926</v>
      </c>
      <c r="F9" s="24">
        <v>129167.06760000001</v>
      </c>
      <c r="G9" s="24">
        <v>110208.249</v>
      </c>
      <c r="H9" s="24">
        <v>127312.9728</v>
      </c>
      <c r="I9" s="24"/>
      <c r="J9" s="24"/>
      <c r="K9" s="24"/>
      <c r="L9" s="24"/>
      <c r="M9" s="24"/>
    </row>
    <row r="10" spans="1:13" ht="15.75" customHeight="1">
      <c r="A10" s="25" t="s">
        <v>38</v>
      </c>
      <c r="B10" s="26">
        <v>385242.70419999998</v>
      </c>
      <c r="C10" s="26">
        <v>381541.47840000002</v>
      </c>
      <c r="D10" s="26">
        <v>402909.95750000002</v>
      </c>
      <c r="E10" s="26">
        <v>386877.83649999998</v>
      </c>
      <c r="F10" s="26">
        <v>395819.54460000002</v>
      </c>
      <c r="G10" s="26">
        <v>381175.16940000001</v>
      </c>
      <c r="H10" s="26">
        <v>424790.41279999999</v>
      </c>
      <c r="I10" s="26"/>
      <c r="J10" s="26"/>
      <c r="K10" s="26"/>
      <c r="L10" s="26"/>
      <c r="M10" s="26"/>
    </row>
    <row r="11" spans="1:13" ht="14">
      <c r="A11" s="17" t="s">
        <v>39</v>
      </c>
      <c r="B11" s="18"/>
      <c r="C11" s="18"/>
      <c r="D11" s="18"/>
      <c r="E11" s="18"/>
      <c r="F11" s="18"/>
      <c r="G11" s="18"/>
      <c r="H11" s="18"/>
      <c r="I11" s="18"/>
      <c r="J11" s="18"/>
      <c r="K11" s="18"/>
      <c r="L11" s="18"/>
      <c r="M11" s="18"/>
    </row>
    <row r="12" spans="1:13" ht="15.75" customHeight="1">
      <c r="A12" s="27" t="s">
        <v>40</v>
      </c>
      <c r="B12" s="21">
        <v>131021.78970000001</v>
      </c>
      <c r="C12" s="21">
        <v>126497.2904</v>
      </c>
      <c r="D12" s="21">
        <v>112746.01969999999</v>
      </c>
      <c r="E12" s="21">
        <v>113594.6097</v>
      </c>
      <c r="F12" s="21">
        <v>132708.9221</v>
      </c>
      <c r="G12" s="21">
        <v>128550.2724</v>
      </c>
      <c r="H12" s="21">
        <v>144712.54080000002</v>
      </c>
      <c r="I12" s="21"/>
      <c r="J12" s="21"/>
      <c r="K12" s="21"/>
      <c r="L12" s="21"/>
      <c r="M12" s="21"/>
    </row>
    <row r="13" spans="1:13" ht="15.75" customHeight="1">
      <c r="A13" s="20" t="s">
        <v>41</v>
      </c>
      <c r="B13" s="21">
        <v>77492.811000000002</v>
      </c>
      <c r="C13" s="21">
        <v>69480.940099999993</v>
      </c>
      <c r="D13" s="21">
        <v>76373.040899999993</v>
      </c>
      <c r="E13" s="21">
        <v>72319.1921</v>
      </c>
      <c r="F13" s="21">
        <v>51528.988799999999</v>
      </c>
      <c r="G13" s="21">
        <v>71588.830300000001</v>
      </c>
      <c r="H13" s="21">
        <v>58333.573600000003</v>
      </c>
      <c r="I13" s="21"/>
      <c r="J13" s="21"/>
      <c r="K13" s="21"/>
      <c r="L13" s="21"/>
      <c r="M13" s="21"/>
    </row>
    <row r="14" spans="1:13" ht="15.75" customHeight="1">
      <c r="A14" s="23" t="s">
        <v>42</v>
      </c>
      <c r="B14" s="24">
        <v>3852.4270419999998</v>
      </c>
      <c r="C14" s="24">
        <v>3815.4147840000005</v>
      </c>
      <c r="D14" s="24">
        <v>4029.0995750000002</v>
      </c>
      <c r="E14" s="24">
        <v>7737.5567299999993</v>
      </c>
      <c r="F14" s="24">
        <v>3958.1954460000002</v>
      </c>
      <c r="G14" s="24">
        <v>7623.5033880000001</v>
      </c>
      <c r="H14" s="24">
        <v>4247.9041280000001</v>
      </c>
      <c r="I14" s="24"/>
      <c r="J14" s="24"/>
      <c r="K14" s="24"/>
      <c r="L14" s="24"/>
      <c r="M14" s="24"/>
    </row>
    <row r="15" spans="1:13" ht="15.75" customHeight="1">
      <c r="A15" s="30" t="s">
        <v>43</v>
      </c>
      <c r="B15" s="31">
        <v>212367.02774200001</v>
      </c>
      <c r="C15" s="31">
        <v>199793.645284</v>
      </c>
      <c r="D15" s="31">
        <v>193148.16017499997</v>
      </c>
      <c r="E15" s="31">
        <v>193651.35853000003</v>
      </c>
      <c r="F15" s="31">
        <v>188196.10634599999</v>
      </c>
      <c r="G15" s="31">
        <v>207762.606088</v>
      </c>
      <c r="H15" s="31">
        <v>207294.01852800002</v>
      </c>
      <c r="I15" s="31"/>
      <c r="J15" s="31"/>
      <c r="K15" s="31"/>
      <c r="L15" s="31"/>
      <c r="M15" s="31"/>
    </row>
    <row r="16" spans="1:13" ht="15.75" customHeight="1">
      <c r="A16" s="33" t="s">
        <v>44</v>
      </c>
      <c r="B16" s="34">
        <v>172875.67645799997</v>
      </c>
      <c r="C16" s="34">
        <v>181747.83311600002</v>
      </c>
      <c r="D16" s="34">
        <v>209761.79732500005</v>
      </c>
      <c r="E16" s="34">
        <v>193226.47796999995</v>
      </c>
      <c r="F16" s="34">
        <v>207623.43825400004</v>
      </c>
      <c r="G16" s="34">
        <v>173412.56331200001</v>
      </c>
      <c r="H16" s="34">
        <v>217496.39427199998</v>
      </c>
      <c r="I16" s="34"/>
      <c r="J16" s="34"/>
      <c r="K16" s="34"/>
      <c r="L16" s="34"/>
      <c r="M16" s="34"/>
    </row>
    <row r="17" spans="1:13" ht="14">
      <c r="A17" s="35" t="s">
        <v>45</v>
      </c>
      <c r="B17" s="36"/>
      <c r="C17" s="36"/>
      <c r="D17" s="36"/>
      <c r="E17" s="36"/>
      <c r="F17" s="36"/>
      <c r="G17" s="36"/>
      <c r="H17" s="36"/>
      <c r="I17" s="36"/>
      <c r="J17" s="36"/>
      <c r="K17" s="36"/>
      <c r="L17" s="36"/>
      <c r="M17" s="36"/>
    </row>
    <row r="18" spans="1:13" ht="15.75" customHeight="1">
      <c r="A18" s="27" t="s">
        <v>46</v>
      </c>
      <c r="B18" s="21">
        <v>42657.473825999994</v>
      </c>
      <c r="C18" s="21">
        <v>43281.111456000006</v>
      </c>
      <c r="D18" s="21">
        <v>44726.138050000001</v>
      </c>
      <c r="E18" s="21">
        <v>46473.847200000004</v>
      </c>
      <c r="F18" s="21">
        <v>51764.784983999998</v>
      </c>
      <c r="G18" s="21">
        <v>40967.773110000009</v>
      </c>
      <c r="H18" s="21">
        <v>55236.065664000009</v>
      </c>
      <c r="I18" s="21"/>
      <c r="J18" s="21"/>
      <c r="K18" s="21"/>
      <c r="L18" s="21"/>
      <c r="M18" s="21"/>
    </row>
    <row r="19" spans="1:13" ht="15.75" customHeight="1">
      <c r="A19" s="20" t="s">
        <v>66</v>
      </c>
      <c r="B19" s="21">
        <v>75678.824087999994</v>
      </c>
      <c r="C19" s="21">
        <v>40678.800000000003</v>
      </c>
      <c r="D19" s="21">
        <v>54012.86</v>
      </c>
      <c r="E19" s="21">
        <v>58281.319000000003</v>
      </c>
      <c r="F19" s="21">
        <v>55686.527600000001</v>
      </c>
      <c r="G19" s="21">
        <v>46399.738800000006</v>
      </c>
      <c r="H19" s="21">
        <v>47902.065800000004</v>
      </c>
      <c r="I19" s="21"/>
      <c r="J19" s="21"/>
      <c r="K19" s="21"/>
      <c r="L19" s="21"/>
      <c r="M19" s="21"/>
    </row>
    <row r="20" spans="1:13" ht="15.75" customHeight="1">
      <c r="A20" s="27" t="s">
        <v>48</v>
      </c>
      <c r="B20" s="21">
        <v>0</v>
      </c>
      <c r="C20" s="21">
        <v>0</v>
      </c>
      <c r="D20" s="21">
        <v>0</v>
      </c>
      <c r="E20" s="21">
        <v>3911.94</v>
      </c>
      <c r="F20" s="21">
        <v>4186.8576090000006</v>
      </c>
      <c r="G20" s="21">
        <v>4055.3957220000002</v>
      </c>
      <c r="H20" s="21">
        <v>4222.9408000000003</v>
      </c>
      <c r="I20" s="21"/>
      <c r="J20" s="21"/>
      <c r="K20" s="21"/>
      <c r="L20" s="21"/>
      <c r="M20" s="21"/>
    </row>
    <row r="21" spans="1:13" ht="15.75" customHeight="1">
      <c r="A21" s="20" t="s">
        <v>49</v>
      </c>
      <c r="B21" s="21">
        <v>4818.45</v>
      </c>
      <c r="C21" s="21">
        <v>6876.48</v>
      </c>
      <c r="D21" s="21">
        <v>10105.08</v>
      </c>
      <c r="E21" s="21">
        <v>5312.08</v>
      </c>
      <c r="F21" s="21">
        <v>8264.5500000000011</v>
      </c>
      <c r="G21" s="21">
        <v>7238.0499999999993</v>
      </c>
      <c r="H21" s="21">
        <v>8349</v>
      </c>
      <c r="I21" s="21"/>
      <c r="J21" s="21"/>
      <c r="K21" s="21"/>
      <c r="L21" s="21"/>
      <c r="M21" s="21"/>
    </row>
    <row r="22" spans="1:13" ht="15.75" customHeight="1">
      <c r="A22" s="20" t="s">
        <v>50</v>
      </c>
      <c r="B22" s="21">
        <v>43480.14</v>
      </c>
      <c r="C22" s="21">
        <v>39721.5</v>
      </c>
      <c r="D22" s="21">
        <v>46334.810000000005</v>
      </c>
      <c r="E22" s="21">
        <v>44448.08</v>
      </c>
      <c r="F22" s="21">
        <v>37564.93</v>
      </c>
      <c r="G22" s="21">
        <v>41792.76</v>
      </c>
      <c r="H22" s="21">
        <v>30160.48</v>
      </c>
      <c r="I22" s="21"/>
      <c r="J22" s="21"/>
      <c r="K22" s="21"/>
      <c r="L22" s="21"/>
      <c r="M22" s="21"/>
    </row>
    <row r="23" spans="1:13" ht="15.75" customHeight="1">
      <c r="A23" s="27" t="s">
        <v>51</v>
      </c>
      <c r="B23" s="21">
        <v>0</v>
      </c>
      <c r="C23" s="21">
        <v>0</v>
      </c>
      <c r="D23" s="21">
        <v>30974.050799999997</v>
      </c>
      <c r="E23" s="21">
        <v>8165.3456000000006</v>
      </c>
      <c r="F23" s="21">
        <v>15239.577599999999</v>
      </c>
      <c r="G23" s="21">
        <v>14229.983999999999</v>
      </c>
      <c r="H23" s="21">
        <v>1474.1540000000002</v>
      </c>
      <c r="I23" s="21"/>
      <c r="J23" s="21"/>
      <c r="K23" s="21"/>
      <c r="L23" s="21"/>
      <c r="M23" s="21"/>
    </row>
    <row r="24" spans="1:13" ht="15.75" customHeight="1">
      <c r="A24" s="20" t="s">
        <v>52</v>
      </c>
      <c r="B24" s="21">
        <v>11514</v>
      </c>
      <c r="C24" s="21">
        <v>12084</v>
      </c>
      <c r="D24" s="21">
        <v>11856</v>
      </c>
      <c r="E24" s="21">
        <v>10488</v>
      </c>
      <c r="F24" s="21">
        <v>11286</v>
      </c>
      <c r="G24" s="21">
        <v>7372</v>
      </c>
      <c r="H24" s="21">
        <v>7676</v>
      </c>
      <c r="I24" s="21"/>
      <c r="J24" s="21"/>
      <c r="K24" s="21"/>
      <c r="L24" s="21"/>
      <c r="M24" s="21"/>
    </row>
    <row r="25" spans="1:13" ht="15.75" customHeight="1">
      <c r="A25" s="27" t="s">
        <v>53</v>
      </c>
      <c r="B25" s="28">
        <v>20000</v>
      </c>
      <c r="C25" s="28">
        <v>20000</v>
      </c>
      <c r="D25" s="28">
        <v>20000</v>
      </c>
      <c r="E25" s="28">
        <v>20000</v>
      </c>
      <c r="F25" s="28">
        <v>20000</v>
      </c>
      <c r="G25" s="28">
        <v>20000</v>
      </c>
      <c r="H25" s="28">
        <v>20000</v>
      </c>
      <c r="I25" s="28"/>
      <c r="J25" s="28"/>
      <c r="K25" s="28"/>
      <c r="L25" s="28"/>
      <c r="M25" s="28"/>
    </row>
    <row r="26" spans="1:13" ht="15.75" customHeight="1">
      <c r="A26" s="37" t="s">
        <v>54</v>
      </c>
      <c r="B26" s="38">
        <v>198148.88791399999</v>
      </c>
      <c r="C26" s="38">
        <v>162641.89145599998</v>
      </c>
      <c r="D26" s="38">
        <v>218008.93885000001</v>
      </c>
      <c r="E26" s="38">
        <v>197080.61180000001</v>
      </c>
      <c r="F26" s="38">
        <v>203993.227793</v>
      </c>
      <c r="G26" s="38">
        <v>182055.70163200001</v>
      </c>
      <c r="H26" s="38">
        <v>175020.70626400001</v>
      </c>
      <c r="I26" s="38"/>
      <c r="J26" s="38"/>
      <c r="K26" s="38"/>
      <c r="L26" s="38"/>
      <c r="M26" s="38"/>
    </row>
    <row r="27" spans="1:13" ht="15.75" customHeight="1">
      <c r="A27" s="25" t="s">
        <v>55</v>
      </c>
      <c r="B27" s="26">
        <v>-25273.211456000019</v>
      </c>
      <c r="C27" s="26">
        <v>19105.94166000004</v>
      </c>
      <c r="D27" s="26">
        <v>-8247.1415249999554</v>
      </c>
      <c r="E27" s="26">
        <v>-3854.1338300000643</v>
      </c>
      <c r="F27" s="26">
        <v>3630.2104610000388</v>
      </c>
      <c r="G27" s="26">
        <v>-8643.1383199999982</v>
      </c>
      <c r="H27" s="26">
        <v>42475.688007999968</v>
      </c>
      <c r="I27" s="26"/>
      <c r="J27" s="26"/>
      <c r="K27" s="26"/>
      <c r="L27" s="26"/>
      <c r="M27" s="26"/>
    </row>
    <row r="28" spans="1:13" ht="14">
      <c r="A28" s="17" t="s">
        <v>56</v>
      </c>
      <c r="B28" s="18"/>
      <c r="C28" s="18"/>
      <c r="D28" s="18"/>
      <c r="E28" s="18"/>
      <c r="F28" s="18"/>
      <c r="G28" s="18"/>
      <c r="H28" s="18"/>
      <c r="I28" s="18"/>
      <c r="J28" s="18"/>
      <c r="K28" s="18"/>
      <c r="L28" s="18"/>
      <c r="M28" s="18"/>
    </row>
    <row r="29" spans="1:13" ht="15.75" customHeight="1">
      <c r="A29" s="20" t="s">
        <v>57</v>
      </c>
      <c r="B29" s="21">
        <v>750</v>
      </c>
      <c r="C29" s="21">
        <v>250</v>
      </c>
      <c r="D29" s="21">
        <v>250</v>
      </c>
      <c r="E29" s="21">
        <v>250</v>
      </c>
      <c r="F29" s="21">
        <v>1750</v>
      </c>
      <c r="G29" s="21">
        <v>250</v>
      </c>
      <c r="H29" s="21">
        <v>750</v>
      </c>
      <c r="I29" s="21"/>
      <c r="J29" s="21"/>
      <c r="K29" s="21"/>
      <c r="L29" s="21"/>
      <c r="M29" s="21"/>
    </row>
    <row r="30" spans="1:13" ht="15.75" customHeight="1">
      <c r="A30" s="25" t="s">
        <v>58</v>
      </c>
      <c r="B30" s="26">
        <v>750</v>
      </c>
      <c r="C30" s="26">
        <v>250</v>
      </c>
      <c r="D30" s="26">
        <v>250</v>
      </c>
      <c r="E30" s="26">
        <v>250</v>
      </c>
      <c r="F30" s="26">
        <v>1750</v>
      </c>
      <c r="G30" s="26">
        <v>250</v>
      </c>
      <c r="H30" s="26">
        <v>750</v>
      </c>
      <c r="I30" s="26"/>
      <c r="J30" s="26"/>
      <c r="K30" s="26"/>
      <c r="L30" s="26"/>
      <c r="M30" s="26"/>
    </row>
    <row r="31" spans="1:13" ht="14">
      <c r="A31" s="17" t="s">
        <v>59</v>
      </c>
      <c r="B31" s="18"/>
      <c r="C31" s="18"/>
      <c r="D31" s="18"/>
      <c r="E31" s="18"/>
      <c r="F31" s="18"/>
      <c r="G31" s="18"/>
      <c r="H31" s="18"/>
      <c r="I31" s="18"/>
      <c r="J31" s="18"/>
      <c r="K31" s="18"/>
      <c r="L31" s="18"/>
      <c r="M31" s="18"/>
    </row>
    <row r="32" spans="1:13" ht="15.75" customHeight="1">
      <c r="A32" s="20" t="s">
        <v>60</v>
      </c>
      <c r="B32" s="21">
        <v>4162.5</v>
      </c>
      <c r="C32" s="21">
        <v>4162.5</v>
      </c>
      <c r="D32" s="21">
        <v>4162.5</v>
      </c>
      <c r="E32" s="21">
        <v>4162.5</v>
      </c>
      <c r="F32" s="21">
        <v>4162.5</v>
      </c>
      <c r="G32" s="21">
        <v>4162.5</v>
      </c>
      <c r="H32" s="21">
        <v>4162.5</v>
      </c>
      <c r="I32" s="21"/>
      <c r="J32" s="21"/>
      <c r="K32" s="21"/>
      <c r="L32" s="21"/>
      <c r="M32" s="21"/>
    </row>
    <row r="33" spans="1:13" ht="15.75" customHeight="1">
      <c r="A33" s="39" t="s">
        <v>61</v>
      </c>
      <c r="B33" s="40">
        <v>5750</v>
      </c>
      <c r="C33" s="40">
        <v>750</v>
      </c>
      <c r="D33" s="40">
        <v>750</v>
      </c>
      <c r="E33" s="40">
        <v>750</v>
      </c>
      <c r="F33" s="40">
        <v>750</v>
      </c>
      <c r="G33" s="40">
        <v>750</v>
      </c>
      <c r="H33" s="40">
        <v>5750</v>
      </c>
      <c r="I33" s="40"/>
      <c r="J33" s="40"/>
      <c r="K33" s="40"/>
      <c r="L33" s="40"/>
      <c r="M33" s="40"/>
    </row>
    <row r="34" spans="1:13" ht="15.75" customHeight="1">
      <c r="A34" s="37" t="s">
        <v>62</v>
      </c>
      <c r="B34" s="38">
        <v>9912.5</v>
      </c>
      <c r="C34" s="38">
        <v>4912.5</v>
      </c>
      <c r="D34" s="38">
        <v>4912.5</v>
      </c>
      <c r="E34" s="38">
        <v>4912.5</v>
      </c>
      <c r="F34" s="38">
        <v>4912.5</v>
      </c>
      <c r="G34" s="38">
        <v>4912.5</v>
      </c>
      <c r="H34" s="38">
        <v>9912.5</v>
      </c>
      <c r="I34" s="38"/>
      <c r="J34" s="38"/>
      <c r="K34" s="38"/>
      <c r="L34" s="38"/>
      <c r="M34" s="38"/>
    </row>
    <row r="35" spans="1:13" ht="15.75" customHeight="1">
      <c r="A35" s="41" t="s">
        <v>63</v>
      </c>
      <c r="B35" s="42">
        <v>-34435.711456000019</v>
      </c>
      <c r="C35" s="42">
        <v>14443.44166000004</v>
      </c>
      <c r="D35" s="42">
        <v>-12909.641524999955</v>
      </c>
      <c r="E35" s="42">
        <v>-8516.6338300000643</v>
      </c>
      <c r="F35" s="42">
        <v>467.71046100003878</v>
      </c>
      <c r="G35" s="42">
        <v>-13305.638319999998</v>
      </c>
      <c r="H35" s="42">
        <v>33313.188007999968</v>
      </c>
      <c r="I35" s="42"/>
      <c r="J35" s="42"/>
      <c r="K35" s="42"/>
      <c r="L35" s="42"/>
      <c r="M35" s="4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1C27B-8038-AF41-90AF-034FFD57AB2E}">
  <sheetPr>
    <tabColor rgb="FF002299"/>
    <outlinePr summaryBelow="0" summaryRight="0"/>
  </sheetPr>
  <dimension ref="A1:M40"/>
  <sheetViews>
    <sheetView showGridLines="0" topLeftCell="A2" workbookViewId="0">
      <pane xSplit="1" topLeftCell="B1" activePane="topRight" state="frozen"/>
      <selection pane="topRight" activeCell="A30" activeCellId="1" sqref="A8:H9 A30:H30"/>
    </sheetView>
  </sheetViews>
  <sheetFormatPr baseColWidth="10" defaultColWidth="12.6640625" defaultRowHeight="15.75" customHeight="1"/>
  <cols>
    <col min="1" max="1" width="24.1640625" customWidth="1"/>
  </cols>
  <sheetData>
    <row r="1" spans="1:13" ht="15.75" customHeight="1">
      <c r="A1" s="9" t="s">
        <v>27</v>
      </c>
      <c r="B1" s="10" t="s">
        <v>28</v>
      </c>
      <c r="C1" s="11"/>
      <c r="D1" s="11"/>
      <c r="E1" s="11"/>
      <c r="F1" s="11"/>
      <c r="G1" s="11"/>
      <c r="H1" s="11"/>
      <c r="I1" s="11"/>
      <c r="J1" s="11"/>
      <c r="K1" s="11"/>
      <c r="L1" s="11"/>
      <c r="M1" s="11"/>
    </row>
    <row r="2" spans="1:13" ht="15.75" customHeight="1">
      <c r="A2" s="9" t="s">
        <v>29</v>
      </c>
      <c r="B2" s="10" t="s">
        <v>64</v>
      </c>
      <c r="C2" s="11"/>
      <c r="D2" s="11"/>
      <c r="E2" s="11"/>
      <c r="F2" s="11"/>
      <c r="G2" s="11"/>
      <c r="H2" s="11"/>
      <c r="I2" s="11"/>
      <c r="J2" s="11"/>
      <c r="K2" s="11"/>
      <c r="L2" s="11"/>
      <c r="M2" s="11"/>
    </row>
    <row r="3" spans="1:13" ht="15.75" customHeight="1">
      <c r="A3" s="9" t="s">
        <v>31</v>
      </c>
      <c r="B3" s="10" t="s">
        <v>32</v>
      </c>
      <c r="C3" s="11"/>
      <c r="D3" s="11"/>
      <c r="E3" s="11"/>
      <c r="F3" s="11"/>
      <c r="G3" s="11"/>
      <c r="H3" s="11"/>
      <c r="I3" s="11"/>
      <c r="J3" s="11"/>
      <c r="K3" s="11"/>
      <c r="L3" s="11"/>
      <c r="M3" s="11"/>
    </row>
    <row r="4" spans="1:13" ht="15.75" customHeight="1">
      <c r="A4" s="9" t="s">
        <v>33</v>
      </c>
      <c r="B4" s="10" t="s">
        <v>34</v>
      </c>
      <c r="C4" s="11"/>
      <c r="D4" s="11"/>
      <c r="E4" s="11"/>
      <c r="F4" s="11"/>
      <c r="G4" s="11"/>
      <c r="H4" s="11"/>
      <c r="I4" s="11"/>
      <c r="J4" s="11"/>
      <c r="K4" s="11"/>
      <c r="L4" s="11"/>
      <c r="M4" s="11"/>
    </row>
    <row r="5" spans="1:13" ht="14">
      <c r="A5" s="12"/>
      <c r="B5" s="11"/>
      <c r="C5" s="11"/>
      <c r="D5" s="11"/>
      <c r="E5" s="11"/>
      <c r="F5" s="11"/>
      <c r="G5" s="11"/>
      <c r="H5" s="11"/>
      <c r="I5" s="11"/>
      <c r="J5" s="11"/>
      <c r="K5" s="11"/>
      <c r="L5" s="11"/>
      <c r="M5" s="11"/>
    </row>
    <row r="6" spans="1:13" ht="15.75" customHeight="1">
      <c r="A6" s="15"/>
      <c r="B6" s="15">
        <v>44927</v>
      </c>
      <c r="C6" s="15">
        <v>44958</v>
      </c>
      <c r="D6" s="15">
        <v>44986</v>
      </c>
      <c r="E6" s="15">
        <v>45017</v>
      </c>
      <c r="F6" s="15">
        <v>45047</v>
      </c>
      <c r="G6" s="15">
        <v>45078</v>
      </c>
      <c r="H6" s="15">
        <v>45108</v>
      </c>
      <c r="I6" s="15">
        <v>45139</v>
      </c>
      <c r="J6" s="15">
        <v>45170</v>
      </c>
      <c r="K6" s="15">
        <v>45200</v>
      </c>
      <c r="L6" s="15">
        <v>45231</v>
      </c>
      <c r="M6" s="15">
        <v>45261</v>
      </c>
    </row>
    <row r="7" spans="1:13" ht="14">
      <c r="A7" s="17" t="s">
        <v>35</v>
      </c>
      <c r="B7" s="18"/>
      <c r="C7" s="18"/>
      <c r="D7" s="18"/>
      <c r="E7" s="18"/>
      <c r="F7" s="18"/>
      <c r="G7" s="18"/>
      <c r="H7" s="18"/>
      <c r="I7" s="18"/>
      <c r="J7" s="18"/>
      <c r="K7" s="18"/>
      <c r="L7" s="18"/>
      <c r="M7" s="18"/>
    </row>
    <row r="8" spans="1:13" ht="15.75" customHeight="1">
      <c r="A8" s="20" t="s">
        <v>65</v>
      </c>
      <c r="B8" s="21">
        <v>250146.21519999998</v>
      </c>
      <c r="C8" s="21">
        <v>272621.46240000002</v>
      </c>
      <c r="D8" s="21">
        <v>279866.70750000002</v>
      </c>
      <c r="E8" s="21">
        <v>235516.84389999998</v>
      </c>
      <c r="F8" s="21">
        <v>266652.47700000001</v>
      </c>
      <c r="G8" s="21">
        <v>270966.9204</v>
      </c>
      <c r="H8" s="21">
        <v>297477.44</v>
      </c>
      <c r="I8" s="21"/>
      <c r="J8" s="21"/>
      <c r="K8" s="21"/>
      <c r="L8" s="21"/>
      <c r="M8" s="21"/>
    </row>
    <row r="9" spans="1:13" ht="15.75" customHeight="1">
      <c r="A9" s="23" t="s">
        <v>37</v>
      </c>
      <c r="B9" s="24">
        <v>135096.489</v>
      </c>
      <c r="C9" s="24">
        <v>108920.016</v>
      </c>
      <c r="D9" s="24">
        <v>123043.25</v>
      </c>
      <c r="E9" s="24">
        <v>151360.9926</v>
      </c>
      <c r="F9" s="24">
        <v>129167.06760000001</v>
      </c>
      <c r="G9" s="24">
        <v>110208.249</v>
      </c>
      <c r="H9" s="24">
        <v>127312.9728</v>
      </c>
      <c r="I9" s="24"/>
      <c r="J9" s="24"/>
      <c r="K9" s="24"/>
      <c r="L9" s="24"/>
      <c r="M9" s="24"/>
    </row>
    <row r="10" spans="1:13" ht="15.75" customHeight="1">
      <c r="A10" s="25" t="s">
        <v>38</v>
      </c>
      <c r="B10" s="26">
        <v>385242.70419999998</v>
      </c>
      <c r="C10" s="26">
        <v>381541.47840000002</v>
      </c>
      <c r="D10" s="26">
        <v>402909.95750000002</v>
      </c>
      <c r="E10" s="26">
        <v>386877.83649999998</v>
      </c>
      <c r="F10" s="26">
        <v>395819.54460000002</v>
      </c>
      <c r="G10" s="26">
        <v>381175.16940000001</v>
      </c>
      <c r="H10" s="26">
        <v>424790.41279999999</v>
      </c>
      <c r="I10" s="26"/>
      <c r="J10" s="26"/>
      <c r="K10" s="26"/>
      <c r="L10" s="26"/>
      <c r="M10" s="26"/>
    </row>
    <row r="11" spans="1:13" ht="14">
      <c r="A11" s="17" t="s">
        <v>39</v>
      </c>
      <c r="B11" s="18"/>
      <c r="C11" s="18"/>
      <c r="D11" s="18"/>
      <c r="E11" s="18"/>
      <c r="F11" s="18"/>
      <c r="G11" s="18"/>
      <c r="H11" s="18"/>
      <c r="I11" s="18"/>
      <c r="J11" s="18"/>
      <c r="K11" s="18"/>
      <c r="L11" s="18"/>
      <c r="M11" s="18"/>
    </row>
    <row r="12" spans="1:13" ht="15.75" customHeight="1">
      <c r="A12" s="27" t="s">
        <v>40</v>
      </c>
      <c r="B12" s="21">
        <v>131021.78970000001</v>
      </c>
      <c r="C12" s="21">
        <v>126497.2904</v>
      </c>
      <c r="D12" s="21">
        <v>112746.01969999999</v>
      </c>
      <c r="E12" s="21">
        <v>113594.6097</v>
      </c>
      <c r="F12" s="21">
        <v>132708.9221</v>
      </c>
      <c r="G12" s="21">
        <v>128550.2724</v>
      </c>
      <c r="H12" s="21">
        <v>144712.54080000002</v>
      </c>
      <c r="I12" s="21"/>
      <c r="J12" s="21"/>
      <c r="K12" s="21"/>
      <c r="L12" s="21"/>
      <c r="M12" s="21"/>
    </row>
    <row r="13" spans="1:13" ht="15.75" customHeight="1">
      <c r="A13" s="20" t="s">
        <v>41</v>
      </c>
      <c r="B13" s="21">
        <v>77492.811000000002</v>
      </c>
      <c r="C13" s="21">
        <v>69480.940099999993</v>
      </c>
      <c r="D13" s="21">
        <v>76373.040899999993</v>
      </c>
      <c r="E13" s="21">
        <v>72319.1921</v>
      </c>
      <c r="F13" s="21">
        <v>51528.988799999999</v>
      </c>
      <c r="G13" s="21">
        <v>71588.830300000001</v>
      </c>
      <c r="H13" s="21">
        <v>58333.573600000003</v>
      </c>
      <c r="I13" s="21"/>
      <c r="J13" s="21"/>
      <c r="K13" s="21"/>
      <c r="L13" s="21"/>
      <c r="M13" s="21"/>
    </row>
    <row r="14" spans="1:13" ht="15.75" customHeight="1">
      <c r="A14" s="23" t="s">
        <v>42</v>
      </c>
      <c r="B14" s="24">
        <v>3852.4270419999998</v>
      </c>
      <c r="C14" s="24">
        <v>3815.4147840000005</v>
      </c>
      <c r="D14" s="24">
        <v>4029.0995750000002</v>
      </c>
      <c r="E14" s="24">
        <v>7737.5567299999993</v>
      </c>
      <c r="F14" s="24">
        <v>3958.1954460000002</v>
      </c>
      <c r="G14" s="24">
        <v>7623.5033880000001</v>
      </c>
      <c r="H14" s="24">
        <v>4247.9041280000001</v>
      </c>
      <c r="I14" s="24"/>
      <c r="J14" s="24"/>
      <c r="K14" s="24"/>
      <c r="L14" s="24"/>
      <c r="M14" s="24"/>
    </row>
    <row r="15" spans="1:13" ht="15.75" customHeight="1">
      <c r="A15" s="30" t="s">
        <v>43</v>
      </c>
      <c r="B15" s="31">
        <v>212367.02774200001</v>
      </c>
      <c r="C15" s="31">
        <v>199793.645284</v>
      </c>
      <c r="D15" s="31">
        <v>193148.16017499997</v>
      </c>
      <c r="E15" s="31">
        <v>193651.35853000003</v>
      </c>
      <c r="F15" s="31">
        <v>188196.10634599999</v>
      </c>
      <c r="G15" s="31">
        <v>207762.606088</v>
      </c>
      <c r="H15" s="31">
        <v>207294.01852800002</v>
      </c>
      <c r="I15" s="31"/>
      <c r="J15" s="31"/>
      <c r="K15" s="31"/>
      <c r="L15" s="31"/>
      <c r="M15" s="31"/>
    </row>
    <row r="16" spans="1:13" ht="15.75" customHeight="1">
      <c r="A16" s="33" t="s">
        <v>44</v>
      </c>
      <c r="B16" s="34">
        <v>172875.67645799997</v>
      </c>
      <c r="C16" s="34">
        <v>181747.83311600002</v>
      </c>
      <c r="D16" s="34">
        <v>209761.79732500005</v>
      </c>
      <c r="E16" s="34">
        <v>193226.47796999995</v>
      </c>
      <c r="F16" s="34">
        <v>207623.43825400004</v>
      </c>
      <c r="G16" s="34">
        <v>173412.56331200001</v>
      </c>
      <c r="H16" s="34">
        <v>217496.39427199998</v>
      </c>
      <c r="I16" s="34"/>
      <c r="J16" s="34"/>
      <c r="K16" s="34"/>
      <c r="L16" s="34"/>
      <c r="M16" s="34"/>
    </row>
    <row r="17" spans="1:13" ht="15.75" customHeight="1">
      <c r="A17" s="146" t="s">
        <v>207</v>
      </c>
      <c r="B17" s="147">
        <f>B16/B10</f>
        <v>0.44874484207817994</v>
      </c>
      <c r="C17" s="147">
        <f t="shared" ref="C17:H17" si="0">C16/C10</f>
        <v>0.47635144120676554</v>
      </c>
      <c r="D17" s="147">
        <f t="shared" si="0"/>
        <v>0.52061705952005433</v>
      </c>
      <c r="E17" s="147">
        <f t="shared" si="0"/>
        <v>0.49945088537011595</v>
      </c>
      <c r="F17" s="147">
        <f t="shared" si="0"/>
        <v>0.52454064253905475</v>
      </c>
      <c r="G17" s="147">
        <f t="shared" si="0"/>
        <v>0.45494191970837228</v>
      </c>
      <c r="H17" s="147">
        <f t="shared" si="0"/>
        <v>0.51200871704795681</v>
      </c>
      <c r="I17" s="34"/>
      <c r="J17" s="34"/>
      <c r="K17" s="34"/>
      <c r="L17" s="34"/>
      <c r="M17" s="34"/>
    </row>
    <row r="18" spans="1:13" ht="15.75" customHeight="1">
      <c r="A18" s="33"/>
      <c r="B18" s="34"/>
      <c r="C18" s="34"/>
      <c r="D18" s="34"/>
      <c r="E18" s="34"/>
      <c r="F18" s="34"/>
      <c r="G18" s="34"/>
      <c r="H18" s="34"/>
      <c r="I18" s="34"/>
      <c r="J18" s="34"/>
      <c r="K18" s="34"/>
      <c r="L18" s="34"/>
      <c r="M18" s="34"/>
    </row>
    <row r="19" spans="1:13" ht="14">
      <c r="A19" s="35" t="s">
        <v>45</v>
      </c>
      <c r="B19" s="36"/>
      <c r="C19" s="36"/>
      <c r="D19" s="36"/>
      <c r="E19" s="36"/>
      <c r="F19" s="36"/>
      <c r="G19" s="36"/>
      <c r="H19" s="36"/>
      <c r="I19" s="36"/>
      <c r="J19" s="36"/>
      <c r="K19" s="36"/>
      <c r="L19" s="36"/>
      <c r="M19" s="36"/>
    </row>
    <row r="20" spans="1:13" ht="15.75" customHeight="1">
      <c r="A20" s="27" t="s">
        <v>46</v>
      </c>
      <c r="B20" s="21">
        <v>42657.473825999994</v>
      </c>
      <c r="C20" s="21">
        <v>43281.111456000006</v>
      </c>
      <c r="D20" s="21">
        <v>44726.138050000001</v>
      </c>
      <c r="E20" s="21">
        <v>46473.847200000004</v>
      </c>
      <c r="F20" s="21">
        <v>51764.784983999998</v>
      </c>
      <c r="G20" s="21">
        <v>40967.773110000009</v>
      </c>
      <c r="H20" s="21">
        <v>55236.065664000009</v>
      </c>
      <c r="I20" s="21"/>
      <c r="J20" s="21"/>
      <c r="K20" s="21"/>
      <c r="L20" s="21"/>
      <c r="M20" s="21"/>
    </row>
    <row r="21" spans="1:13" ht="15.75" customHeight="1">
      <c r="A21" s="20" t="s">
        <v>66</v>
      </c>
      <c r="B21" s="21">
        <v>75678.824087999994</v>
      </c>
      <c r="C21" s="21">
        <v>40678.800000000003</v>
      </c>
      <c r="D21" s="21">
        <v>54012.86</v>
      </c>
      <c r="E21" s="21">
        <v>58281.319000000003</v>
      </c>
      <c r="F21" s="21">
        <v>55686.527600000001</v>
      </c>
      <c r="G21" s="21">
        <v>46399.738800000006</v>
      </c>
      <c r="H21" s="21">
        <v>47902.065800000004</v>
      </c>
      <c r="I21" s="21"/>
      <c r="J21" s="21"/>
      <c r="K21" s="21"/>
      <c r="L21" s="21"/>
      <c r="M21" s="21"/>
    </row>
    <row r="22" spans="1:13" ht="15.75" customHeight="1">
      <c r="A22" s="27" t="s">
        <v>48</v>
      </c>
      <c r="B22" s="21">
        <v>0</v>
      </c>
      <c r="C22" s="21">
        <v>0</v>
      </c>
      <c r="D22" s="21">
        <v>0</v>
      </c>
      <c r="E22" s="21">
        <v>3911.94</v>
      </c>
      <c r="F22" s="21">
        <v>4186.8576090000006</v>
      </c>
      <c r="G22" s="21">
        <v>4055.3957220000002</v>
      </c>
      <c r="H22" s="21">
        <v>4222.9408000000003</v>
      </c>
      <c r="I22" s="21"/>
      <c r="J22" s="21"/>
      <c r="K22" s="21"/>
      <c r="L22" s="21"/>
      <c r="M22" s="21"/>
    </row>
    <row r="23" spans="1:13" ht="15.75" customHeight="1">
      <c r="A23" s="20" t="s">
        <v>49</v>
      </c>
      <c r="B23" s="21">
        <v>4818.45</v>
      </c>
      <c r="C23" s="21">
        <v>6876.48</v>
      </c>
      <c r="D23" s="21">
        <v>10105.08</v>
      </c>
      <c r="E23" s="21">
        <v>5312.08</v>
      </c>
      <c r="F23" s="21">
        <v>8264.5500000000011</v>
      </c>
      <c r="G23" s="21">
        <v>7238.0499999999993</v>
      </c>
      <c r="H23" s="21">
        <v>8349</v>
      </c>
      <c r="I23" s="21"/>
      <c r="J23" s="21"/>
      <c r="K23" s="21"/>
      <c r="L23" s="21"/>
      <c r="M23" s="21"/>
    </row>
    <row r="24" spans="1:13" ht="15.75" customHeight="1">
      <c r="A24" s="20" t="s">
        <v>50</v>
      </c>
      <c r="B24" s="21">
        <v>43480.14</v>
      </c>
      <c r="C24" s="21">
        <v>39721.5</v>
      </c>
      <c r="D24" s="21">
        <v>46334.810000000005</v>
      </c>
      <c r="E24" s="21">
        <v>44448.08</v>
      </c>
      <c r="F24" s="21">
        <v>37564.93</v>
      </c>
      <c r="G24" s="21">
        <v>41792.76</v>
      </c>
      <c r="H24" s="21">
        <v>30160.48</v>
      </c>
      <c r="I24" s="21"/>
      <c r="J24" s="21"/>
      <c r="K24" s="21"/>
      <c r="L24" s="21"/>
      <c r="M24" s="21"/>
    </row>
    <row r="25" spans="1:13" ht="15.75" customHeight="1">
      <c r="A25" s="27" t="s">
        <v>51</v>
      </c>
      <c r="B25" s="21">
        <v>0</v>
      </c>
      <c r="C25" s="21">
        <v>0</v>
      </c>
      <c r="D25" s="21">
        <v>30974.050799999997</v>
      </c>
      <c r="E25" s="21">
        <v>8165.3456000000006</v>
      </c>
      <c r="F25" s="21">
        <v>15239.577599999999</v>
      </c>
      <c r="G25" s="21">
        <v>14229.983999999999</v>
      </c>
      <c r="H25" s="21">
        <v>1474.1540000000002</v>
      </c>
      <c r="I25" s="21"/>
      <c r="J25" s="21"/>
      <c r="K25" s="21"/>
      <c r="L25" s="21"/>
      <c r="M25" s="21"/>
    </row>
    <row r="26" spans="1:13" ht="15.75" customHeight="1">
      <c r="A26" s="20" t="s">
        <v>52</v>
      </c>
      <c r="B26" s="21">
        <v>11514</v>
      </c>
      <c r="C26" s="21">
        <v>12084</v>
      </c>
      <c r="D26" s="21">
        <v>11856</v>
      </c>
      <c r="E26" s="21">
        <v>10488</v>
      </c>
      <c r="F26" s="21">
        <v>11286</v>
      </c>
      <c r="G26" s="21">
        <v>7372</v>
      </c>
      <c r="H26" s="21">
        <v>7676</v>
      </c>
      <c r="I26" s="21"/>
      <c r="J26" s="21"/>
      <c r="K26" s="21"/>
      <c r="L26" s="21"/>
      <c r="M26" s="21"/>
    </row>
    <row r="27" spans="1:13" ht="15.75" customHeight="1">
      <c r="A27" s="27" t="s">
        <v>53</v>
      </c>
      <c r="B27" s="28">
        <v>20000</v>
      </c>
      <c r="C27" s="28">
        <v>20000</v>
      </c>
      <c r="D27" s="28">
        <v>20000</v>
      </c>
      <c r="E27" s="28">
        <v>20000</v>
      </c>
      <c r="F27" s="28">
        <v>20000</v>
      </c>
      <c r="G27" s="28">
        <v>20000</v>
      </c>
      <c r="H27" s="28">
        <v>20000</v>
      </c>
      <c r="I27" s="28"/>
      <c r="J27" s="28"/>
      <c r="K27" s="28"/>
      <c r="L27" s="28"/>
      <c r="M27" s="28"/>
    </row>
    <row r="28" spans="1:13" ht="15.75" customHeight="1">
      <c r="A28" s="37" t="s">
        <v>54</v>
      </c>
      <c r="B28" s="38">
        <v>198148.88791399999</v>
      </c>
      <c r="C28" s="38">
        <v>162641.89145599998</v>
      </c>
      <c r="D28" s="38">
        <v>218008.93885000001</v>
      </c>
      <c r="E28" s="38">
        <v>197080.61180000001</v>
      </c>
      <c r="F28" s="38">
        <v>203993.227793</v>
      </c>
      <c r="G28" s="38">
        <v>182055.70163200001</v>
      </c>
      <c r="H28" s="38">
        <v>175020.70626400001</v>
      </c>
      <c r="I28" s="38"/>
      <c r="J28" s="38"/>
      <c r="K28" s="38"/>
      <c r="L28" s="38"/>
      <c r="M28" s="38"/>
    </row>
    <row r="29" spans="1:13" ht="15.75" customHeight="1">
      <c r="A29" s="25" t="s">
        <v>55</v>
      </c>
      <c r="B29" s="26">
        <v>-25273.211456000019</v>
      </c>
      <c r="C29" s="26">
        <v>19105.94166000004</v>
      </c>
      <c r="D29" s="26">
        <v>-8247.1415249999554</v>
      </c>
      <c r="E29" s="26">
        <v>-3854.1338300000643</v>
      </c>
      <c r="F29" s="26">
        <v>3630.2104610000388</v>
      </c>
      <c r="G29" s="26">
        <v>-8643.1383199999982</v>
      </c>
      <c r="H29" s="26">
        <v>42475.688007999968</v>
      </c>
      <c r="I29" s="26"/>
      <c r="J29" s="26"/>
      <c r="K29" s="26"/>
      <c r="L29" s="26"/>
      <c r="M29" s="26"/>
    </row>
    <row r="30" spans="1:13" ht="15.75" customHeight="1">
      <c r="A30" s="148" t="s">
        <v>208</v>
      </c>
      <c r="B30" s="149">
        <f>B29/B10</f>
        <v>-6.5603348695422281E-2</v>
      </c>
      <c r="C30" s="149">
        <f t="shared" ref="C30:H30" si="1">C29/C10</f>
        <v>5.0075660817065284E-2</v>
      </c>
      <c r="D30" s="149">
        <f t="shared" si="1"/>
        <v>-2.0468944416693783E-2</v>
      </c>
      <c r="E30" s="149">
        <f t="shared" si="1"/>
        <v>-9.9621468752709597E-3</v>
      </c>
      <c r="F30" s="149">
        <f t="shared" si="1"/>
        <v>9.1713774888720814E-3</v>
      </c>
      <c r="G30" s="149">
        <f t="shared" si="1"/>
        <v>-2.2674977317134755E-2</v>
      </c>
      <c r="H30" s="149">
        <f t="shared" si="1"/>
        <v>9.999210605536521E-2</v>
      </c>
      <c r="I30" s="26"/>
      <c r="J30" s="26"/>
      <c r="K30" s="26"/>
      <c r="L30" s="26"/>
      <c r="M30" s="26"/>
    </row>
    <row r="31" spans="1:13" ht="15.75" customHeight="1">
      <c r="A31" s="25"/>
      <c r="B31" s="26"/>
      <c r="C31" s="26"/>
      <c r="D31" s="26"/>
      <c r="E31" s="26"/>
      <c r="F31" s="26"/>
      <c r="G31" s="26"/>
      <c r="H31" s="26"/>
      <c r="I31" s="26"/>
      <c r="J31" s="26"/>
      <c r="K31" s="26"/>
      <c r="L31" s="26"/>
      <c r="M31" s="26"/>
    </row>
    <row r="32" spans="1:13" ht="15.75" customHeight="1">
      <c r="A32" s="25"/>
      <c r="B32" s="26"/>
      <c r="C32" s="26"/>
      <c r="D32" s="26"/>
      <c r="E32" s="26"/>
      <c r="F32" s="26"/>
      <c r="G32" s="26"/>
      <c r="H32" s="26"/>
      <c r="I32" s="26"/>
      <c r="J32" s="26"/>
      <c r="K32" s="26"/>
      <c r="L32" s="26"/>
      <c r="M32" s="26"/>
    </row>
    <row r="33" spans="1:13" ht="14">
      <c r="A33" s="17" t="s">
        <v>56</v>
      </c>
      <c r="B33" s="18"/>
      <c r="C33" s="18"/>
      <c r="D33" s="18"/>
      <c r="E33" s="18"/>
      <c r="F33" s="18"/>
      <c r="G33" s="18"/>
      <c r="H33" s="18"/>
      <c r="I33" s="18"/>
      <c r="J33" s="18"/>
      <c r="K33" s="18"/>
      <c r="L33" s="18"/>
      <c r="M33" s="18"/>
    </row>
    <row r="34" spans="1:13" ht="15.75" customHeight="1">
      <c r="A34" s="20" t="s">
        <v>57</v>
      </c>
      <c r="B34" s="21">
        <v>750</v>
      </c>
      <c r="C34" s="21">
        <v>250</v>
      </c>
      <c r="D34" s="21">
        <v>250</v>
      </c>
      <c r="E34" s="21">
        <v>250</v>
      </c>
      <c r="F34" s="21">
        <v>1750</v>
      </c>
      <c r="G34" s="21">
        <v>250</v>
      </c>
      <c r="H34" s="21">
        <v>750</v>
      </c>
      <c r="I34" s="21"/>
      <c r="J34" s="21"/>
      <c r="K34" s="21"/>
      <c r="L34" s="21"/>
      <c r="M34" s="21"/>
    </row>
    <row r="35" spans="1:13" ht="15.75" customHeight="1">
      <c r="A35" s="25" t="s">
        <v>58</v>
      </c>
      <c r="B35" s="26">
        <v>750</v>
      </c>
      <c r="C35" s="26">
        <v>250</v>
      </c>
      <c r="D35" s="26">
        <v>250</v>
      </c>
      <c r="E35" s="26">
        <v>250</v>
      </c>
      <c r="F35" s="26">
        <v>1750</v>
      </c>
      <c r="G35" s="26">
        <v>250</v>
      </c>
      <c r="H35" s="26">
        <v>750</v>
      </c>
      <c r="I35" s="26"/>
      <c r="J35" s="26"/>
      <c r="K35" s="26"/>
      <c r="L35" s="26"/>
      <c r="M35" s="26"/>
    </row>
    <row r="36" spans="1:13" ht="14">
      <c r="A36" s="17" t="s">
        <v>59</v>
      </c>
      <c r="B36" s="18"/>
      <c r="C36" s="18"/>
      <c r="D36" s="18"/>
      <c r="E36" s="18"/>
      <c r="F36" s="18"/>
      <c r="G36" s="18"/>
      <c r="H36" s="18"/>
      <c r="I36" s="18"/>
      <c r="J36" s="18"/>
      <c r="K36" s="18"/>
      <c r="L36" s="18"/>
      <c r="M36" s="18"/>
    </row>
    <row r="37" spans="1:13" ht="15.75" customHeight="1">
      <c r="A37" s="20" t="s">
        <v>60</v>
      </c>
      <c r="B37" s="21">
        <v>4162.5</v>
      </c>
      <c r="C37" s="21">
        <v>4162.5</v>
      </c>
      <c r="D37" s="21">
        <v>4162.5</v>
      </c>
      <c r="E37" s="21">
        <v>4162.5</v>
      </c>
      <c r="F37" s="21">
        <v>4162.5</v>
      </c>
      <c r="G37" s="21">
        <v>4162.5</v>
      </c>
      <c r="H37" s="21">
        <v>4162.5</v>
      </c>
      <c r="I37" s="21"/>
      <c r="J37" s="21"/>
      <c r="K37" s="21"/>
      <c r="L37" s="21"/>
      <c r="M37" s="21"/>
    </row>
    <row r="38" spans="1:13" ht="15.75" customHeight="1">
      <c r="A38" s="39" t="s">
        <v>61</v>
      </c>
      <c r="B38" s="40">
        <v>5750</v>
      </c>
      <c r="C38" s="40">
        <v>750</v>
      </c>
      <c r="D38" s="40">
        <v>750</v>
      </c>
      <c r="E38" s="40">
        <v>750</v>
      </c>
      <c r="F38" s="40">
        <v>750</v>
      </c>
      <c r="G38" s="40">
        <v>750</v>
      </c>
      <c r="H38" s="40">
        <v>5750</v>
      </c>
      <c r="I38" s="40"/>
      <c r="J38" s="40"/>
      <c r="K38" s="40"/>
      <c r="L38" s="40"/>
      <c r="M38" s="40"/>
    </row>
    <row r="39" spans="1:13" ht="15.75" customHeight="1">
      <c r="A39" s="37" t="s">
        <v>62</v>
      </c>
      <c r="B39" s="38">
        <v>9912.5</v>
      </c>
      <c r="C39" s="38">
        <v>4912.5</v>
      </c>
      <c r="D39" s="38">
        <v>4912.5</v>
      </c>
      <c r="E39" s="38">
        <v>4912.5</v>
      </c>
      <c r="F39" s="38">
        <v>4912.5</v>
      </c>
      <c r="G39" s="38">
        <v>4912.5</v>
      </c>
      <c r="H39" s="38">
        <v>9912.5</v>
      </c>
      <c r="I39" s="38"/>
      <c r="J39" s="38"/>
      <c r="K39" s="38"/>
      <c r="L39" s="38"/>
      <c r="M39" s="38"/>
    </row>
    <row r="40" spans="1:13" ht="15.75" customHeight="1">
      <c r="A40" s="41" t="s">
        <v>63</v>
      </c>
      <c r="B40" s="42">
        <v>-34435.711456000019</v>
      </c>
      <c r="C40" s="42">
        <v>14443.44166000004</v>
      </c>
      <c r="D40" s="42">
        <v>-12909.641524999955</v>
      </c>
      <c r="E40" s="42">
        <v>-8516.6338300000643</v>
      </c>
      <c r="F40" s="42">
        <v>467.71046100003878</v>
      </c>
      <c r="G40" s="42">
        <v>-13305.638319999998</v>
      </c>
      <c r="H40" s="42">
        <v>33313.188007999968</v>
      </c>
      <c r="I40" s="42"/>
      <c r="J40" s="42"/>
      <c r="K40" s="42"/>
      <c r="L40" s="42"/>
      <c r="M40"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D1BF2-AC96-F74D-8F53-0A3A12FFCDF1}">
  <dimension ref="A1:C283"/>
  <sheetViews>
    <sheetView workbookViewId="0">
      <selection activeCell="G11" sqref="G11"/>
    </sheetView>
  </sheetViews>
  <sheetFormatPr baseColWidth="10" defaultRowHeight="13"/>
  <cols>
    <col min="1" max="1" width="20.83203125" bestFit="1" customWidth="1"/>
    <col min="2" max="2" width="9.1640625" bestFit="1" customWidth="1"/>
    <col min="3" max="3" width="12.1640625" style="89" bestFit="1" customWidth="1"/>
  </cols>
  <sheetData>
    <row r="1" spans="1:3">
      <c r="A1" s="78" t="s">
        <v>160</v>
      </c>
      <c r="B1" t="s">
        <v>154</v>
      </c>
      <c r="C1" s="89" t="s">
        <v>158</v>
      </c>
    </row>
    <row r="2" spans="1:3">
      <c r="A2" t="s">
        <v>36</v>
      </c>
      <c r="B2" t="s">
        <v>161</v>
      </c>
      <c r="C2" s="89">
        <v>255251.24</v>
      </c>
    </row>
    <row r="3" spans="1:3">
      <c r="A3" t="s">
        <v>36</v>
      </c>
      <c r="B3" t="s">
        <v>162</v>
      </c>
      <c r="C3" s="89">
        <v>283980.69</v>
      </c>
    </row>
    <row r="4" spans="1:3">
      <c r="A4" t="s">
        <v>36</v>
      </c>
      <c r="B4" t="s">
        <v>163</v>
      </c>
      <c r="C4" s="89">
        <v>271715.25</v>
      </c>
    </row>
    <row r="5" spans="1:3">
      <c r="A5" t="s">
        <v>36</v>
      </c>
      <c r="B5" t="s">
        <v>164</v>
      </c>
      <c r="C5" s="89">
        <v>242800.87</v>
      </c>
    </row>
    <row r="6" spans="1:3">
      <c r="A6" t="s">
        <v>36</v>
      </c>
      <c r="B6" t="s">
        <v>165</v>
      </c>
      <c r="C6" s="89">
        <v>296280.53000000003</v>
      </c>
    </row>
    <row r="7" spans="1:3">
      <c r="A7" t="s">
        <v>36</v>
      </c>
      <c r="B7" t="s">
        <v>166</v>
      </c>
      <c r="C7" s="89">
        <v>291362.28000000003</v>
      </c>
    </row>
    <row r="8" spans="1:3">
      <c r="A8" t="s">
        <v>36</v>
      </c>
      <c r="B8" t="s">
        <v>167</v>
      </c>
      <c r="C8" s="89">
        <v>297477.44</v>
      </c>
    </row>
    <row r="9" spans="1:3">
      <c r="A9" t="s">
        <v>36</v>
      </c>
      <c r="B9" t="s">
        <v>168</v>
      </c>
      <c r="C9" s="89">
        <v>245677.12</v>
      </c>
    </row>
    <row r="10" spans="1:3">
      <c r="A10" t="s">
        <v>36</v>
      </c>
      <c r="B10" t="s">
        <v>169</v>
      </c>
      <c r="C10" s="89">
        <v>232485.32</v>
      </c>
    </row>
    <row r="11" spans="1:3">
      <c r="A11" t="s">
        <v>36</v>
      </c>
      <c r="B11" t="s">
        <v>170</v>
      </c>
      <c r="C11" s="89">
        <v>359340</v>
      </c>
    </row>
    <row r="12" spans="1:3">
      <c r="A12" t="s">
        <v>36</v>
      </c>
      <c r="B12" s="90" t="s">
        <v>171</v>
      </c>
      <c r="C12" s="89">
        <v>292393.75</v>
      </c>
    </row>
    <row r="13" spans="1:3">
      <c r="A13" t="s">
        <v>36</v>
      </c>
      <c r="B13" s="90" t="s">
        <v>172</v>
      </c>
      <c r="C13" s="89">
        <v>438169.5</v>
      </c>
    </row>
    <row r="14" spans="1:3">
      <c r="A14" t="s">
        <v>37</v>
      </c>
      <c r="B14" t="s">
        <v>161</v>
      </c>
      <c r="C14" s="89">
        <v>136461.1</v>
      </c>
    </row>
    <row r="15" spans="1:3">
      <c r="A15" t="s">
        <v>37</v>
      </c>
      <c r="B15" t="s">
        <v>162</v>
      </c>
      <c r="C15" s="89">
        <v>113458.35</v>
      </c>
    </row>
    <row r="16" spans="1:3">
      <c r="A16" t="s">
        <v>37</v>
      </c>
      <c r="B16" t="s">
        <v>163</v>
      </c>
      <c r="C16" s="89">
        <v>123043.25</v>
      </c>
    </row>
    <row r="17" spans="1:3">
      <c r="A17" t="s">
        <v>37</v>
      </c>
      <c r="B17" t="s">
        <v>164</v>
      </c>
      <c r="C17" s="89">
        <v>148393.13</v>
      </c>
    </row>
    <row r="18" spans="1:3">
      <c r="A18" t="s">
        <v>37</v>
      </c>
      <c r="B18" t="s">
        <v>165</v>
      </c>
      <c r="C18" s="89">
        <v>126634.38</v>
      </c>
    </row>
    <row r="19" spans="1:3">
      <c r="A19" t="s">
        <v>37</v>
      </c>
      <c r="B19" t="s">
        <v>166</v>
      </c>
      <c r="C19" s="89">
        <v>122453.61</v>
      </c>
    </row>
    <row r="20" spans="1:3">
      <c r="A20" t="s">
        <v>37</v>
      </c>
      <c r="B20" t="s">
        <v>167</v>
      </c>
      <c r="C20" s="89">
        <v>124816.64</v>
      </c>
    </row>
    <row r="21" spans="1:3">
      <c r="A21" t="s">
        <v>37</v>
      </c>
      <c r="B21" t="s">
        <v>168</v>
      </c>
      <c r="C21" s="89">
        <v>127284.56</v>
      </c>
    </row>
    <row r="22" spans="1:3">
      <c r="A22" t="s">
        <v>37</v>
      </c>
      <c r="B22" t="s">
        <v>169</v>
      </c>
      <c r="C22" s="89">
        <v>130941.25000000001</v>
      </c>
    </row>
    <row r="23" spans="1:3">
      <c r="A23" t="s">
        <v>37</v>
      </c>
      <c r="B23" t="s">
        <v>170</v>
      </c>
      <c r="C23" s="89">
        <v>164252.5</v>
      </c>
    </row>
    <row r="24" spans="1:3">
      <c r="A24" t="s">
        <v>37</v>
      </c>
      <c r="B24" s="90" t="s">
        <v>171</v>
      </c>
      <c r="C24" s="89">
        <v>144697.5</v>
      </c>
    </row>
    <row r="25" spans="1:3">
      <c r="A25" t="s">
        <v>37</v>
      </c>
      <c r="B25" s="90" t="s">
        <v>172</v>
      </c>
      <c r="C25" s="89">
        <v>221235</v>
      </c>
    </row>
    <row r="26" spans="1:3">
      <c r="A26" t="s">
        <v>38</v>
      </c>
      <c r="B26" t="s">
        <v>161</v>
      </c>
      <c r="C26" s="89">
        <v>391712.33999999997</v>
      </c>
    </row>
    <row r="27" spans="1:3">
      <c r="A27" t="s">
        <v>38</v>
      </c>
      <c r="B27" t="s">
        <v>162</v>
      </c>
      <c r="C27" s="89">
        <v>397439.04000000004</v>
      </c>
    </row>
    <row r="28" spans="1:3">
      <c r="A28" t="s">
        <v>38</v>
      </c>
      <c r="B28" t="s">
        <v>163</v>
      </c>
      <c r="C28" s="89">
        <v>394758.5</v>
      </c>
    </row>
    <row r="29" spans="1:3">
      <c r="A29" t="s">
        <v>38</v>
      </c>
      <c r="B29" t="s">
        <v>164</v>
      </c>
      <c r="C29" s="89">
        <v>391194</v>
      </c>
    </row>
    <row r="30" spans="1:3">
      <c r="A30" t="s">
        <v>38</v>
      </c>
      <c r="B30" t="s">
        <v>165</v>
      </c>
      <c r="C30" s="89">
        <v>422914.91000000003</v>
      </c>
    </row>
    <row r="31" spans="1:3">
      <c r="A31" t="s">
        <v>38</v>
      </c>
      <c r="B31" t="s">
        <v>166</v>
      </c>
      <c r="C31" s="89">
        <v>413815.89</v>
      </c>
    </row>
    <row r="32" spans="1:3">
      <c r="A32" t="s">
        <v>38</v>
      </c>
      <c r="B32" t="s">
        <v>167</v>
      </c>
      <c r="C32" s="89">
        <v>422294.08</v>
      </c>
    </row>
    <row r="33" spans="1:3">
      <c r="A33" t="s">
        <v>38</v>
      </c>
      <c r="B33" t="s">
        <v>168</v>
      </c>
      <c r="C33" s="89">
        <v>372961.68</v>
      </c>
    </row>
    <row r="34" spans="1:3">
      <c r="A34" t="s">
        <v>38</v>
      </c>
      <c r="B34" t="s">
        <v>169</v>
      </c>
      <c r="C34" s="89">
        <v>363426.57</v>
      </c>
    </row>
    <row r="35" spans="1:3">
      <c r="A35" t="s">
        <v>38</v>
      </c>
      <c r="B35" t="s">
        <v>170</v>
      </c>
      <c r="C35" s="89">
        <v>523592.5</v>
      </c>
    </row>
    <row r="36" spans="1:3">
      <c r="A36" t="s">
        <v>38</v>
      </c>
      <c r="B36" s="90" t="s">
        <v>171</v>
      </c>
      <c r="C36" s="89">
        <v>437091.25</v>
      </c>
    </row>
    <row r="37" spans="1:3">
      <c r="A37" t="s">
        <v>38</v>
      </c>
      <c r="B37" s="90" t="s">
        <v>172</v>
      </c>
      <c r="C37" s="89">
        <v>659404.5</v>
      </c>
    </row>
    <row r="38" spans="1:3">
      <c r="A38" t="s">
        <v>40</v>
      </c>
      <c r="B38" t="s">
        <v>161</v>
      </c>
      <c r="C38" s="89">
        <v>135074.01</v>
      </c>
    </row>
    <row r="39" spans="1:3">
      <c r="A39" t="s">
        <v>40</v>
      </c>
      <c r="B39" t="s">
        <v>162</v>
      </c>
      <c r="C39" s="89">
        <v>121632.01</v>
      </c>
    </row>
    <row r="40" spans="1:3">
      <c r="A40" t="s">
        <v>40</v>
      </c>
      <c r="B40" t="s">
        <v>163</v>
      </c>
      <c r="C40" s="89">
        <v>116233.01</v>
      </c>
    </row>
    <row r="41" spans="1:3">
      <c r="A41" t="s">
        <v>40</v>
      </c>
      <c r="B41" t="s">
        <v>164</v>
      </c>
      <c r="C41" s="89">
        <v>114742.03</v>
      </c>
    </row>
    <row r="42" spans="1:3">
      <c r="A42" t="s">
        <v>40</v>
      </c>
      <c r="B42" t="s">
        <v>165</v>
      </c>
      <c r="C42" s="89">
        <v>124027.03</v>
      </c>
    </row>
    <row r="43" spans="1:3">
      <c r="A43" t="s">
        <v>40</v>
      </c>
      <c r="B43" t="s">
        <v>166</v>
      </c>
      <c r="C43" s="89">
        <v>119028.03</v>
      </c>
    </row>
    <row r="44" spans="1:3">
      <c r="A44" t="s">
        <v>40</v>
      </c>
      <c r="B44" t="s">
        <v>167</v>
      </c>
      <c r="C44" s="89">
        <v>141875.04</v>
      </c>
    </row>
    <row r="45" spans="1:3">
      <c r="A45" t="s">
        <v>40</v>
      </c>
      <c r="B45" t="s">
        <v>168</v>
      </c>
      <c r="C45" s="89">
        <v>139572.04</v>
      </c>
    </row>
    <row r="46" spans="1:3">
      <c r="A46" t="s">
        <v>40</v>
      </c>
      <c r="B46" t="s">
        <v>169</v>
      </c>
      <c r="C46" s="89">
        <v>107595.07</v>
      </c>
    </row>
    <row r="47" spans="1:3">
      <c r="A47" t="s">
        <v>40</v>
      </c>
      <c r="B47" t="s">
        <v>170</v>
      </c>
      <c r="C47" s="89">
        <v>125684.25</v>
      </c>
    </row>
    <row r="48" spans="1:3">
      <c r="A48" t="s">
        <v>40</v>
      </c>
      <c r="B48" s="90" t="s">
        <v>171</v>
      </c>
      <c r="C48" s="89">
        <v>114579.25</v>
      </c>
    </row>
    <row r="49" spans="1:3">
      <c r="A49" t="s">
        <v>40</v>
      </c>
      <c r="B49" s="90" t="s">
        <v>172</v>
      </c>
      <c r="C49" s="89">
        <v>128511.5</v>
      </c>
    </row>
    <row r="50" spans="1:3">
      <c r="A50" t="s">
        <v>41</v>
      </c>
      <c r="B50" t="s">
        <v>161</v>
      </c>
      <c r="C50" s="89">
        <v>70448.009999999995</v>
      </c>
    </row>
    <row r="51" spans="1:3">
      <c r="A51" t="s">
        <v>41</v>
      </c>
      <c r="B51" t="s">
        <v>162</v>
      </c>
      <c r="C51" s="89">
        <v>68793.009999999995</v>
      </c>
    </row>
    <row r="52" spans="1:3">
      <c r="A52" t="s">
        <v>41</v>
      </c>
      <c r="B52" t="s">
        <v>163</v>
      </c>
      <c r="C52" s="89">
        <v>70067.009999999995</v>
      </c>
    </row>
    <row r="53" spans="1:3">
      <c r="A53" t="s">
        <v>41</v>
      </c>
      <c r="B53" t="s">
        <v>164</v>
      </c>
      <c r="C53" s="89">
        <v>67588.03</v>
      </c>
    </row>
    <row r="54" spans="1:3">
      <c r="A54" t="s">
        <v>41</v>
      </c>
      <c r="B54" t="s">
        <v>165</v>
      </c>
      <c r="C54" s="89">
        <v>53676.03</v>
      </c>
    </row>
    <row r="55" spans="1:3">
      <c r="A55" t="s">
        <v>41</v>
      </c>
      <c r="B55" t="s">
        <v>166</v>
      </c>
      <c r="C55" s="89">
        <v>70880.03</v>
      </c>
    </row>
    <row r="56" spans="1:3">
      <c r="A56" t="s">
        <v>41</v>
      </c>
      <c r="B56" t="s">
        <v>167</v>
      </c>
      <c r="C56" s="89">
        <v>53517.04</v>
      </c>
    </row>
    <row r="57" spans="1:3">
      <c r="A57" t="s">
        <v>41</v>
      </c>
      <c r="B57" t="s">
        <v>168</v>
      </c>
      <c r="C57" s="89">
        <v>51399.040000000001</v>
      </c>
    </row>
    <row r="58" spans="1:3">
      <c r="A58" t="s">
        <v>41</v>
      </c>
      <c r="B58" t="s">
        <v>169</v>
      </c>
      <c r="C58" s="89">
        <v>55047.07</v>
      </c>
    </row>
    <row r="59" spans="1:3">
      <c r="A59" t="s">
        <v>41</v>
      </c>
      <c r="B59" t="s">
        <v>170</v>
      </c>
      <c r="C59" s="89">
        <v>68328.25</v>
      </c>
    </row>
    <row r="60" spans="1:3">
      <c r="A60" t="s">
        <v>41</v>
      </c>
      <c r="B60" s="90" t="s">
        <v>171</v>
      </c>
      <c r="C60" s="89">
        <v>73195.25</v>
      </c>
    </row>
    <row r="61" spans="1:3">
      <c r="A61" t="s">
        <v>41</v>
      </c>
      <c r="B61" s="90" t="s">
        <v>172</v>
      </c>
      <c r="C61" s="89">
        <v>63146.5</v>
      </c>
    </row>
    <row r="62" spans="1:3">
      <c r="A62" t="s">
        <v>42</v>
      </c>
      <c r="B62" t="s">
        <v>161</v>
      </c>
      <c r="C62" s="89">
        <v>7834.2467999999999</v>
      </c>
    </row>
    <row r="63" spans="1:3">
      <c r="A63" t="s">
        <v>42</v>
      </c>
      <c r="B63" t="s">
        <v>162</v>
      </c>
      <c r="C63" s="89">
        <v>7948.7808000000014</v>
      </c>
    </row>
    <row r="64" spans="1:3">
      <c r="A64" t="s">
        <v>42</v>
      </c>
      <c r="B64" t="s">
        <v>163</v>
      </c>
      <c r="C64" s="89">
        <v>7895.17</v>
      </c>
    </row>
    <row r="65" spans="1:3">
      <c r="A65" t="s">
        <v>42</v>
      </c>
      <c r="B65" t="s">
        <v>164</v>
      </c>
      <c r="C65" s="89">
        <v>7823.88</v>
      </c>
    </row>
    <row r="66" spans="1:3">
      <c r="A66" t="s">
        <v>42</v>
      </c>
      <c r="B66" t="s">
        <v>165</v>
      </c>
      <c r="C66" s="89">
        <v>8458.2982000000011</v>
      </c>
    </row>
    <row r="67" spans="1:3">
      <c r="A67" t="s">
        <v>42</v>
      </c>
      <c r="B67" t="s">
        <v>166</v>
      </c>
      <c r="C67" s="89">
        <v>8276.3178000000007</v>
      </c>
    </row>
    <row r="68" spans="1:3">
      <c r="A68" t="s">
        <v>42</v>
      </c>
      <c r="B68" t="s">
        <v>167</v>
      </c>
      <c r="C68" s="89">
        <v>8445.8816000000006</v>
      </c>
    </row>
    <row r="69" spans="1:3">
      <c r="A69" t="s">
        <v>42</v>
      </c>
      <c r="B69" t="s">
        <v>168</v>
      </c>
      <c r="C69" s="89">
        <v>7459.2335999999996</v>
      </c>
    </row>
    <row r="70" spans="1:3">
      <c r="A70" t="s">
        <v>42</v>
      </c>
      <c r="B70" t="s">
        <v>169</v>
      </c>
      <c r="C70" s="89">
        <v>7268.5313999999998</v>
      </c>
    </row>
    <row r="71" spans="1:3">
      <c r="A71" t="s">
        <v>42</v>
      </c>
      <c r="B71" t="s">
        <v>170</v>
      </c>
      <c r="C71" s="89">
        <v>10471.85</v>
      </c>
    </row>
    <row r="72" spans="1:3">
      <c r="A72" t="s">
        <v>42</v>
      </c>
      <c r="B72" s="90" t="s">
        <v>171</v>
      </c>
      <c r="C72" s="89">
        <v>8741.8250000000007</v>
      </c>
    </row>
    <row r="73" spans="1:3">
      <c r="A73" t="s">
        <v>42</v>
      </c>
      <c r="B73" s="90" t="s">
        <v>172</v>
      </c>
      <c r="C73" s="89">
        <v>13188.09</v>
      </c>
    </row>
    <row r="74" spans="1:3">
      <c r="A74" t="s">
        <v>43</v>
      </c>
      <c r="B74" t="s">
        <v>161</v>
      </c>
      <c r="C74" s="89">
        <v>213356.26680000001</v>
      </c>
    </row>
    <row r="75" spans="1:3">
      <c r="A75" t="s">
        <v>43</v>
      </c>
      <c r="B75" t="s">
        <v>162</v>
      </c>
      <c r="C75" s="89">
        <v>198373.8008</v>
      </c>
    </row>
    <row r="76" spans="1:3">
      <c r="A76" t="s">
        <v>43</v>
      </c>
      <c r="B76" t="s">
        <v>163</v>
      </c>
      <c r="C76" s="89">
        <v>194195.19</v>
      </c>
    </row>
    <row r="77" spans="1:3">
      <c r="A77" t="s">
        <v>43</v>
      </c>
      <c r="B77" t="s">
        <v>164</v>
      </c>
      <c r="C77" s="89">
        <v>190153.94</v>
      </c>
    </row>
    <row r="78" spans="1:3">
      <c r="A78" t="s">
        <v>43</v>
      </c>
      <c r="B78" t="s">
        <v>165</v>
      </c>
      <c r="C78" s="89">
        <v>186161.35819999999</v>
      </c>
    </row>
    <row r="79" spans="1:3">
      <c r="A79" t="s">
        <v>43</v>
      </c>
      <c r="B79" t="s">
        <v>166</v>
      </c>
      <c r="C79" s="89">
        <v>198184.37779999999</v>
      </c>
    </row>
    <row r="80" spans="1:3">
      <c r="A80" t="s">
        <v>43</v>
      </c>
      <c r="B80" t="s">
        <v>167</v>
      </c>
      <c r="C80" s="89">
        <v>203837.96160000001</v>
      </c>
    </row>
    <row r="81" spans="1:3">
      <c r="A81" t="s">
        <v>43</v>
      </c>
      <c r="B81" t="s">
        <v>168</v>
      </c>
      <c r="C81" s="89">
        <v>198430.31360000002</v>
      </c>
    </row>
    <row r="82" spans="1:3">
      <c r="A82" t="s">
        <v>43</v>
      </c>
      <c r="B82" t="s">
        <v>169</v>
      </c>
      <c r="C82" s="89">
        <v>169910.67140000002</v>
      </c>
    </row>
    <row r="83" spans="1:3">
      <c r="A83" t="s">
        <v>43</v>
      </c>
      <c r="B83" t="s">
        <v>170</v>
      </c>
      <c r="C83" s="89">
        <v>204484.35</v>
      </c>
    </row>
    <row r="84" spans="1:3">
      <c r="A84" t="s">
        <v>43</v>
      </c>
      <c r="B84" s="90" t="s">
        <v>171</v>
      </c>
      <c r="C84" s="89">
        <v>196516.32500000001</v>
      </c>
    </row>
    <row r="85" spans="1:3">
      <c r="A85" t="s">
        <v>43</v>
      </c>
      <c r="B85" s="90" t="s">
        <v>172</v>
      </c>
      <c r="C85" s="89">
        <v>204846.09</v>
      </c>
    </row>
    <row r="86" spans="1:3">
      <c r="A86" t="s">
        <v>44</v>
      </c>
      <c r="B86" t="s">
        <v>161</v>
      </c>
      <c r="C86" s="89">
        <v>178356.07319999996</v>
      </c>
    </row>
    <row r="87" spans="1:3">
      <c r="A87" t="s">
        <v>44</v>
      </c>
      <c r="B87" t="s">
        <v>162</v>
      </c>
      <c r="C87" s="89">
        <v>199065.23920000004</v>
      </c>
    </row>
    <row r="88" spans="1:3">
      <c r="A88" t="s">
        <v>44</v>
      </c>
      <c r="B88" t="s">
        <v>163</v>
      </c>
      <c r="C88" s="89">
        <v>200563.31</v>
      </c>
    </row>
    <row r="89" spans="1:3">
      <c r="A89" t="s">
        <v>44</v>
      </c>
      <c r="B89" t="s">
        <v>164</v>
      </c>
      <c r="C89" s="89">
        <v>201040.06</v>
      </c>
    </row>
    <row r="90" spans="1:3">
      <c r="A90" t="s">
        <v>44</v>
      </c>
      <c r="B90" t="s">
        <v>165</v>
      </c>
      <c r="C90" s="89">
        <v>236753.55180000004</v>
      </c>
    </row>
    <row r="91" spans="1:3">
      <c r="A91" t="s">
        <v>44</v>
      </c>
      <c r="B91" t="s">
        <v>166</v>
      </c>
      <c r="C91" s="89">
        <v>215631.51220000003</v>
      </c>
    </row>
    <row r="92" spans="1:3">
      <c r="A92" t="s">
        <v>44</v>
      </c>
      <c r="B92" t="s">
        <v>167</v>
      </c>
      <c r="C92" s="89">
        <v>218456.11840000001</v>
      </c>
    </row>
    <row r="93" spans="1:3">
      <c r="A93" t="s">
        <v>44</v>
      </c>
      <c r="B93" t="s">
        <v>168</v>
      </c>
      <c r="C93" s="89">
        <v>174531.36639999997</v>
      </c>
    </row>
    <row r="94" spans="1:3">
      <c r="A94" t="s">
        <v>44</v>
      </c>
      <c r="B94" t="s">
        <v>169</v>
      </c>
      <c r="C94" s="89">
        <v>193515.89859999999</v>
      </c>
    </row>
    <row r="95" spans="1:3">
      <c r="A95" t="s">
        <v>44</v>
      </c>
      <c r="B95" t="s">
        <v>170</v>
      </c>
      <c r="C95" s="89">
        <v>319108.15000000002</v>
      </c>
    </row>
    <row r="96" spans="1:3">
      <c r="A96" t="s">
        <v>44</v>
      </c>
      <c r="B96" s="90" t="s">
        <v>171</v>
      </c>
      <c r="C96" s="89">
        <v>240574.92499999999</v>
      </c>
    </row>
    <row r="97" spans="1:3">
      <c r="A97" t="s">
        <v>44</v>
      </c>
      <c r="B97" s="90" t="s">
        <v>172</v>
      </c>
      <c r="C97" s="89">
        <v>454558.41000000003</v>
      </c>
    </row>
    <row r="98" spans="1:3">
      <c r="A98" t="s">
        <v>46</v>
      </c>
      <c r="B98" t="s">
        <v>161</v>
      </c>
      <c r="C98" s="89">
        <v>43088.357399999994</v>
      </c>
    </row>
    <row r="99" spans="1:3">
      <c r="A99" t="s">
        <v>46</v>
      </c>
      <c r="B99" t="s">
        <v>162</v>
      </c>
      <c r="C99" s="89">
        <v>43718.294400000006</v>
      </c>
    </row>
    <row r="100" spans="1:3">
      <c r="A100" t="s">
        <v>46</v>
      </c>
      <c r="B100" t="s">
        <v>163</v>
      </c>
      <c r="C100" s="89">
        <v>43423.434999999998</v>
      </c>
    </row>
    <row r="101" spans="1:3">
      <c r="A101" t="s">
        <v>46</v>
      </c>
      <c r="B101" t="s">
        <v>164</v>
      </c>
      <c r="C101" s="89">
        <v>43031.340000000004</v>
      </c>
    </row>
    <row r="102" spans="1:3">
      <c r="A102" t="s">
        <v>46</v>
      </c>
      <c r="B102" t="s">
        <v>165</v>
      </c>
      <c r="C102" s="89">
        <v>50749.789199999999</v>
      </c>
    </row>
    <row r="103" spans="1:3">
      <c r="A103" t="s">
        <v>46</v>
      </c>
      <c r="B103" t="s">
        <v>166</v>
      </c>
      <c r="C103" s="89">
        <v>41381.589000000007</v>
      </c>
    </row>
    <row r="104" spans="1:3">
      <c r="A104" t="s">
        <v>46</v>
      </c>
      <c r="B104" t="s">
        <v>167</v>
      </c>
      <c r="C104" s="89">
        <v>50675.289600000004</v>
      </c>
    </row>
    <row r="105" spans="1:3">
      <c r="A105" t="s">
        <v>46</v>
      </c>
      <c r="B105" t="s">
        <v>168</v>
      </c>
      <c r="C105" s="89">
        <v>37296.167999999998</v>
      </c>
    </row>
    <row r="106" spans="1:3">
      <c r="A106" t="s">
        <v>46</v>
      </c>
      <c r="B106" t="s">
        <v>169</v>
      </c>
      <c r="C106" s="89">
        <v>36342.656999999999</v>
      </c>
    </row>
    <row r="107" spans="1:3">
      <c r="A107" t="s">
        <v>46</v>
      </c>
      <c r="B107" t="s">
        <v>170</v>
      </c>
      <c r="C107" s="89">
        <v>52359.25</v>
      </c>
    </row>
    <row r="108" spans="1:3">
      <c r="A108" t="s">
        <v>46</v>
      </c>
      <c r="B108" s="90" t="s">
        <v>171</v>
      </c>
      <c r="C108" s="89">
        <v>43709.125</v>
      </c>
    </row>
    <row r="109" spans="1:3">
      <c r="A109" t="s">
        <v>46</v>
      </c>
      <c r="B109" s="90" t="s">
        <v>172</v>
      </c>
      <c r="C109" s="89">
        <v>79128.539999999994</v>
      </c>
    </row>
    <row r="110" spans="1:3">
      <c r="A110" t="s">
        <v>47</v>
      </c>
      <c r="B110" t="s">
        <v>161</v>
      </c>
      <c r="C110" s="89">
        <v>82259.59139999999</v>
      </c>
    </row>
    <row r="111" spans="1:3">
      <c r="A111" t="s">
        <v>47</v>
      </c>
      <c r="B111" t="s">
        <v>162</v>
      </c>
      <c r="C111" s="89">
        <v>37320</v>
      </c>
    </row>
    <row r="112" spans="1:3">
      <c r="A112" t="s">
        <v>47</v>
      </c>
      <c r="B112" t="s">
        <v>163</v>
      </c>
      <c r="C112" s="89">
        <v>49102.6</v>
      </c>
    </row>
    <row r="113" spans="1:3">
      <c r="A113" t="s">
        <v>47</v>
      </c>
      <c r="B113" t="s">
        <v>164</v>
      </c>
      <c r="C113" s="89">
        <v>53469.1</v>
      </c>
    </row>
    <row r="114" spans="1:3">
      <c r="A114" t="s">
        <v>47</v>
      </c>
      <c r="B114" t="s">
        <v>165</v>
      </c>
      <c r="C114" s="89">
        <v>52534.46</v>
      </c>
    </row>
    <row r="115" spans="1:3">
      <c r="A115" t="s">
        <v>47</v>
      </c>
      <c r="B115" t="s">
        <v>166</v>
      </c>
      <c r="C115" s="89">
        <v>45489.94</v>
      </c>
    </row>
    <row r="116" spans="1:3">
      <c r="A116" t="s">
        <v>47</v>
      </c>
      <c r="B116" t="s">
        <v>167</v>
      </c>
      <c r="C116" s="89">
        <v>46506.86</v>
      </c>
    </row>
    <row r="117" spans="1:3">
      <c r="A117" t="s">
        <v>47</v>
      </c>
      <c r="B117" t="s">
        <v>168</v>
      </c>
      <c r="C117" s="89">
        <v>20110</v>
      </c>
    </row>
    <row r="118" spans="1:3">
      <c r="A118" t="s">
        <v>47</v>
      </c>
      <c r="B118" t="s">
        <v>169</v>
      </c>
      <c r="C118" s="89">
        <v>20110</v>
      </c>
    </row>
    <row r="119" spans="1:3">
      <c r="A119" t="s">
        <v>47</v>
      </c>
      <c r="B119" t="s">
        <v>170</v>
      </c>
      <c r="C119" s="89">
        <v>20110</v>
      </c>
    </row>
    <row r="120" spans="1:3">
      <c r="A120" t="s">
        <v>47</v>
      </c>
      <c r="B120" s="90" t="s">
        <v>171</v>
      </c>
      <c r="C120" s="89">
        <v>20110</v>
      </c>
    </row>
    <row r="121" spans="1:3">
      <c r="A121" t="s">
        <v>47</v>
      </c>
      <c r="B121" s="90" t="s">
        <v>172</v>
      </c>
      <c r="C121" s="89">
        <v>18110</v>
      </c>
    </row>
    <row r="122" spans="1:3">
      <c r="A122" t="s">
        <v>48</v>
      </c>
      <c r="B122" t="s">
        <v>161</v>
      </c>
      <c r="C122" s="89">
        <v>0</v>
      </c>
    </row>
    <row r="123" spans="1:3">
      <c r="A123" t="s">
        <v>48</v>
      </c>
      <c r="B123" t="s">
        <v>162</v>
      </c>
      <c r="C123" s="89">
        <v>0</v>
      </c>
    </row>
    <row r="124" spans="1:3">
      <c r="A124" t="s">
        <v>48</v>
      </c>
      <c r="B124" t="s">
        <v>163</v>
      </c>
      <c r="C124" s="89">
        <v>0</v>
      </c>
    </row>
    <row r="125" spans="1:3">
      <c r="A125" t="s">
        <v>48</v>
      </c>
      <c r="B125" t="s">
        <v>164</v>
      </c>
      <c r="C125" s="89">
        <v>3911.94</v>
      </c>
    </row>
    <row r="126" spans="1:3">
      <c r="A126" t="s">
        <v>48</v>
      </c>
      <c r="B126" t="s">
        <v>165</v>
      </c>
      <c r="C126" s="89">
        <v>4229.1491000000005</v>
      </c>
    </row>
    <row r="127" spans="1:3">
      <c r="A127" t="s">
        <v>48</v>
      </c>
      <c r="B127" t="s">
        <v>166</v>
      </c>
      <c r="C127" s="89">
        <v>4138.1589000000004</v>
      </c>
    </row>
    <row r="128" spans="1:3">
      <c r="A128" t="s">
        <v>48</v>
      </c>
      <c r="B128" t="s">
        <v>167</v>
      </c>
      <c r="C128" s="89">
        <v>4222.9408000000003</v>
      </c>
    </row>
    <row r="129" spans="1:3">
      <c r="A129" t="s">
        <v>48</v>
      </c>
      <c r="B129" t="s">
        <v>168</v>
      </c>
      <c r="C129" s="89">
        <v>3729.6167999999998</v>
      </c>
    </row>
    <row r="130" spans="1:3">
      <c r="A130" t="s">
        <v>48</v>
      </c>
      <c r="B130" t="s">
        <v>169</v>
      </c>
      <c r="C130" s="89">
        <v>3634.2656999999999</v>
      </c>
    </row>
    <row r="131" spans="1:3">
      <c r="A131" t="s">
        <v>48</v>
      </c>
      <c r="B131" t="s">
        <v>170</v>
      </c>
      <c r="C131" s="89">
        <v>0</v>
      </c>
    </row>
    <row r="132" spans="1:3">
      <c r="A132" t="s">
        <v>48</v>
      </c>
      <c r="B132" s="90" t="s">
        <v>171</v>
      </c>
      <c r="C132" s="89">
        <v>0</v>
      </c>
    </row>
    <row r="133" spans="1:3">
      <c r="A133" t="s">
        <v>48</v>
      </c>
      <c r="B133" s="90" t="s">
        <v>172</v>
      </c>
      <c r="C133" s="89">
        <v>6594.0450000000001</v>
      </c>
    </row>
    <row r="134" spans="1:3">
      <c r="A134" t="s">
        <v>49</v>
      </c>
      <c r="B134" t="s">
        <v>161</v>
      </c>
      <c r="C134" s="89">
        <v>5295</v>
      </c>
    </row>
    <row r="135" spans="1:3">
      <c r="A135" t="s">
        <v>49</v>
      </c>
      <c r="B135" t="s">
        <v>162</v>
      </c>
      <c r="C135" s="89">
        <v>7163</v>
      </c>
    </row>
    <row r="136" spans="1:3">
      <c r="A136" t="s">
        <v>49</v>
      </c>
      <c r="B136" t="s">
        <v>163</v>
      </c>
      <c r="C136" s="89">
        <v>9444</v>
      </c>
    </row>
    <row r="137" spans="1:3">
      <c r="A137" t="s">
        <v>49</v>
      </c>
      <c r="B137" t="s">
        <v>164</v>
      </c>
      <c r="C137" s="89">
        <v>5774</v>
      </c>
    </row>
    <row r="138" spans="1:3">
      <c r="A138" t="s">
        <v>49</v>
      </c>
      <c r="B138" t="s">
        <v>165</v>
      </c>
      <c r="C138" s="89">
        <v>7871</v>
      </c>
    </row>
    <row r="139" spans="1:3">
      <c r="A139" t="s">
        <v>49</v>
      </c>
      <c r="B139" t="s">
        <v>166</v>
      </c>
      <c r="C139" s="89">
        <v>7619</v>
      </c>
    </row>
    <row r="140" spans="1:3">
      <c r="A140" t="s">
        <v>49</v>
      </c>
      <c r="B140" t="s">
        <v>167</v>
      </c>
      <c r="C140" s="89">
        <v>7590</v>
      </c>
    </row>
    <row r="141" spans="1:3">
      <c r="A141" t="s">
        <v>49</v>
      </c>
      <c r="B141" t="s">
        <v>168</v>
      </c>
      <c r="C141" s="89">
        <v>7536</v>
      </c>
    </row>
    <row r="142" spans="1:3">
      <c r="A142" t="s">
        <v>49</v>
      </c>
      <c r="B142" t="s">
        <v>169</v>
      </c>
      <c r="C142" s="89">
        <v>7263</v>
      </c>
    </row>
    <row r="143" spans="1:3">
      <c r="A143" t="s">
        <v>49</v>
      </c>
      <c r="B143" t="s">
        <v>170</v>
      </c>
      <c r="C143" s="89">
        <v>8378</v>
      </c>
    </row>
    <row r="144" spans="1:3">
      <c r="A144" t="s">
        <v>49</v>
      </c>
      <c r="B144" s="90" t="s">
        <v>171</v>
      </c>
      <c r="C144" s="89">
        <v>7290</v>
      </c>
    </row>
    <row r="145" spans="1:3">
      <c r="A145" t="s">
        <v>49</v>
      </c>
      <c r="B145" s="90" t="s">
        <v>172</v>
      </c>
      <c r="C145" s="89">
        <v>6694</v>
      </c>
    </row>
    <row r="146" spans="1:3">
      <c r="A146" t="s">
        <v>50</v>
      </c>
      <c r="B146" t="s">
        <v>161</v>
      </c>
      <c r="C146" s="89">
        <v>41019</v>
      </c>
    </row>
    <row r="147" spans="1:3">
      <c r="A147" t="s">
        <v>50</v>
      </c>
      <c r="B147" t="s">
        <v>162</v>
      </c>
      <c r="C147" s="89">
        <v>43650</v>
      </c>
    </row>
    <row r="148" spans="1:3">
      <c r="A148" t="s">
        <v>50</v>
      </c>
      <c r="B148" t="s">
        <v>163</v>
      </c>
      <c r="C148" s="89">
        <v>42509</v>
      </c>
    </row>
    <row r="149" spans="1:3">
      <c r="A149" t="s">
        <v>50</v>
      </c>
      <c r="B149" t="s">
        <v>164</v>
      </c>
      <c r="C149" s="89">
        <v>44008</v>
      </c>
    </row>
    <row r="150" spans="1:3">
      <c r="A150" t="s">
        <v>50</v>
      </c>
      <c r="B150" t="s">
        <v>165</v>
      </c>
      <c r="C150" s="89">
        <v>37193</v>
      </c>
    </row>
    <row r="151" spans="1:3">
      <c r="A151" t="s">
        <v>50</v>
      </c>
      <c r="B151" t="s">
        <v>166</v>
      </c>
      <c r="C151" s="89">
        <v>38697</v>
      </c>
    </row>
    <row r="152" spans="1:3">
      <c r="A152" t="s">
        <v>50</v>
      </c>
      <c r="B152" t="s">
        <v>167</v>
      </c>
      <c r="C152" s="89">
        <v>30776</v>
      </c>
    </row>
    <row r="153" spans="1:3">
      <c r="A153" t="s">
        <v>50</v>
      </c>
      <c r="B153" t="s">
        <v>168</v>
      </c>
      <c r="C153" s="89">
        <v>47997</v>
      </c>
    </row>
    <row r="154" spans="1:3">
      <c r="A154" t="s">
        <v>50</v>
      </c>
      <c r="B154" t="s">
        <v>169</v>
      </c>
      <c r="C154" s="89">
        <v>42186</v>
      </c>
    </row>
    <row r="155" spans="1:3">
      <c r="A155" t="s">
        <v>50</v>
      </c>
      <c r="B155" t="s">
        <v>170</v>
      </c>
      <c r="C155" s="89">
        <v>45342</v>
      </c>
    </row>
    <row r="156" spans="1:3">
      <c r="A156" t="s">
        <v>50</v>
      </c>
      <c r="B156" s="90" t="s">
        <v>171</v>
      </c>
      <c r="C156" s="89">
        <v>42552</v>
      </c>
    </row>
    <row r="157" spans="1:3">
      <c r="A157" t="s">
        <v>50</v>
      </c>
      <c r="B157" s="90" t="s">
        <v>172</v>
      </c>
      <c r="C157" s="89">
        <v>47724</v>
      </c>
    </row>
    <row r="158" spans="1:3">
      <c r="A158" t="s">
        <v>51</v>
      </c>
      <c r="B158" t="s">
        <v>161</v>
      </c>
      <c r="C158" s="89">
        <v>0</v>
      </c>
    </row>
    <row r="159" spans="1:3">
      <c r="A159" t="s">
        <v>51</v>
      </c>
      <c r="B159" t="s">
        <v>163</v>
      </c>
      <c r="C159" s="89">
        <v>31286.92</v>
      </c>
    </row>
    <row r="160" spans="1:3">
      <c r="A160" t="s">
        <v>51</v>
      </c>
      <c r="B160" t="s">
        <v>164</v>
      </c>
      <c r="C160" s="89">
        <v>7927.52</v>
      </c>
    </row>
    <row r="161" spans="1:3">
      <c r="A161" t="s">
        <v>51</v>
      </c>
      <c r="B161" t="s">
        <v>165</v>
      </c>
      <c r="C161" s="89">
        <v>15874.56</v>
      </c>
    </row>
    <row r="162" spans="1:3">
      <c r="A162" t="s">
        <v>51</v>
      </c>
      <c r="B162" t="s">
        <v>166</v>
      </c>
      <c r="C162" s="89">
        <v>14822.9</v>
      </c>
    </row>
    <row r="163" spans="1:3">
      <c r="A163" t="s">
        <v>51</v>
      </c>
      <c r="B163" t="s">
        <v>167</v>
      </c>
      <c r="C163" s="89">
        <v>1340.14</v>
      </c>
    </row>
    <row r="164" spans="1:3">
      <c r="A164" t="s">
        <v>52</v>
      </c>
      <c r="B164" t="s">
        <v>161</v>
      </c>
      <c r="C164" s="89">
        <v>11400</v>
      </c>
    </row>
    <row r="165" spans="1:3">
      <c r="A165" t="s">
        <v>52</v>
      </c>
      <c r="B165" t="s">
        <v>162</v>
      </c>
      <c r="C165" s="89">
        <v>11400</v>
      </c>
    </row>
    <row r="166" spans="1:3">
      <c r="A166" t="s">
        <v>52</v>
      </c>
      <c r="B166" t="s">
        <v>163</v>
      </c>
      <c r="C166" s="89">
        <v>11400</v>
      </c>
    </row>
    <row r="167" spans="1:3">
      <c r="A167" t="s">
        <v>52</v>
      </c>
      <c r="B167" t="s">
        <v>164</v>
      </c>
      <c r="C167" s="89">
        <v>11400</v>
      </c>
    </row>
    <row r="168" spans="1:3">
      <c r="A168" t="s">
        <v>52</v>
      </c>
      <c r="B168" t="s">
        <v>165</v>
      </c>
      <c r="C168" s="89">
        <v>11400</v>
      </c>
    </row>
    <row r="169" spans="1:3">
      <c r="A169" t="s">
        <v>52</v>
      </c>
      <c r="B169" t="s">
        <v>166</v>
      </c>
      <c r="C169" s="89">
        <v>7600</v>
      </c>
    </row>
    <row r="170" spans="1:3">
      <c r="A170" t="s">
        <v>52</v>
      </c>
      <c r="B170" t="s">
        <v>167</v>
      </c>
      <c r="C170" s="89">
        <v>7600</v>
      </c>
    </row>
    <row r="171" spans="1:3">
      <c r="A171" t="s">
        <v>52</v>
      </c>
      <c r="B171" t="s">
        <v>168</v>
      </c>
      <c r="C171" s="89">
        <v>7600</v>
      </c>
    </row>
    <row r="172" spans="1:3">
      <c r="A172" t="s">
        <v>52</v>
      </c>
      <c r="B172" t="s">
        <v>169</v>
      </c>
      <c r="C172" s="89">
        <v>7600</v>
      </c>
    </row>
    <row r="173" spans="1:3">
      <c r="A173" t="s">
        <v>52</v>
      </c>
      <c r="B173" t="s">
        <v>170</v>
      </c>
      <c r="C173" s="89">
        <v>7600</v>
      </c>
    </row>
    <row r="174" spans="1:3">
      <c r="A174" t="s">
        <v>52</v>
      </c>
      <c r="B174" s="90" t="s">
        <v>171</v>
      </c>
      <c r="C174" s="89">
        <v>7600</v>
      </c>
    </row>
    <row r="175" spans="1:3">
      <c r="A175" t="s">
        <v>52</v>
      </c>
      <c r="B175" s="90" t="s">
        <v>172</v>
      </c>
      <c r="C175" s="89">
        <v>3800</v>
      </c>
    </row>
    <row r="176" spans="1:3">
      <c r="A176" t="s">
        <v>53</v>
      </c>
      <c r="B176" t="s">
        <v>161</v>
      </c>
      <c r="C176" s="89">
        <v>20000</v>
      </c>
    </row>
    <row r="177" spans="1:3">
      <c r="A177" t="s">
        <v>53</v>
      </c>
      <c r="B177" t="s">
        <v>162</v>
      </c>
      <c r="C177" s="89">
        <v>20000</v>
      </c>
    </row>
    <row r="178" spans="1:3">
      <c r="A178" t="s">
        <v>53</v>
      </c>
      <c r="B178" t="s">
        <v>163</v>
      </c>
      <c r="C178" s="89">
        <v>20000</v>
      </c>
    </row>
    <row r="179" spans="1:3">
      <c r="A179" t="s">
        <v>53</v>
      </c>
      <c r="B179" t="s">
        <v>164</v>
      </c>
      <c r="C179" s="89">
        <v>20000</v>
      </c>
    </row>
    <row r="180" spans="1:3">
      <c r="A180" t="s">
        <v>53</v>
      </c>
      <c r="B180" t="s">
        <v>165</v>
      </c>
      <c r="C180" s="89">
        <v>20000</v>
      </c>
    </row>
    <row r="181" spans="1:3">
      <c r="A181" t="s">
        <v>53</v>
      </c>
      <c r="B181" t="s">
        <v>166</v>
      </c>
      <c r="C181" s="89">
        <v>20000</v>
      </c>
    </row>
    <row r="182" spans="1:3">
      <c r="A182" t="s">
        <v>53</v>
      </c>
      <c r="B182" t="s">
        <v>167</v>
      </c>
      <c r="C182" s="89">
        <v>20000</v>
      </c>
    </row>
    <row r="183" spans="1:3">
      <c r="A183" t="s">
        <v>53</v>
      </c>
      <c r="B183" t="s">
        <v>168</v>
      </c>
      <c r="C183" s="89">
        <v>20000</v>
      </c>
    </row>
    <row r="184" spans="1:3">
      <c r="A184" t="s">
        <v>53</v>
      </c>
      <c r="B184" t="s">
        <v>169</v>
      </c>
      <c r="C184" s="89">
        <v>20000</v>
      </c>
    </row>
    <row r="185" spans="1:3">
      <c r="A185" t="s">
        <v>53</v>
      </c>
      <c r="B185" t="s">
        <v>170</v>
      </c>
      <c r="C185" s="89">
        <v>20000</v>
      </c>
    </row>
    <row r="186" spans="1:3">
      <c r="A186" t="s">
        <v>53</v>
      </c>
      <c r="B186" s="90" t="s">
        <v>171</v>
      </c>
      <c r="C186" s="89">
        <v>20000</v>
      </c>
    </row>
    <row r="187" spans="1:3">
      <c r="A187" t="s">
        <v>53</v>
      </c>
      <c r="B187" s="90" t="s">
        <v>172</v>
      </c>
      <c r="C187" s="89">
        <v>20000</v>
      </c>
    </row>
    <row r="188" spans="1:3">
      <c r="A188" t="s">
        <v>54</v>
      </c>
      <c r="B188" t="s">
        <v>161</v>
      </c>
      <c r="C188" s="89">
        <v>203061.94879999998</v>
      </c>
    </row>
    <row r="189" spans="1:3">
      <c r="A189" t="s">
        <v>54</v>
      </c>
      <c r="B189" t="s">
        <v>162</v>
      </c>
      <c r="C189" s="89">
        <v>163251.29440000001</v>
      </c>
    </row>
    <row r="190" spans="1:3">
      <c r="A190" t="s">
        <v>54</v>
      </c>
      <c r="B190" t="s">
        <v>163</v>
      </c>
      <c r="C190" s="89">
        <v>207165.95500000002</v>
      </c>
    </row>
    <row r="191" spans="1:3">
      <c r="A191" t="s">
        <v>54</v>
      </c>
      <c r="B191" t="s">
        <v>164</v>
      </c>
      <c r="C191" s="89">
        <v>189521.9</v>
      </c>
    </row>
    <row r="192" spans="1:3">
      <c r="A192" t="s">
        <v>54</v>
      </c>
      <c r="B192" t="s">
        <v>165</v>
      </c>
      <c r="C192" s="89">
        <v>199851.9583</v>
      </c>
    </row>
    <row r="193" spans="1:3">
      <c r="A193" t="s">
        <v>54</v>
      </c>
      <c r="B193" t="s">
        <v>166</v>
      </c>
      <c r="C193" s="89">
        <v>179748.58790000001</v>
      </c>
    </row>
    <row r="194" spans="1:3">
      <c r="A194" t="s">
        <v>54</v>
      </c>
      <c r="B194" t="s">
        <v>167</v>
      </c>
      <c r="C194" s="89">
        <v>168711.2304</v>
      </c>
    </row>
    <row r="195" spans="1:3">
      <c r="A195" t="s">
        <v>54</v>
      </c>
      <c r="B195" t="s">
        <v>168</v>
      </c>
      <c r="C195" s="89">
        <v>144268.78479999999</v>
      </c>
    </row>
    <row r="196" spans="1:3">
      <c r="A196" t="s">
        <v>54</v>
      </c>
      <c r="B196" t="s">
        <v>169</v>
      </c>
      <c r="C196" s="89">
        <v>137135.9227</v>
      </c>
    </row>
    <row r="197" spans="1:3">
      <c r="A197" t="s">
        <v>54</v>
      </c>
      <c r="B197" t="s">
        <v>170</v>
      </c>
      <c r="C197" s="89">
        <v>153789.25</v>
      </c>
    </row>
    <row r="198" spans="1:3">
      <c r="A198" t="s">
        <v>54</v>
      </c>
      <c r="B198" s="90" t="s">
        <v>171</v>
      </c>
      <c r="C198" s="89">
        <v>141261.125</v>
      </c>
    </row>
    <row r="199" spans="1:3">
      <c r="A199" t="s">
        <v>54</v>
      </c>
      <c r="B199" s="90" t="s">
        <v>172</v>
      </c>
      <c r="C199" s="89">
        <v>182050.58499999999</v>
      </c>
    </row>
    <row r="200" spans="1:3">
      <c r="A200" t="s">
        <v>55</v>
      </c>
      <c r="B200" t="s">
        <v>161</v>
      </c>
      <c r="C200" s="89">
        <v>-24705.875600000028</v>
      </c>
    </row>
    <row r="201" spans="1:3">
      <c r="A201" t="s">
        <v>55</v>
      </c>
      <c r="B201" t="s">
        <v>162</v>
      </c>
      <c r="C201" s="89">
        <v>35813.944800000027</v>
      </c>
    </row>
    <row r="202" spans="1:3">
      <c r="A202" t="s">
        <v>55</v>
      </c>
      <c r="B202" t="s">
        <v>163</v>
      </c>
      <c r="C202" s="89">
        <v>-6602.6450000000186</v>
      </c>
    </row>
    <row r="203" spans="1:3">
      <c r="A203" t="s">
        <v>55</v>
      </c>
      <c r="B203" t="s">
        <v>164</v>
      </c>
      <c r="C203" s="89">
        <v>11518.160000000003</v>
      </c>
    </row>
    <row r="204" spans="1:3">
      <c r="A204" t="s">
        <v>55</v>
      </c>
      <c r="B204" t="s">
        <v>165</v>
      </c>
      <c r="C204" s="89">
        <v>36901.593500000046</v>
      </c>
    </row>
    <row r="205" spans="1:3">
      <c r="A205" t="s">
        <v>55</v>
      </c>
      <c r="B205" t="s">
        <v>166</v>
      </c>
      <c r="C205" s="89">
        <v>35882.924300000013</v>
      </c>
    </row>
    <row r="206" spans="1:3">
      <c r="A206" t="s">
        <v>55</v>
      </c>
      <c r="B206" t="s">
        <v>167</v>
      </c>
      <c r="C206" s="89">
        <v>49744.888000000006</v>
      </c>
    </row>
    <row r="207" spans="1:3">
      <c r="A207" t="s">
        <v>55</v>
      </c>
      <c r="B207" t="s">
        <v>168</v>
      </c>
      <c r="C207" s="89">
        <v>30262.581599999976</v>
      </c>
    </row>
    <row r="208" spans="1:3">
      <c r="A208" t="s">
        <v>55</v>
      </c>
      <c r="B208" t="s">
        <v>169</v>
      </c>
      <c r="C208" s="89">
        <v>56379.97589999999</v>
      </c>
    </row>
    <row r="209" spans="1:3">
      <c r="A209" t="s">
        <v>55</v>
      </c>
      <c r="B209" t="s">
        <v>170</v>
      </c>
      <c r="C209" s="89">
        <v>165318.90000000002</v>
      </c>
    </row>
    <row r="210" spans="1:3">
      <c r="A210" t="s">
        <v>55</v>
      </c>
      <c r="B210" s="90" t="s">
        <v>171</v>
      </c>
      <c r="C210" s="89">
        <v>99313.799999999988</v>
      </c>
    </row>
    <row r="211" spans="1:3">
      <c r="A211" t="s">
        <v>55</v>
      </c>
      <c r="B211" s="90" t="s">
        <v>172</v>
      </c>
      <c r="C211" s="89">
        <v>272507.82500000007</v>
      </c>
    </row>
    <row r="212" spans="1:3">
      <c r="A212" t="s">
        <v>57</v>
      </c>
      <c r="B212" t="s">
        <v>161</v>
      </c>
      <c r="C212" s="89">
        <v>750</v>
      </c>
    </row>
    <row r="213" spans="1:3">
      <c r="A213" t="s">
        <v>57</v>
      </c>
      <c r="B213" t="s">
        <v>162</v>
      </c>
      <c r="C213" s="89">
        <v>250</v>
      </c>
    </row>
    <row r="214" spans="1:3">
      <c r="A214" t="s">
        <v>57</v>
      </c>
      <c r="B214" t="s">
        <v>163</v>
      </c>
      <c r="C214" s="89">
        <v>250</v>
      </c>
    </row>
    <row r="215" spans="1:3">
      <c r="A215" t="s">
        <v>57</v>
      </c>
      <c r="B215" t="s">
        <v>164</v>
      </c>
      <c r="C215" s="89">
        <v>250</v>
      </c>
    </row>
    <row r="216" spans="1:3">
      <c r="A216" t="s">
        <v>57</v>
      </c>
      <c r="B216" t="s">
        <v>165</v>
      </c>
      <c r="C216" s="89">
        <v>1750</v>
      </c>
    </row>
    <row r="217" spans="1:3">
      <c r="A217" t="s">
        <v>57</v>
      </c>
      <c r="B217" t="s">
        <v>166</v>
      </c>
      <c r="C217" s="89">
        <v>250</v>
      </c>
    </row>
    <row r="218" spans="1:3">
      <c r="A218" t="s">
        <v>57</v>
      </c>
      <c r="B218" t="s">
        <v>167</v>
      </c>
      <c r="C218" s="89">
        <v>750</v>
      </c>
    </row>
    <row r="219" spans="1:3">
      <c r="A219" t="s">
        <v>57</v>
      </c>
      <c r="B219" t="s">
        <v>168</v>
      </c>
      <c r="C219" s="89">
        <v>750</v>
      </c>
    </row>
    <row r="220" spans="1:3">
      <c r="A220" t="s">
        <v>57</v>
      </c>
      <c r="B220" t="s">
        <v>169</v>
      </c>
      <c r="C220" s="89">
        <v>500</v>
      </c>
    </row>
    <row r="221" spans="1:3">
      <c r="A221" t="s">
        <v>57</v>
      </c>
      <c r="B221" t="s">
        <v>170</v>
      </c>
      <c r="C221" s="89">
        <v>500</v>
      </c>
    </row>
    <row r="222" spans="1:3">
      <c r="A222" t="s">
        <v>57</v>
      </c>
      <c r="B222" s="90" t="s">
        <v>171</v>
      </c>
      <c r="C222" s="89">
        <v>500</v>
      </c>
    </row>
    <row r="223" spans="1:3">
      <c r="A223" t="s">
        <v>57</v>
      </c>
      <c r="B223" s="90" t="s">
        <v>172</v>
      </c>
      <c r="C223" s="89">
        <v>500</v>
      </c>
    </row>
    <row r="224" spans="1:3">
      <c r="A224" t="s">
        <v>58</v>
      </c>
      <c r="B224" t="s">
        <v>161</v>
      </c>
      <c r="C224" s="89">
        <v>750</v>
      </c>
    </row>
    <row r="225" spans="1:3">
      <c r="A225" t="s">
        <v>58</v>
      </c>
      <c r="B225" t="s">
        <v>162</v>
      </c>
      <c r="C225" s="89">
        <v>250</v>
      </c>
    </row>
    <row r="226" spans="1:3">
      <c r="A226" t="s">
        <v>58</v>
      </c>
      <c r="B226" t="s">
        <v>163</v>
      </c>
      <c r="C226" s="89">
        <v>250</v>
      </c>
    </row>
    <row r="227" spans="1:3">
      <c r="A227" t="s">
        <v>58</v>
      </c>
      <c r="B227" t="s">
        <v>164</v>
      </c>
      <c r="C227" s="89">
        <v>250</v>
      </c>
    </row>
    <row r="228" spans="1:3">
      <c r="A228" t="s">
        <v>58</v>
      </c>
      <c r="B228" t="s">
        <v>165</v>
      </c>
      <c r="C228" s="89">
        <v>1750</v>
      </c>
    </row>
    <row r="229" spans="1:3">
      <c r="A229" t="s">
        <v>58</v>
      </c>
      <c r="B229" t="s">
        <v>166</v>
      </c>
      <c r="C229" s="89">
        <v>250</v>
      </c>
    </row>
    <row r="230" spans="1:3">
      <c r="A230" t="s">
        <v>58</v>
      </c>
      <c r="B230" t="s">
        <v>167</v>
      </c>
      <c r="C230" s="89">
        <v>750</v>
      </c>
    </row>
    <row r="231" spans="1:3">
      <c r="A231" t="s">
        <v>58</v>
      </c>
      <c r="B231" t="s">
        <v>168</v>
      </c>
      <c r="C231" s="89">
        <v>750</v>
      </c>
    </row>
    <row r="232" spans="1:3">
      <c r="A232" t="s">
        <v>58</v>
      </c>
      <c r="B232" t="s">
        <v>169</v>
      </c>
      <c r="C232" s="89">
        <v>500</v>
      </c>
    </row>
    <row r="233" spans="1:3">
      <c r="A233" t="s">
        <v>58</v>
      </c>
      <c r="B233" t="s">
        <v>170</v>
      </c>
      <c r="C233" s="89">
        <v>500</v>
      </c>
    </row>
    <row r="234" spans="1:3">
      <c r="A234" t="s">
        <v>58</v>
      </c>
      <c r="B234" s="90" t="s">
        <v>171</v>
      </c>
      <c r="C234" s="89">
        <v>500</v>
      </c>
    </row>
    <row r="235" spans="1:3">
      <c r="A235" t="s">
        <v>58</v>
      </c>
      <c r="B235" s="90" t="s">
        <v>172</v>
      </c>
      <c r="C235" s="89">
        <v>500</v>
      </c>
    </row>
    <row r="236" spans="1:3">
      <c r="A236" t="s">
        <v>60</v>
      </c>
      <c r="B236" t="s">
        <v>161</v>
      </c>
      <c r="C236" s="89">
        <v>4162.5</v>
      </c>
    </row>
    <row r="237" spans="1:3">
      <c r="A237" t="s">
        <v>60</v>
      </c>
      <c r="B237" t="s">
        <v>162</v>
      </c>
      <c r="C237" s="89">
        <v>4162.5</v>
      </c>
    </row>
    <row r="238" spans="1:3">
      <c r="A238" t="s">
        <v>60</v>
      </c>
      <c r="B238" t="s">
        <v>163</v>
      </c>
      <c r="C238" s="89">
        <v>4162.5</v>
      </c>
    </row>
    <row r="239" spans="1:3">
      <c r="A239" t="s">
        <v>60</v>
      </c>
      <c r="B239" t="s">
        <v>164</v>
      </c>
      <c r="C239" s="89">
        <v>4162.5</v>
      </c>
    </row>
    <row r="240" spans="1:3">
      <c r="A240" t="s">
        <v>60</v>
      </c>
      <c r="B240" t="s">
        <v>165</v>
      </c>
      <c r="C240" s="89">
        <v>4162.5</v>
      </c>
    </row>
    <row r="241" spans="1:3">
      <c r="A241" t="s">
        <v>60</v>
      </c>
      <c r="B241" t="s">
        <v>166</v>
      </c>
      <c r="C241" s="89">
        <v>4162.5</v>
      </c>
    </row>
    <row r="242" spans="1:3">
      <c r="A242" t="s">
        <v>60</v>
      </c>
      <c r="B242" t="s">
        <v>167</v>
      </c>
      <c r="C242" s="89">
        <v>4162.5</v>
      </c>
    </row>
    <row r="243" spans="1:3">
      <c r="A243" t="s">
        <v>60</v>
      </c>
      <c r="B243" t="s">
        <v>168</v>
      </c>
      <c r="C243" s="89">
        <v>4162.5</v>
      </c>
    </row>
    <row r="244" spans="1:3">
      <c r="A244" t="s">
        <v>60</v>
      </c>
      <c r="B244" t="s">
        <v>169</v>
      </c>
      <c r="C244" s="89">
        <v>4162.5</v>
      </c>
    </row>
    <row r="245" spans="1:3">
      <c r="A245" t="s">
        <v>60</v>
      </c>
      <c r="B245" t="s">
        <v>170</v>
      </c>
      <c r="C245" s="89">
        <v>4162.5</v>
      </c>
    </row>
    <row r="246" spans="1:3">
      <c r="A246" t="s">
        <v>60</v>
      </c>
      <c r="B246" s="90" t="s">
        <v>171</v>
      </c>
      <c r="C246" s="89">
        <v>4162.5</v>
      </c>
    </row>
    <row r="247" spans="1:3">
      <c r="A247" t="s">
        <v>60</v>
      </c>
      <c r="B247" s="90" t="s">
        <v>172</v>
      </c>
      <c r="C247" s="89">
        <v>4162.5</v>
      </c>
    </row>
    <row r="248" spans="1:3">
      <c r="A248" t="s">
        <v>61</v>
      </c>
      <c r="B248" t="s">
        <v>161</v>
      </c>
      <c r="C248" s="89">
        <v>5750</v>
      </c>
    </row>
    <row r="249" spans="1:3">
      <c r="A249" t="s">
        <v>61</v>
      </c>
      <c r="B249" t="s">
        <v>162</v>
      </c>
      <c r="C249" s="89">
        <v>750</v>
      </c>
    </row>
    <row r="250" spans="1:3">
      <c r="A250" t="s">
        <v>61</v>
      </c>
      <c r="B250" t="s">
        <v>163</v>
      </c>
      <c r="C250" s="89">
        <v>750</v>
      </c>
    </row>
    <row r="251" spans="1:3">
      <c r="A251" t="s">
        <v>61</v>
      </c>
      <c r="B251" t="s">
        <v>164</v>
      </c>
      <c r="C251" s="89">
        <v>750</v>
      </c>
    </row>
    <row r="252" spans="1:3">
      <c r="A252" t="s">
        <v>61</v>
      </c>
      <c r="B252" t="s">
        <v>165</v>
      </c>
      <c r="C252" s="89">
        <v>750</v>
      </c>
    </row>
    <row r="253" spans="1:3">
      <c r="A253" t="s">
        <v>61</v>
      </c>
      <c r="B253" t="s">
        <v>166</v>
      </c>
      <c r="C253" s="89">
        <v>750</v>
      </c>
    </row>
    <row r="254" spans="1:3">
      <c r="A254" t="s">
        <v>61</v>
      </c>
      <c r="B254" t="s">
        <v>167</v>
      </c>
      <c r="C254" s="89">
        <v>5750</v>
      </c>
    </row>
    <row r="255" spans="1:3">
      <c r="A255" t="s">
        <v>61</v>
      </c>
      <c r="B255" t="s">
        <v>168</v>
      </c>
      <c r="C255" s="89">
        <v>750</v>
      </c>
    </row>
    <row r="256" spans="1:3">
      <c r="A256" t="s">
        <v>61</v>
      </c>
      <c r="B256" t="s">
        <v>169</v>
      </c>
      <c r="C256" s="89">
        <v>500</v>
      </c>
    </row>
    <row r="257" spans="1:3">
      <c r="A257" t="s">
        <v>61</v>
      </c>
      <c r="B257" t="s">
        <v>170</v>
      </c>
      <c r="C257" s="89">
        <v>500</v>
      </c>
    </row>
    <row r="258" spans="1:3">
      <c r="A258" t="s">
        <v>61</v>
      </c>
      <c r="B258" s="90" t="s">
        <v>171</v>
      </c>
      <c r="C258" s="89">
        <v>500</v>
      </c>
    </row>
    <row r="259" spans="1:3">
      <c r="A259" t="s">
        <v>61</v>
      </c>
      <c r="B259" s="90" t="s">
        <v>172</v>
      </c>
      <c r="C259" s="89">
        <v>500</v>
      </c>
    </row>
    <row r="260" spans="1:3">
      <c r="A260" t="s">
        <v>62</v>
      </c>
      <c r="B260" t="s">
        <v>161</v>
      </c>
      <c r="C260" s="89">
        <v>9912.5</v>
      </c>
    </row>
    <row r="261" spans="1:3">
      <c r="A261" t="s">
        <v>62</v>
      </c>
      <c r="B261" t="s">
        <v>162</v>
      </c>
      <c r="C261" s="89">
        <v>4912.5</v>
      </c>
    </row>
    <row r="262" spans="1:3">
      <c r="A262" t="s">
        <v>62</v>
      </c>
      <c r="B262" t="s">
        <v>163</v>
      </c>
      <c r="C262" s="89">
        <v>4912.5</v>
      </c>
    </row>
    <row r="263" spans="1:3">
      <c r="A263" t="s">
        <v>62</v>
      </c>
      <c r="B263" t="s">
        <v>164</v>
      </c>
      <c r="C263" s="89">
        <v>4912.5</v>
      </c>
    </row>
    <row r="264" spans="1:3">
      <c r="A264" t="s">
        <v>62</v>
      </c>
      <c r="B264" t="s">
        <v>165</v>
      </c>
      <c r="C264" s="89">
        <v>4912.5</v>
      </c>
    </row>
    <row r="265" spans="1:3">
      <c r="A265" t="s">
        <v>62</v>
      </c>
      <c r="B265" t="s">
        <v>166</v>
      </c>
      <c r="C265" s="89">
        <v>4912.5</v>
      </c>
    </row>
    <row r="266" spans="1:3">
      <c r="A266" t="s">
        <v>62</v>
      </c>
      <c r="B266" t="s">
        <v>167</v>
      </c>
      <c r="C266" s="89">
        <v>9912.5</v>
      </c>
    </row>
    <row r="267" spans="1:3">
      <c r="A267" t="s">
        <v>62</v>
      </c>
      <c r="B267" t="s">
        <v>168</v>
      </c>
      <c r="C267" s="89">
        <v>4912.5</v>
      </c>
    </row>
    <row r="268" spans="1:3">
      <c r="A268" t="s">
        <v>62</v>
      </c>
      <c r="B268" t="s">
        <v>169</v>
      </c>
      <c r="C268" s="89">
        <v>4662.5</v>
      </c>
    </row>
    <row r="269" spans="1:3">
      <c r="A269" t="s">
        <v>62</v>
      </c>
      <c r="B269" t="s">
        <v>170</v>
      </c>
      <c r="C269" s="89">
        <v>4662.5</v>
      </c>
    </row>
    <row r="270" spans="1:3">
      <c r="A270" t="s">
        <v>62</v>
      </c>
      <c r="B270" s="90" t="s">
        <v>171</v>
      </c>
      <c r="C270" s="89">
        <v>4662.5</v>
      </c>
    </row>
    <row r="271" spans="1:3">
      <c r="A271" t="s">
        <v>62</v>
      </c>
      <c r="B271" s="90" t="s">
        <v>172</v>
      </c>
      <c r="C271" s="89">
        <v>4662.5</v>
      </c>
    </row>
    <row r="272" spans="1:3">
      <c r="A272" t="s">
        <v>63</v>
      </c>
      <c r="B272" t="s">
        <v>161</v>
      </c>
      <c r="C272" s="89">
        <v>-33868.375600000028</v>
      </c>
    </row>
    <row r="273" spans="1:3">
      <c r="A273" t="s">
        <v>63</v>
      </c>
      <c r="B273" t="s">
        <v>162</v>
      </c>
      <c r="C273" s="89">
        <v>31151.444800000027</v>
      </c>
    </row>
    <row r="274" spans="1:3">
      <c r="A274" t="s">
        <v>63</v>
      </c>
      <c r="B274" t="s">
        <v>163</v>
      </c>
      <c r="C274" s="89">
        <v>-11265.145000000019</v>
      </c>
    </row>
    <row r="275" spans="1:3">
      <c r="A275" t="s">
        <v>63</v>
      </c>
      <c r="B275" t="s">
        <v>164</v>
      </c>
      <c r="C275" s="89">
        <v>6855.6600000000035</v>
      </c>
    </row>
    <row r="276" spans="1:3">
      <c r="A276" t="s">
        <v>63</v>
      </c>
      <c r="B276" t="s">
        <v>165</v>
      </c>
      <c r="C276" s="89">
        <v>33739.093500000046</v>
      </c>
    </row>
    <row r="277" spans="1:3">
      <c r="A277" t="s">
        <v>63</v>
      </c>
      <c r="B277" t="s">
        <v>166</v>
      </c>
      <c r="C277" s="89">
        <v>31220.424300000013</v>
      </c>
    </row>
    <row r="278" spans="1:3">
      <c r="A278" t="s">
        <v>63</v>
      </c>
      <c r="B278" t="s">
        <v>167</v>
      </c>
      <c r="C278" s="89">
        <v>40582.388000000006</v>
      </c>
    </row>
    <row r="279" spans="1:3">
      <c r="A279" t="s">
        <v>63</v>
      </c>
      <c r="B279" t="s">
        <v>168</v>
      </c>
      <c r="C279" s="89">
        <v>26100.081599999976</v>
      </c>
    </row>
    <row r="280" spans="1:3">
      <c r="A280" t="s">
        <v>63</v>
      </c>
      <c r="B280" t="s">
        <v>169</v>
      </c>
      <c r="C280" s="89">
        <v>52217.47589999999</v>
      </c>
    </row>
    <row r="281" spans="1:3">
      <c r="A281" t="s">
        <v>63</v>
      </c>
      <c r="B281" t="s">
        <v>170</v>
      </c>
      <c r="C281" s="89">
        <v>161156.40000000002</v>
      </c>
    </row>
    <row r="282" spans="1:3">
      <c r="A282" t="s">
        <v>63</v>
      </c>
      <c r="B282" s="90" t="s">
        <v>171</v>
      </c>
      <c r="C282" s="89">
        <v>95151.299999999988</v>
      </c>
    </row>
    <row r="283" spans="1:3">
      <c r="A283" t="s">
        <v>63</v>
      </c>
      <c r="B283" s="90" t="s">
        <v>172</v>
      </c>
      <c r="C283" s="89">
        <v>268345.32500000007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16BB0-2C5E-0E47-AF15-D432D782786D}">
  <sheetPr>
    <tabColor rgb="FF002299"/>
  </sheetPr>
  <dimension ref="A1:C169"/>
  <sheetViews>
    <sheetView workbookViewId="0">
      <selection activeCell="F14" sqref="F14"/>
    </sheetView>
  </sheetViews>
  <sheetFormatPr baseColWidth="10" defaultRowHeight="13"/>
  <cols>
    <col min="1" max="1" width="20.83203125" bestFit="1" customWidth="1"/>
    <col min="2" max="2" width="8.5" style="153" bestFit="1" customWidth="1"/>
    <col min="3" max="3" width="12.6640625" style="89" bestFit="1" customWidth="1"/>
  </cols>
  <sheetData>
    <row r="1" spans="1:3">
      <c r="A1" t="s">
        <v>160</v>
      </c>
      <c r="B1" s="153" t="s">
        <v>154</v>
      </c>
      <c r="C1" s="89" t="s">
        <v>158</v>
      </c>
    </row>
    <row r="2" spans="1:3">
      <c r="A2" t="s">
        <v>65</v>
      </c>
      <c r="B2" s="153">
        <v>44927</v>
      </c>
      <c r="C2" s="89">
        <v>250146.21519999998</v>
      </c>
    </row>
    <row r="3" spans="1:3">
      <c r="A3" t="s">
        <v>65</v>
      </c>
      <c r="B3" s="153">
        <v>44958</v>
      </c>
      <c r="C3" s="89">
        <v>272621.46240000002</v>
      </c>
    </row>
    <row r="4" spans="1:3">
      <c r="A4" t="s">
        <v>65</v>
      </c>
      <c r="B4" s="153">
        <v>44986</v>
      </c>
      <c r="C4" s="89">
        <v>279866.70750000002</v>
      </c>
    </row>
    <row r="5" spans="1:3">
      <c r="A5" t="s">
        <v>65</v>
      </c>
      <c r="B5" s="154">
        <v>45017</v>
      </c>
      <c r="C5" s="89">
        <v>235516.84389999998</v>
      </c>
    </row>
    <row r="6" spans="1:3">
      <c r="A6" t="s">
        <v>65</v>
      </c>
      <c r="B6" s="153">
        <v>45047</v>
      </c>
      <c r="C6" s="89">
        <v>266652.47700000001</v>
      </c>
    </row>
    <row r="7" spans="1:3">
      <c r="A7" t="s">
        <v>65</v>
      </c>
      <c r="B7" s="153">
        <v>45078</v>
      </c>
      <c r="C7" s="89">
        <v>270966.9204</v>
      </c>
    </row>
    <row r="8" spans="1:3">
      <c r="A8" t="s">
        <v>65</v>
      </c>
      <c r="B8" s="153">
        <v>45108</v>
      </c>
      <c r="C8" s="89">
        <v>297477.44</v>
      </c>
    </row>
    <row r="9" spans="1:3">
      <c r="A9" t="s">
        <v>37</v>
      </c>
      <c r="B9" s="153">
        <v>44927</v>
      </c>
      <c r="C9" s="89">
        <v>135096.489</v>
      </c>
    </row>
    <row r="10" spans="1:3">
      <c r="A10" t="s">
        <v>37</v>
      </c>
      <c r="B10" s="153">
        <v>44958</v>
      </c>
      <c r="C10" s="89">
        <v>108920.016</v>
      </c>
    </row>
    <row r="11" spans="1:3">
      <c r="A11" t="s">
        <v>37</v>
      </c>
      <c r="B11" s="153">
        <v>44986</v>
      </c>
      <c r="C11" s="89">
        <v>123043.25</v>
      </c>
    </row>
    <row r="12" spans="1:3">
      <c r="A12" t="s">
        <v>37</v>
      </c>
      <c r="B12" s="153">
        <v>45017</v>
      </c>
      <c r="C12" s="89">
        <v>151360.9926</v>
      </c>
    </row>
    <row r="13" spans="1:3">
      <c r="A13" t="s">
        <v>37</v>
      </c>
      <c r="B13" s="153">
        <v>45047</v>
      </c>
      <c r="C13" s="89">
        <v>129167.06760000001</v>
      </c>
    </row>
    <row r="14" spans="1:3">
      <c r="A14" t="s">
        <v>37</v>
      </c>
      <c r="B14" s="153">
        <v>45078</v>
      </c>
      <c r="C14" s="89">
        <v>110208.249</v>
      </c>
    </row>
    <row r="15" spans="1:3">
      <c r="A15" t="s">
        <v>37</v>
      </c>
      <c r="B15" s="153">
        <v>45108</v>
      </c>
      <c r="C15" s="89">
        <v>127312.9728</v>
      </c>
    </row>
    <row r="16" spans="1:3">
      <c r="A16" t="s">
        <v>38</v>
      </c>
      <c r="B16" s="153">
        <v>44927</v>
      </c>
      <c r="C16" s="89">
        <v>385242.70419999998</v>
      </c>
    </row>
    <row r="17" spans="1:3">
      <c r="A17" t="s">
        <v>38</v>
      </c>
      <c r="B17" s="153">
        <v>44958</v>
      </c>
      <c r="C17" s="89">
        <v>381541.47840000002</v>
      </c>
    </row>
    <row r="18" spans="1:3">
      <c r="A18" t="s">
        <v>38</v>
      </c>
      <c r="B18" s="153">
        <v>44986</v>
      </c>
      <c r="C18" s="89">
        <v>402909.95750000002</v>
      </c>
    </row>
    <row r="19" spans="1:3">
      <c r="A19" t="s">
        <v>38</v>
      </c>
      <c r="B19" s="153">
        <v>45017</v>
      </c>
      <c r="C19" s="89">
        <v>386877.83649999998</v>
      </c>
    </row>
    <row r="20" spans="1:3">
      <c r="A20" t="s">
        <v>38</v>
      </c>
      <c r="B20" s="153">
        <v>45047</v>
      </c>
      <c r="C20" s="89">
        <v>395819.54460000002</v>
      </c>
    </row>
    <row r="21" spans="1:3">
      <c r="A21" t="s">
        <v>38</v>
      </c>
      <c r="B21" s="153">
        <v>45078</v>
      </c>
      <c r="C21" s="89">
        <v>381175.16940000001</v>
      </c>
    </row>
    <row r="22" spans="1:3">
      <c r="A22" t="s">
        <v>38</v>
      </c>
      <c r="B22" s="153">
        <v>45108</v>
      </c>
      <c r="C22" s="89">
        <v>424790.41279999999</v>
      </c>
    </row>
    <row r="23" spans="1:3">
      <c r="A23" t="s">
        <v>40</v>
      </c>
      <c r="B23" s="153">
        <v>44927</v>
      </c>
      <c r="C23" s="89">
        <v>131021.78970000001</v>
      </c>
    </row>
    <row r="24" spans="1:3">
      <c r="A24" t="s">
        <v>40</v>
      </c>
      <c r="B24" s="153">
        <v>44958</v>
      </c>
      <c r="C24" s="89">
        <v>126497.2904</v>
      </c>
    </row>
    <row r="25" spans="1:3">
      <c r="A25" t="s">
        <v>40</v>
      </c>
      <c r="B25" s="153">
        <v>44986</v>
      </c>
      <c r="C25" s="89">
        <v>112746.01969999999</v>
      </c>
    </row>
    <row r="26" spans="1:3">
      <c r="A26" t="s">
        <v>40</v>
      </c>
      <c r="B26" s="153">
        <v>45017</v>
      </c>
      <c r="C26" s="89">
        <v>113594.6097</v>
      </c>
    </row>
    <row r="27" spans="1:3">
      <c r="A27" t="s">
        <v>40</v>
      </c>
      <c r="B27" s="153">
        <v>45047</v>
      </c>
      <c r="C27" s="89">
        <v>132708.9221</v>
      </c>
    </row>
    <row r="28" spans="1:3">
      <c r="A28" t="s">
        <v>40</v>
      </c>
      <c r="B28" s="153">
        <v>45078</v>
      </c>
      <c r="C28" s="89">
        <v>128550.2724</v>
      </c>
    </row>
    <row r="29" spans="1:3">
      <c r="A29" t="s">
        <v>40</v>
      </c>
      <c r="B29" s="153">
        <v>45108</v>
      </c>
      <c r="C29" s="89">
        <v>144712.54080000002</v>
      </c>
    </row>
    <row r="30" spans="1:3">
      <c r="A30" t="s">
        <v>41</v>
      </c>
      <c r="B30" s="153">
        <v>44927</v>
      </c>
      <c r="C30" s="89">
        <v>77492.811000000002</v>
      </c>
    </row>
    <row r="31" spans="1:3">
      <c r="A31" t="s">
        <v>41</v>
      </c>
      <c r="B31" s="153">
        <v>44958</v>
      </c>
      <c r="C31" s="89">
        <v>69480.940099999993</v>
      </c>
    </row>
    <row r="32" spans="1:3">
      <c r="A32" t="s">
        <v>41</v>
      </c>
      <c r="B32" s="153">
        <v>44986</v>
      </c>
      <c r="C32" s="89">
        <v>76373.040899999993</v>
      </c>
    </row>
    <row r="33" spans="1:3">
      <c r="A33" t="s">
        <v>41</v>
      </c>
      <c r="B33" s="153">
        <v>45017</v>
      </c>
      <c r="C33" s="89">
        <v>72319.1921</v>
      </c>
    </row>
    <row r="34" spans="1:3">
      <c r="A34" t="s">
        <v>41</v>
      </c>
      <c r="B34" s="153">
        <v>45047</v>
      </c>
      <c r="C34" s="89">
        <v>51528.988799999999</v>
      </c>
    </row>
    <row r="35" spans="1:3">
      <c r="A35" t="s">
        <v>41</v>
      </c>
      <c r="B35" s="153">
        <v>45078</v>
      </c>
      <c r="C35" s="89">
        <v>71588.830300000001</v>
      </c>
    </row>
    <row r="36" spans="1:3">
      <c r="A36" t="s">
        <v>41</v>
      </c>
      <c r="B36" s="153">
        <v>45108</v>
      </c>
      <c r="C36" s="89">
        <v>58333.573600000003</v>
      </c>
    </row>
    <row r="37" spans="1:3">
      <c r="A37" t="s">
        <v>42</v>
      </c>
      <c r="B37" s="153">
        <v>44927</v>
      </c>
      <c r="C37" s="89">
        <v>3852.4270419999998</v>
      </c>
    </row>
    <row r="38" spans="1:3">
      <c r="A38" t="s">
        <v>42</v>
      </c>
      <c r="B38" s="153">
        <v>44958</v>
      </c>
      <c r="C38" s="89">
        <v>3815.4147840000005</v>
      </c>
    </row>
    <row r="39" spans="1:3">
      <c r="A39" t="s">
        <v>42</v>
      </c>
      <c r="B39" s="153">
        <v>44986</v>
      </c>
      <c r="C39" s="89">
        <v>4029.0995750000002</v>
      </c>
    </row>
    <row r="40" spans="1:3">
      <c r="A40" t="s">
        <v>42</v>
      </c>
      <c r="B40" s="153">
        <v>45017</v>
      </c>
      <c r="C40" s="89">
        <v>7737.5567299999993</v>
      </c>
    </row>
    <row r="41" spans="1:3">
      <c r="A41" t="s">
        <v>42</v>
      </c>
      <c r="B41" s="153">
        <v>45047</v>
      </c>
      <c r="C41" s="89">
        <v>3958.1954460000002</v>
      </c>
    </row>
    <row r="42" spans="1:3">
      <c r="A42" t="s">
        <v>42</v>
      </c>
      <c r="B42" s="153">
        <v>45078</v>
      </c>
      <c r="C42" s="89">
        <v>7623.5033880000001</v>
      </c>
    </row>
    <row r="43" spans="1:3">
      <c r="A43" t="s">
        <v>42</v>
      </c>
      <c r="B43" s="153">
        <v>45108</v>
      </c>
      <c r="C43" s="89">
        <v>4247.9041280000001</v>
      </c>
    </row>
    <row r="44" spans="1:3">
      <c r="A44" t="s">
        <v>43</v>
      </c>
      <c r="B44" s="153">
        <v>44927</v>
      </c>
      <c r="C44" s="89">
        <v>212367.02774200001</v>
      </c>
    </row>
    <row r="45" spans="1:3">
      <c r="A45" t="s">
        <v>43</v>
      </c>
      <c r="B45" s="153">
        <v>44958</v>
      </c>
      <c r="C45" s="89">
        <v>199793.645284</v>
      </c>
    </row>
    <row r="46" spans="1:3">
      <c r="A46" t="s">
        <v>43</v>
      </c>
      <c r="B46" s="153">
        <v>44986</v>
      </c>
      <c r="C46" s="89">
        <v>193148.16017499997</v>
      </c>
    </row>
    <row r="47" spans="1:3">
      <c r="A47" t="s">
        <v>43</v>
      </c>
      <c r="B47" s="153">
        <v>45017</v>
      </c>
      <c r="C47" s="89">
        <v>193651.35853000003</v>
      </c>
    </row>
    <row r="48" spans="1:3">
      <c r="A48" t="s">
        <v>43</v>
      </c>
      <c r="B48" s="153">
        <v>45047</v>
      </c>
      <c r="C48" s="89">
        <v>188196.10634599999</v>
      </c>
    </row>
    <row r="49" spans="1:3">
      <c r="A49" t="s">
        <v>43</v>
      </c>
      <c r="B49" s="153">
        <v>45078</v>
      </c>
      <c r="C49" s="89">
        <v>207762.606088</v>
      </c>
    </row>
    <row r="50" spans="1:3">
      <c r="A50" t="s">
        <v>43</v>
      </c>
      <c r="B50" s="153">
        <v>45108</v>
      </c>
      <c r="C50" s="89">
        <v>207294.01852800002</v>
      </c>
    </row>
    <row r="51" spans="1:3">
      <c r="A51" t="s">
        <v>44</v>
      </c>
      <c r="B51" s="153">
        <v>44927</v>
      </c>
      <c r="C51" s="89">
        <v>172875.67645799997</v>
      </c>
    </row>
    <row r="52" spans="1:3">
      <c r="A52" t="s">
        <v>44</v>
      </c>
      <c r="B52" s="153">
        <v>44958</v>
      </c>
      <c r="C52" s="89">
        <v>181747.83311600002</v>
      </c>
    </row>
    <row r="53" spans="1:3">
      <c r="A53" t="s">
        <v>44</v>
      </c>
      <c r="B53" s="153">
        <v>44986</v>
      </c>
      <c r="C53" s="89">
        <v>209761.79732500005</v>
      </c>
    </row>
    <row r="54" spans="1:3">
      <c r="A54" t="s">
        <v>44</v>
      </c>
      <c r="B54" s="153">
        <v>45017</v>
      </c>
      <c r="C54" s="89">
        <v>193226.47796999995</v>
      </c>
    </row>
    <row r="55" spans="1:3">
      <c r="A55" t="s">
        <v>44</v>
      </c>
      <c r="B55" s="153">
        <v>45047</v>
      </c>
      <c r="C55" s="89">
        <v>207623.43825400004</v>
      </c>
    </row>
    <row r="56" spans="1:3">
      <c r="A56" t="s">
        <v>44</v>
      </c>
      <c r="B56" s="153">
        <v>45078</v>
      </c>
      <c r="C56" s="89">
        <v>173412.56331200001</v>
      </c>
    </row>
    <row r="57" spans="1:3">
      <c r="A57" t="s">
        <v>44</v>
      </c>
      <c r="B57" s="153">
        <v>45108</v>
      </c>
      <c r="C57" s="89">
        <v>217496.39427199998</v>
      </c>
    </row>
    <row r="58" spans="1:3">
      <c r="A58" s="78" t="s">
        <v>46</v>
      </c>
      <c r="B58" s="153">
        <v>44927</v>
      </c>
      <c r="C58" s="89">
        <v>42657.473825999994</v>
      </c>
    </row>
    <row r="59" spans="1:3">
      <c r="A59" s="78" t="s">
        <v>46</v>
      </c>
      <c r="B59" s="153">
        <v>44958</v>
      </c>
      <c r="C59" s="89">
        <v>43281.111456000006</v>
      </c>
    </row>
    <row r="60" spans="1:3">
      <c r="A60" s="78" t="s">
        <v>46</v>
      </c>
      <c r="B60" s="153">
        <v>44986</v>
      </c>
      <c r="C60" s="89">
        <v>44726.138050000001</v>
      </c>
    </row>
    <row r="61" spans="1:3">
      <c r="A61" s="78" t="s">
        <v>46</v>
      </c>
      <c r="B61" s="153">
        <v>45017</v>
      </c>
      <c r="C61" s="89">
        <v>46473.847200000004</v>
      </c>
    </row>
    <row r="62" spans="1:3">
      <c r="A62" s="78" t="s">
        <v>46</v>
      </c>
      <c r="B62" s="153">
        <v>45047</v>
      </c>
      <c r="C62" s="89">
        <v>51764.784983999998</v>
      </c>
    </row>
    <row r="63" spans="1:3">
      <c r="A63" s="78" t="s">
        <v>46</v>
      </c>
      <c r="B63" s="153">
        <v>45078</v>
      </c>
      <c r="C63" s="89">
        <v>40967.773110000009</v>
      </c>
    </row>
    <row r="64" spans="1:3">
      <c r="A64" s="78" t="s">
        <v>46</v>
      </c>
      <c r="B64" s="153">
        <v>45108</v>
      </c>
      <c r="C64" s="89">
        <v>55236.065664000009</v>
      </c>
    </row>
    <row r="65" spans="1:3">
      <c r="A65" s="78" t="s">
        <v>47</v>
      </c>
      <c r="B65" s="153">
        <v>44927</v>
      </c>
      <c r="C65" s="89">
        <v>75678.824087999994</v>
      </c>
    </row>
    <row r="66" spans="1:3">
      <c r="A66" s="78" t="s">
        <v>47</v>
      </c>
      <c r="B66" s="153">
        <v>44958</v>
      </c>
      <c r="C66" s="89">
        <v>40678.800000000003</v>
      </c>
    </row>
    <row r="67" spans="1:3">
      <c r="A67" s="78" t="s">
        <v>47</v>
      </c>
      <c r="B67" s="153">
        <v>44986</v>
      </c>
      <c r="C67" s="89">
        <v>54012.86</v>
      </c>
    </row>
    <row r="68" spans="1:3">
      <c r="A68" s="78" t="s">
        <v>47</v>
      </c>
      <c r="B68" s="153">
        <v>45017</v>
      </c>
      <c r="C68" s="89">
        <v>58281.319000000003</v>
      </c>
    </row>
    <row r="69" spans="1:3">
      <c r="A69" s="78" t="s">
        <v>47</v>
      </c>
      <c r="B69" s="153">
        <v>45047</v>
      </c>
      <c r="C69" s="89">
        <v>55686.527600000001</v>
      </c>
    </row>
    <row r="70" spans="1:3">
      <c r="A70" s="78" t="s">
        <v>47</v>
      </c>
      <c r="B70" s="153">
        <v>45078</v>
      </c>
      <c r="C70" s="89">
        <v>46399.738800000006</v>
      </c>
    </row>
    <row r="71" spans="1:3">
      <c r="A71" s="78" t="s">
        <v>47</v>
      </c>
      <c r="B71" s="153">
        <v>45108</v>
      </c>
      <c r="C71" s="89">
        <v>47902.065800000004</v>
      </c>
    </row>
    <row r="72" spans="1:3">
      <c r="A72" t="s">
        <v>48</v>
      </c>
      <c r="B72" s="153">
        <v>44927</v>
      </c>
      <c r="C72" s="89">
        <v>0</v>
      </c>
    </row>
    <row r="73" spans="1:3">
      <c r="A73" t="s">
        <v>48</v>
      </c>
      <c r="B73" s="153">
        <v>44958</v>
      </c>
      <c r="C73" s="89">
        <v>0</v>
      </c>
    </row>
    <row r="74" spans="1:3">
      <c r="A74" t="s">
        <v>48</v>
      </c>
      <c r="B74" s="153">
        <v>44986</v>
      </c>
      <c r="C74" s="89">
        <v>0</v>
      </c>
    </row>
    <row r="75" spans="1:3">
      <c r="A75" t="s">
        <v>48</v>
      </c>
      <c r="B75" s="153">
        <v>45017</v>
      </c>
      <c r="C75" s="89">
        <v>3911.94</v>
      </c>
    </row>
    <row r="76" spans="1:3">
      <c r="A76" t="s">
        <v>48</v>
      </c>
      <c r="B76" s="153">
        <v>45047</v>
      </c>
      <c r="C76" s="89">
        <v>4186.8576090000006</v>
      </c>
    </row>
    <row r="77" spans="1:3">
      <c r="A77" t="s">
        <v>48</v>
      </c>
      <c r="B77" s="153">
        <v>45078</v>
      </c>
      <c r="C77" s="89">
        <v>4055.3957220000002</v>
      </c>
    </row>
    <row r="78" spans="1:3">
      <c r="A78" t="s">
        <v>48</v>
      </c>
      <c r="B78" s="153">
        <v>45108</v>
      </c>
      <c r="C78" s="89">
        <v>4222.9408000000003</v>
      </c>
    </row>
    <row r="79" spans="1:3">
      <c r="A79" t="s">
        <v>49</v>
      </c>
      <c r="B79" s="153">
        <v>44927</v>
      </c>
      <c r="C79" s="89">
        <v>4818.45</v>
      </c>
    </row>
    <row r="80" spans="1:3">
      <c r="A80" t="s">
        <v>49</v>
      </c>
      <c r="B80" s="153">
        <v>44958</v>
      </c>
      <c r="C80" s="89">
        <v>6876.48</v>
      </c>
    </row>
    <row r="81" spans="1:3">
      <c r="A81" t="s">
        <v>49</v>
      </c>
      <c r="B81" s="153">
        <v>44986</v>
      </c>
      <c r="C81" s="89">
        <v>10105.08</v>
      </c>
    </row>
    <row r="82" spans="1:3">
      <c r="A82" t="s">
        <v>49</v>
      </c>
      <c r="B82" s="153">
        <v>45017</v>
      </c>
      <c r="C82" s="89">
        <v>5312.08</v>
      </c>
    </row>
    <row r="83" spans="1:3">
      <c r="A83" t="s">
        <v>49</v>
      </c>
      <c r="B83" s="153">
        <v>45047</v>
      </c>
      <c r="C83" s="89">
        <v>8264.5500000000011</v>
      </c>
    </row>
    <row r="84" spans="1:3">
      <c r="A84" t="s">
        <v>49</v>
      </c>
      <c r="B84" s="153">
        <v>45078</v>
      </c>
      <c r="C84" s="89">
        <v>7238.0499999999993</v>
      </c>
    </row>
    <row r="85" spans="1:3">
      <c r="A85" t="s">
        <v>49</v>
      </c>
      <c r="B85" s="153">
        <v>45108</v>
      </c>
      <c r="C85" s="89">
        <v>8349</v>
      </c>
    </row>
    <row r="86" spans="1:3">
      <c r="A86" t="s">
        <v>50</v>
      </c>
      <c r="B86" s="153">
        <v>44927</v>
      </c>
      <c r="C86" s="89">
        <v>43480.14</v>
      </c>
    </row>
    <row r="87" spans="1:3">
      <c r="A87" t="s">
        <v>50</v>
      </c>
      <c r="B87" s="153">
        <v>44958</v>
      </c>
      <c r="C87" s="89">
        <v>39721.5</v>
      </c>
    </row>
    <row r="88" spans="1:3">
      <c r="A88" t="s">
        <v>50</v>
      </c>
      <c r="B88" s="153">
        <v>44986</v>
      </c>
      <c r="C88" s="89">
        <v>46334.810000000005</v>
      </c>
    </row>
    <row r="89" spans="1:3">
      <c r="A89" t="s">
        <v>50</v>
      </c>
      <c r="B89" s="153">
        <v>45017</v>
      </c>
      <c r="C89" s="89">
        <v>44448.08</v>
      </c>
    </row>
    <row r="90" spans="1:3">
      <c r="A90" t="s">
        <v>50</v>
      </c>
      <c r="B90" s="153">
        <v>45047</v>
      </c>
      <c r="C90" s="89">
        <v>37564.93</v>
      </c>
    </row>
    <row r="91" spans="1:3">
      <c r="A91" t="s">
        <v>50</v>
      </c>
      <c r="B91" s="153">
        <v>45078</v>
      </c>
      <c r="C91" s="89">
        <v>41792.76</v>
      </c>
    </row>
    <row r="92" spans="1:3">
      <c r="A92" t="s">
        <v>50</v>
      </c>
      <c r="B92" s="153">
        <v>45108</v>
      </c>
      <c r="C92" s="89">
        <v>30160.48</v>
      </c>
    </row>
    <row r="93" spans="1:3">
      <c r="A93" t="s">
        <v>51</v>
      </c>
      <c r="B93" s="153">
        <v>44927</v>
      </c>
      <c r="C93" s="89">
        <v>0</v>
      </c>
    </row>
    <row r="94" spans="1:3">
      <c r="A94" t="s">
        <v>51</v>
      </c>
      <c r="B94" s="153">
        <v>44958</v>
      </c>
      <c r="C94" s="89">
        <v>0</v>
      </c>
    </row>
    <row r="95" spans="1:3">
      <c r="A95" t="s">
        <v>51</v>
      </c>
      <c r="B95" s="153">
        <v>44986</v>
      </c>
      <c r="C95" s="89">
        <v>30974.050799999997</v>
      </c>
    </row>
    <row r="96" spans="1:3">
      <c r="A96" t="s">
        <v>51</v>
      </c>
      <c r="B96" s="153">
        <v>45017</v>
      </c>
      <c r="C96" s="89">
        <v>8165.3456000000006</v>
      </c>
    </row>
    <row r="97" spans="1:3">
      <c r="A97" t="s">
        <v>51</v>
      </c>
      <c r="B97" s="153">
        <v>45047</v>
      </c>
      <c r="C97" s="89">
        <v>15239.577599999999</v>
      </c>
    </row>
    <row r="98" spans="1:3">
      <c r="A98" t="s">
        <v>51</v>
      </c>
      <c r="B98" s="153">
        <v>45078</v>
      </c>
      <c r="C98" s="89">
        <v>14229.983999999999</v>
      </c>
    </row>
    <row r="99" spans="1:3">
      <c r="A99" t="s">
        <v>51</v>
      </c>
      <c r="B99" s="153">
        <v>45108</v>
      </c>
      <c r="C99" s="89">
        <v>1474.1540000000002</v>
      </c>
    </row>
    <row r="100" spans="1:3">
      <c r="A100" t="s">
        <v>52</v>
      </c>
      <c r="B100" s="153">
        <v>44927</v>
      </c>
      <c r="C100" s="89">
        <v>11514</v>
      </c>
    </row>
    <row r="101" spans="1:3">
      <c r="A101" t="s">
        <v>52</v>
      </c>
      <c r="B101" s="153">
        <v>44958</v>
      </c>
      <c r="C101" s="89">
        <v>12084</v>
      </c>
    </row>
    <row r="102" spans="1:3">
      <c r="A102" t="s">
        <v>52</v>
      </c>
      <c r="B102" s="153">
        <v>44986</v>
      </c>
      <c r="C102" s="89">
        <v>11856</v>
      </c>
    </row>
    <row r="103" spans="1:3">
      <c r="A103" t="s">
        <v>52</v>
      </c>
      <c r="B103" s="153">
        <v>45017</v>
      </c>
      <c r="C103" s="89">
        <v>10488</v>
      </c>
    </row>
    <row r="104" spans="1:3">
      <c r="A104" t="s">
        <v>52</v>
      </c>
      <c r="B104" s="153">
        <v>45047</v>
      </c>
      <c r="C104" s="89">
        <v>11286</v>
      </c>
    </row>
    <row r="105" spans="1:3">
      <c r="A105" t="s">
        <v>52</v>
      </c>
      <c r="B105" s="153">
        <v>45078</v>
      </c>
      <c r="C105" s="89">
        <v>7372</v>
      </c>
    </row>
    <row r="106" spans="1:3">
      <c r="A106" t="s">
        <v>52</v>
      </c>
      <c r="B106" s="153">
        <v>45108</v>
      </c>
      <c r="C106" s="89">
        <v>7676</v>
      </c>
    </row>
    <row r="107" spans="1:3">
      <c r="A107" t="s">
        <v>53</v>
      </c>
      <c r="B107" s="153">
        <v>44927</v>
      </c>
      <c r="C107" s="89">
        <v>20000</v>
      </c>
    </row>
    <row r="108" spans="1:3">
      <c r="A108" t="s">
        <v>53</v>
      </c>
      <c r="B108" s="153">
        <v>44958</v>
      </c>
      <c r="C108" s="89">
        <v>20000</v>
      </c>
    </row>
    <row r="109" spans="1:3">
      <c r="A109" t="s">
        <v>53</v>
      </c>
      <c r="B109" s="153">
        <v>44986</v>
      </c>
      <c r="C109" s="89">
        <v>20000</v>
      </c>
    </row>
    <row r="110" spans="1:3">
      <c r="A110" t="s">
        <v>53</v>
      </c>
      <c r="B110" s="153">
        <v>45017</v>
      </c>
      <c r="C110" s="89">
        <v>20000</v>
      </c>
    </row>
    <row r="111" spans="1:3">
      <c r="A111" t="s">
        <v>53</v>
      </c>
      <c r="B111" s="153">
        <v>45047</v>
      </c>
      <c r="C111" s="89">
        <v>20000</v>
      </c>
    </row>
    <row r="112" spans="1:3">
      <c r="A112" t="s">
        <v>53</v>
      </c>
      <c r="B112" s="153">
        <v>45078</v>
      </c>
      <c r="C112" s="89">
        <v>20000</v>
      </c>
    </row>
    <row r="113" spans="1:3">
      <c r="A113" t="s">
        <v>53</v>
      </c>
      <c r="B113" s="153">
        <v>45108</v>
      </c>
      <c r="C113" s="89">
        <v>20000</v>
      </c>
    </row>
    <row r="114" spans="1:3">
      <c r="A114" t="s">
        <v>54</v>
      </c>
      <c r="B114" s="153">
        <v>44927</v>
      </c>
      <c r="C114" s="89">
        <v>198148.88791399999</v>
      </c>
    </row>
    <row r="115" spans="1:3">
      <c r="A115" t="s">
        <v>54</v>
      </c>
      <c r="B115" s="153">
        <v>44958</v>
      </c>
      <c r="C115" s="89">
        <v>162641.89145599998</v>
      </c>
    </row>
    <row r="116" spans="1:3">
      <c r="A116" t="s">
        <v>54</v>
      </c>
      <c r="B116" s="153">
        <v>44986</v>
      </c>
      <c r="C116" s="89">
        <v>218008.93885000001</v>
      </c>
    </row>
    <row r="117" spans="1:3">
      <c r="A117" t="s">
        <v>54</v>
      </c>
      <c r="B117" s="153">
        <v>45017</v>
      </c>
      <c r="C117" s="89">
        <v>197080.61180000001</v>
      </c>
    </row>
    <row r="118" spans="1:3">
      <c r="A118" t="s">
        <v>54</v>
      </c>
      <c r="B118" s="153">
        <v>45047</v>
      </c>
      <c r="C118" s="89">
        <v>203993.227793</v>
      </c>
    </row>
    <row r="119" spans="1:3">
      <c r="A119" t="s">
        <v>54</v>
      </c>
      <c r="B119" s="153">
        <v>45078</v>
      </c>
      <c r="C119" s="89">
        <v>182055.70163200001</v>
      </c>
    </row>
    <row r="120" spans="1:3">
      <c r="A120" t="s">
        <v>54</v>
      </c>
      <c r="B120" s="153">
        <v>45108</v>
      </c>
      <c r="C120" s="89">
        <v>175020.70626400001</v>
      </c>
    </row>
    <row r="121" spans="1:3">
      <c r="A121" t="s">
        <v>55</v>
      </c>
      <c r="B121" s="153">
        <v>44927</v>
      </c>
      <c r="C121" s="89">
        <v>-25273.211456000019</v>
      </c>
    </row>
    <row r="122" spans="1:3">
      <c r="A122" t="s">
        <v>55</v>
      </c>
      <c r="B122" s="153">
        <v>44958</v>
      </c>
      <c r="C122" s="89">
        <v>19105.94166000004</v>
      </c>
    </row>
    <row r="123" spans="1:3">
      <c r="A123" t="s">
        <v>55</v>
      </c>
      <c r="B123" s="153">
        <v>44986</v>
      </c>
      <c r="C123" s="89">
        <v>-8247.1415249999554</v>
      </c>
    </row>
    <row r="124" spans="1:3">
      <c r="A124" t="s">
        <v>55</v>
      </c>
      <c r="B124" s="153">
        <v>45017</v>
      </c>
      <c r="C124" s="89">
        <v>-3854.1338300000643</v>
      </c>
    </row>
    <row r="125" spans="1:3">
      <c r="A125" t="s">
        <v>55</v>
      </c>
      <c r="B125" s="153">
        <v>45047</v>
      </c>
      <c r="C125" s="89">
        <v>3630.2104610000388</v>
      </c>
    </row>
    <row r="126" spans="1:3">
      <c r="A126" t="s">
        <v>55</v>
      </c>
      <c r="B126" s="153">
        <v>45078</v>
      </c>
      <c r="C126" s="89">
        <v>-8643.1383199999982</v>
      </c>
    </row>
    <row r="127" spans="1:3">
      <c r="A127" t="s">
        <v>55</v>
      </c>
      <c r="B127" s="153">
        <v>45108</v>
      </c>
      <c r="C127" s="89">
        <v>42475.688007999968</v>
      </c>
    </row>
    <row r="128" spans="1:3">
      <c r="A128" t="s">
        <v>57</v>
      </c>
      <c r="B128" s="153">
        <v>44927</v>
      </c>
      <c r="C128" s="89">
        <v>750</v>
      </c>
    </row>
    <row r="129" spans="1:3">
      <c r="A129" t="s">
        <v>57</v>
      </c>
      <c r="B129" s="153">
        <v>44958</v>
      </c>
      <c r="C129" s="89">
        <v>250</v>
      </c>
    </row>
    <row r="130" spans="1:3">
      <c r="A130" t="s">
        <v>57</v>
      </c>
      <c r="B130" s="153">
        <v>44986</v>
      </c>
      <c r="C130" s="89">
        <v>250</v>
      </c>
    </row>
    <row r="131" spans="1:3">
      <c r="A131" t="s">
        <v>57</v>
      </c>
      <c r="B131" s="153">
        <v>45017</v>
      </c>
      <c r="C131" s="89">
        <v>250</v>
      </c>
    </row>
    <row r="132" spans="1:3">
      <c r="A132" t="s">
        <v>57</v>
      </c>
      <c r="B132" s="153">
        <v>45047</v>
      </c>
      <c r="C132" s="89">
        <v>1750</v>
      </c>
    </row>
    <row r="133" spans="1:3">
      <c r="A133" t="s">
        <v>57</v>
      </c>
      <c r="B133" s="153">
        <v>45078</v>
      </c>
      <c r="C133" s="89">
        <v>250</v>
      </c>
    </row>
    <row r="134" spans="1:3">
      <c r="A134" t="s">
        <v>57</v>
      </c>
      <c r="B134" s="153">
        <v>45108</v>
      </c>
      <c r="C134" s="89">
        <v>750</v>
      </c>
    </row>
    <row r="135" spans="1:3">
      <c r="A135" t="s">
        <v>58</v>
      </c>
      <c r="B135" s="153">
        <v>44927</v>
      </c>
      <c r="C135" s="89">
        <v>750</v>
      </c>
    </row>
    <row r="136" spans="1:3">
      <c r="A136" t="s">
        <v>58</v>
      </c>
      <c r="B136" s="153">
        <v>44958</v>
      </c>
      <c r="C136" s="89">
        <v>250</v>
      </c>
    </row>
    <row r="137" spans="1:3">
      <c r="A137" t="s">
        <v>58</v>
      </c>
      <c r="B137" s="153">
        <v>44986</v>
      </c>
      <c r="C137" s="89">
        <v>250</v>
      </c>
    </row>
    <row r="138" spans="1:3">
      <c r="A138" t="s">
        <v>58</v>
      </c>
      <c r="B138" s="153">
        <v>45017</v>
      </c>
      <c r="C138" s="89">
        <v>250</v>
      </c>
    </row>
    <row r="139" spans="1:3">
      <c r="A139" t="s">
        <v>58</v>
      </c>
      <c r="B139" s="153">
        <v>45047</v>
      </c>
      <c r="C139" s="89">
        <v>1750</v>
      </c>
    </row>
    <row r="140" spans="1:3">
      <c r="A140" t="s">
        <v>58</v>
      </c>
      <c r="B140" s="153">
        <v>45078</v>
      </c>
      <c r="C140" s="89">
        <v>250</v>
      </c>
    </row>
    <row r="141" spans="1:3">
      <c r="A141" t="s">
        <v>58</v>
      </c>
      <c r="B141" s="153">
        <v>45108</v>
      </c>
      <c r="C141" s="89">
        <v>750</v>
      </c>
    </row>
    <row r="142" spans="1:3">
      <c r="A142" t="s">
        <v>60</v>
      </c>
      <c r="B142" s="153">
        <v>44927</v>
      </c>
      <c r="C142" s="89">
        <v>4162.5</v>
      </c>
    </row>
    <row r="143" spans="1:3">
      <c r="A143" t="s">
        <v>60</v>
      </c>
      <c r="B143" s="153">
        <v>44958</v>
      </c>
      <c r="C143" s="89">
        <v>4162.5</v>
      </c>
    </row>
    <row r="144" spans="1:3">
      <c r="A144" t="s">
        <v>60</v>
      </c>
      <c r="B144" s="153">
        <v>44986</v>
      </c>
      <c r="C144" s="89">
        <v>4162.5</v>
      </c>
    </row>
    <row r="145" spans="1:3">
      <c r="A145" t="s">
        <v>60</v>
      </c>
      <c r="B145" s="153">
        <v>45017</v>
      </c>
      <c r="C145" s="89">
        <v>4162.5</v>
      </c>
    </row>
    <row r="146" spans="1:3">
      <c r="A146" t="s">
        <v>60</v>
      </c>
      <c r="B146" s="153">
        <v>45047</v>
      </c>
      <c r="C146" s="89">
        <v>4162.5</v>
      </c>
    </row>
    <row r="147" spans="1:3">
      <c r="A147" t="s">
        <v>60</v>
      </c>
      <c r="B147" s="153">
        <v>45078</v>
      </c>
      <c r="C147" s="89">
        <v>4162.5</v>
      </c>
    </row>
    <row r="148" spans="1:3">
      <c r="A148" t="s">
        <v>60</v>
      </c>
      <c r="B148" s="153">
        <v>45108</v>
      </c>
      <c r="C148" s="89">
        <v>4162.5</v>
      </c>
    </row>
    <row r="149" spans="1:3">
      <c r="A149" t="s">
        <v>61</v>
      </c>
      <c r="B149" s="153">
        <v>44927</v>
      </c>
      <c r="C149" s="89">
        <v>5750</v>
      </c>
    </row>
    <row r="150" spans="1:3">
      <c r="A150" t="s">
        <v>61</v>
      </c>
      <c r="B150" s="153">
        <v>44958</v>
      </c>
      <c r="C150" s="89">
        <v>750</v>
      </c>
    </row>
    <row r="151" spans="1:3">
      <c r="A151" t="s">
        <v>61</v>
      </c>
      <c r="B151" s="153">
        <v>44986</v>
      </c>
      <c r="C151" s="89">
        <v>750</v>
      </c>
    </row>
    <row r="152" spans="1:3">
      <c r="A152" t="s">
        <v>61</v>
      </c>
      <c r="B152" s="153">
        <v>45017</v>
      </c>
      <c r="C152" s="89">
        <v>750</v>
      </c>
    </row>
    <row r="153" spans="1:3">
      <c r="A153" t="s">
        <v>61</v>
      </c>
      <c r="B153" s="153">
        <v>45047</v>
      </c>
      <c r="C153" s="89">
        <v>750</v>
      </c>
    </row>
    <row r="154" spans="1:3">
      <c r="A154" t="s">
        <v>61</v>
      </c>
      <c r="B154" s="153">
        <v>45078</v>
      </c>
      <c r="C154" s="89">
        <v>750</v>
      </c>
    </row>
    <row r="155" spans="1:3">
      <c r="A155" t="s">
        <v>61</v>
      </c>
      <c r="B155" s="153">
        <v>45108</v>
      </c>
      <c r="C155" s="89">
        <v>5750</v>
      </c>
    </row>
    <row r="156" spans="1:3">
      <c r="A156" t="s">
        <v>62</v>
      </c>
      <c r="B156" s="153">
        <v>44927</v>
      </c>
      <c r="C156" s="89">
        <v>9912.5</v>
      </c>
    </row>
    <row r="157" spans="1:3">
      <c r="A157" t="s">
        <v>62</v>
      </c>
      <c r="B157" s="153">
        <v>44958</v>
      </c>
      <c r="C157" s="89">
        <v>4912.5</v>
      </c>
    </row>
    <row r="158" spans="1:3">
      <c r="A158" t="s">
        <v>62</v>
      </c>
      <c r="B158" s="153">
        <v>44986</v>
      </c>
      <c r="C158" s="89">
        <v>4912.5</v>
      </c>
    </row>
    <row r="159" spans="1:3">
      <c r="A159" t="s">
        <v>62</v>
      </c>
      <c r="B159" s="153">
        <v>45017</v>
      </c>
      <c r="C159" s="89">
        <v>4912.5</v>
      </c>
    </row>
    <row r="160" spans="1:3">
      <c r="A160" t="s">
        <v>62</v>
      </c>
      <c r="B160" s="153">
        <v>45047</v>
      </c>
      <c r="C160" s="89">
        <v>4912.5</v>
      </c>
    </row>
    <row r="161" spans="1:3">
      <c r="A161" t="s">
        <v>62</v>
      </c>
      <c r="B161" s="153">
        <v>45078</v>
      </c>
      <c r="C161" s="89">
        <v>4912.5</v>
      </c>
    </row>
    <row r="162" spans="1:3">
      <c r="A162" t="s">
        <v>62</v>
      </c>
      <c r="B162" s="153">
        <v>45108</v>
      </c>
      <c r="C162" s="89">
        <v>9912.5</v>
      </c>
    </row>
    <row r="163" spans="1:3">
      <c r="A163" t="s">
        <v>63</v>
      </c>
      <c r="B163" s="153">
        <v>44927</v>
      </c>
      <c r="C163" s="89">
        <v>-34435.711456000019</v>
      </c>
    </row>
    <row r="164" spans="1:3">
      <c r="A164" t="s">
        <v>63</v>
      </c>
      <c r="B164" s="153">
        <v>44958</v>
      </c>
      <c r="C164" s="89">
        <v>14443.44166000004</v>
      </c>
    </row>
    <row r="165" spans="1:3">
      <c r="A165" t="s">
        <v>63</v>
      </c>
      <c r="B165" s="153">
        <v>44986</v>
      </c>
      <c r="C165" s="89">
        <v>-12909.641524999955</v>
      </c>
    </row>
    <row r="166" spans="1:3">
      <c r="A166" t="s">
        <v>63</v>
      </c>
      <c r="B166" s="153">
        <v>45017</v>
      </c>
      <c r="C166" s="89">
        <v>-8516.6338300000643</v>
      </c>
    </row>
    <row r="167" spans="1:3">
      <c r="A167" t="s">
        <v>63</v>
      </c>
      <c r="B167" s="153">
        <v>45047</v>
      </c>
      <c r="C167" s="89">
        <v>467.71046100003878</v>
      </c>
    </row>
    <row r="168" spans="1:3">
      <c r="A168" t="s">
        <v>63</v>
      </c>
      <c r="B168" s="153">
        <v>45078</v>
      </c>
      <c r="C168" s="89">
        <v>-13305.638319999998</v>
      </c>
    </row>
    <row r="169" spans="1:3">
      <c r="A169" t="s">
        <v>63</v>
      </c>
      <c r="B169" s="153">
        <v>45108</v>
      </c>
      <c r="C169" s="89">
        <v>33313.188007999968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2299"/>
    <outlinePr summaryBelow="0" summaryRight="0"/>
  </sheetPr>
  <dimension ref="A1:H52"/>
  <sheetViews>
    <sheetView showGridLines="0" workbookViewId="0"/>
  </sheetViews>
  <sheetFormatPr baseColWidth="10" defaultColWidth="12.6640625" defaultRowHeight="15.75" customHeight="1"/>
  <cols>
    <col min="2" max="2" width="16" customWidth="1"/>
  </cols>
  <sheetData>
    <row r="1" spans="1:4" ht="14">
      <c r="A1" s="9" t="s">
        <v>27</v>
      </c>
      <c r="B1" s="10" t="s">
        <v>28</v>
      </c>
      <c r="C1" s="12"/>
      <c r="D1" s="12"/>
    </row>
    <row r="2" spans="1:4" ht="14">
      <c r="A2" s="9" t="s">
        <v>29</v>
      </c>
      <c r="B2" s="10" t="s">
        <v>67</v>
      </c>
      <c r="C2" s="12"/>
      <c r="D2" s="12"/>
    </row>
    <row r="3" spans="1:4" ht="14">
      <c r="A3" s="9" t="s">
        <v>33</v>
      </c>
      <c r="B3" s="10" t="s">
        <v>34</v>
      </c>
      <c r="C3" s="12"/>
      <c r="D3" s="12"/>
    </row>
    <row r="4" spans="1:4" ht="14">
      <c r="A4" s="12"/>
      <c r="B4" s="12"/>
      <c r="C4" s="12"/>
      <c r="D4" s="12"/>
    </row>
    <row r="5" spans="1:4" ht="14">
      <c r="A5" s="16"/>
      <c r="B5" s="16"/>
      <c r="C5" s="44">
        <v>44926</v>
      </c>
      <c r="D5" s="44">
        <v>45138</v>
      </c>
    </row>
    <row r="6" spans="1:4" ht="14">
      <c r="A6" s="45" t="s">
        <v>68</v>
      </c>
      <c r="B6" s="46"/>
      <c r="C6" s="47"/>
      <c r="D6" s="47"/>
    </row>
    <row r="7" spans="1:4" ht="14">
      <c r="A7" s="20" t="s">
        <v>69</v>
      </c>
      <c r="B7" s="22"/>
      <c r="C7" s="36"/>
      <c r="D7" s="36"/>
    </row>
    <row r="8" spans="1:4" ht="14">
      <c r="A8" s="27" t="s">
        <v>70</v>
      </c>
      <c r="B8" s="19"/>
      <c r="C8" s="18"/>
      <c r="D8" s="18"/>
    </row>
    <row r="9" spans="1:4" ht="14">
      <c r="A9" s="20" t="s">
        <v>71</v>
      </c>
      <c r="B9" s="22"/>
      <c r="C9" s="48">
        <v>1684482.7000000002</v>
      </c>
      <c r="D9" s="48">
        <v>1670406.09</v>
      </c>
    </row>
    <row r="10" spans="1:4" ht="14">
      <c r="A10" s="23" t="s">
        <v>72</v>
      </c>
      <c r="B10" s="29"/>
      <c r="C10" s="24">
        <v>164960</v>
      </c>
      <c r="D10" s="24">
        <v>164960</v>
      </c>
    </row>
    <row r="11" spans="1:4" ht="14">
      <c r="A11" s="25" t="s">
        <v>73</v>
      </c>
      <c r="B11" s="22"/>
      <c r="C11" s="26">
        <f t="shared" ref="C11:D11" si="0">SUM(C9:C10)</f>
        <v>1849442.7000000002</v>
      </c>
      <c r="D11" s="26">
        <f t="shared" si="0"/>
        <v>1835366.09</v>
      </c>
    </row>
    <row r="12" spans="1:4" ht="14">
      <c r="A12" s="27" t="s">
        <v>74</v>
      </c>
      <c r="B12" s="19"/>
      <c r="C12" s="18"/>
      <c r="D12" s="18"/>
    </row>
    <row r="13" spans="1:4" ht="14">
      <c r="A13" s="39" t="s">
        <v>75</v>
      </c>
      <c r="B13" s="32"/>
      <c r="C13" s="40">
        <v>831991.61</v>
      </c>
      <c r="D13" s="40">
        <v>1005742.97</v>
      </c>
    </row>
    <row r="14" spans="1:4" ht="14">
      <c r="A14" s="33" t="s">
        <v>76</v>
      </c>
      <c r="B14" s="19"/>
      <c r="C14" s="34">
        <f t="shared" ref="C14:D14" si="1">C13</f>
        <v>831991.61</v>
      </c>
      <c r="D14" s="34">
        <f t="shared" si="1"/>
        <v>1005742.97</v>
      </c>
    </row>
    <row r="15" spans="1:4" ht="14">
      <c r="A15" s="20" t="s">
        <v>77</v>
      </c>
      <c r="B15" s="22"/>
      <c r="C15" s="36"/>
      <c r="D15" s="36"/>
    </row>
    <row r="16" spans="1:4" ht="14">
      <c r="A16" s="27" t="s">
        <v>78</v>
      </c>
      <c r="B16" s="19"/>
      <c r="C16" s="28">
        <v>432000</v>
      </c>
      <c r="D16" s="28">
        <v>400000</v>
      </c>
    </row>
    <row r="17" spans="1:8" ht="14">
      <c r="A17" s="20" t="s">
        <v>79</v>
      </c>
      <c r="B17" s="22"/>
      <c r="C17" s="21">
        <v>7934.45</v>
      </c>
      <c r="D17" s="21">
        <v>15234.54</v>
      </c>
    </row>
    <row r="18" spans="1:8" ht="14">
      <c r="A18" s="37" t="s">
        <v>80</v>
      </c>
      <c r="B18" s="29"/>
      <c r="C18" s="38">
        <f t="shared" ref="C18:D18" si="2">SUM(C16:C17)</f>
        <v>439934.45</v>
      </c>
      <c r="D18" s="38">
        <f t="shared" si="2"/>
        <v>415234.54</v>
      </c>
    </row>
    <row r="19" spans="1:8" ht="14">
      <c r="A19" s="25" t="s">
        <v>81</v>
      </c>
      <c r="B19" s="22"/>
      <c r="C19" s="26">
        <f t="shared" ref="C19:D19" si="3">C18+C14+C11</f>
        <v>3121368.7600000002</v>
      </c>
      <c r="D19" s="26">
        <f t="shared" si="3"/>
        <v>3256343.6</v>
      </c>
    </row>
    <row r="20" spans="1:8" ht="14">
      <c r="A20" s="27" t="s">
        <v>82</v>
      </c>
      <c r="B20" s="19"/>
      <c r="C20" s="18"/>
      <c r="D20" s="18"/>
    </row>
    <row r="21" spans="1:8" ht="14">
      <c r="A21" s="20" t="s">
        <v>83</v>
      </c>
      <c r="B21" s="22"/>
      <c r="C21" s="21">
        <v>500000</v>
      </c>
      <c r="D21" s="21">
        <v>500000</v>
      </c>
    </row>
    <row r="22" spans="1:8" ht="14">
      <c r="A22" s="23" t="s">
        <v>84</v>
      </c>
      <c r="B22" s="29"/>
      <c r="C22" s="49">
        <v>-240000</v>
      </c>
      <c r="D22" s="49">
        <v>-380000</v>
      </c>
    </row>
    <row r="23" spans="1:8" ht="14">
      <c r="A23" s="25" t="s">
        <v>85</v>
      </c>
      <c r="B23" s="22"/>
      <c r="C23" s="26">
        <f t="shared" ref="C23:D23" si="4">SUM(C21:C22)</f>
        <v>260000</v>
      </c>
      <c r="D23" s="26">
        <f t="shared" si="4"/>
        <v>120000</v>
      </c>
    </row>
    <row r="24" spans="1:8" ht="14">
      <c r="A24" s="27" t="s">
        <v>86</v>
      </c>
      <c r="B24" s="19"/>
      <c r="C24" s="18"/>
      <c r="D24" s="18"/>
    </row>
    <row r="25" spans="1:8" ht="14">
      <c r="A25" s="39" t="s">
        <v>87</v>
      </c>
      <c r="B25" s="32"/>
      <c r="C25" s="50">
        <v>-500</v>
      </c>
      <c r="D25" s="50">
        <v>0</v>
      </c>
    </row>
    <row r="26" spans="1:8" ht="14">
      <c r="A26" s="37" t="s">
        <v>88</v>
      </c>
      <c r="B26" s="29"/>
      <c r="C26" s="51">
        <f t="shared" ref="C26:D26" si="5">C25</f>
        <v>-500</v>
      </c>
      <c r="D26" s="51">
        <f t="shared" si="5"/>
        <v>0</v>
      </c>
    </row>
    <row r="27" spans="1:8" ht="14">
      <c r="A27" s="52" t="s">
        <v>89</v>
      </c>
      <c r="B27" s="53"/>
      <c r="C27" s="54">
        <f t="shared" ref="C27:D27" si="6">C26+C23+C19</f>
        <v>3380868.7600000002</v>
      </c>
      <c r="D27" s="54">
        <f t="shared" si="6"/>
        <v>3376343.6</v>
      </c>
    </row>
    <row r="28" spans="1:8" ht="14">
      <c r="A28" s="27" t="s">
        <v>90</v>
      </c>
      <c r="B28" s="19"/>
      <c r="C28" s="18"/>
      <c r="D28" s="18"/>
    </row>
    <row r="29" spans="1:8" ht="14">
      <c r="A29" s="20" t="s">
        <v>91</v>
      </c>
      <c r="B29" s="22"/>
      <c r="C29" s="36"/>
      <c r="D29" s="36"/>
    </row>
    <row r="30" spans="1:8" ht="14">
      <c r="A30" s="27" t="s">
        <v>92</v>
      </c>
      <c r="B30" s="19"/>
      <c r="C30" s="18"/>
      <c r="D30" s="18"/>
      <c r="H30" s="55"/>
    </row>
    <row r="31" spans="1:8" ht="14">
      <c r="A31" s="39" t="s">
        <v>93</v>
      </c>
      <c r="B31" s="32"/>
      <c r="C31" s="40">
        <v>179081.87</v>
      </c>
      <c r="D31" s="40">
        <v>200000</v>
      </c>
      <c r="H31" s="55"/>
    </row>
    <row r="32" spans="1:8" ht="14">
      <c r="A32" s="33" t="s">
        <v>94</v>
      </c>
      <c r="B32" s="19"/>
      <c r="C32" s="34">
        <f t="shared" ref="C32:D32" si="7">C31</f>
        <v>179081.87</v>
      </c>
      <c r="D32" s="34">
        <f t="shared" si="7"/>
        <v>200000</v>
      </c>
      <c r="H32" s="55"/>
    </row>
    <row r="33" spans="1:8" ht="14">
      <c r="A33" s="20" t="s">
        <v>95</v>
      </c>
      <c r="B33" s="22"/>
      <c r="C33" s="36"/>
      <c r="D33" s="36"/>
      <c r="H33" s="55"/>
    </row>
    <row r="34" spans="1:8" ht="14">
      <c r="A34" s="23" t="s">
        <v>96</v>
      </c>
      <c r="B34" s="29"/>
      <c r="C34" s="49">
        <v>-500</v>
      </c>
      <c r="D34" s="49">
        <v>0</v>
      </c>
      <c r="H34" s="55"/>
    </row>
    <row r="35" spans="1:8" ht="14">
      <c r="A35" s="25" t="s">
        <v>97</v>
      </c>
      <c r="B35" s="22"/>
      <c r="C35" s="56">
        <f t="shared" ref="C35:D35" si="8">C34</f>
        <v>-500</v>
      </c>
      <c r="D35" s="56">
        <f t="shared" si="8"/>
        <v>0</v>
      </c>
    </row>
    <row r="36" spans="1:8" ht="14">
      <c r="A36" s="27" t="s">
        <v>98</v>
      </c>
      <c r="B36" s="19"/>
      <c r="C36" s="18"/>
      <c r="D36" s="18"/>
    </row>
    <row r="37" spans="1:8" ht="14">
      <c r="A37" s="39" t="s">
        <v>99</v>
      </c>
      <c r="B37" s="32"/>
      <c r="C37" s="40">
        <v>6000</v>
      </c>
      <c r="D37" s="40">
        <v>1000</v>
      </c>
    </row>
    <row r="38" spans="1:8" ht="14">
      <c r="A38" s="37" t="s">
        <v>100</v>
      </c>
      <c r="B38" s="29"/>
      <c r="C38" s="38">
        <f t="shared" ref="C38:D38" si="9">C37</f>
        <v>6000</v>
      </c>
      <c r="D38" s="38">
        <f t="shared" si="9"/>
        <v>1000</v>
      </c>
    </row>
    <row r="39" spans="1:8" ht="14">
      <c r="A39" s="25" t="s">
        <v>101</v>
      </c>
      <c r="B39" s="22"/>
      <c r="C39" s="26">
        <f t="shared" ref="C39:D39" si="10">C38+C35+C32</f>
        <v>184581.87</v>
      </c>
      <c r="D39" s="26">
        <f t="shared" si="10"/>
        <v>201000</v>
      </c>
    </row>
    <row r="40" spans="1:8" ht="14">
      <c r="A40" s="27" t="s">
        <v>102</v>
      </c>
      <c r="B40" s="19"/>
      <c r="C40" s="18"/>
      <c r="D40" s="18"/>
    </row>
    <row r="41" spans="1:8" ht="14">
      <c r="A41" s="39" t="s">
        <v>103</v>
      </c>
      <c r="B41" s="32"/>
      <c r="C41" s="40">
        <v>499500</v>
      </c>
      <c r="D41" s="40">
        <v>499500</v>
      </c>
    </row>
    <row r="42" spans="1:8" ht="14">
      <c r="A42" s="37" t="s">
        <v>104</v>
      </c>
      <c r="B42" s="29"/>
      <c r="C42" s="38">
        <f t="shared" ref="C42:D42" si="11">C41</f>
        <v>499500</v>
      </c>
      <c r="D42" s="38">
        <f t="shared" si="11"/>
        <v>499500</v>
      </c>
    </row>
    <row r="43" spans="1:8" ht="14">
      <c r="A43" s="25" t="s">
        <v>105</v>
      </c>
      <c r="B43" s="22"/>
      <c r="C43" s="26">
        <f t="shared" ref="C43:D43" si="12">C42+C39</f>
        <v>684081.87</v>
      </c>
      <c r="D43" s="26">
        <f t="shared" si="12"/>
        <v>700500</v>
      </c>
    </row>
    <row r="44" spans="1:8" ht="14">
      <c r="A44" s="27" t="s">
        <v>106</v>
      </c>
      <c r="B44" s="19"/>
      <c r="C44" s="18"/>
      <c r="D44" s="18"/>
    </row>
    <row r="45" spans="1:8" ht="14">
      <c r="A45" s="20" t="s">
        <v>107</v>
      </c>
      <c r="B45" s="22"/>
      <c r="C45" s="21">
        <v>801265.55</v>
      </c>
      <c r="D45" s="21">
        <v>2076786.8900000004</v>
      </c>
    </row>
    <row r="46" spans="1:8" ht="14">
      <c r="A46" s="27" t="s">
        <v>108</v>
      </c>
      <c r="B46" s="19"/>
      <c r="C46" s="28">
        <v>620000</v>
      </c>
      <c r="D46" s="28">
        <v>620000</v>
      </c>
    </row>
    <row r="47" spans="1:8" ht="14">
      <c r="A47" s="39" t="s">
        <v>63</v>
      </c>
      <c r="B47" s="32"/>
      <c r="C47" s="40">
        <v>1275521.3400000003</v>
      </c>
      <c r="D47" s="40">
        <v>-20943.29</v>
      </c>
    </row>
    <row r="48" spans="1:8" ht="14">
      <c r="A48" s="37" t="s">
        <v>109</v>
      </c>
      <c r="B48" s="29"/>
      <c r="C48" s="57">
        <f t="shared" ref="C48:D48" si="13">SUM(C45:C47)</f>
        <v>2696786.8900000006</v>
      </c>
      <c r="D48" s="57">
        <f t="shared" si="13"/>
        <v>2675843.6000000006</v>
      </c>
      <c r="E48" s="58"/>
    </row>
    <row r="49" spans="1:5" ht="14">
      <c r="A49" s="59" t="s">
        <v>110</v>
      </c>
      <c r="B49" s="60"/>
      <c r="C49" s="61">
        <f t="shared" ref="C49:D49" si="14">C48+C43</f>
        <v>3380868.7600000007</v>
      </c>
      <c r="D49" s="61">
        <f t="shared" si="14"/>
        <v>3376343.6000000006</v>
      </c>
      <c r="E49" s="8"/>
    </row>
    <row r="51" spans="1:5" ht="15.75" customHeight="1">
      <c r="B51" s="62"/>
      <c r="C51" s="63"/>
      <c r="D51" s="62"/>
    </row>
    <row r="52" spans="1:5" ht="15.75" customHeight="1">
      <c r="C52" s="58"/>
      <c r="D52" s="5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55"/>
  <sheetViews>
    <sheetView showGridLines="0" workbookViewId="0">
      <selection activeCell="D52" sqref="D52"/>
    </sheetView>
  </sheetViews>
  <sheetFormatPr baseColWidth="10" defaultColWidth="12.6640625" defaultRowHeight="15.75" customHeight="1"/>
  <cols>
    <col min="1" max="1" width="21.1640625" customWidth="1"/>
    <col min="2" max="17" width="15.5" customWidth="1"/>
  </cols>
  <sheetData>
    <row r="1" spans="1:15" ht="15.75" customHeight="1">
      <c r="A1" s="9" t="s">
        <v>27</v>
      </c>
      <c r="B1" s="10" t="s">
        <v>28</v>
      </c>
      <c r="C1" s="10"/>
      <c r="D1" s="10"/>
      <c r="E1" s="10"/>
      <c r="F1" s="10"/>
      <c r="G1" s="10"/>
      <c r="H1" s="10"/>
      <c r="I1" s="10"/>
      <c r="J1" s="10"/>
      <c r="K1" s="10"/>
      <c r="L1" s="10"/>
      <c r="M1" s="10"/>
    </row>
    <row r="2" spans="1:15" ht="15.75" customHeight="1">
      <c r="A2" s="9" t="s">
        <v>29</v>
      </c>
      <c r="B2" s="10" t="s">
        <v>111</v>
      </c>
      <c r="C2" s="10"/>
      <c r="D2" s="10"/>
      <c r="E2" s="10"/>
      <c r="F2" s="10"/>
      <c r="G2" s="10"/>
      <c r="H2" s="10"/>
      <c r="I2" s="10"/>
      <c r="J2" s="10"/>
      <c r="K2" s="10"/>
      <c r="L2" s="10"/>
      <c r="M2" s="10"/>
    </row>
    <row r="3" spans="1:15" ht="15.75" customHeight="1">
      <c r="A3" s="9" t="s">
        <v>33</v>
      </c>
      <c r="B3" s="10" t="s">
        <v>34</v>
      </c>
      <c r="C3" s="10"/>
      <c r="D3" s="10"/>
      <c r="E3" s="10"/>
      <c r="F3" s="10"/>
      <c r="G3" s="10"/>
      <c r="H3" s="10"/>
      <c r="I3" s="10"/>
      <c r="J3" s="10"/>
      <c r="K3" s="10"/>
      <c r="L3" s="10"/>
      <c r="M3" s="10"/>
    </row>
    <row r="4" spans="1:15" ht="15.75" customHeight="1">
      <c r="B4" s="10"/>
      <c r="C4" s="10"/>
      <c r="D4" s="10"/>
      <c r="E4" s="10"/>
      <c r="F4" s="10"/>
      <c r="G4" s="10"/>
      <c r="H4" s="10"/>
      <c r="I4" s="10"/>
      <c r="J4" s="10"/>
      <c r="K4" s="10"/>
      <c r="L4" s="10"/>
      <c r="M4" s="10"/>
    </row>
    <row r="5" spans="1:15" ht="15.75" customHeight="1">
      <c r="B5" s="64" t="s">
        <v>112</v>
      </c>
      <c r="C5" s="64" t="s">
        <v>112</v>
      </c>
      <c r="D5" s="64" t="s">
        <v>112</v>
      </c>
      <c r="E5" s="64" t="s">
        <v>112</v>
      </c>
      <c r="F5" s="64" t="s">
        <v>112</v>
      </c>
      <c r="G5" s="64" t="s">
        <v>112</v>
      </c>
      <c r="H5" s="64" t="s">
        <v>112</v>
      </c>
      <c r="I5" s="65" t="s">
        <v>113</v>
      </c>
      <c r="J5" s="65" t="s">
        <v>113</v>
      </c>
      <c r="K5" s="65" t="s">
        <v>113</v>
      </c>
      <c r="L5" s="65" t="s">
        <v>113</v>
      </c>
      <c r="M5" s="65" t="s">
        <v>113</v>
      </c>
      <c r="N5" s="13"/>
    </row>
    <row r="6" spans="1:15" ht="15.75" customHeight="1">
      <c r="A6" s="66"/>
      <c r="B6" s="67" t="s">
        <v>114</v>
      </c>
      <c r="C6" s="67" t="s">
        <v>115</v>
      </c>
      <c r="D6" s="67" t="s">
        <v>116</v>
      </c>
      <c r="E6" s="67" t="s">
        <v>117</v>
      </c>
      <c r="F6" s="67" t="s">
        <v>118</v>
      </c>
      <c r="G6" s="67" t="s">
        <v>119</v>
      </c>
      <c r="H6" s="67" t="s">
        <v>120</v>
      </c>
      <c r="I6" s="67" t="s">
        <v>121</v>
      </c>
      <c r="J6" s="67" t="s">
        <v>122</v>
      </c>
      <c r="K6" s="67" t="s">
        <v>123</v>
      </c>
      <c r="L6" s="67" t="s">
        <v>124</v>
      </c>
      <c r="M6" s="67" t="s">
        <v>125</v>
      </c>
      <c r="N6" s="68" t="s">
        <v>126</v>
      </c>
      <c r="O6" s="69"/>
    </row>
    <row r="7" spans="1:15" ht="15.75" customHeight="1">
      <c r="A7" s="70" t="s">
        <v>127</v>
      </c>
      <c r="B7" s="71">
        <v>2056.4897849999998</v>
      </c>
      <c r="C7" s="71">
        <v>933</v>
      </c>
      <c r="D7" s="71">
        <v>1227.5650000000001</v>
      </c>
      <c r="E7" s="71">
        <v>1336.7275</v>
      </c>
      <c r="F7" s="71">
        <v>1313.3615</v>
      </c>
      <c r="G7" s="71">
        <v>1137.2485000000001</v>
      </c>
      <c r="H7" s="71">
        <v>1162.6715000000002</v>
      </c>
      <c r="I7" s="71">
        <v>502.75</v>
      </c>
      <c r="J7" s="71">
        <v>502.75</v>
      </c>
      <c r="K7" s="71">
        <v>502.75</v>
      </c>
      <c r="L7" s="71">
        <v>502.75</v>
      </c>
      <c r="M7" s="71">
        <v>452.75</v>
      </c>
      <c r="N7" s="71">
        <f t="shared" ref="N7:N31" si="0">SUM(B7:M7)</f>
        <v>11630.813785</v>
      </c>
      <c r="O7" s="13"/>
    </row>
    <row r="8" spans="1:15" ht="15.75" customHeight="1">
      <c r="A8" s="70" t="s">
        <v>128</v>
      </c>
      <c r="B8" s="71">
        <v>1500</v>
      </c>
      <c r="C8" s="71">
        <v>1500</v>
      </c>
      <c r="D8" s="71">
        <v>1500</v>
      </c>
      <c r="E8" s="71">
        <v>1500</v>
      </c>
      <c r="F8" s="71">
        <v>1500</v>
      </c>
      <c r="G8" s="71">
        <v>1500</v>
      </c>
      <c r="H8" s="71">
        <v>1500</v>
      </c>
      <c r="I8" s="71">
        <v>1500</v>
      </c>
      <c r="J8" s="71">
        <v>1500</v>
      </c>
      <c r="K8" s="71">
        <v>1500</v>
      </c>
      <c r="L8" s="71">
        <v>1500</v>
      </c>
      <c r="M8" s="71">
        <v>1500</v>
      </c>
      <c r="N8" s="71">
        <f t="shared" si="0"/>
        <v>18000</v>
      </c>
      <c r="O8" s="13"/>
    </row>
    <row r="9" spans="1:15" ht="15.75" customHeight="1">
      <c r="A9" s="70" t="s">
        <v>129</v>
      </c>
      <c r="B9" s="71">
        <v>4336.6049999999996</v>
      </c>
      <c r="C9" s="71">
        <v>6188.8319999999994</v>
      </c>
      <c r="D9" s="71">
        <v>9094.5720000000001</v>
      </c>
      <c r="E9" s="71">
        <v>4780.8720000000003</v>
      </c>
      <c r="F9" s="71">
        <v>7438.0950000000012</v>
      </c>
      <c r="G9" s="71">
        <v>6514.2449999999999</v>
      </c>
      <c r="H9" s="71">
        <v>7514.1</v>
      </c>
      <c r="I9" s="71">
        <v>6782.4000000000005</v>
      </c>
      <c r="J9" s="71">
        <v>6536.7</v>
      </c>
      <c r="K9" s="71">
        <v>7540.2</v>
      </c>
      <c r="L9" s="71">
        <v>6561</v>
      </c>
      <c r="M9" s="71">
        <v>6024.6</v>
      </c>
      <c r="N9" s="71">
        <f t="shared" si="0"/>
        <v>79312.221000000005</v>
      </c>
      <c r="O9" s="13"/>
    </row>
    <row r="10" spans="1:15" ht="15.75" customHeight="1">
      <c r="A10" s="70" t="s">
        <v>130</v>
      </c>
      <c r="B10" s="71">
        <v>1513.57648176</v>
      </c>
      <c r="C10" s="71">
        <v>813.57600000000002</v>
      </c>
      <c r="D10" s="71">
        <v>1080.2572</v>
      </c>
      <c r="E10" s="71">
        <v>1165.6263800000002</v>
      </c>
      <c r="F10" s="71">
        <v>1113.730552</v>
      </c>
      <c r="G10" s="71">
        <v>927.99477600000012</v>
      </c>
      <c r="H10" s="71">
        <v>958.04131600000005</v>
      </c>
      <c r="I10" s="71">
        <v>402.2</v>
      </c>
      <c r="J10" s="71">
        <v>402.2</v>
      </c>
      <c r="K10" s="71">
        <v>402.2</v>
      </c>
      <c r="L10" s="71">
        <v>402.2</v>
      </c>
      <c r="M10" s="71">
        <v>362.2</v>
      </c>
      <c r="N10" s="71">
        <f t="shared" si="0"/>
        <v>9543.8027057600029</v>
      </c>
      <c r="O10" s="13"/>
    </row>
    <row r="11" spans="1:15" ht="15.75" customHeight="1">
      <c r="A11" s="70" t="s">
        <v>131</v>
      </c>
      <c r="B11" s="71">
        <v>0</v>
      </c>
      <c r="C11" s="71">
        <v>0</v>
      </c>
      <c r="D11" s="71">
        <v>0</v>
      </c>
      <c r="E11" s="71">
        <v>3325.1489999999999</v>
      </c>
      <c r="F11" s="71">
        <v>3558.8289676500003</v>
      </c>
      <c r="G11" s="71">
        <v>3447.0863637000002</v>
      </c>
      <c r="H11" s="71">
        <v>3589.4996800000004</v>
      </c>
      <c r="I11" s="71">
        <v>3170.1742799999997</v>
      </c>
      <c r="J11" s="71">
        <v>3089.125845</v>
      </c>
      <c r="K11" s="71">
        <v>0</v>
      </c>
      <c r="L11" s="71">
        <v>0</v>
      </c>
      <c r="M11" s="71">
        <v>5604.9382500000002</v>
      </c>
      <c r="N11" s="71">
        <f t="shared" si="0"/>
        <v>25784.802386349998</v>
      </c>
      <c r="O11" s="13"/>
    </row>
    <row r="12" spans="1:15" ht="15.75" customHeight="1">
      <c r="A12" s="70" t="s">
        <v>132</v>
      </c>
      <c r="B12" s="71">
        <v>900</v>
      </c>
      <c r="C12" s="71">
        <v>600</v>
      </c>
      <c r="D12" s="71">
        <v>600</v>
      </c>
      <c r="E12" s="71">
        <v>600</v>
      </c>
      <c r="F12" s="71">
        <v>600</v>
      </c>
      <c r="G12" s="71">
        <v>600</v>
      </c>
      <c r="H12" s="71">
        <v>600</v>
      </c>
      <c r="I12" s="71">
        <v>300</v>
      </c>
      <c r="J12" s="71">
        <v>300</v>
      </c>
      <c r="K12" s="71">
        <v>300</v>
      </c>
      <c r="L12" s="71">
        <v>300</v>
      </c>
      <c r="M12" s="71">
        <v>300</v>
      </c>
      <c r="N12" s="71">
        <f t="shared" si="0"/>
        <v>6000</v>
      </c>
      <c r="O12" s="13"/>
    </row>
    <row r="13" spans="1:15" ht="15.75" customHeight="1">
      <c r="A13" s="70" t="s">
        <v>133</v>
      </c>
      <c r="B13" s="71"/>
      <c r="C13" s="71"/>
      <c r="D13" s="71">
        <v>17886.2</v>
      </c>
      <c r="E13" s="71">
        <v>2849.46</v>
      </c>
      <c r="F13" s="71">
        <v>11559.4</v>
      </c>
      <c r="G13" s="71">
        <v>13783.86</v>
      </c>
      <c r="H13" s="71">
        <v>1340.14</v>
      </c>
      <c r="I13" s="71"/>
      <c r="J13" s="71"/>
      <c r="K13" s="71"/>
      <c r="L13" s="71"/>
      <c r="M13" s="71"/>
      <c r="N13" s="71">
        <f t="shared" si="0"/>
        <v>47419.06</v>
      </c>
      <c r="O13" s="13"/>
    </row>
    <row r="14" spans="1:15" ht="15.75" customHeight="1">
      <c r="A14" s="70" t="s">
        <v>134</v>
      </c>
      <c r="B14" s="71">
        <v>6398.6210738999989</v>
      </c>
      <c r="C14" s="71">
        <v>6492.1667184000007</v>
      </c>
      <c r="D14" s="71">
        <v>6708.9207075000004</v>
      </c>
      <c r="E14" s="71">
        <v>6971.07708</v>
      </c>
      <c r="F14" s="71">
        <v>7764.7177475999997</v>
      </c>
      <c r="G14" s="71">
        <v>6145.1659665000016</v>
      </c>
      <c r="H14" s="71">
        <v>8285.4098496000006</v>
      </c>
      <c r="I14" s="71">
        <v>5594.4251999999997</v>
      </c>
      <c r="J14" s="71">
        <v>5451.3985499999999</v>
      </c>
      <c r="K14" s="71">
        <v>7853.8874999999998</v>
      </c>
      <c r="L14" s="71">
        <v>6556.3687499999996</v>
      </c>
      <c r="M14" s="71">
        <v>11869.280999999999</v>
      </c>
      <c r="N14" s="71">
        <f t="shared" si="0"/>
        <v>86091.440143500004</v>
      </c>
      <c r="O14" s="13"/>
    </row>
    <row r="15" spans="1:15" ht="15.75" customHeight="1">
      <c r="A15" s="70" t="s">
        <v>135</v>
      </c>
      <c r="B15" s="71"/>
      <c r="C15" s="71"/>
      <c r="D15" s="71"/>
      <c r="E15" s="71">
        <v>5971.88</v>
      </c>
      <c r="F15" s="71">
        <v>11786.28</v>
      </c>
      <c r="G15" s="71">
        <v>1143.76</v>
      </c>
      <c r="H15" s="71">
        <v>11186.86</v>
      </c>
      <c r="I15" s="71"/>
      <c r="J15" s="71"/>
      <c r="K15" s="71"/>
      <c r="L15" s="71"/>
      <c r="M15" s="71"/>
      <c r="N15" s="71">
        <f t="shared" si="0"/>
        <v>30088.78</v>
      </c>
      <c r="O15" s="13"/>
    </row>
    <row r="16" spans="1:15" ht="15.75" customHeight="1">
      <c r="A16" s="70" t="s">
        <v>136</v>
      </c>
      <c r="B16" s="71">
        <v>41306.132999999994</v>
      </c>
      <c r="C16" s="71">
        <v>37735.424999999996</v>
      </c>
      <c r="D16" s="71">
        <v>44018.069500000005</v>
      </c>
      <c r="E16" s="71">
        <v>42225.675999999999</v>
      </c>
      <c r="F16" s="71">
        <v>35686.683499999999</v>
      </c>
      <c r="G16" s="71">
        <v>39703.122000000003</v>
      </c>
      <c r="H16" s="71">
        <v>28652.455999999998</v>
      </c>
      <c r="I16" s="71">
        <v>45597.15</v>
      </c>
      <c r="J16" s="71">
        <v>40076.699999999997</v>
      </c>
      <c r="K16" s="71">
        <v>43074.9</v>
      </c>
      <c r="L16" s="71">
        <v>40424.400000000001</v>
      </c>
      <c r="M16" s="71">
        <v>45337.799999999996</v>
      </c>
      <c r="N16" s="71">
        <f t="shared" si="0"/>
        <v>483838.51500000007</v>
      </c>
      <c r="O16" s="13"/>
    </row>
    <row r="17" spans="1:15" ht="15.75" customHeight="1">
      <c r="A17" s="70" t="s">
        <v>137</v>
      </c>
      <c r="B17" s="71">
        <v>6398.6210738999989</v>
      </c>
      <c r="C17" s="71">
        <v>6492.1667184000007</v>
      </c>
      <c r="D17" s="71">
        <v>6708.9207075000004</v>
      </c>
      <c r="E17" s="71">
        <v>6971.07708</v>
      </c>
      <c r="F17" s="71">
        <v>7764.7177475999997</v>
      </c>
      <c r="G17" s="71">
        <v>6145.1659665000016</v>
      </c>
      <c r="H17" s="71">
        <v>8285.4098496000006</v>
      </c>
      <c r="I17" s="71">
        <v>5594.4251999999997</v>
      </c>
      <c r="J17" s="71">
        <v>5451.3985499999999</v>
      </c>
      <c r="K17" s="71">
        <v>7853.8874999999998</v>
      </c>
      <c r="L17" s="71">
        <v>6556.3687499999996</v>
      </c>
      <c r="M17" s="71">
        <v>11869.280999999999</v>
      </c>
      <c r="N17" s="71">
        <f t="shared" si="0"/>
        <v>86091.440143500004</v>
      </c>
      <c r="O17" s="13"/>
    </row>
    <row r="18" spans="1:15" ht="15.75" customHeight="1">
      <c r="A18" s="70" t="s">
        <v>138</v>
      </c>
      <c r="B18" s="71">
        <v>11514</v>
      </c>
      <c r="C18" s="71">
        <v>12084</v>
      </c>
      <c r="D18" s="71">
        <v>42830.050799999997</v>
      </c>
      <c r="E18" s="71">
        <v>18653.345600000001</v>
      </c>
      <c r="F18" s="71">
        <v>26525.577599999997</v>
      </c>
      <c r="G18" s="71">
        <v>21601.983999999997</v>
      </c>
      <c r="H18" s="71">
        <v>9150.1540000000005</v>
      </c>
      <c r="I18" s="71">
        <v>7600</v>
      </c>
      <c r="J18" s="71">
        <v>7600</v>
      </c>
      <c r="K18" s="71">
        <v>7600</v>
      </c>
      <c r="L18" s="71">
        <v>7600</v>
      </c>
      <c r="M18" s="71">
        <v>3800</v>
      </c>
      <c r="N18" s="71">
        <f t="shared" si="0"/>
        <v>176559.11199999999</v>
      </c>
      <c r="O18" s="13"/>
    </row>
    <row r="19" spans="1:15" ht="15.75" customHeight="1">
      <c r="A19" s="70" t="s">
        <v>139</v>
      </c>
      <c r="B19" s="71">
        <v>15617.570995799997</v>
      </c>
      <c r="C19" s="71">
        <v>10429.931145600001</v>
      </c>
      <c r="D19" s="71">
        <v>12574.542805000001</v>
      </c>
      <c r="E19" s="71">
        <v>13389.582570000002</v>
      </c>
      <c r="F19" s="71">
        <v>13529.457638399999</v>
      </c>
      <c r="G19" s="71">
        <v>11056.738131000002</v>
      </c>
      <c r="H19" s="71">
        <v>12708.916436400003</v>
      </c>
      <c r="I19" s="71">
        <v>6746.1167999999998</v>
      </c>
      <c r="J19" s="71">
        <v>6650.7656999999999</v>
      </c>
      <c r="K19" s="71">
        <v>8252.4249999999993</v>
      </c>
      <c r="L19" s="71">
        <v>7387.4125000000004</v>
      </c>
      <c r="M19" s="71">
        <v>10629.353999999999</v>
      </c>
      <c r="N19" s="71">
        <f t="shared" si="0"/>
        <v>128972.81372220002</v>
      </c>
      <c r="O19" s="13"/>
    </row>
    <row r="20" spans="1:15" ht="15.75" customHeight="1">
      <c r="A20" s="70" t="s">
        <v>140</v>
      </c>
      <c r="B20" s="71">
        <v>1513.57648176</v>
      </c>
      <c r="C20" s="71">
        <v>813.57600000000002</v>
      </c>
      <c r="D20" s="71">
        <v>1080.2572</v>
      </c>
      <c r="E20" s="71">
        <v>1165.6263800000002</v>
      </c>
      <c r="F20" s="71">
        <v>1113.730552</v>
      </c>
      <c r="G20" s="71">
        <v>927.99477600000012</v>
      </c>
      <c r="H20" s="71">
        <v>958.04131600000005</v>
      </c>
      <c r="I20" s="71">
        <v>402.2</v>
      </c>
      <c r="J20" s="71">
        <v>402.2</v>
      </c>
      <c r="K20" s="71">
        <v>402.2</v>
      </c>
      <c r="L20" s="71">
        <v>402.2</v>
      </c>
      <c r="M20" s="71">
        <v>362.2</v>
      </c>
      <c r="N20" s="71">
        <f t="shared" si="0"/>
        <v>9543.8027057600029</v>
      </c>
      <c r="O20" s="13"/>
    </row>
    <row r="21" spans="1:15" ht="15.75" customHeight="1">
      <c r="A21" s="70" t="s">
        <v>141</v>
      </c>
      <c r="B21" s="71">
        <v>114832.01565</v>
      </c>
      <c r="C21" s="71">
        <v>92582.013600000006</v>
      </c>
      <c r="D21" s="71">
        <v>104586.7625</v>
      </c>
      <c r="E21" s="71">
        <v>128656.84371</v>
      </c>
      <c r="F21" s="71">
        <v>109792.00746000001</v>
      </c>
      <c r="G21" s="71">
        <v>93677.01165</v>
      </c>
      <c r="H21" s="71">
        <v>108216.02688</v>
      </c>
      <c r="I21" s="71">
        <v>108191.87599999999</v>
      </c>
      <c r="J21" s="71">
        <v>111300.06250000001</v>
      </c>
      <c r="K21" s="71">
        <v>139614.625</v>
      </c>
      <c r="L21" s="71">
        <v>122992.875</v>
      </c>
      <c r="M21" s="71"/>
      <c r="N21" s="71">
        <f t="shared" si="0"/>
        <v>1234442.11995</v>
      </c>
      <c r="O21" s="13"/>
    </row>
    <row r="22" spans="1:15" ht="15.75" customHeight="1">
      <c r="A22" s="70" t="s">
        <v>142</v>
      </c>
      <c r="B22" s="71">
        <v>21236.702774200003</v>
      </c>
      <c r="C22" s="71">
        <v>19979.364528400001</v>
      </c>
      <c r="D22" s="71">
        <v>19314.816017499998</v>
      </c>
      <c r="E22" s="71">
        <v>19365.135853000003</v>
      </c>
      <c r="F22" s="71">
        <v>18819.610634599998</v>
      </c>
      <c r="G22" s="71">
        <v>20776.260608800003</v>
      </c>
      <c r="H22" s="71">
        <v>20729.401852800002</v>
      </c>
      <c r="I22" s="71">
        <v>19843.031360000004</v>
      </c>
      <c r="J22" s="71">
        <v>16991.067140000003</v>
      </c>
      <c r="K22" s="71">
        <v>20448.435000000001</v>
      </c>
      <c r="L22" s="71">
        <v>19651.632500000003</v>
      </c>
      <c r="M22" s="71">
        <v>20484.609</v>
      </c>
      <c r="N22" s="71">
        <f t="shared" si="0"/>
        <v>237640.06726929999</v>
      </c>
      <c r="O22" s="13"/>
    </row>
    <row r="23" spans="1:15" ht="15.75" customHeight="1">
      <c r="A23" s="70" t="s">
        <v>143</v>
      </c>
      <c r="B23" s="71">
        <v>5675.9118065999992</v>
      </c>
      <c r="C23" s="71">
        <v>2033.9400000000003</v>
      </c>
      <c r="D23" s="71">
        <v>2700.643</v>
      </c>
      <c r="E23" s="71">
        <v>2914.0659500000002</v>
      </c>
      <c r="F23" s="71">
        <v>2784.3263800000004</v>
      </c>
      <c r="G23" s="71">
        <v>2319.9869400000002</v>
      </c>
      <c r="H23" s="71">
        <v>2395.1032900000005</v>
      </c>
      <c r="I23" s="71">
        <v>1005.5</v>
      </c>
      <c r="J23" s="71">
        <v>1005.5</v>
      </c>
      <c r="K23" s="71">
        <v>1005.5</v>
      </c>
      <c r="L23" s="71">
        <v>1005.5</v>
      </c>
      <c r="M23" s="71">
        <v>905.5</v>
      </c>
      <c r="N23" s="71">
        <f t="shared" si="0"/>
        <v>25751.4773666</v>
      </c>
      <c r="O23" s="13"/>
    </row>
    <row r="24" spans="1:15" ht="15.75" customHeight="1">
      <c r="A24" s="70" t="s">
        <v>144</v>
      </c>
      <c r="B24" s="71">
        <v>3783.9412044000001</v>
      </c>
      <c r="C24" s="71">
        <v>2033.9400000000003</v>
      </c>
      <c r="D24" s="71">
        <v>2700.643</v>
      </c>
      <c r="E24" s="71">
        <v>2914.0659500000002</v>
      </c>
      <c r="F24" s="71">
        <v>2784.3263800000004</v>
      </c>
      <c r="G24" s="71">
        <v>2319.9869400000002</v>
      </c>
      <c r="H24" s="71">
        <v>2395.1032900000005</v>
      </c>
      <c r="I24" s="71">
        <v>1005.5</v>
      </c>
      <c r="J24" s="71">
        <v>1005.5</v>
      </c>
      <c r="K24" s="71">
        <v>1005.5</v>
      </c>
      <c r="L24" s="71">
        <v>1005.5</v>
      </c>
      <c r="M24" s="71">
        <v>905.5</v>
      </c>
      <c r="N24" s="71">
        <f t="shared" si="0"/>
        <v>23859.506764400001</v>
      </c>
      <c r="O24" s="13"/>
    </row>
    <row r="25" spans="1:15" ht="15.75" customHeight="1">
      <c r="A25" s="70" t="s">
        <v>145</v>
      </c>
      <c r="B25" s="71">
        <v>2036.5124556599999</v>
      </c>
      <c r="C25" s="71">
        <v>1705.2213436800002</v>
      </c>
      <c r="D25" s="71">
        <v>1881.9127415</v>
      </c>
      <c r="E25" s="71">
        <v>1977.0286060000001</v>
      </c>
      <c r="F25" s="71">
        <v>2109.80882552</v>
      </c>
      <c r="G25" s="71">
        <v>1693.0305813000002</v>
      </c>
      <c r="H25" s="71">
        <v>2136.10262792</v>
      </c>
      <c r="I25" s="71">
        <v>1319.9850399999998</v>
      </c>
      <c r="J25" s="71">
        <v>1291.3797099999999</v>
      </c>
      <c r="K25" s="71">
        <v>1771.8774999999998</v>
      </c>
      <c r="L25" s="71">
        <v>1512.37375</v>
      </c>
      <c r="M25" s="71">
        <v>2554.9561999999996</v>
      </c>
      <c r="N25" s="71">
        <f t="shared" si="0"/>
        <v>21990.189381579996</v>
      </c>
      <c r="O25" s="13"/>
    </row>
    <row r="26" spans="1:15" ht="15.75" customHeight="1">
      <c r="A26" s="70" t="s">
        <v>146</v>
      </c>
      <c r="B26" s="71">
        <v>0</v>
      </c>
      <c r="C26" s="71">
        <v>0</v>
      </c>
      <c r="D26" s="71">
        <v>0</v>
      </c>
      <c r="E26" s="71">
        <v>195.59700000000001</v>
      </c>
      <c r="F26" s="71">
        <v>209.34288045000005</v>
      </c>
      <c r="G26" s="71">
        <v>202.76978610000003</v>
      </c>
      <c r="H26" s="71">
        <v>211.14704000000003</v>
      </c>
      <c r="I26" s="71">
        <v>186.48084</v>
      </c>
      <c r="J26" s="71">
        <v>181.71328500000001</v>
      </c>
      <c r="K26" s="71">
        <v>0</v>
      </c>
      <c r="L26" s="71">
        <v>0</v>
      </c>
      <c r="M26" s="71">
        <v>329.70225000000005</v>
      </c>
      <c r="N26" s="71">
        <f t="shared" si="0"/>
        <v>1516.7530815500002</v>
      </c>
      <c r="O26" s="13"/>
    </row>
    <row r="27" spans="1:15" ht="15.75" customHeight="1">
      <c r="A27" s="70" t="s">
        <v>147</v>
      </c>
      <c r="B27" s="71">
        <v>3852.4270419999998</v>
      </c>
      <c r="C27" s="71">
        <v>3815.4147840000005</v>
      </c>
      <c r="D27" s="71">
        <v>4029.0995750000002</v>
      </c>
      <c r="E27" s="71">
        <v>7737.5567299999993</v>
      </c>
      <c r="F27" s="71">
        <v>3958.1954460000002</v>
      </c>
      <c r="G27" s="71">
        <v>7623.5033880000001</v>
      </c>
      <c r="H27" s="71">
        <v>4247.9041280000001</v>
      </c>
      <c r="I27" s="71">
        <v>7459.2335999999996</v>
      </c>
      <c r="J27" s="71">
        <v>7268.5313999999998</v>
      </c>
      <c r="K27" s="71">
        <v>10471.85</v>
      </c>
      <c r="L27" s="71">
        <v>8741.8250000000007</v>
      </c>
      <c r="M27" s="71"/>
      <c r="N27" s="71">
        <f t="shared" si="0"/>
        <v>69205.541093000007</v>
      </c>
      <c r="O27" s="13"/>
    </row>
    <row r="28" spans="1:15" ht="15.75" customHeight="1">
      <c r="A28" s="70" t="s">
        <v>148</v>
      </c>
      <c r="B28" s="71">
        <v>111368.52124500001</v>
      </c>
      <c r="C28" s="71">
        <v>107522.69683999999</v>
      </c>
      <c r="D28" s="71">
        <v>95834.116744999992</v>
      </c>
      <c r="E28" s="71">
        <v>79516.226790000001</v>
      </c>
      <c r="F28" s="71">
        <v>92896.245469999994</v>
      </c>
      <c r="G28" s="71">
        <v>89985.19068</v>
      </c>
      <c r="H28" s="71">
        <v>86827.524480000007</v>
      </c>
      <c r="I28" s="71">
        <v>83743.224000000002</v>
      </c>
      <c r="J28" s="71">
        <v>64557.042000000001</v>
      </c>
      <c r="K28" s="71">
        <v>75410.55</v>
      </c>
      <c r="L28" s="71">
        <v>68747.55</v>
      </c>
      <c r="M28" s="71">
        <v>77106.899999999994</v>
      </c>
      <c r="N28" s="71">
        <f t="shared" si="0"/>
        <v>1033515.7882500002</v>
      </c>
      <c r="O28" s="13"/>
    </row>
    <row r="29" spans="1:15" ht="15.75" customHeight="1">
      <c r="A29" s="70" t="s">
        <v>149</v>
      </c>
      <c r="B29" s="71">
        <v>1000</v>
      </c>
      <c r="C29" s="71">
        <v>1000</v>
      </c>
      <c r="D29" s="71">
        <v>1000</v>
      </c>
      <c r="E29" s="71">
        <v>1000</v>
      </c>
      <c r="F29" s="71">
        <v>1000</v>
      </c>
      <c r="G29" s="71">
        <v>1000</v>
      </c>
      <c r="H29" s="71">
        <v>1000</v>
      </c>
      <c r="I29" s="71">
        <v>1000</v>
      </c>
      <c r="J29" s="71">
        <v>1000</v>
      </c>
      <c r="K29" s="71">
        <v>1000</v>
      </c>
      <c r="L29" s="71">
        <v>1000</v>
      </c>
      <c r="M29" s="71">
        <v>1000</v>
      </c>
      <c r="N29" s="71">
        <f t="shared" si="0"/>
        <v>12000</v>
      </c>
      <c r="O29" s="13"/>
    </row>
    <row r="30" spans="1:15" ht="15.75" customHeight="1">
      <c r="A30" s="70" t="s">
        <v>150</v>
      </c>
      <c r="B30" s="71">
        <v>6534</v>
      </c>
      <c r="C30" s="71">
        <v>6534</v>
      </c>
      <c r="D30" s="71">
        <v>6534</v>
      </c>
      <c r="E30" s="71">
        <v>6534</v>
      </c>
      <c r="F30" s="71">
        <v>6534</v>
      </c>
      <c r="G30" s="71">
        <v>6534</v>
      </c>
      <c r="H30" s="71">
        <v>6534</v>
      </c>
      <c r="I30" s="71">
        <v>6534</v>
      </c>
      <c r="J30" s="71">
        <v>6534</v>
      </c>
      <c r="K30" s="71">
        <v>6534</v>
      </c>
      <c r="L30" s="71">
        <v>6534</v>
      </c>
      <c r="M30" s="71">
        <v>6534</v>
      </c>
      <c r="N30" s="71">
        <f t="shared" si="0"/>
        <v>78408</v>
      </c>
      <c r="O30" s="13"/>
    </row>
    <row r="31" spans="1:15" ht="15.75" customHeight="1">
      <c r="A31" s="72" t="s">
        <v>151</v>
      </c>
      <c r="B31" s="73">
        <v>27140.689586020017</v>
      </c>
      <c r="C31" s="73">
        <v>21146.272061520023</v>
      </c>
      <c r="D31" s="73">
        <v>7265.7495259999996</v>
      </c>
      <c r="E31" s="73">
        <v>9015.3501510000206</v>
      </c>
      <c r="F31" s="73">
        <v>46.88985718000913</v>
      </c>
      <c r="G31" s="73">
        <v>29052.201666100009</v>
      </c>
      <c r="H31" s="73">
        <v>31730.711255680071</v>
      </c>
      <c r="I31" s="73">
        <v>8218.4260800000047</v>
      </c>
      <c r="J31" s="73">
        <v>-2051.4405800000532</v>
      </c>
      <c r="K31" s="73">
        <v>-4271.1875000000582</v>
      </c>
      <c r="L31" s="73">
        <v>8393.4937499999651</v>
      </c>
      <c r="M31" s="73">
        <v>158963.10330000002</v>
      </c>
      <c r="N31" s="73">
        <f t="shared" si="0"/>
        <v>294650.25915350002</v>
      </c>
      <c r="O31" s="74"/>
    </row>
    <row r="32" spans="1:15" ht="15.75" customHeight="1">
      <c r="A32" s="66" t="s">
        <v>152</v>
      </c>
      <c r="B32" s="75">
        <f t="shared" ref="B32:N32" si="1">SUM(B7:B31)</f>
        <v>390515.91565600003</v>
      </c>
      <c r="C32" s="75">
        <f t="shared" si="1"/>
        <v>342435.53674000001</v>
      </c>
      <c r="D32" s="75">
        <f t="shared" si="1"/>
        <v>391157.099025</v>
      </c>
      <c r="E32" s="75">
        <f t="shared" si="1"/>
        <v>370731.97033000004</v>
      </c>
      <c r="F32" s="75">
        <f t="shared" si="1"/>
        <v>372189.33413899998</v>
      </c>
      <c r="G32" s="75">
        <f t="shared" si="1"/>
        <v>369818.30772000004</v>
      </c>
      <c r="H32" s="75">
        <f t="shared" si="1"/>
        <v>362314.72479200008</v>
      </c>
      <c r="I32" s="75">
        <f t="shared" si="1"/>
        <v>322699.09840000002</v>
      </c>
      <c r="J32" s="75">
        <f t="shared" si="1"/>
        <v>287046.59409999999</v>
      </c>
      <c r="K32" s="75">
        <f t="shared" si="1"/>
        <v>338273.6</v>
      </c>
      <c r="L32" s="75">
        <f t="shared" si="1"/>
        <v>317777.45</v>
      </c>
      <c r="M32" s="75">
        <f t="shared" si="1"/>
        <v>366896.67500000005</v>
      </c>
      <c r="N32" s="75">
        <f t="shared" si="1"/>
        <v>4231856.3059020005</v>
      </c>
      <c r="O32" s="69"/>
    </row>
    <row r="33" spans="2:14" ht="15.75" customHeight="1">
      <c r="B33" s="71"/>
      <c r="C33" s="71"/>
      <c r="D33" s="71"/>
      <c r="E33" s="71"/>
      <c r="F33" s="71"/>
      <c r="G33" s="71"/>
      <c r="H33" s="71"/>
      <c r="I33" s="71"/>
      <c r="J33" s="71"/>
      <c r="K33" s="71"/>
      <c r="L33" s="71"/>
      <c r="M33" s="71"/>
      <c r="N33" s="71"/>
    </row>
    <row r="34" spans="2:14" ht="15.75" customHeight="1">
      <c r="B34" s="89"/>
      <c r="C34" s="89"/>
      <c r="D34" s="89"/>
      <c r="E34" s="89"/>
      <c r="F34" s="89"/>
      <c r="G34" s="89"/>
      <c r="H34" s="89"/>
      <c r="I34" s="89"/>
      <c r="J34" s="89"/>
      <c r="K34" s="89"/>
      <c r="L34" s="89"/>
      <c r="M34" s="89"/>
      <c r="N34" s="89"/>
    </row>
    <row r="35" spans="2:14" ht="15.75" customHeight="1">
      <c r="B35" s="89"/>
      <c r="C35" s="89"/>
      <c r="D35" s="89"/>
      <c r="E35" s="89"/>
      <c r="F35" s="89"/>
      <c r="G35" s="89"/>
      <c r="H35" s="89"/>
      <c r="I35" s="89"/>
      <c r="J35" s="89"/>
      <c r="K35" s="89"/>
      <c r="L35" s="89"/>
      <c r="M35" s="89"/>
      <c r="N35" s="89"/>
    </row>
    <row r="36" spans="2:14" ht="15.75" customHeight="1">
      <c r="B36" s="89"/>
      <c r="C36" s="89"/>
      <c r="D36" s="89"/>
      <c r="E36" s="89"/>
      <c r="F36" s="89"/>
      <c r="G36" s="89"/>
      <c r="H36" s="89"/>
      <c r="I36" s="89"/>
      <c r="J36" s="89"/>
      <c r="K36" s="89"/>
      <c r="L36" s="89"/>
      <c r="M36" s="89"/>
      <c r="N36" s="89"/>
    </row>
    <row r="37" spans="2:14" ht="15.75" customHeight="1">
      <c r="B37" s="89"/>
      <c r="C37" s="89"/>
      <c r="D37" s="89"/>
      <c r="E37" s="89"/>
      <c r="F37" s="89"/>
      <c r="G37" s="89"/>
      <c r="H37" s="89"/>
      <c r="I37" s="89"/>
      <c r="J37" s="89"/>
      <c r="K37" s="89"/>
      <c r="L37" s="89"/>
      <c r="M37" s="89"/>
      <c r="N37" s="89"/>
    </row>
    <row r="38" spans="2:14" ht="15.75" customHeight="1">
      <c r="B38" s="89"/>
      <c r="C38" s="89"/>
      <c r="D38" s="89"/>
      <c r="E38" s="89"/>
      <c r="F38" s="89"/>
      <c r="G38" s="89"/>
      <c r="H38" s="89"/>
      <c r="I38" s="89"/>
      <c r="J38" s="89"/>
      <c r="K38" s="89"/>
      <c r="L38" s="89"/>
      <c r="M38" s="89"/>
      <c r="N38" s="89"/>
    </row>
    <row r="39" spans="2:14" ht="15.75" customHeight="1">
      <c r="B39" s="89"/>
      <c r="C39" s="89"/>
      <c r="D39" s="89"/>
      <c r="E39" s="89"/>
      <c r="F39" s="89"/>
      <c r="G39" s="89"/>
      <c r="H39" s="89"/>
      <c r="I39" s="89"/>
      <c r="J39" s="89"/>
      <c r="K39" s="89"/>
      <c r="L39" s="89"/>
      <c r="M39" s="89"/>
      <c r="N39" s="89"/>
    </row>
    <row r="40" spans="2:14" ht="15.75" customHeight="1">
      <c r="B40" s="89"/>
      <c r="C40" s="89"/>
      <c r="D40" s="89"/>
      <c r="E40" s="89"/>
      <c r="F40" s="89"/>
      <c r="G40" s="89"/>
      <c r="H40" s="89"/>
      <c r="I40" s="89"/>
      <c r="J40" s="89"/>
      <c r="K40" s="89"/>
      <c r="L40" s="89"/>
      <c r="M40" s="89"/>
      <c r="N40" s="89"/>
    </row>
    <row r="41" spans="2:14" ht="15.75" customHeight="1">
      <c r="B41" s="89"/>
      <c r="C41" s="89"/>
      <c r="D41" s="89"/>
      <c r="E41" s="89"/>
      <c r="F41" s="89"/>
      <c r="G41" s="89"/>
      <c r="H41" s="89"/>
      <c r="I41" s="89"/>
      <c r="J41" s="89"/>
      <c r="K41" s="89"/>
      <c r="L41" s="89"/>
      <c r="M41" s="89"/>
      <c r="N41" s="89"/>
    </row>
    <row r="42" spans="2:14" ht="15.75" customHeight="1">
      <c r="B42" s="89"/>
      <c r="C42" s="89"/>
      <c r="D42" s="89"/>
      <c r="E42" s="89"/>
      <c r="F42" s="89"/>
      <c r="G42" s="89"/>
      <c r="H42" s="89"/>
      <c r="I42" s="89"/>
      <c r="J42" s="89"/>
      <c r="K42" s="89"/>
      <c r="L42" s="89"/>
      <c r="M42" s="89"/>
      <c r="N42" s="89"/>
    </row>
    <row r="43" spans="2:14" ht="15.75" customHeight="1">
      <c r="B43" s="89"/>
      <c r="C43" s="89"/>
      <c r="D43" s="89"/>
      <c r="E43" s="89"/>
      <c r="F43" s="89"/>
      <c r="G43" s="89"/>
      <c r="H43" s="89"/>
      <c r="I43" s="89"/>
      <c r="J43" s="89"/>
      <c r="K43" s="89"/>
      <c r="L43" s="89"/>
      <c r="M43" s="89"/>
      <c r="N43" s="89"/>
    </row>
    <row r="44" spans="2:14" ht="15.75" customHeight="1">
      <c r="B44" s="89"/>
      <c r="C44" s="89"/>
      <c r="D44" s="89"/>
      <c r="E44" s="89"/>
      <c r="F44" s="89"/>
      <c r="G44" s="89"/>
      <c r="H44" s="89"/>
      <c r="I44" s="89"/>
      <c r="J44" s="89"/>
      <c r="K44" s="89"/>
      <c r="L44" s="89"/>
      <c r="M44" s="89"/>
      <c r="N44" s="89"/>
    </row>
    <row r="45" spans="2:14" ht="15.75" customHeight="1">
      <c r="B45" s="182"/>
      <c r="C45" s="182"/>
      <c r="D45" s="182"/>
      <c r="E45" s="182"/>
      <c r="F45" s="182"/>
      <c r="G45" s="182"/>
      <c r="H45" s="182"/>
      <c r="I45" s="182"/>
      <c r="J45" s="182"/>
      <c r="K45" s="182"/>
      <c r="L45" s="182"/>
      <c r="M45" s="182"/>
    </row>
    <row r="46" spans="2:14" ht="15.75" customHeight="1">
      <c r="B46" s="89"/>
      <c r="C46" s="89"/>
      <c r="D46" s="89"/>
      <c r="E46" s="89"/>
      <c r="F46" s="89"/>
      <c r="G46" s="89"/>
      <c r="H46" s="89"/>
      <c r="I46" s="89"/>
      <c r="J46" s="89"/>
      <c r="K46" s="89"/>
      <c r="L46" s="89"/>
      <c r="M46" s="89"/>
    </row>
    <row r="47" spans="2:14" ht="15.75" customHeight="1">
      <c r="B47" s="89"/>
      <c r="C47" s="89"/>
      <c r="D47" s="89"/>
      <c r="E47" s="89"/>
      <c r="F47" s="89"/>
      <c r="G47" s="89"/>
      <c r="H47" s="89"/>
      <c r="I47" s="89"/>
      <c r="J47" s="89"/>
      <c r="K47" s="89"/>
      <c r="L47" s="89"/>
      <c r="M47" s="89"/>
    </row>
    <row r="48" spans="2:14" ht="15.75" customHeight="1">
      <c r="B48" s="89"/>
      <c r="C48" s="89"/>
      <c r="D48" s="89"/>
      <c r="E48" s="89"/>
      <c r="F48" s="89"/>
      <c r="G48" s="89"/>
      <c r="H48" s="89"/>
      <c r="I48" s="89"/>
      <c r="J48" s="89"/>
      <c r="K48" s="89"/>
      <c r="L48" s="89"/>
      <c r="M48" s="89"/>
    </row>
    <row r="49" spans="2:13" ht="15.75" customHeight="1">
      <c r="B49" s="89"/>
      <c r="C49" s="89"/>
      <c r="D49" s="89"/>
      <c r="E49" s="89"/>
      <c r="F49" s="89"/>
      <c r="G49" s="89"/>
      <c r="H49" s="89"/>
      <c r="I49" s="89"/>
      <c r="J49" s="89"/>
      <c r="K49" s="89"/>
      <c r="L49" s="89"/>
      <c r="M49" s="89"/>
    </row>
    <row r="50" spans="2:13" ht="15.75" customHeight="1">
      <c r="B50" s="89"/>
      <c r="C50" s="89"/>
      <c r="D50" s="89"/>
      <c r="E50" s="89"/>
      <c r="F50" s="89"/>
      <c r="G50" s="89"/>
      <c r="H50" s="89"/>
      <c r="I50" s="89"/>
      <c r="J50" s="89"/>
      <c r="K50" s="89"/>
      <c r="L50" s="89"/>
      <c r="M50" s="89"/>
    </row>
    <row r="51" spans="2:13" ht="15.75" customHeight="1">
      <c r="B51" s="89"/>
      <c r="C51" s="89"/>
      <c r="D51" s="89"/>
      <c r="E51" s="89"/>
      <c r="F51" s="89"/>
      <c r="G51" s="89"/>
      <c r="H51" s="89"/>
      <c r="I51" s="89"/>
      <c r="J51" s="89"/>
      <c r="K51" s="89"/>
      <c r="L51" s="89"/>
      <c r="M51" s="89"/>
    </row>
    <row r="52" spans="2:13" ht="15.75" customHeight="1">
      <c r="B52" s="89"/>
      <c r="C52" s="89"/>
      <c r="D52" s="89"/>
      <c r="E52" s="89"/>
      <c r="F52" s="89"/>
      <c r="G52" s="89"/>
      <c r="H52" s="89"/>
      <c r="I52" s="89"/>
      <c r="J52" s="89"/>
      <c r="K52" s="89"/>
      <c r="L52" s="89"/>
      <c r="M52" s="89"/>
    </row>
    <row r="53" spans="2:13" ht="15.75" customHeight="1">
      <c r="B53" s="89"/>
      <c r="C53" s="89"/>
      <c r="D53" s="89"/>
      <c r="E53" s="89"/>
      <c r="F53" s="89"/>
      <c r="G53" s="89"/>
      <c r="H53" s="89"/>
      <c r="I53" s="89"/>
      <c r="J53" s="89"/>
      <c r="K53" s="89"/>
      <c r="L53" s="89"/>
      <c r="M53" s="89"/>
    </row>
    <row r="54" spans="2:13" ht="15.75" customHeight="1">
      <c r="B54" s="89"/>
      <c r="C54" s="89"/>
      <c r="D54" s="89"/>
      <c r="E54" s="89"/>
      <c r="F54" s="89"/>
      <c r="G54" s="89"/>
      <c r="H54" s="89"/>
      <c r="I54" s="89"/>
      <c r="J54" s="89"/>
      <c r="K54" s="89"/>
      <c r="L54" s="89"/>
      <c r="M54" s="89"/>
    </row>
    <row r="55" spans="2:13" ht="15.75" customHeight="1">
      <c r="B55" s="89"/>
      <c r="C55" s="89"/>
      <c r="D55" s="89"/>
      <c r="E55" s="89"/>
      <c r="F55" s="89"/>
      <c r="G55" s="89"/>
      <c r="H55" s="89"/>
      <c r="I55" s="89"/>
      <c r="J55" s="89"/>
      <c r="K55" s="89"/>
      <c r="L55" s="89"/>
      <c r="M55" s="89"/>
    </row>
  </sheetData>
  <pageMargins left="0.7" right="0.7" top="0.75" bottom="0.75" header="0.3" footer="0.3"/>
  <tableParts count="2">
    <tablePart r:id="rId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19EEC-9F0D-7547-9B37-E78D00D0FA43}">
  <sheetPr>
    <outlinePr summaryBelow="0" summaryRight="0"/>
  </sheetPr>
  <dimension ref="A1:O55"/>
  <sheetViews>
    <sheetView showGridLines="0" topLeftCell="A27" workbookViewId="0">
      <selection activeCell="J60" sqref="J60"/>
    </sheetView>
  </sheetViews>
  <sheetFormatPr baseColWidth="10" defaultColWidth="12.6640625" defaultRowHeight="15.75" customHeight="1"/>
  <cols>
    <col min="1" max="1" width="21.1640625" customWidth="1"/>
    <col min="2" max="17" width="15.5" customWidth="1"/>
  </cols>
  <sheetData>
    <row r="1" spans="1:15" ht="15.75" customHeight="1">
      <c r="A1" s="9" t="s">
        <v>27</v>
      </c>
      <c r="B1" s="10" t="s">
        <v>28</v>
      </c>
      <c r="C1" s="10"/>
      <c r="D1" s="10"/>
      <c r="E1" s="10"/>
      <c r="F1" s="10"/>
      <c r="G1" s="10"/>
      <c r="H1" s="10"/>
      <c r="I1" s="10"/>
      <c r="J1" s="10"/>
      <c r="K1" s="10"/>
      <c r="L1" s="10"/>
      <c r="M1" s="10"/>
    </row>
    <row r="2" spans="1:15" ht="15.75" customHeight="1">
      <c r="A2" s="9" t="s">
        <v>29</v>
      </c>
      <c r="B2" s="10" t="s">
        <v>111</v>
      </c>
      <c r="C2" s="10"/>
      <c r="D2" s="10"/>
      <c r="E2" s="10"/>
      <c r="F2" s="10"/>
      <c r="G2" s="10"/>
      <c r="H2" s="10"/>
      <c r="I2" s="10"/>
      <c r="J2" s="10"/>
      <c r="K2" s="10"/>
      <c r="L2" s="10"/>
      <c r="M2" s="10"/>
    </row>
    <row r="3" spans="1:15" ht="15.75" customHeight="1">
      <c r="A3" s="9" t="s">
        <v>33</v>
      </c>
      <c r="B3" s="10" t="s">
        <v>34</v>
      </c>
      <c r="C3" s="10"/>
      <c r="D3" s="10"/>
      <c r="E3" s="10"/>
      <c r="F3" s="10"/>
      <c r="G3" s="10"/>
      <c r="H3" s="10"/>
      <c r="I3" s="10"/>
      <c r="J3" s="10"/>
      <c r="K3" s="10"/>
      <c r="L3" s="10"/>
      <c r="M3" s="10"/>
    </row>
    <row r="4" spans="1:15" ht="15.75" customHeight="1">
      <c r="B4" s="10"/>
      <c r="C4" s="10"/>
      <c r="D4" s="10"/>
      <c r="E4" s="10"/>
      <c r="F4" s="10"/>
      <c r="G4" s="10"/>
      <c r="H4" s="10"/>
      <c r="I4" s="10"/>
      <c r="J4" s="10"/>
      <c r="K4" s="10"/>
      <c r="L4" s="10"/>
      <c r="M4" s="10"/>
    </row>
    <row r="5" spans="1:15" ht="15.75" customHeight="1">
      <c r="B5" s="64" t="s">
        <v>112</v>
      </c>
      <c r="C5" s="64" t="s">
        <v>112</v>
      </c>
      <c r="D5" s="64" t="s">
        <v>112</v>
      </c>
      <c r="E5" s="64" t="s">
        <v>112</v>
      </c>
      <c r="F5" s="64" t="s">
        <v>112</v>
      </c>
      <c r="G5" s="64" t="s">
        <v>112</v>
      </c>
      <c r="H5" s="64" t="s">
        <v>112</v>
      </c>
      <c r="I5" s="65" t="s">
        <v>113</v>
      </c>
      <c r="J5" s="65" t="s">
        <v>113</v>
      </c>
      <c r="K5" s="65" t="s">
        <v>113</v>
      </c>
      <c r="L5" s="65" t="s">
        <v>113</v>
      </c>
      <c r="M5" s="65" t="s">
        <v>113</v>
      </c>
      <c r="N5" s="13"/>
    </row>
    <row r="6" spans="1:15" ht="15.75" customHeight="1">
      <c r="A6" s="66"/>
      <c r="B6" s="67" t="s">
        <v>114</v>
      </c>
      <c r="C6" s="67" t="s">
        <v>115</v>
      </c>
      <c r="D6" s="67" t="s">
        <v>116</v>
      </c>
      <c r="E6" s="67" t="s">
        <v>117</v>
      </c>
      <c r="F6" s="67" t="s">
        <v>118</v>
      </c>
      <c r="G6" s="67" t="s">
        <v>119</v>
      </c>
      <c r="H6" s="67" t="s">
        <v>120</v>
      </c>
      <c r="I6" s="67" t="s">
        <v>121</v>
      </c>
      <c r="J6" s="67" t="s">
        <v>122</v>
      </c>
      <c r="K6" s="67" t="s">
        <v>123</v>
      </c>
      <c r="L6" s="67" t="s">
        <v>124</v>
      </c>
      <c r="M6" s="67" t="s">
        <v>125</v>
      </c>
      <c r="N6" s="68" t="s">
        <v>126</v>
      </c>
      <c r="O6" s="69"/>
    </row>
    <row r="7" spans="1:15" ht="15.75" customHeight="1">
      <c r="A7" s="70" t="s">
        <v>127</v>
      </c>
      <c r="B7" s="71">
        <v>2056.4897849999998</v>
      </c>
      <c r="C7" s="71">
        <v>933</v>
      </c>
      <c r="D7" s="71">
        <v>1227.5650000000001</v>
      </c>
      <c r="E7" s="71">
        <v>1336.7275</v>
      </c>
      <c r="F7" s="71">
        <v>1313.3615</v>
      </c>
      <c r="G7" s="71">
        <v>1137.2485000000001</v>
      </c>
      <c r="H7" s="71">
        <v>1162.6715000000002</v>
      </c>
      <c r="I7" s="71">
        <v>502.75</v>
      </c>
      <c r="J7" s="71">
        <v>502.75</v>
      </c>
      <c r="K7" s="71">
        <v>502.75</v>
      </c>
      <c r="L7" s="71">
        <v>502.75</v>
      </c>
      <c r="M7" s="71">
        <v>452.75</v>
      </c>
      <c r="N7" s="71">
        <f t="shared" ref="N7:N31" si="0">SUM(B7:M7)</f>
        <v>11630.813785</v>
      </c>
      <c r="O7" s="13"/>
    </row>
    <row r="8" spans="1:15" ht="15.75" customHeight="1">
      <c r="A8" s="70" t="s">
        <v>128</v>
      </c>
      <c r="B8" s="71">
        <v>1500</v>
      </c>
      <c r="C8" s="71">
        <v>1500</v>
      </c>
      <c r="D8" s="71">
        <v>1500</v>
      </c>
      <c r="E8" s="71">
        <v>1500</v>
      </c>
      <c r="F8" s="71">
        <v>1500</v>
      </c>
      <c r="G8" s="71">
        <v>1500</v>
      </c>
      <c r="H8" s="71">
        <v>1500</v>
      </c>
      <c r="I8" s="71">
        <v>1500</v>
      </c>
      <c r="J8" s="71">
        <v>1500</v>
      </c>
      <c r="K8" s="71">
        <v>1500</v>
      </c>
      <c r="L8" s="71">
        <v>1500</v>
      </c>
      <c r="M8" s="71">
        <v>1500</v>
      </c>
      <c r="N8" s="71">
        <f t="shared" si="0"/>
        <v>18000</v>
      </c>
      <c r="O8" s="13"/>
    </row>
    <row r="9" spans="1:15" ht="15.75" customHeight="1">
      <c r="A9" s="70" t="s">
        <v>129</v>
      </c>
      <c r="B9" s="71">
        <v>4336.6049999999996</v>
      </c>
      <c r="C9" s="71">
        <v>6188.8319999999994</v>
      </c>
      <c r="D9" s="71">
        <v>9094.5720000000001</v>
      </c>
      <c r="E9" s="71">
        <v>4780.8720000000003</v>
      </c>
      <c r="F9" s="71">
        <v>7438.0950000000012</v>
      </c>
      <c r="G9" s="71">
        <v>6514.2449999999999</v>
      </c>
      <c r="H9" s="71">
        <v>7514.1</v>
      </c>
      <c r="I9" s="71">
        <v>6782.4000000000005</v>
      </c>
      <c r="J9" s="71">
        <v>6536.7</v>
      </c>
      <c r="K9" s="71">
        <v>7540.2</v>
      </c>
      <c r="L9" s="71">
        <v>6561</v>
      </c>
      <c r="M9" s="71">
        <v>6024.6</v>
      </c>
      <c r="N9" s="71">
        <f t="shared" si="0"/>
        <v>79312.221000000005</v>
      </c>
      <c r="O9" s="13"/>
    </row>
    <row r="10" spans="1:15" ht="15.75" customHeight="1">
      <c r="A10" s="70" t="s">
        <v>130</v>
      </c>
      <c r="B10" s="71">
        <v>1513.57648176</v>
      </c>
      <c r="C10" s="71">
        <v>813.57600000000002</v>
      </c>
      <c r="D10" s="71">
        <v>1080.2572</v>
      </c>
      <c r="E10" s="71">
        <v>1165.6263800000002</v>
      </c>
      <c r="F10" s="71">
        <v>1113.730552</v>
      </c>
      <c r="G10" s="71">
        <v>927.99477600000012</v>
      </c>
      <c r="H10" s="71">
        <v>958.04131600000005</v>
      </c>
      <c r="I10" s="71">
        <v>402.2</v>
      </c>
      <c r="J10" s="71">
        <v>402.2</v>
      </c>
      <c r="K10" s="71">
        <v>402.2</v>
      </c>
      <c r="L10" s="71">
        <v>402.2</v>
      </c>
      <c r="M10" s="71">
        <v>362.2</v>
      </c>
      <c r="N10" s="71">
        <f t="shared" si="0"/>
        <v>9543.8027057600029</v>
      </c>
      <c r="O10" s="13"/>
    </row>
    <row r="11" spans="1:15" ht="15.75" customHeight="1">
      <c r="A11" s="70" t="s">
        <v>131</v>
      </c>
      <c r="B11" s="71">
        <v>0</v>
      </c>
      <c r="C11" s="71">
        <v>0</v>
      </c>
      <c r="D11" s="71">
        <v>0</v>
      </c>
      <c r="E11" s="71">
        <v>3325.1489999999999</v>
      </c>
      <c r="F11" s="71">
        <v>3558.8289676500003</v>
      </c>
      <c r="G11" s="71">
        <v>3447.0863637000002</v>
      </c>
      <c r="H11" s="71">
        <v>3589.4996800000004</v>
      </c>
      <c r="I11" s="71">
        <v>3170.1742799999997</v>
      </c>
      <c r="J11" s="71">
        <v>3089.125845</v>
      </c>
      <c r="K11" s="71">
        <v>0</v>
      </c>
      <c r="L11" s="71">
        <v>0</v>
      </c>
      <c r="M11" s="71">
        <v>5604.9382500000002</v>
      </c>
      <c r="N11" s="71">
        <f t="shared" si="0"/>
        <v>25784.802386349998</v>
      </c>
      <c r="O11" s="13"/>
    </row>
    <row r="12" spans="1:15" ht="15.75" customHeight="1">
      <c r="A12" s="70" t="s">
        <v>132</v>
      </c>
      <c r="B12" s="71">
        <v>900</v>
      </c>
      <c r="C12" s="71">
        <v>600</v>
      </c>
      <c r="D12" s="71">
        <v>600</v>
      </c>
      <c r="E12" s="71">
        <v>600</v>
      </c>
      <c r="F12" s="71">
        <v>600</v>
      </c>
      <c r="G12" s="71">
        <v>600</v>
      </c>
      <c r="H12" s="71">
        <v>600</v>
      </c>
      <c r="I12" s="71">
        <v>300</v>
      </c>
      <c r="J12" s="71">
        <v>300</v>
      </c>
      <c r="K12" s="71">
        <v>300</v>
      </c>
      <c r="L12" s="71">
        <v>300</v>
      </c>
      <c r="M12" s="71">
        <v>300</v>
      </c>
      <c r="N12" s="71">
        <f t="shared" si="0"/>
        <v>6000</v>
      </c>
      <c r="O12" s="13"/>
    </row>
    <row r="13" spans="1:15" ht="15.75" customHeight="1">
      <c r="A13" s="70" t="s">
        <v>133</v>
      </c>
      <c r="B13" s="71"/>
      <c r="C13" s="71"/>
      <c r="D13" s="71">
        <v>17886.2</v>
      </c>
      <c r="E13" s="71">
        <v>2849.46</v>
      </c>
      <c r="F13" s="71">
        <v>11559.4</v>
      </c>
      <c r="G13" s="71">
        <v>13783.86</v>
      </c>
      <c r="H13" s="71">
        <v>1340.14</v>
      </c>
      <c r="I13" s="71"/>
      <c r="J13" s="71"/>
      <c r="K13" s="71"/>
      <c r="L13" s="71"/>
      <c r="M13" s="71"/>
      <c r="N13" s="71">
        <f t="shared" si="0"/>
        <v>47419.06</v>
      </c>
      <c r="O13" s="13"/>
    </row>
    <row r="14" spans="1:15" ht="15.75" customHeight="1">
      <c r="A14" s="70" t="s">
        <v>134</v>
      </c>
      <c r="B14" s="71">
        <v>6398.6210738999989</v>
      </c>
      <c r="C14" s="71">
        <v>6492.1667184000007</v>
      </c>
      <c r="D14" s="71">
        <v>6708.9207075000004</v>
      </c>
      <c r="E14" s="71">
        <v>6971.07708</v>
      </c>
      <c r="F14" s="71">
        <v>7764.7177475999997</v>
      </c>
      <c r="G14" s="71">
        <v>6145.1659665000016</v>
      </c>
      <c r="H14" s="71">
        <v>8285.4098496000006</v>
      </c>
      <c r="I14" s="71">
        <v>5594.4251999999997</v>
      </c>
      <c r="J14" s="71">
        <v>5451.3985499999999</v>
      </c>
      <c r="K14" s="71">
        <v>7853.8874999999998</v>
      </c>
      <c r="L14" s="71">
        <v>6556.3687499999996</v>
      </c>
      <c r="M14" s="71">
        <v>11869.280999999999</v>
      </c>
      <c r="N14" s="71">
        <f t="shared" si="0"/>
        <v>86091.440143500004</v>
      </c>
      <c r="O14" s="13"/>
    </row>
    <row r="15" spans="1:15" ht="15.75" customHeight="1">
      <c r="A15" s="70" t="s">
        <v>135</v>
      </c>
      <c r="B15" s="71"/>
      <c r="C15" s="71"/>
      <c r="D15" s="71"/>
      <c r="E15" s="71">
        <v>5971.88</v>
      </c>
      <c r="F15" s="71">
        <v>11786.28</v>
      </c>
      <c r="G15" s="71">
        <v>1143.76</v>
      </c>
      <c r="H15" s="71">
        <v>11186.86</v>
      </c>
      <c r="I15" s="71"/>
      <c r="J15" s="71"/>
      <c r="K15" s="71"/>
      <c r="L15" s="71"/>
      <c r="M15" s="71"/>
      <c r="N15" s="71">
        <f t="shared" si="0"/>
        <v>30088.78</v>
      </c>
      <c r="O15" s="13"/>
    </row>
    <row r="16" spans="1:15" ht="15.75" customHeight="1">
      <c r="A16" s="70" t="s">
        <v>136</v>
      </c>
      <c r="B16" s="71">
        <v>41306.132999999994</v>
      </c>
      <c r="C16" s="71">
        <v>37735.424999999996</v>
      </c>
      <c r="D16" s="71">
        <v>44018.069500000005</v>
      </c>
      <c r="E16" s="71">
        <v>42225.675999999999</v>
      </c>
      <c r="F16" s="71">
        <v>35686.683499999999</v>
      </c>
      <c r="G16" s="71">
        <v>39703.122000000003</v>
      </c>
      <c r="H16" s="71">
        <v>28652.455999999998</v>
      </c>
      <c r="I16" s="71">
        <v>45597.15</v>
      </c>
      <c r="J16" s="71">
        <v>40076.699999999997</v>
      </c>
      <c r="K16" s="71">
        <v>43074.9</v>
      </c>
      <c r="L16" s="71">
        <v>40424.400000000001</v>
      </c>
      <c r="M16" s="71">
        <v>45337.799999999996</v>
      </c>
      <c r="N16" s="71">
        <f t="shared" si="0"/>
        <v>483838.51500000007</v>
      </c>
      <c r="O16" s="13"/>
    </row>
    <row r="17" spans="1:15" ht="15.75" customHeight="1">
      <c r="A17" s="70" t="s">
        <v>137</v>
      </c>
      <c r="B17" s="71">
        <v>6398.6210738999989</v>
      </c>
      <c r="C17" s="71">
        <v>6492.1667184000007</v>
      </c>
      <c r="D17" s="71">
        <v>6708.9207075000004</v>
      </c>
      <c r="E17" s="71">
        <v>6971.07708</v>
      </c>
      <c r="F17" s="71">
        <v>7764.7177475999997</v>
      </c>
      <c r="G17" s="71">
        <v>6145.1659665000016</v>
      </c>
      <c r="H17" s="71">
        <v>8285.4098496000006</v>
      </c>
      <c r="I17" s="71">
        <v>5594.4251999999997</v>
      </c>
      <c r="J17" s="71">
        <v>5451.3985499999999</v>
      </c>
      <c r="K17" s="71">
        <v>7853.8874999999998</v>
      </c>
      <c r="L17" s="71">
        <v>6556.3687499999996</v>
      </c>
      <c r="M17" s="71">
        <v>11869.280999999999</v>
      </c>
      <c r="N17" s="71">
        <f t="shared" si="0"/>
        <v>86091.440143500004</v>
      </c>
      <c r="O17" s="13"/>
    </row>
    <row r="18" spans="1:15" ht="15.75" customHeight="1">
      <c r="A18" s="70" t="s">
        <v>138</v>
      </c>
      <c r="B18" s="71">
        <v>11514</v>
      </c>
      <c r="C18" s="71">
        <v>12084</v>
      </c>
      <c r="D18" s="71">
        <v>42830.050799999997</v>
      </c>
      <c r="E18" s="71">
        <v>18653.345600000001</v>
      </c>
      <c r="F18" s="71">
        <v>26525.577599999997</v>
      </c>
      <c r="G18" s="71">
        <v>21601.983999999997</v>
      </c>
      <c r="H18" s="71">
        <v>9150.1540000000005</v>
      </c>
      <c r="I18" s="71">
        <v>7600</v>
      </c>
      <c r="J18" s="71">
        <v>7600</v>
      </c>
      <c r="K18" s="71">
        <v>7600</v>
      </c>
      <c r="L18" s="71">
        <v>7600</v>
      </c>
      <c r="M18" s="71">
        <v>3800</v>
      </c>
      <c r="N18" s="71">
        <f t="shared" si="0"/>
        <v>176559.11199999999</v>
      </c>
      <c r="O18" s="13"/>
    </row>
    <row r="19" spans="1:15" ht="15.75" customHeight="1">
      <c r="A19" s="70" t="s">
        <v>139</v>
      </c>
      <c r="B19" s="71">
        <v>15617.570995799997</v>
      </c>
      <c r="C19" s="71">
        <v>10429.931145600001</v>
      </c>
      <c r="D19" s="71">
        <v>12574.542805000001</v>
      </c>
      <c r="E19" s="71">
        <v>13389.582570000002</v>
      </c>
      <c r="F19" s="71">
        <v>13529.457638399999</v>
      </c>
      <c r="G19" s="71">
        <v>11056.738131000002</v>
      </c>
      <c r="H19" s="71">
        <v>12708.916436400003</v>
      </c>
      <c r="I19" s="71">
        <v>6746.1167999999998</v>
      </c>
      <c r="J19" s="71">
        <v>6650.7656999999999</v>
      </c>
      <c r="K19" s="71">
        <v>8252.4249999999993</v>
      </c>
      <c r="L19" s="71">
        <v>7387.4125000000004</v>
      </c>
      <c r="M19" s="71">
        <v>10629.353999999999</v>
      </c>
      <c r="N19" s="71">
        <f t="shared" si="0"/>
        <v>128972.81372220002</v>
      </c>
      <c r="O19" s="13"/>
    </row>
    <row r="20" spans="1:15" ht="15.75" customHeight="1">
      <c r="A20" s="70" t="s">
        <v>140</v>
      </c>
      <c r="B20" s="71">
        <v>1513.57648176</v>
      </c>
      <c r="C20" s="71">
        <v>813.57600000000002</v>
      </c>
      <c r="D20" s="71">
        <v>1080.2572</v>
      </c>
      <c r="E20" s="71">
        <v>1165.6263800000002</v>
      </c>
      <c r="F20" s="71">
        <v>1113.730552</v>
      </c>
      <c r="G20" s="71">
        <v>927.99477600000012</v>
      </c>
      <c r="H20" s="71">
        <v>958.04131600000005</v>
      </c>
      <c r="I20" s="71">
        <v>402.2</v>
      </c>
      <c r="J20" s="71">
        <v>402.2</v>
      </c>
      <c r="K20" s="71">
        <v>402.2</v>
      </c>
      <c r="L20" s="71">
        <v>402.2</v>
      </c>
      <c r="M20" s="71">
        <v>362.2</v>
      </c>
      <c r="N20" s="71">
        <f t="shared" si="0"/>
        <v>9543.8027057600029</v>
      </c>
      <c r="O20" s="13"/>
    </row>
    <row r="21" spans="1:15" ht="15.75" customHeight="1">
      <c r="A21" s="70" t="s">
        <v>141</v>
      </c>
      <c r="B21" s="71">
        <v>114832.01565</v>
      </c>
      <c r="C21" s="71">
        <v>92582.013600000006</v>
      </c>
      <c r="D21" s="71">
        <v>104586.7625</v>
      </c>
      <c r="E21" s="71">
        <v>128656.84371</v>
      </c>
      <c r="F21" s="71">
        <v>109792.00746000001</v>
      </c>
      <c r="G21" s="71">
        <v>93677.01165</v>
      </c>
      <c r="H21" s="71">
        <v>108216.02688</v>
      </c>
      <c r="I21" s="71">
        <v>108191.87599999999</v>
      </c>
      <c r="J21" s="71">
        <v>111300.06250000001</v>
      </c>
      <c r="K21" s="71">
        <v>139614.625</v>
      </c>
      <c r="L21" s="71">
        <v>122992.875</v>
      </c>
      <c r="M21" s="71"/>
      <c r="N21" s="71">
        <f t="shared" si="0"/>
        <v>1234442.11995</v>
      </c>
      <c r="O21" s="13"/>
    </row>
    <row r="22" spans="1:15" ht="15.75" customHeight="1">
      <c r="A22" s="70" t="s">
        <v>142</v>
      </c>
      <c r="B22" s="71">
        <v>21236.702774200003</v>
      </c>
      <c r="C22" s="71">
        <v>19979.364528400001</v>
      </c>
      <c r="D22" s="71">
        <v>19314.816017499998</v>
      </c>
      <c r="E22" s="71">
        <v>19365.135853000003</v>
      </c>
      <c r="F22" s="71">
        <v>18819.610634599998</v>
      </c>
      <c r="G22" s="71">
        <v>20776.260608800003</v>
      </c>
      <c r="H22" s="71">
        <v>20729.401852800002</v>
      </c>
      <c r="I22" s="71">
        <v>19843.031360000004</v>
      </c>
      <c r="J22" s="71">
        <v>16991.067140000003</v>
      </c>
      <c r="K22" s="71">
        <v>20448.435000000001</v>
      </c>
      <c r="L22" s="71">
        <v>19651.632500000003</v>
      </c>
      <c r="M22" s="71">
        <v>20484.609</v>
      </c>
      <c r="N22" s="71">
        <f t="shared" si="0"/>
        <v>237640.06726929999</v>
      </c>
      <c r="O22" s="13"/>
    </row>
    <row r="23" spans="1:15" ht="15.75" customHeight="1">
      <c r="A23" s="70" t="s">
        <v>143</v>
      </c>
      <c r="B23" s="71">
        <v>5675.9118065999992</v>
      </c>
      <c r="C23" s="71">
        <v>2033.9400000000003</v>
      </c>
      <c r="D23" s="71">
        <v>2700.643</v>
      </c>
      <c r="E23" s="71">
        <v>2914.0659500000002</v>
      </c>
      <c r="F23" s="71">
        <v>2784.3263800000004</v>
      </c>
      <c r="G23" s="71">
        <v>2319.9869400000002</v>
      </c>
      <c r="H23" s="71">
        <v>2395.1032900000005</v>
      </c>
      <c r="I23" s="71">
        <v>1005.5</v>
      </c>
      <c r="J23" s="71">
        <v>1005.5</v>
      </c>
      <c r="K23" s="71">
        <v>1005.5</v>
      </c>
      <c r="L23" s="71">
        <v>1005.5</v>
      </c>
      <c r="M23" s="71">
        <v>905.5</v>
      </c>
      <c r="N23" s="71">
        <f t="shared" si="0"/>
        <v>25751.4773666</v>
      </c>
      <c r="O23" s="13"/>
    </row>
    <row r="24" spans="1:15" ht="15.75" customHeight="1">
      <c r="A24" s="70" t="s">
        <v>144</v>
      </c>
      <c r="B24" s="71">
        <v>3783.9412044000001</v>
      </c>
      <c r="C24" s="71">
        <v>2033.9400000000003</v>
      </c>
      <c r="D24" s="71">
        <v>2700.643</v>
      </c>
      <c r="E24" s="71">
        <v>2914.0659500000002</v>
      </c>
      <c r="F24" s="71">
        <v>2784.3263800000004</v>
      </c>
      <c r="G24" s="71">
        <v>2319.9869400000002</v>
      </c>
      <c r="H24" s="71">
        <v>2395.1032900000005</v>
      </c>
      <c r="I24" s="71">
        <v>1005.5</v>
      </c>
      <c r="J24" s="71">
        <v>1005.5</v>
      </c>
      <c r="K24" s="71">
        <v>1005.5</v>
      </c>
      <c r="L24" s="71">
        <v>1005.5</v>
      </c>
      <c r="M24" s="71">
        <v>905.5</v>
      </c>
      <c r="N24" s="71">
        <f t="shared" si="0"/>
        <v>23859.506764400001</v>
      </c>
      <c r="O24" s="13"/>
    </row>
    <row r="25" spans="1:15" ht="15.75" customHeight="1">
      <c r="A25" s="70" t="s">
        <v>145</v>
      </c>
      <c r="B25" s="71">
        <v>2036.5124556599999</v>
      </c>
      <c r="C25" s="71">
        <v>1705.2213436800002</v>
      </c>
      <c r="D25" s="71">
        <v>1881.9127415</v>
      </c>
      <c r="E25" s="71">
        <v>1977.0286060000001</v>
      </c>
      <c r="F25" s="71">
        <v>2109.80882552</v>
      </c>
      <c r="G25" s="71">
        <v>1693.0305813000002</v>
      </c>
      <c r="H25" s="71">
        <v>2136.10262792</v>
      </c>
      <c r="I25" s="71">
        <v>1319.9850399999998</v>
      </c>
      <c r="J25" s="71">
        <v>1291.3797099999999</v>
      </c>
      <c r="K25" s="71">
        <v>1771.8774999999998</v>
      </c>
      <c r="L25" s="71">
        <v>1512.37375</v>
      </c>
      <c r="M25" s="71">
        <v>2554.9561999999996</v>
      </c>
      <c r="N25" s="71">
        <f t="shared" si="0"/>
        <v>21990.189381579996</v>
      </c>
      <c r="O25" s="13"/>
    </row>
    <row r="26" spans="1:15" ht="15.75" customHeight="1">
      <c r="A26" s="70" t="s">
        <v>146</v>
      </c>
      <c r="B26" s="71">
        <v>0</v>
      </c>
      <c r="C26" s="71">
        <v>0</v>
      </c>
      <c r="D26" s="71">
        <v>0</v>
      </c>
      <c r="E26" s="71">
        <v>195.59700000000001</v>
      </c>
      <c r="F26" s="71">
        <v>209.34288045000005</v>
      </c>
      <c r="G26" s="71">
        <v>202.76978610000003</v>
      </c>
      <c r="H26" s="71">
        <v>211.14704000000003</v>
      </c>
      <c r="I26" s="71">
        <v>186.48084</v>
      </c>
      <c r="J26" s="71">
        <v>181.71328500000001</v>
      </c>
      <c r="K26" s="71">
        <v>0</v>
      </c>
      <c r="L26" s="71">
        <v>0</v>
      </c>
      <c r="M26" s="71">
        <v>329.70225000000005</v>
      </c>
      <c r="N26" s="71">
        <f t="shared" si="0"/>
        <v>1516.7530815500002</v>
      </c>
      <c r="O26" s="13"/>
    </row>
    <row r="27" spans="1:15" ht="15.75" customHeight="1">
      <c r="A27" s="70" t="s">
        <v>147</v>
      </c>
      <c r="B27" s="71">
        <v>3852.4270419999998</v>
      </c>
      <c r="C27" s="71">
        <v>3815.4147840000005</v>
      </c>
      <c r="D27" s="71">
        <v>4029.0995750000002</v>
      </c>
      <c r="E27" s="71">
        <v>7737.5567299999993</v>
      </c>
      <c r="F27" s="71">
        <v>3958.1954460000002</v>
      </c>
      <c r="G27" s="71">
        <v>7623.5033880000001</v>
      </c>
      <c r="H27" s="71">
        <v>4247.9041280000001</v>
      </c>
      <c r="I27" s="71">
        <v>7459.2335999999996</v>
      </c>
      <c r="J27" s="71">
        <v>7268.5313999999998</v>
      </c>
      <c r="K27" s="71">
        <v>10471.85</v>
      </c>
      <c r="L27" s="71">
        <v>8741.8250000000007</v>
      </c>
      <c r="M27" s="71"/>
      <c r="N27" s="71">
        <f t="shared" si="0"/>
        <v>69205.541093000007</v>
      </c>
      <c r="O27" s="13"/>
    </row>
    <row r="28" spans="1:15" ht="15.75" customHeight="1">
      <c r="A28" s="70" t="s">
        <v>148</v>
      </c>
      <c r="B28" s="71">
        <v>111368.52124500001</v>
      </c>
      <c r="C28" s="71">
        <v>107522.69683999999</v>
      </c>
      <c r="D28" s="71">
        <v>95834.116744999992</v>
      </c>
      <c r="E28" s="71">
        <v>79516.226790000001</v>
      </c>
      <c r="F28" s="71">
        <v>92896.245469999994</v>
      </c>
      <c r="G28" s="71">
        <v>89985.19068</v>
      </c>
      <c r="H28" s="71">
        <v>86827.524480000007</v>
      </c>
      <c r="I28" s="71">
        <v>83743.224000000002</v>
      </c>
      <c r="J28" s="71">
        <v>64557.042000000001</v>
      </c>
      <c r="K28" s="71">
        <v>75410.55</v>
      </c>
      <c r="L28" s="71">
        <v>68747.55</v>
      </c>
      <c r="M28" s="71">
        <v>77106.899999999994</v>
      </c>
      <c r="N28" s="71">
        <f t="shared" si="0"/>
        <v>1033515.7882500002</v>
      </c>
      <c r="O28" s="13"/>
    </row>
    <row r="29" spans="1:15" ht="15.75" customHeight="1">
      <c r="A29" s="70" t="s">
        <v>149</v>
      </c>
      <c r="B29" s="71">
        <v>1000</v>
      </c>
      <c r="C29" s="71">
        <v>1000</v>
      </c>
      <c r="D29" s="71">
        <v>1000</v>
      </c>
      <c r="E29" s="71">
        <v>1000</v>
      </c>
      <c r="F29" s="71">
        <v>1000</v>
      </c>
      <c r="G29" s="71">
        <v>1000</v>
      </c>
      <c r="H29" s="71">
        <v>1000</v>
      </c>
      <c r="I29" s="71">
        <v>1000</v>
      </c>
      <c r="J29" s="71">
        <v>1000</v>
      </c>
      <c r="K29" s="71">
        <v>1000</v>
      </c>
      <c r="L29" s="71">
        <v>1000</v>
      </c>
      <c r="M29" s="71">
        <v>1000</v>
      </c>
      <c r="N29" s="71">
        <f t="shared" si="0"/>
        <v>12000</v>
      </c>
      <c r="O29" s="13"/>
    </row>
    <row r="30" spans="1:15" ht="15.75" customHeight="1">
      <c r="A30" s="70" t="s">
        <v>150</v>
      </c>
      <c r="B30" s="71">
        <v>6534</v>
      </c>
      <c r="C30" s="71">
        <v>6534</v>
      </c>
      <c r="D30" s="71">
        <v>6534</v>
      </c>
      <c r="E30" s="71">
        <v>6534</v>
      </c>
      <c r="F30" s="71">
        <v>6534</v>
      </c>
      <c r="G30" s="71">
        <v>6534</v>
      </c>
      <c r="H30" s="71">
        <v>6534</v>
      </c>
      <c r="I30" s="71">
        <v>6534</v>
      </c>
      <c r="J30" s="71">
        <v>6534</v>
      </c>
      <c r="K30" s="71">
        <v>6534</v>
      </c>
      <c r="L30" s="71">
        <v>6534</v>
      </c>
      <c r="M30" s="71">
        <v>6534</v>
      </c>
      <c r="N30" s="71">
        <f t="shared" si="0"/>
        <v>78408</v>
      </c>
      <c r="O30" s="13"/>
    </row>
    <row r="31" spans="1:15" ht="15.75" customHeight="1">
      <c r="A31" s="72" t="s">
        <v>151</v>
      </c>
      <c r="B31" s="73">
        <v>27140.689586020017</v>
      </c>
      <c r="C31" s="73">
        <v>21146.272061520023</v>
      </c>
      <c r="D31" s="73">
        <v>7265.7495259999996</v>
      </c>
      <c r="E31" s="73">
        <v>9015.3501510000206</v>
      </c>
      <c r="F31" s="73">
        <v>46.88985718000913</v>
      </c>
      <c r="G31" s="73">
        <v>29052.201666100009</v>
      </c>
      <c r="H31" s="73">
        <v>31730.711255680071</v>
      </c>
      <c r="I31" s="73">
        <v>8218.4260800000047</v>
      </c>
      <c r="J31" s="73">
        <v>-2051.4405800000532</v>
      </c>
      <c r="K31" s="73">
        <v>-4271.1875000000582</v>
      </c>
      <c r="L31" s="73">
        <v>8393.4937499999651</v>
      </c>
      <c r="M31" s="73">
        <v>158963.10330000002</v>
      </c>
      <c r="N31" s="73">
        <f t="shared" si="0"/>
        <v>294650.25915350002</v>
      </c>
      <c r="O31" s="74"/>
    </row>
    <row r="32" spans="1:15" ht="15.75" customHeight="1">
      <c r="A32" s="66" t="s">
        <v>152</v>
      </c>
      <c r="B32" s="75">
        <f t="shared" ref="B32:N32" si="1">SUM(B7:B31)</f>
        <v>390515.91565600003</v>
      </c>
      <c r="C32" s="75">
        <f t="shared" si="1"/>
        <v>342435.53674000001</v>
      </c>
      <c r="D32" s="75">
        <f t="shared" si="1"/>
        <v>391157.099025</v>
      </c>
      <c r="E32" s="75">
        <f t="shared" si="1"/>
        <v>370731.97033000004</v>
      </c>
      <c r="F32" s="75">
        <f t="shared" si="1"/>
        <v>372189.33413899998</v>
      </c>
      <c r="G32" s="75">
        <f t="shared" si="1"/>
        <v>369818.30772000004</v>
      </c>
      <c r="H32" s="75">
        <f t="shared" si="1"/>
        <v>362314.72479200008</v>
      </c>
      <c r="I32" s="75">
        <f t="shared" si="1"/>
        <v>322699.09840000002</v>
      </c>
      <c r="J32" s="75">
        <f t="shared" si="1"/>
        <v>287046.59409999999</v>
      </c>
      <c r="K32" s="75">
        <f t="shared" si="1"/>
        <v>338273.6</v>
      </c>
      <c r="L32" s="75">
        <f t="shared" si="1"/>
        <v>317777.45</v>
      </c>
      <c r="M32" s="75">
        <f t="shared" si="1"/>
        <v>366896.67500000005</v>
      </c>
      <c r="N32" s="75">
        <f t="shared" si="1"/>
        <v>4231856.3059020005</v>
      </c>
      <c r="O32" s="69"/>
    </row>
    <row r="33" spans="1:14" ht="15.75" customHeight="1">
      <c r="B33" s="71"/>
      <c r="C33" s="71"/>
      <c r="D33" s="71"/>
      <c r="E33" s="71"/>
      <c r="F33" s="71"/>
      <c r="G33" s="71"/>
      <c r="H33" s="71"/>
      <c r="I33" s="71"/>
      <c r="J33" s="71"/>
      <c r="K33" s="71"/>
      <c r="L33" s="71"/>
      <c r="M33" s="71"/>
      <c r="N33" s="71"/>
    </row>
    <row r="34" spans="1:14" ht="15.75" customHeight="1">
      <c r="A34" t="str" cm="1">
        <f t="array" ref="A34:N43">_xlfn._xlws.SORT(_xlfn._xlws.FILTER($A$7:$N$31, $N$7:$N$31&gt;=LARGE(N7:N31, 10)), 14, -1)</f>
        <v>Puma</v>
      </c>
      <c r="B34" s="89">
        <v>114832.01565</v>
      </c>
      <c r="C34" s="89">
        <v>92582.013600000006</v>
      </c>
      <c r="D34" s="89">
        <v>104586.7625</v>
      </c>
      <c r="E34" s="89">
        <v>128656.84371</v>
      </c>
      <c r="F34" s="89">
        <v>109792.00746000001</v>
      </c>
      <c r="G34" s="89">
        <v>93677.01165</v>
      </c>
      <c r="H34" s="89">
        <v>108216.02688</v>
      </c>
      <c r="I34" s="89">
        <v>108191.87599999999</v>
      </c>
      <c r="J34" s="89">
        <v>111300.06250000001</v>
      </c>
      <c r="K34" s="89">
        <v>139614.625</v>
      </c>
      <c r="L34" s="89">
        <v>122992.875</v>
      </c>
      <c r="M34" s="89">
        <v>0</v>
      </c>
      <c r="N34" s="89">
        <v>1234442.11995</v>
      </c>
    </row>
    <row r="35" spans="1:14" ht="15.75" customHeight="1">
      <c r="A35" t="str">
        <v>US Polo</v>
      </c>
      <c r="B35" s="89">
        <v>111368.52124500001</v>
      </c>
      <c r="C35" s="89">
        <v>107522.69683999999</v>
      </c>
      <c r="D35" s="89">
        <v>95834.116744999992</v>
      </c>
      <c r="E35" s="89">
        <v>79516.226790000001</v>
      </c>
      <c r="F35" s="89">
        <v>92896.245469999994</v>
      </c>
      <c r="G35" s="89">
        <v>89985.19068</v>
      </c>
      <c r="H35" s="89">
        <v>86827.524480000007</v>
      </c>
      <c r="I35" s="89">
        <v>83743.224000000002</v>
      </c>
      <c r="J35" s="89">
        <v>64557.042000000001</v>
      </c>
      <c r="K35" s="89">
        <v>75410.55</v>
      </c>
      <c r="L35" s="89">
        <v>68747.55</v>
      </c>
      <c r="M35" s="89">
        <v>77106.899999999994</v>
      </c>
      <c r="N35" s="89">
        <v>1033515.7882500002</v>
      </c>
    </row>
    <row r="36" spans="1:14" ht="15.75" customHeight="1">
      <c r="A36" t="str">
        <v>Go Warehouse</v>
      </c>
      <c r="B36" s="89">
        <v>41306.132999999994</v>
      </c>
      <c r="C36" s="89">
        <v>37735.424999999996</v>
      </c>
      <c r="D36" s="89">
        <v>44018.069500000005</v>
      </c>
      <c r="E36" s="89">
        <v>42225.675999999999</v>
      </c>
      <c r="F36" s="89">
        <v>35686.683499999999</v>
      </c>
      <c r="G36" s="89">
        <v>39703.122000000003</v>
      </c>
      <c r="H36" s="89">
        <v>28652.455999999998</v>
      </c>
      <c r="I36" s="89">
        <v>45597.15</v>
      </c>
      <c r="J36" s="89">
        <v>40076.699999999997</v>
      </c>
      <c r="K36" s="89">
        <v>43074.9</v>
      </c>
      <c r="L36" s="89">
        <v>40424.400000000001</v>
      </c>
      <c r="M36" s="89">
        <v>45337.799999999996</v>
      </c>
      <c r="N36" s="89">
        <v>483838.51500000007</v>
      </c>
    </row>
    <row r="37" spans="1:14" ht="15.75" customHeight="1">
      <c r="A37" t="str">
        <v>Not Specified</v>
      </c>
      <c r="B37" s="89">
        <v>27140.689586020017</v>
      </c>
      <c r="C37" s="89">
        <v>21146.272061520023</v>
      </c>
      <c r="D37" s="89">
        <v>7265.7495259999996</v>
      </c>
      <c r="E37" s="89">
        <v>9015.3501510000206</v>
      </c>
      <c r="F37" s="89">
        <v>46.88985718000913</v>
      </c>
      <c r="G37" s="89">
        <v>29052.201666100009</v>
      </c>
      <c r="H37" s="89">
        <v>31730.711255680071</v>
      </c>
      <c r="I37" s="89">
        <v>8218.4260800000047</v>
      </c>
      <c r="J37" s="89">
        <v>-2051.4405800000532</v>
      </c>
      <c r="K37" s="89">
        <v>-4271.1875000000582</v>
      </c>
      <c r="L37" s="89">
        <v>8393.4937499999651</v>
      </c>
      <c r="M37" s="89">
        <v>158963.10330000002</v>
      </c>
      <c r="N37" s="89">
        <v>294650.25915350002</v>
      </c>
    </row>
    <row r="38" spans="1:14" ht="15.75" customHeight="1">
      <c r="A38" t="str">
        <v>Shopify</v>
      </c>
      <c r="B38" s="89">
        <v>21236.702774200003</v>
      </c>
      <c r="C38" s="89">
        <v>19979.364528400001</v>
      </c>
      <c r="D38" s="89">
        <v>19314.816017499998</v>
      </c>
      <c r="E38" s="89">
        <v>19365.135853000003</v>
      </c>
      <c r="F38" s="89">
        <v>18819.610634599998</v>
      </c>
      <c r="G38" s="89">
        <v>20776.260608800003</v>
      </c>
      <c r="H38" s="89">
        <v>20729.401852800002</v>
      </c>
      <c r="I38" s="89">
        <v>19843.031360000004</v>
      </c>
      <c r="J38" s="89">
        <v>16991.067140000003</v>
      </c>
      <c r="K38" s="89">
        <v>20448.435000000001</v>
      </c>
      <c r="L38" s="89">
        <v>19651.632500000003</v>
      </c>
      <c r="M38" s="89">
        <v>20484.609</v>
      </c>
      <c r="N38" s="89">
        <v>237640.06726929999</v>
      </c>
    </row>
    <row r="39" spans="1:14" ht="15.75" customHeight="1">
      <c r="A39" t="str">
        <v>KPMG</v>
      </c>
      <c r="B39" s="89">
        <v>11514</v>
      </c>
      <c r="C39" s="89">
        <v>12084</v>
      </c>
      <c r="D39" s="89">
        <v>42830.050799999997</v>
      </c>
      <c r="E39" s="89">
        <v>18653.345600000001</v>
      </c>
      <c r="F39" s="89">
        <v>26525.577599999997</v>
      </c>
      <c r="G39" s="89">
        <v>21601.983999999997</v>
      </c>
      <c r="H39" s="89">
        <v>9150.1540000000005</v>
      </c>
      <c r="I39" s="89">
        <v>7600</v>
      </c>
      <c r="J39" s="89">
        <v>7600</v>
      </c>
      <c r="K39" s="89">
        <v>7600</v>
      </c>
      <c r="L39" s="89">
        <v>7600</v>
      </c>
      <c r="M39" s="89">
        <v>3800</v>
      </c>
      <c r="N39" s="89">
        <v>176559.11199999999</v>
      </c>
    </row>
    <row r="40" spans="1:14" ht="15.75" customHeight="1">
      <c r="A40" t="str">
        <v>Microsoft</v>
      </c>
      <c r="B40" s="89">
        <v>15617.570995799997</v>
      </c>
      <c r="C40" s="89">
        <v>10429.931145600001</v>
      </c>
      <c r="D40" s="89">
        <v>12574.542805000001</v>
      </c>
      <c r="E40" s="89">
        <v>13389.582570000002</v>
      </c>
      <c r="F40" s="89">
        <v>13529.457638399999</v>
      </c>
      <c r="G40" s="89">
        <v>11056.738131000002</v>
      </c>
      <c r="H40" s="89">
        <v>12708.916436400003</v>
      </c>
      <c r="I40" s="89">
        <v>6746.1167999999998</v>
      </c>
      <c r="J40" s="89">
        <v>6650.7656999999999</v>
      </c>
      <c r="K40" s="89">
        <v>8252.4249999999993</v>
      </c>
      <c r="L40" s="89">
        <v>7387.4125000000004</v>
      </c>
      <c r="M40" s="89">
        <v>10629.353999999999</v>
      </c>
      <c r="N40" s="89">
        <v>128972.81372220002</v>
      </c>
    </row>
    <row r="41" spans="1:14" ht="15.75" customHeight="1">
      <c r="A41" t="str">
        <v>Facebook</v>
      </c>
      <c r="B41" s="89">
        <v>6398.6210738999989</v>
      </c>
      <c r="C41" s="89">
        <v>6492.1667184000007</v>
      </c>
      <c r="D41" s="89">
        <v>6708.9207075000004</v>
      </c>
      <c r="E41" s="89">
        <v>6971.07708</v>
      </c>
      <c r="F41" s="89">
        <v>7764.7177475999997</v>
      </c>
      <c r="G41" s="89">
        <v>6145.1659665000016</v>
      </c>
      <c r="H41" s="89">
        <v>8285.4098496000006</v>
      </c>
      <c r="I41" s="89">
        <v>5594.4251999999997</v>
      </c>
      <c r="J41" s="89">
        <v>5451.3985499999999</v>
      </c>
      <c r="K41" s="89">
        <v>7853.8874999999998</v>
      </c>
      <c r="L41" s="89">
        <v>6556.3687499999996</v>
      </c>
      <c r="M41" s="89">
        <v>11869.280999999999</v>
      </c>
      <c r="N41" s="89">
        <v>86091.440143500004</v>
      </c>
    </row>
    <row r="42" spans="1:14" ht="15.75" customHeight="1">
      <c r="A42" t="str">
        <v>Google</v>
      </c>
      <c r="B42" s="89">
        <v>6398.6210738999989</v>
      </c>
      <c r="C42" s="89">
        <v>6492.1667184000007</v>
      </c>
      <c r="D42" s="89">
        <v>6708.9207075000004</v>
      </c>
      <c r="E42" s="89">
        <v>6971.07708</v>
      </c>
      <c r="F42" s="89">
        <v>7764.7177475999997</v>
      </c>
      <c r="G42" s="89">
        <v>6145.1659665000016</v>
      </c>
      <c r="H42" s="89">
        <v>8285.4098496000006</v>
      </c>
      <c r="I42" s="89">
        <v>5594.4251999999997</v>
      </c>
      <c r="J42" s="89">
        <v>5451.3985499999999</v>
      </c>
      <c r="K42" s="89">
        <v>7853.8874999999998</v>
      </c>
      <c r="L42" s="89">
        <v>6556.3687499999996</v>
      </c>
      <c r="M42" s="89">
        <v>11869.280999999999</v>
      </c>
      <c r="N42" s="89">
        <v>86091.440143500004</v>
      </c>
    </row>
    <row r="43" spans="1:14" ht="15.75" customHeight="1">
      <c r="A43" t="str">
        <v>Apple</v>
      </c>
      <c r="B43" s="89">
        <v>4336.6049999999996</v>
      </c>
      <c r="C43" s="89">
        <v>6188.8319999999994</v>
      </c>
      <c r="D43" s="89">
        <v>9094.5720000000001</v>
      </c>
      <c r="E43" s="89">
        <v>4780.8720000000003</v>
      </c>
      <c r="F43" s="89">
        <v>7438.0950000000012</v>
      </c>
      <c r="G43" s="89">
        <v>6514.2449999999999</v>
      </c>
      <c r="H43" s="89">
        <v>7514.1</v>
      </c>
      <c r="I43" s="89">
        <v>6782.4000000000005</v>
      </c>
      <c r="J43" s="89">
        <v>6536.7</v>
      </c>
      <c r="K43" s="89">
        <v>7540.2</v>
      </c>
      <c r="L43" s="89">
        <v>6561</v>
      </c>
      <c r="M43" s="89">
        <v>6024.6</v>
      </c>
      <c r="N43" s="89">
        <v>79312.221000000005</v>
      </c>
    </row>
    <row r="44" spans="1:14" ht="15.75" customHeight="1">
      <c r="B44" s="89"/>
      <c r="C44" s="89"/>
      <c r="D44" s="89"/>
      <c r="E44" s="89"/>
      <c r="F44" s="89"/>
      <c r="G44" s="89"/>
      <c r="H44" s="89"/>
      <c r="I44" s="89"/>
      <c r="J44" s="89"/>
      <c r="K44" s="89"/>
      <c r="L44" s="89"/>
      <c r="M44" s="89"/>
      <c r="N44" s="89"/>
    </row>
    <row r="45" spans="1:14" ht="15.75" customHeight="1">
      <c r="B45" s="67" t="s">
        <v>114</v>
      </c>
      <c r="C45" s="67" t="s">
        <v>115</v>
      </c>
      <c r="D45" s="67" t="s">
        <v>116</v>
      </c>
      <c r="E45" s="67" t="s">
        <v>117</v>
      </c>
      <c r="F45" s="67" t="s">
        <v>118</v>
      </c>
      <c r="G45" s="67" t="s">
        <v>119</v>
      </c>
      <c r="H45" s="67" t="s">
        <v>120</v>
      </c>
      <c r="I45" s="67" t="s">
        <v>121</v>
      </c>
      <c r="J45" s="67" t="s">
        <v>122</v>
      </c>
      <c r="K45" s="67" t="s">
        <v>123</v>
      </c>
      <c r="L45" s="67" t="s">
        <v>124</v>
      </c>
      <c r="M45" s="67" t="s">
        <v>125</v>
      </c>
    </row>
    <row r="46" spans="1:14" ht="15.75" customHeight="1">
      <c r="A46" t="s">
        <v>141</v>
      </c>
      <c r="B46" s="89" cm="1">
        <f t="array" ref="B46:M46">_xlfn.SCAN(0,B34:M34,_xlfn.LAMBDA(_xlpm.a,_xlpm.b,_xlpm.a+_xlpm.b))</f>
        <v>114832.01565</v>
      </c>
      <c r="C46" s="89">
        <v>207414.02925000002</v>
      </c>
      <c r="D46" s="89">
        <v>312000.79175000003</v>
      </c>
      <c r="E46" s="89">
        <v>440657.63546000002</v>
      </c>
      <c r="F46" s="89">
        <v>550449.64292000001</v>
      </c>
      <c r="G46" s="89">
        <v>644126.65457000001</v>
      </c>
      <c r="H46" s="89">
        <v>752342.68145000003</v>
      </c>
      <c r="I46" s="89">
        <v>860534.55744999996</v>
      </c>
      <c r="J46" s="89">
        <v>971834.61994999996</v>
      </c>
      <c r="K46" s="89">
        <v>1111449.24495</v>
      </c>
      <c r="L46" s="89">
        <v>1234442.11995</v>
      </c>
      <c r="M46" s="89">
        <v>1234442.11995</v>
      </c>
    </row>
    <row r="47" spans="1:14" ht="15.75" customHeight="1">
      <c r="A47" t="s">
        <v>148</v>
      </c>
      <c r="B47" s="89" cm="1">
        <f t="array" ref="B47:M47">_xlfn.SCAN(0,B35:M35,_xlfn.LAMBDA(_xlpm.a,_xlpm.b,_xlpm.a+_xlpm.b))</f>
        <v>111368.52124500001</v>
      </c>
      <c r="C47" s="89">
        <v>218891.218085</v>
      </c>
      <c r="D47" s="89">
        <v>314725.33483000001</v>
      </c>
      <c r="E47" s="89">
        <v>394241.56161999999</v>
      </c>
      <c r="F47" s="89">
        <v>487137.80709000002</v>
      </c>
      <c r="G47" s="89">
        <v>577122.99777000002</v>
      </c>
      <c r="H47" s="89">
        <v>663950.52225000004</v>
      </c>
      <c r="I47" s="89">
        <v>747693.74625000008</v>
      </c>
      <c r="J47" s="89">
        <v>812250.7882500001</v>
      </c>
      <c r="K47" s="89">
        <v>887661.33825000015</v>
      </c>
      <c r="L47" s="89">
        <v>956408.88825000019</v>
      </c>
      <c r="M47" s="89">
        <v>1033515.7882500002</v>
      </c>
    </row>
    <row r="48" spans="1:14" ht="15.75" customHeight="1">
      <c r="A48" t="s">
        <v>136</v>
      </c>
      <c r="B48" s="89" cm="1">
        <f t="array" ref="B48:M48">_xlfn.SCAN(0,B36:M36,_xlfn.LAMBDA(_xlpm.a,_xlpm.b,_xlpm.a+_xlpm.b))</f>
        <v>41306.132999999994</v>
      </c>
      <c r="C48" s="89">
        <v>79041.55799999999</v>
      </c>
      <c r="D48" s="89">
        <v>123059.6275</v>
      </c>
      <c r="E48" s="89">
        <v>165285.30350000001</v>
      </c>
      <c r="F48" s="89">
        <v>200971.98700000002</v>
      </c>
      <c r="G48" s="89">
        <v>240675.10900000003</v>
      </c>
      <c r="H48" s="89">
        <v>269327.565</v>
      </c>
      <c r="I48" s="89">
        <v>314924.71500000003</v>
      </c>
      <c r="J48" s="89">
        <v>355001.41500000004</v>
      </c>
      <c r="K48" s="89">
        <v>398076.31500000006</v>
      </c>
      <c r="L48" s="89">
        <v>438500.71500000008</v>
      </c>
      <c r="M48" s="89">
        <v>483838.51500000007</v>
      </c>
    </row>
    <row r="49" spans="1:13" ht="15.75" customHeight="1">
      <c r="A49" t="s">
        <v>151</v>
      </c>
      <c r="B49" s="89" cm="1">
        <f t="array" ref="B49:M49">_xlfn.SCAN(0,B37:M37,_xlfn.LAMBDA(_xlpm.a,_xlpm.b,_xlpm.a+_xlpm.b))</f>
        <v>27140.689586020017</v>
      </c>
      <c r="C49" s="89">
        <v>48286.96164754004</v>
      </c>
      <c r="D49" s="89">
        <v>55552.711173540039</v>
      </c>
      <c r="E49" s="89">
        <v>64568.06132454006</v>
      </c>
      <c r="F49" s="89">
        <v>64614.951181720069</v>
      </c>
      <c r="G49" s="89">
        <v>93667.152847820078</v>
      </c>
      <c r="H49" s="89">
        <v>125397.86410350015</v>
      </c>
      <c r="I49" s="89">
        <v>133616.29018350015</v>
      </c>
      <c r="J49" s="89">
        <v>131564.8496035001</v>
      </c>
      <c r="K49" s="89">
        <v>127293.66210350004</v>
      </c>
      <c r="L49" s="89">
        <v>135687.15585350001</v>
      </c>
      <c r="M49" s="89">
        <v>294650.25915350002</v>
      </c>
    </row>
    <row r="50" spans="1:13" ht="15.75" customHeight="1">
      <c r="A50" t="s">
        <v>142</v>
      </c>
      <c r="B50" s="89" cm="1">
        <f t="array" ref="B50:M50">_xlfn.SCAN(0,B38:M38,_xlfn.LAMBDA(_xlpm.a,_xlpm.b,_xlpm.a+_xlpm.b))</f>
        <v>21236.702774200003</v>
      </c>
      <c r="C50" s="89">
        <v>41216.0673026</v>
      </c>
      <c r="D50" s="89">
        <v>60530.883320099994</v>
      </c>
      <c r="E50" s="89">
        <v>79896.019173099994</v>
      </c>
      <c r="F50" s="89">
        <v>98715.629807699996</v>
      </c>
      <c r="G50" s="89">
        <v>119491.8904165</v>
      </c>
      <c r="H50" s="89">
        <v>140221.2922693</v>
      </c>
      <c r="I50" s="89">
        <v>160064.32362929999</v>
      </c>
      <c r="J50" s="89">
        <v>177055.39076929999</v>
      </c>
      <c r="K50" s="89">
        <v>197503.82576929999</v>
      </c>
      <c r="L50" s="89">
        <v>217155.4582693</v>
      </c>
      <c r="M50" s="89">
        <v>237640.06726929999</v>
      </c>
    </row>
    <row r="51" spans="1:13" ht="15.75" customHeight="1">
      <c r="A51" t="s">
        <v>138</v>
      </c>
      <c r="B51" s="89" cm="1">
        <f t="array" ref="B51:M51">_xlfn.SCAN(0,B39:M39,_xlfn.LAMBDA(_xlpm.a,_xlpm.b,_xlpm.a+_xlpm.b))</f>
        <v>11514</v>
      </c>
      <c r="C51" s="89">
        <v>23598</v>
      </c>
      <c r="D51" s="89">
        <v>66428.050799999997</v>
      </c>
      <c r="E51" s="89">
        <v>85081.396399999998</v>
      </c>
      <c r="F51" s="89">
        <v>111606.97399999999</v>
      </c>
      <c r="G51" s="89">
        <v>133208.95799999998</v>
      </c>
      <c r="H51" s="89">
        <v>142359.11199999999</v>
      </c>
      <c r="I51" s="89">
        <v>149959.11199999999</v>
      </c>
      <c r="J51" s="89">
        <v>157559.11199999999</v>
      </c>
      <c r="K51" s="89">
        <v>165159.11199999999</v>
      </c>
      <c r="L51" s="89">
        <v>172759.11199999999</v>
      </c>
      <c r="M51" s="89">
        <v>176559.11199999999</v>
      </c>
    </row>
    <row r="52" spans="1:13" ht="15.75" customHeight="1">
      <c r="A52" t="s">
        <v>139</v>
      </c>
      <c r="B52" s="89" cm="1">
        <f t="array" ref="B52:M52">_xlfn.SCAN(0,B40:M40,_xlfn.LAMBDA(_xlpm.a,_xlpm.b,_xlpm.a+_xlpm.b))</f>
        <v>15617.570995799997</v>
      </c>
      <c r="C52" s="89">
        <v>26047.5021414</v>
      </c>
      <c r="D52" s="89">
        <v>38622.044946399998</v>
      </c>
      <c r="E52" s="89">
        <v>52011.627516399996</v>
      </c>
      <c r="F52" s="89">
        <v>65541.085154799992</v>
      </c>
      <c r="G52" s="89">
        <v>76597.823285799997</v>
      </c>
      <c r="H52" s="89">
        <v>89306.7397222</v>
      </c>
      <c r="I52" s="89">
        <v>96052.856522200003</v>
      </c>
      <c r="J52" s="89">
        <v>102703.62222220001</v>
      </c>
      <c r="K52" s="89">
        <v>110956.04722220001</v>
      </c>
      <c r="L52" s="89">
        <v>118343.45972220002</v>
      </c>
      <c r="M52" s="89">
        <v>128972.81372220002</v>
      </c>
    </row>
    <row r="53" spans="1:13" ht="15.75" customHeight="1">
      <c r="A53" t="s">
        <v>134</v>
      </c>
      <c r="B53" s="89" cm="1">
        <f t="array" ref="B53:M53">_xlfn.SCAN(0,B41:M41,_xlfn.LAMBDA(_xlpm.a,_xlpm.b,_xlpm.a+_xlpm.b))</f>
        <v>6398.6210738999989</v>
      </c>
      <c r="C53" s="89">
        <v>12890.7877923</v>
      </c>
      <c r="D53" s="89">
        <v>19599.708499799999</v>
      </c>
      <c r="E53" s="89">
        <v>26570.785579799998</v>
      </c>
      <c r="F53" s="89">
        <v>34335.503327400002</v>
      </c>
      <c r="G53" s="89">
        <v>40480.669293900006</v>
      </c>
      <c r="H53" s="89">
        <v>48766.079143500006</v>
      </c>
      <c r="I53" s="89">
        <v>54360.504343500004</v>
      </c>
      <c r="J53" s="89">
        <v>59811.902893500002</v>
      </c>
      <c r="K53" s="89">
        <v>67665.790393500007</v>
      </c>
      <c r="L53" s="89">
        <v>74222.159143500001</v>
      </c>
      <c r="M53" s="89">
        <v>86091.440143500004</v>
      </c>
    </row>
    <row r="54" spans="1:13" ht="15.75" customHeight="1">
      <c r="A54" t="s">
        <v>137</v>
      </c>
      <c r="B54" s="89" cm="1">
        <f t="array" ref="B54:M54">_xlfn.SCAN(0,B42:M42,_xlfn.LAMBDA(_xlpm.a,_xlpm.b,_xlpm.a+_xlpm.b))</f>
        <v>6398.6210738999989</v>
      </c>
      <c r="C54" s="89">
        <v>12890.7877923</v>
      </c>
      <c r="D54" s="89">
        <v>19599.708499799999</v>
      </c>
      <c r="E54" s="89">
        <v>26570.785579799998</v>
      </c>
      <c r="F54" s="89">
        <v>34335.503327400002</v>
      </c>
      <c r="G54" s="89">
        <v>40480.669293900006</v>
      </c>
      <c r="H54" s="89">
        <v>48766.079143500006</v>
      </c>
      <c r="I54" s="89">
        <v>54360.504343500004</v>
      </c>
      <c r="J54" s="89">
        <v>59811.902893500002</v>
      </c>
      <c r="K54" s="89">
        <v>67665.790393500007</v>
      </c>
      <c r="L54" s="89">
        <v>74222.159143500001</v>
      </c>
      <c r="M54" s="89">
        <v>86091.440143500004</v>
      </c>
    </row>
    <row r="55" spans="1:13" ht="15.75" customHeight="1">
      <c r="A55" t="s">
        <v>129</v>
      </c>
      <c r="B55" s="89" cm="1">
        <f t="array" ref="B55:M55">_xlfn.SCAN(0,B43:M43,_xlfn.LAMBDA(_xlpm.a,_xlpm.b,_xlpm.a+_xlpm.b))</f>
        <v>4336.6049999999996</v>
      </c>
      <c r="C55" s="89">
        <v>10525.436999999998</v>
      </c>
      <c r="D55" s="89">
        <v>19620.008999999998</v>
      </c>
      <c r="E55" s="89">
        <v>24400.880999999998</v>
      </c>
      <c r="F55" s="89">
        <v>31838.975999999999</v>
      </c>
      <c r="G55" s="89">
        <v>38353.220999999998</v>
      </c>
      <c r="H55" s="89">
        <v>45867.320999999996</v>
      </c>
      <c r="I55" s="89">
        <v>52649.720999999998</v>
      </c>
      <c r="J55" s="89">
        <v>59186.420999999995</v>
      </c>
      <c r="K55" s="89">
        <v>66726.620999999999</v>
      </c>
      <c r="L55" s="89">
        <v>73287.620999999999</v>
      </c>
      <c r="M55" s="89">
        <v>79312.221000000005</v>
      </c>
    </row>
  </sheetData>
  <pageMargins left="0.7" right="0.7" top="0.75" bottom="0.75" header="0.3" footer="0.3"/>
  <tableParts count="2">
    <tablePart r:id="rId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460B9-3C6D-A045-A52F-9550B03821CF}">
  <dimension ref="A1:H284"/>
  <sheetViews>
    <sheetView topLeftCell="A241" workbookViewId="0">
      <selection activeCell="H5" sqref="H5"/>
    </sheetView>
  </sheetViews>
  <sheetFormatPr baseColWidth="10" defaultRowHeight="13"/>
  <cols>
    <col min="1" max="1" width="12.83203125" bestFit="1" customWidth="1"/>
    <col min="2" max="2" width="12.6640625" style="183" bestFit="1" customWidth="1"/>
    <col min="3" max="3" width="10.5" bestFit="1" customWidth="1"/>
    <col min="4" max="4" width="12.1640625" style="183" bestFit="1" customWidth="1"/>
  </cols>
  <sheetData>
    <row r="1" spans="1:8">
      <c r="A1" t="s">
        <v>27</v>
      </c>
      <c r="B1" s="183" t="s">
        <v>126</v>
      </c>
      <c r="C1" t="s">
        <v>217</v>
      </c>
      <c r="D1" s="183" t="s">
        <v>204</v>
      </c>
    </row>
    <row r="2" spans="1:8">
      <c r="A2" t="s">
        <v>127</v>
      </c>
      <c r="B2" s="183">
        <v>11630.8138</v>
      </c>
      <c r="C2" t="s">
        <v>114</v>
      </c>
      <c r="D2" s="183">
        <v>2056.4897999999998</v>
      </c>
      <c r="F2" s="78"/>
      <c r="G2" s="78"/>
    </row>
    <row r="3" spans="1:8">
      <c r="A3" t="s">
        <v>127</v>
      </c>
      <c r="B3" s="183">
        <v>11630.8138</v>
      </c>
      <c r="C3" t="s">
        <v>115</v>
      </c>
      <c r="D3" s="183">
        <v>933</v>
      </c>
      <c r="G3" s="78"/>
    </row>
    <row r="4" spans="1:8">
      <c r="A4" t="s">
        <v>127</v>
      </c>
      <c r="B4" s="183">
        <v>11630.8138</v>
      </c>
      <c r="C4" t="s">
        <v>116</v>
      </c>
      <c r="D4" s="183">
        <v>1227.5650000000001</v>
      </c>
    </row>
    <row r="5" spans="1:8">
      <c r="A5" t="s">
        <v>127</v>
      </c>
      <c r="B5" s="183">
        <v>11630.8138</v>
      </c>
      <c r="C5" t="s">
        <v>117</v>
      </c>
      <c r="D5" s="183">
        <v>1336.7275</v>
      </c>
      <c r="F5" s="78"/>
      <c r="G5" s="78"/>
      <c r="H5" s="78"/>
    </row>
    <row r="6" spans="1:8">
      <c r="A6" t="s">
        <v>127</v>
      </c>
      <c r="B6" s="183">
        <v>11630.8138</v>
      </c>
      <c r="C6" t="s">
        <v>118</v>
      </c>
      <c r="D6" s="183">
        <v>1313.3615</v>
      </c>
      <c r="F6" s="78"/>
    </row>
    <row r="7" spans="1:8">
      <c r="A7" t="s">
        <v>127</v>
      </c>
      <c r="B7" s="183">
        <v>11630.8138</v>
      </c>
      <c r="C7" t="s">
        <v>119</v>
      </c>
      <c r="D7" s="183">
        <v>1137.2484999999999</v>
      </c>
      <c r="F7" s="78"/>
    </row>
    <row r="8" spans="1:8">
      <c r="A8" t="s">
        <v>127</v>
      </c>
      <c r="B8" s="183">
        <v>11630.8138</v>
      </c>
      <c r="C8" t="s">
        <v>120</v>
      </c>
      <c r="D8" s="183">
        <v>1162.6714999999999</v>
      </c>
      <c r="F8" s="78"/>
    </row>
    <row r="9" spans="1:8">
      <c r="A9" t="s">
        <v>127</v>
      </c>
      <c r="B9" s="183">
        <v>11630.8138</v>
      </c>
      <c r="C9" t="s">
        <v>121</v>
      </c>
      <c r="D9" s="183">
        <v>502.75</v>
      </c>
      <c r="F9" s="78"/>
    </row>
    <row r="10" spans="1:8">
      <c r="A10" t="s">
        <v>127</v>
      </c>
      <c r="B10" s="183">
        <v>11630.8138</v>
      </c>
      <c r="C10" t="s">
        <v>122</v>
      </c>
      <c r="D10" s="183">
        <v>502.75</v>
      </c>
      <c r="F10" s="78"/>
    </row>
    <row r="11" spans="1:8">
      <c r="A11" t="s">
        <v>127</v>
      </c>
      <c r="B11" s="183">
        <v>11630.8138</v>
      </c>
      <c r="C11" t="s">
        <v>123</v>
      </c>
      <c r="D11" s="183">
        <v>502.75</v>
      </c>
      <c r="F11" s="78"/>
    </row>
    <row r="12" spans="1:8">
      <c r="A12" t="s">
        <v>127</v>
      </c>
      <c r="B12" s="183">
        <v>11630.8138</v>
      </c>
      <c r="C12" t="s">
        <v>124</v>
      </c>
      <c r="D12" s="183">
        <v>502.75</v>
      </c>
      <c r="F12" s="78"/>
    </row>
    <row r="13" spans="1:8">
      <c r="A13" t="s">
        <v>127</v>
      </c>
      <c r="B13" s="183">
        <v>11630.8138</v>
      </c>
      <c r="C13" t="s">
        <v>125</v>
      </c>
      <c r="D13" s="183">
        <v>452.75</v>
      </c>
      <c r="F13" s="78"/>
    </row>
    <row r="14" spans="1:8">
      <c r="A14" t="s">
        <v>128</v>
      </c>
      <c r="B14" s="183">
        <v>18000</v>
      </c>
      <c r="C14" t="s">
        <v>114</v>
      </c>
      <c r="D14" s="183">
        <v>1500</v>
      </c>
      <c r="F14" s="78"/>
    </row>
    <row r="15" spans="1:8">
      <c r="A15" t="s">
        <v>128</v>
      </c>
      <c r="B15" s="183">
        <v>18000</v>
      </c>
      <c r="C15" t="s">
        <v>115</v>
      </c>
      <c r="D15" s="183">
        <v>1500</v>
      </c>
      <c r="F15" s="78"/>
    </row>
    <row r="16" spans="1:8">
      <c r="A16" t="s">
        <v>128</v>
      </c>
      <c r="B16" s="183">
        <v>18000</v>
      </c>
      <c r="C16" t="s">
        <v>116</v>
      </c>
      <c r="D16" s="183">
        <v>1500</v>
      </c>
      <c r="F16" s="78"/>
    </row>
    <row r="17" spans="1:4">
      <c r="A17" t="s">
        <v>128</v>
      </c>
      <c r="B17" s="183">
        <v>18000</v>
      </c>
      <c r="C17" t="s">
        <v>117</v>
      </c>
      <c r="D17" s="183">
        <v>1500</v>
      </c>
    </row>
    <row r="18" spans="1:4">
      <c r="A18" t="s">
        <v>128</v>
      </c>
      <c r="B18" s="183">
        <v>18000</v>
      </c>
      <c r="C18" t="s">
        <v>118</v>
      </c>
      <c r="D18" s="183">
        <v>1500</v>
      </c>
    </row>
    <row r="19" spans="1:4">
      <c r="A19" t="s">
        <v>128</v>
      </c>
      <c r="B19" s="183">
        <v>18000</v>
      </c>
      <c r="C19" t="s">
        <v>119</v>
      </c>
      <c r="D19" s="183">
        <v>1500</v>
      </c>
    </row>
    <row r="20" spans="1:4">
      <c r="A20" t="s">
        <v>128</v>
      </c>
      <c r="B20" s="183">
        <v>18000</v>
      </c>
      <c r="C20" t="s">
        <v>120</v>
      </c>
      <c r="D20" s="183">
        <v>1500</v>
      </c>
    </row>
    <row r="21" spans="1:4">
      <c r="A21" t="s">
        <v>128</v>
      </c>
      <c r="B21" s="183">
        <v>18000</v>
      </c>
      <c r="C21" t="s">
        <v>121</v>
      </c>
      <c r="D21" s="183">
        <v>1500</v>
      </c>
    </row>
    <row r="22" spans="1:4">
      <c r="A22" t="s">
        <v>128</v>
      </c>
      <c r="B22" s="183">
        <v>18000</v>
      </c>
      <c r="C22" t="s">
        <v>122</v>
      </c>
      <c r="D22" s="183">
        <v>1500</v>
      </c>
    </row>
    <row r="23" spans="1:4">
      <c r="A23" t="s">
        <v>128</v>
      </c>
      <c r="B23" s="183">
        <v>18000</v>
      </c>
      <c r="C23" t="s">
        <v>123</v>
      </c>
      <c r="D23" s="183">
        <v>1500</v>
      </c>
    </row>
    <row r="24" spans="1:4">
      <c r="A24" t="s">
        <v>128</v>
      </c>
      <c r="B24" s="183">
        <v>18000</v>
      </c>
      <c r="C24" t="s">
        <v>124</v>
      </c>
      <c r="D24" s="183">
        <v>1500</v>
      </c>
    </row>
    <row r="25" spans="1:4">
      <c r="A25" t="s">
        <v>128</v>
      </c>
      <c r="B25" s="183">
        <v>18000</v>
      </c>
      <c r="C25" t="s">
        <v>125</v>
      </c>
      <c r="D25" s="183">
        <v>1500</v>
      </c>
    </row>
    <row r="26" spans="1:4">
      <c r="A26" t="s">
        <v>129</v>
      </c>
      <c r="B26" s="183">
        <v>79312.221000000005</v>
      </c>
      <c r="C26" t="s">
        <v>114</v>
      </c>
      <c r="D26" s="183">
        <v>4336.6049999999996</v>
      </c>
    </row>
    <row r="27" spans="1:4">
      <c r="A27" t="s">
        <v>129</v>
      </c>
      <c r="B27" s="183">
        <v>79312.221000000005</v>
      </c>
      <c r="C27" t="s">
        <v>115</v>
      </c>
      <c r="D27" s="183">
        <v>6188.8320000000003</v>
      </c>
    </row>
    <row r="28" spans="1:4">
      <c r="A28" t="s">
        <v>129</v>
      </c>
      <c r="B28" s="183">
        <v>79312.221000000005</v>
      </c>
      <c r="C28" t="s">
        <v>116</v>
      </c>
      <c r="D28" s="183">
        <v>9094.5720000000001</v>
      </c>
    </row>
    <row r="29" spans="1:4">
      <c r="A29" t="s">
        <v>129</v>
      </c>
      <c r="B29" s="183">
        <v>79312.221000000005</v>
      </c>
      <c r="C29" t="s">
        <v>117</v>
      </c>
      <c r="D29" s="183">
        <v>4780.8720000000003</v>
      </c>
    </row>
    <row r="30" spans="1:4">
      <c r="A30" t="s">
        <v>129</v>
      </c>
      <c r="B30" s="183">
        <v>79312.221000000005</v>
      </c>
      <c r="C30" t="s">
        <v>118</v>
      </c>
      <c r="D30" s="183">
        <v>7438.0950000000003</v>
      </c>
    </row>
    <row r="31" spans="1:4">
      <c r="A31" t="s">
        <v>129</v>
      </c>
      <c r="B31" s="183">
        <v>79312.221000000005</v>
      </c>
      <c r="C31" t="s">
        <v>119</v>
      </c>
      <c r="D31" s="183">
        <v>6514.2449999999999</v>
      </c>
    </row>
    <row r="32" spans="1:4">
      <c r="A32" t="s">
        <v>129</v>
      </c>
      <c r="B32" s="183">
        <v>79312.221000000005</v>
      </c>
      <c r="C32" t="s">
        <v>120</v>
      </c>
      <c r="D32" s="183">
        <v>7514.1</v>
      </c>
    </row>
    <row r="33" spans="1:4">
      <c r="A33" t="s">
        <v>129</v>
      </c>
      <c r="B33" s="183">
        <v>79312.221000000005</v>
      </c>
      <c r="C33" t="s">
        <v>121</v>
      </c>
      <c r="D33" s="183">
        <v>6782.4</v>
      </c>
    </row>
    <row r="34" spans="1:4">
      <c r="A34" t="s">
        <v>129</v>
      </c>
      <c r="B34" s="183">
        <v>79312.221000000005</v>
      </c>
      <c r="C34" t="s">
        <v>122</v>
      </c>
      <c r="D34" s="183">
        <v>6536.7</v>
      </c>
    </row>
    <row r="35" spans="1:4">
      <c r="A35" t="s">
        <v>129</v>
      </c>
      <c r="B35" s="183">
        <v>79312.221000000005</v>
      </c>
      <c r="C35" t="s">
        <v>123</v>
      </c>
      <c r="D35" s="183">
        <v>7540.2</v>
      </c>
    </row>
    <row r="36" spans="1:4">
      <c r="A36" t="s">
        <v>129</v>
      </c>
      <c r="B36" s="183">
        <v>79312.221000000005</v>
      </c>
      <c r="C36" t="s">
        <v>124</v>
      </c>
      <c r="D36" s="183">
        <v>6561</v>
      </c>
    </row>
    <row r="37" spans="1:4">
      <c r="A37" t="s">
        <v>129</v>
      </c>
      <c r="B37" s="183">
        <v>79312.221000000005</v>
      </c>
      <c r="C37" t="s">
        <v>125</v>
      </c>
      <c r="D37" s="183">
        <v>6024.6</v>
      </c>
    </row>
    <row r="38" spans="1:4">
      <c r="A38" t="s">
        <v>130</v>
      </c>
      <c r="B38" s="183">
        <v>9543.8027000000002</v>
      </c>
      <c r="C38" t="s">
        <v>114</v>
      </c>
      <c r="D38" s="183">
        <v>1513.5764999999999</v>
      </c>
    </row>
    <row r="39" spans="1:4">
      <c r="A39" t="s">
        <v>130</v>
      </c>
      <c r="B39" s="183">
        <v>9543.8027000000002</v>
      </c>
      <c r="C39" t="s">
        <v>115</v>
      </c>
      <c r="D39" s="183">
        <v>813.57600000000002</v>
      </c>
    </row>
    <row r="40" spans="1:4">
      <c r="A40" t="s">
        <v>130</v>
      </c>
      <c r="B40" s="183">
        <v>9543.8027000000002</v>
      </c>
      <c r="C40" t="s">
        <v>116</v>
      </c>
      <c r="D40" s="183">
        <v>1080.2572</v>
      </c>
    </row>
    <row r="41" spans="1:4">
      <c r="A41" t="s">
        <v>130</v>
      </c>
      <c r="B41" s="183">
        <v>9543.8027000000002</v>
      </c>
      <c r="C41" t="s">
        <v>117</v>
      </c>
      <c r="D41" s="183">
        <v>1165.6264000000001</v>
      </c>
    </row>
    <row r="42" spans="1:4">
      <c r="A42" t="s">
        <v>130</v>
      </c>
      <c r="B42" s="183">
        <v>9543.8027000000002</v>
      </c>
      <c r="C42" t="s">
        <v>118</v>
      </c>
      <c r="D42" s="183">
        <v>1113.7306000000001</v>
      </c>
    </row>
    <row r="43" spans="1:4">
      <c r="A43" t="s">
        <v>130</v>
      </c>
      <c r="B43" s="183">
        <v>9543.8027000000002</v>
      </c>
      <c r="C43" t="s">
        <v>119</v>
      </c>
      <c r="D43" s="183">
        <v>927.99480000000005</v>
      </c>
    </row>
    <row r="44" spans="1:4">
      <c r="A44" t="s">
        <v>130</v>
      </c>
      <c r="B44" s="183">
        <v>9543.8027000000002</v>
      </c>
      <c r="C44" t="s">
        <v>120</v>
      </c>
      <c r="D44" s="183">
        <v>958.04129999999998</v>
      </c>
    </row>
    <row r="45" spans="1:4">
      <c r="A45" t="s">
        <v>130</v>
      </c>
      <c r="B45" s="183">
        <v>9543.8027000000002</v>
      </c>
      <c r="C45" t="s">
        <v>121</v>
      </c>
      <c r="D45" s="183">
        <v>402.2</v>
      </c>
    </row>
    <row r="46" spans="1:4">
      <c r="A46" t="s">
        <v>130</v>
      </c>
      <c r="B46" s="183">
        <v>9543.8027000000002</v>
      </c>
      <c r="C46" t="s">
        <v>122</v>
      </c>
      <c r="D46" s="183">
        <v>402.2</v>
      </c>
    </row>
    <row r="47" spans="1:4">
      <c r="A47" t="s">
        <v>130</v>
      </c>
      <c r="B47" s="183">
        <v>9543.8027000000002</v>
      </c>
      <c r="C47" t="s">
        <v>123</v>
      </c>
      <c r="D47" s="183">
        <v>402.2</v>
      </c>
    </row>
    <row r="48" spans="1:4">
      <c r="A48" t="s">
        <v>130</v>
      </c>
      <c r="B48" s="183">
        <v>9543.8027000000002</v>
      </c>
      <c r="C48" t="s">
        <v>124</v>
      </c>
      <c r="D48" s="183">
        <v>402.2</v>
      </c>
    </row>
    <row r="49" spans="1:4">
      <c r="A49" t="s">
        <v>130</v>
      </c>
      <c r="B49" s="183">
        <v>9543.8027000000002</v>
      </c>
      <c r="C49" t="s">
        <v>125</v>
      </c>
      <c r="D49" s="183">
        <v>362.2</v>
      </c>
    </row>
    <row r="50" spans="1:4">
      <c r="A50" t="s">
        <v>131</v>
      </c>
      <c r="B50" s="183">
        <v>25784.8024</v>
      </c>
      <c r="C50" t="s">
        <v>114</v>
      </c>
      <c r="D50" s="183">
        <v>0</v>
      </c>
    </row>
    <row r="51" spans="1:4">
      <c r="A51" t="s">
        <v>131</v>
      </c>
      <c r="B51" s="183">
        <v>25784.8024</v>
      </c>
      <c r="C51" t="s">
        <v>115</v>
      </c>
      <c r="D51" s="183">
        <v>0</v>
      </c>
    </row>
    <row r="52" spans="1:4">
      <c r="A52" t="s">
        <v>131</v>
      </c>
      <c r="B52" s="183">
        <v>25784.8024</v>
      </c>
      <c r="C52" t="s">
        <v>116</v>
      </c>
      <c r="D52" s="183">
        <v>0</v>
      </c>
    </row>
    <row r="53" spans="1:4">
      <c r="A53" t="s">
        <v>131</v>
      </c>
      <c r="B53" s="183">
        <v>25784.8024</v>
      </c>
      <c r="C53" t="s">
        <v>117</v>
      </c>
      <c r="D53" s="183">
        <v>3325.1489999999999</v>
      </c>
    </row>
    <row r="54" spans="1:4">
      <c r="A54" t="s">
        <v>131</v>
      </c>
      <c r="B54" s="183">
        <v>25784.8024</v>
      </c>
      <c r="C54" t="s">
        <v>118</v>
      </c>
      <c r="D54" s="183">
        <v>3558.8290000000002</v>
      </c>
    </row>
    <row r="55" spans="1:4">
      <c r="A55" t="s">
        <v>131</v>
      </c>
      <c r="B55" s="183">
        <v>25784.8024</v>
      </c>
      <c r="C55" t="s">
        <v>119</v>
      </c>
      <c r="D55" s="183">
        <v>3447.0864000000001</v>
      </c>
    </row>
    <row r="56" spans="1:4">
      <c r="A56" t="s">
        <v>131</v>
      </c>
      <c r="B56" s="183">
        <v>25784.8024</v>
      </c>
      <c r="C56" t="s">
        <v>120</v>
      </c>
      <c r="D56" s="183">
        <v>3589.4996999999998</v>
      </c>
    </row>
    <row r="57" spans="1:4">
      <c r="A57" t="s">
        <v>131</v>
      </c>
      <c r="B57" s="183">
        <v>25784.8024</v>
      </c>
      <c r="C57" t="s">
        <v>121</v>
      </c>
      <c r="D57" s="183">
        <v>3170.1743000000001</v>
      </c>
    </row>
    <row r="58" spans="1:4">
      <c r="A58" t="s">
        <v>131</v>
      </c>
      <c r="B58" s="183">
        <v>25784.8024</v>
      </c>
      <c r="C58" t="s">
        <v>122</v>
      </c>
      <c r="D58" s="183">
        <v>3089.1257999999998</v>
      </c>
    </row>
    <row r="59" spans="1:4">
      <c r="A59" t="s">
        <v>131</v>
      </c>
      <c r="B59" s="183">
        <v>25784.8024</v>
      </c>
      <c r="C59" t="s">
        <v>123</v>
      </c>
      <c r="D59" s="183">
        <v>0</v>
      </c>
    </row>
    <row r="60" spans="1:4">
      <c r="A60" t="s">
        <v>131</v>
      </c>
      <c r="B60" s="183">
        <v>25784.8024</v>
      </c>
      <c r="C60" t="s">
        <v>124</v>
      </c>
      <c r="D60" s="183">
        <v>0</v>
      </c>
    </row>
    <row r="61" spans="1:4">
      <c r="A61" t="s">
        <v>131</v>
      </c>
      <c r="B61" s="183">
        <v>25784.8024</v>
      </c>
      <c r="C61" t="s">
        <v>125</v>
      </c>
      <c r="D61" s="183">
        <v>5604.9382999999998</v>
      </c>
    </row>
    <row r="62" spans="1:4">
      <c r="A62" t="s">
        <v>132</v>
      </c>
      <c r="B62" s="183">
        <v>6000</v>
      </c>
      <c r="C62" t="s">
        <v>114</v>
      </c>
      <c r="D62" s="183">
        <v>900</v>
      </c>
    </row>
    <row r="63" spans="1:4">
      <c r="A63" t="s">
        <v>132</v>
      </c>
      <c r="B63" s="183">
        <v>6000</v>
      </c>
      <c r="C63" t="s">
        <v>115</v>
      </c>
      <c r="D63" s="183">
        <v>600</v>
      </c>
    </row>
    <row r="64" spans="1:4">
      <c r="A64" t="s">
        <v>132</v>
      </c>
      <c r="B64" s="183">
        <v>6000</v>
      </c>
      <c r="C64" t="s">
        <v>116</v>
      </c>
      <c r="D64" s="183">
        <v>600</v>
      </c>
    </row>
    <row r="65" spans="1:4">
      <c r="A65" t="s">
        <v>132</v>
      </c>
      <c r="B65" s="183">
        <v>6000</v>
      </c>
      <c r="C65" t="s">
        <v>117</v>
      </c>
      <c r="D65" s="183">
        <v>600</v>
      </c>
    </row>
    <row r="66" spans="1:4">
      <c r="A66" t="s">
        <v>132</v>
      </c>
      <c r="B66" s="183">
        <v>6000</v>
      </c>
      <c r="C66" t="s">
        <v>118</v>
      </c>
      <c r="D66" s="183">
        <v>600</v>
      </c>
    </row>
    <row r="67" spans="1:4">
      <c r="A67" t="s">
        <v>132</v>
      </c>
      <c r="B67" s="183">
        <v>6000</v>
      </c>
      <c r="C67" t="s">
        <v>119</v>
      </c>
      <c r="D67" s="183">
        <v>600</v>
      </c>
    </row>
    <row r="68" spans="1:4">
      <c r="A68" t="s">
        <v>132</v>
      </c>
      <c r="B68" s="183">
        <v>6000</v>
      </c>
      <c r="C68" t="s">
        <v>120</v>
      </c>
      <c r="D68" s="183">
        <v>600</v>
      </c>
    </row>
    <row r="69" spans="1:4">
      <c r="A69" t="s">
        <v>132</v>
      </c>
      <c r="B69" s="183">
        <v>6000</v>
      </c>
      <c r="C69" t="s">
        <v>121</v>
      </c>
      <c r="D69" s="183">
        <v>300</v>
      </c>
    </row>
    <row r="70" spans="1:4">
      <c r="A70" t="s">
        <v>132</v>
      </c>
      <c r="B70" s="183">
        <v>6000</v>
      </c>
      <c r="C70" t="s">
        <v>122</v>
      </c>
      <c r="D70" s="183">
        <v>300</v>
      </c>
    </row>
    <row r="71" spans="1:4">
      <c r="A71" t="s">
        <v>132</v>
      </c>
      <c r="B71" s="183">
        <v>6000</v>
      </c>
      <c r="C71" t="s">
        <v>123</v>
      </c>
      <c r="D71" s="183">
        <v>300</v>
      </c>
    </row>
    <row r="72" spans="1:4">
      <c r="A72" t="s">
        <v>132</v>
      </c>
      <c r="B72" s="183">
        <v>6000</v>
      </c>
      <c r="C72" t="s">
        <v>124</v>
      </c>
      <c r="D72" s="183">
        <v>300</v>
      </c>
    </row>
    <row r="73" spans="1:4">
      <c r="A73" t="s">
        <v>132</v>
      </c>
      <c r="B73" s="183">
        <v>6000</v>
      </c>
      <c r="C73" t="s">
        <v>125</v>
      </c>
      <c r="D73" s="183">
        <v>300</v>
      </c>
    </row>
    <row r="74" spans="1:4">
      <c r="A74" t="s">
        <v>133</v>
      </c>
      <c r="B74" s="183">
        <v>47419.06</v>
      </c>
      <c r="C74" t="s">
        <v>116</v>
      </c>
      <c r="D74" s="183">
        <v>17886.2</v>
      </c>
    </row>
    <row r="75" spans="1:4">
      <c r="A75" t="s">
        <v>133</v>
      </c>
      <c r="B75" s="183">
        <v>47419.06</v>
      </c>
      <c r="C75" t="s">
        <v>117</v>
      </c>
      <c r="D75" s="183">
        <v>2849.46</v>
      </c>
    </row>
    <row r="76" spans="1:4">
      <c r="A76" t="s">
        <v>133</v>
      </c>
      <c r="B76" s="183">
        <v>47419.06</v>
      </c>
      <c r="C76" t="s">
        <v>118</v>
      </c>
      <c r="D76" s="183">
        <v>11559.4</v>
      </c>
    </row>
    <row r="77" spans="1:4">
      <c r="A77" t="s">
        <v>133</v>
      </c>
      <c r="B77" s="183">
        <v>47419.06</v>
      </c>
      <c r="C77" t="s">
        <v>119</v>
      </c>
      <c r="D77" s="183">
        <v>13783.86</v>
      </c>
    </row>
    <row r="78" spans="1:4">
      <c r="A78" t="s">
        <v>133</v>
      </c>
      <c r="B78" s="183">
        <v>47419.06</v>
      </c>
      <c r="C78" t="s">
        <v>120</v>
      </c>
      <c r="D78" s="183">
        <v>1340.14</v>
      </c>
    </row>
    <row r="79" spans="1:4">
      <c r="A79" t="s">
        <v>134</v>
      </c>
      <c r="B79" s="183">
        <v>86091.440100000007</v>
      </c>
      <c r="C79" t="s">
        <v>114</v>
      </c>
      <c r="D79" s="183">
        <v>6398.6211000000003</v>
      </c>
    </row>
    <row r="80" spans="1:4">
      <c r="A80" t="s">
        <v>134</v>
      </c>
      <c r="B80" s="183">
        <v>86091.440100000007</v>
      </c>
      <c r="C80" t="s">
        <v>115</v>
      </c>
      <c r="D80" s="183">
        <v>6492.1666999999998</v>
      </c>
    </row>
    <row r="81" spans="1:4">
      <c r="A81" t="s">
        <v>134</v>
      </c>
      <c r="B81" s="183">
        <v>86091.440100000007</v>
      </c>
      <c r="C81" t="s">
        <v>116</v>
      </c>
      <c r="D81" s="183">
        <v>6708.9206999999997</v>
      </c>
    </row>
    <row r="82" spans="1:4">
      <c r="A82" t="s">
        <v>134</v>
      </c>
      <c r="B82" s="183">
        <v>86091.440100000007</v>
      </c>
      <c r="C82" t="s">
        <v>117</v>
      </c>
      <c r="D82" s="183">
        <v>6971.0771000000004</v>
      </c>
    </row>
    <row r="83" spans="1:4">
      <c r="A83" t="s">
        <v>134</v>
      </c>
      <c r="B83" s="183">
        <v>86091.440100000007</v>
      </c>
      <c r="C83" t="s">
        <v>118</v>
      </c>
      <c r="D83" s="183">
        <v>7764.7177000000001</v>
      </c>
    </row>
    <row r="84" spans="1:4">
      <c r="A84" t="s">
        <v>134</v>
      </c>
      <c r="B84" s="183">
        <v>86091.440100000007</v>
      </c>
      <c r="C84" t="s">
        <v>119</v>
      </c>
      <c r="D84" s="183">
        <v>6145.1660000000002</v>
      </c>
    </row>
    <row r="85" spans="1:4">
      <c r="A85" t="s">
        <v>134</v>
      </c>
      <c r="B85" s="183">
        <v>86091.440100000007</v>
      </c>
      <c r="C85" t="s">
        <v>120</v>
      </c>
      <c r="D85" s="183">
        <v>8285.4097999999994</v>
      </c>
    </row>
    <row r="86" spans="1:4">
      <c r="A86" t="s">
        <v>134</v>
      </c>
      <c r="B86" s="183">
        <v>86091.440100000007</v>
      </c>
      <c r="C86" t="s">
        <v>121</v>
      </c>
      <c r="D86" s="183">
        <v>5594.4251999999997</v>
      </c>
    </row>
    <row r="87" spans="1:4">
      <c r="A87" t="s">
        <v>134</v>
      </c>
      <c r="B87" s="183">
        <v>86091.440100000007</v>
      </c>
      <c r="C87" t="s">
        <v>122</v>
      </c>
      <c r="D87" s="183">
        <v>5451.3985000000002</v>
      </c>
    </row>
    <row r="88" spans="1:4">
      <c r="A88" t="s">
        <v>134</v>
      </c>
      <c r="B88" s="183">
        <v>86091.440100000007</v>
      </c>
      <c r="C88" t="s">
        <v>123</v>
      </c>
      <c r="D88" s="183">
        <v>7853.8874999999998</v>
      </c>
    </row>
    <row r="89" spans="1:4">
      <c r="A89" t="s">
        <v>134</v>
      </c>
      <c r="B89" s="183">
        <v>86091.440100000007</v>
      </c>
      <c r="C89" t="s">
        <v>124</v>
      </c>
      <c r="D89" s="183">
        <v>6556.3687</v>
      </c>
    </row>
    <row r="90" spans="1:4">
      <c r="A90" t="s">
        <v>134</v>
      </c>
      <c r="B90" s="183">
        <v>86091.440100000007</v>
      </c>
      <c r="C90" t="s">
        <v>125</v>
      </c>
      <c r="D90" s="183">
        <v>11869.281000000001</v>
      </c>
    </row>
    <row r="91" spans="1:4">
      <c r="A91" t="s">
        <v>135</v>
      </c>
      <c r="B91" s="183">
        <v>30088.78</v>
      </c>
      <c r="C91" t="s">
        <v>117</v>
      </c>
      <c r="D91" s="183">
        <v>5971.88</v>
      </c>
    </row>
    <row r="92" spans="1:4">
      <c r="A92" t="s">
        <v>135</v>
      </c>
      <c r="B92" s="183">
        <v>30088.78</v>
      </c>
      <c r="C92" t="s">
        <v>118</v>
      </c>
      <c r="D92" s="183">
        <v>11786.28</v>
      </c>
    </row>
    <row r="93" spans="1:4">
      <c r="A93" t="s">
        <v>135</v>
      </c>
      <c r="B93" s="183">
        <v>30088.78</v>
      </c>
      <c r="C93" t="s">
        <v>119</v>
      </c>
      <c r="D93" s="183">
        <v>1143.76</v>
      </c>
    </row>
    <row r="94" spans="1:4">
      <c r="A94" t="s">
        <v>135</v>
      </c>
      <c r="B94" s="183">
        <v>30088.78</v>
      </c>
      <c r="C94" t="s">
        <v>120</v>
      </c>
      <c r="D94" s="183">
        <v>11186.86</v>
      </c>
    </row>
    <row r="95" spans="1:4">
      <c r="A95" t="s">
        <v>136</v>
      </c>
      <c r="B95" s="183">
        <v>483838.51500000001</v>
      </c>
      <c r="C95" t="s">
        <v>114</v>
      </c>
      <c r="D95" s="183">
        <v>41306.133000000002</v>
      </c>
    </row>
    <row r="96" spans="1:4">
      <c r="A96" t="s">
        <v>136</v>
      </c>
      <c r="B96" s="183">
        <v>483838.51500000001</v>
      </c>
      <c r="C96" t="s">
        <v>115</v>
      </c>
      <c r="D96" s="183">
        <v>37735.425000000003</v>
      </c>
    </row>
    <row r="97" spans="1:4">
      <c r="A97" t="s">
        <v>136</v>
      </c>
      <c r="B97" s="183">
        <v>483838.51500000001</v>
      </c>
      <c r="C97" t="s">
        <v>116</v>
      </c>
      <c r="D97" s="183">
        <v>44018.069499999998</v>
      </c>
    </row>
    <row r="98" spans="1:4">
      <c r="A98" t="s">
        <v>136</v>
      </c>
      <c r="B98" s="183">
        <v>483838.51500000001</v>
      </c>
      <c r="C98" t="s">
        <v>117</v>
      </c>
      <c r="D98" s="183">
        <v>42225.675999999999</v>
      </c>
    </row>
    <row r="99" spans="1:4">
      <c r="A99" t="s">
        <v>136</v>
      </c>
      <c r="B99" s="183">
        <v>483838.51500000001</v>
      </c>
      <c r="C99" t="s">
        <v>118</v>
      </c>
      <c r="D99" s="183">
        <v>35686.683499999999</v>
      </c>
    </row>
    <row r="100" spans="1:4">
      <c r="A100" t="s">
        <v>136</v>
      </c>
      <c r="B100" s="183">
        <v>483838.51500000001</v>
      </c>
      <c r="C100" t="s">
        <v>119</v>
      </c>
      <c r="D100" s="183">
        <v>39703.122000000003</v>
      </c>
    </row>
    <row r="101" spans="1:4">
      <c r="A101" t="s">
        <v>136</v>
      </c>
      <c r="B101" s="183">
        <v>483838.51500000001</v>
      </c>
      <c r="C101" t="s">
        <v>120</v>
      </c>
      <c r="D101" s="183">
        <v>28652.455999999998</v>
      </c>
    </row>
    <row r="102" spans="1:4">
      <c r="A102" t="s">
        <v>136</v>
      </c>
      <c r="B102" s="183">
        <v>483838.51500000001</v>
      </c>
      <c r="C102" t="s">
        <v>121</v>
      </c>
      <c r="D102" s="183">
        <v>45597.15</v>
      </c>
    </row>
    <row r="103" spans="1:4">
      <c r="A103" t="s">
        <v>136</v>
      </c>
      <c r="B103" s="183">
        <v>483838.51500000001</v>
      </c>
      <c r="C103" t="s">
        <v>122</v>
      </c>
      <c r="D103" s="183">
        <v>40076.699999999997</v>
      </c>
    </row>
    <row r="104" spans="1:4">
      <c r="A104" t="s">
        <v>136</v>
      </c>
      <c r="B104" s="183">
        <v>483838.51500000001</v>
      </c>
      <c r="C104" t="s">
        <v>123</v>
      </c>
      <c r="D104" s="183">
        <v>43074.9</v>
      </c>
    </row>
    <row r="105" spans="1:4">
      <c r="A105" t="s">
        <v>136</v>
      </c>
      <c r="B105" s="183">
        <v>483838.51500000001</v>
      </c>
      <c r="C105" t="s">
        <v>124</v>
      </c>
      <c r="D105" s="183">
        <v>40424.400000000001</v>
      </c>
    </row>
    <row r="106" spans="1:4">
      <c r="A106" t="s">
        <v>136</v>
      </c>
      <c r="B106" s="183">
        <v>483838.51500000001</v>
      </c>
      <c r="C106" t="s">
        <v>125</v>
      </c>
      <c r="D106" s="183">
        <v>45337.8</v>
      </c>
    </row>
    <row r="107" spans="1:4">
      <c r="A107" t="s">
        <v>137</v>
      </c>
      <c r="B107" s="183">
        <v>86091.440100000007</v>
      </c>
      <c r="C107" t="s">
        <v>114</v>
      </c>
      <c r="D107" s="183">
        <v>6398.6211000000003</v>
      </c>
    </row>
    <row r="108" spans="1:4">
      <c r="A108" t="s">
        <v>137</v>
      </c>
      <c r="B108" s="183">
        <v>86091.440100000007</v>
      </c>
      <c r="C108" t="s">
        <v>115</v>
      </c>
      <c r="D108" s="183">
        <v>6492.1666999999998</v>
      </c>
    </row>
    <row r="109" spans="1:4">
      <c r="A109" t="s">
        <v>137</v>
      </c>
      <c r="B109" s="183">
        <v>86091.440100000007</v>
      </c>
      <c r="C109" t="s">
        <v>116</v>
      </c>
      <c r="D109" s="183">
        <v>6708.9206999999997</v>
      </c>
    </row>
    <row r="110" spans="1:4">
      <c r="A110" t="s">
        <v>137</v>
      </c>
      <c r="B110" s="183">
        <v>86091.440100000007</v>
      </c>
      <c r="C110" t="s">
        <v>117</v>
      </c>
      <c r="D110" s="183">
        <v>6971.0771000000004</v>
      </c>
    </row>
    <row r="111" spans="1:4">
      <c r="A111" t="s">
        <v>137</v>
      </c>
      <c r="B111" s="183">
        <v>86091.440100000007</v>
      </c>
      <c r="C111" t="s">
        <v>118</v>
      </c>
      <c r="D111" s="183">
        <v>7764.7177000000001</v>
      </c>
    </row>
    <row r="112" spans="1:4">
      <c r="A112" t="s">
        <v>137</v>
      </c>
      <c r="B112" s="183">
        <v>86091.440100000007</v>
      </c>
      <c r="C112" t="s">
        <v>119</v>
      </c>
      <c r="D112" s="183">
        <v>6145.1660000000002</v>
      </c>
    </row>
    <row r="113" spans="1:4">
      <c r="A113" t="s">
        <v>137</v>
      </c>
      <c r="B113" s="183">
        <v>86091.440100000007</v>
      </c>
      <c r="C113" t="s">
        <v>120</v>
      </c>
      <c r="D113" s="183">
        <v>8285.4097999999994</v>
      </c>
    </row>
    <row r="114" spans="1:4">
      <c r="A114" t="s">
        <v>137</v>
      </c>
      <c r="B114" s="183">
        <v>86091.440100000007</v>
      </c>
      <c r="C114" t="s">
        <v>121</v>
      </c>
      <c r="D114" s="183">
        <v>5594.4251999999997</v>
      </c>
    </row>
    <row r="115" spans="1:4">
      <c r="A115" t="s">
        <v>137</v>
      </c>
      <c r="B115" s="183">
        <v>86091.440100000007</v>
      </c>
      <c r="C115" t="s">
        <v>122</v>
      </c>
      <c r="D115" s="183">
        <v>5451.3985000000002</v>
      </c>
    </row>
    <row r="116" spans="1:4">
      <c r="A116" t="s">
        <v>137</v>
      </c>
      <c r="B116" s="183">
        <v>86091.440100000007</v>
      </c>
      <c r="C116" t="s">
        <v>123</v>
      </c>
      <c r="D116" s="183">
        <v>7853.8874999999998</v>
      </c>
    </row>
    <row r="117" spans="1:4">
      <c r="A117" t="s">
        <v>137</v>
      </c>
      <c r="B117" s="183">
        <v>86091.440100000007</v>
      </c>
      <c r="C117" t="s">
        <v>124</v>
      </c>
      <c r="D117" s="183">
        <v>6556.3687</v>
      </c>
    </row>
    <row r="118" spans="1:4">
      <c r="A118" t="s">
        <v>137</v>
      </c>
      <c r="B118" s="183">
        <v>86091.440100000007</v>
      </c>
      <c r="C118" t="s">
        <v>125</v>
      </c>
      <c r="D118" s="183">
        <v>11869.281000000001</v>
      </c>
    </row>
    <row r="119" spans="1:4">
      <c r="A119" t="s">
        <v>138</v>
      </c>
      <c r="B119" s="183">
        <v>176559.11199999999</v>
      </c>
      <c r="C119" t="s">
        <v>114</v>
      </c>
      <c r="D119" s="183">
        <v>11514</v>
      </c>
    </row>
    <row r="120" spans="1:4">
      <c r="A120" t="s">
        <v>138</v>
      </c>
      <c r="B120" s="183">
        <v>176559.11199999999</v>
      </c>
      <c r="C120" t="s">
        <v>115</v>
      </c>
      <c r="D120" s="183">
        <v>12084</v>
      </c>
    </row>
    <row r="121" spans="1:4">
      <c r="A121" t="s">
        <v>138</v>
      </c>
      <c r="B121" s="183">
        <v>176559.11199999999</v>
      </c>
      <c r="C121" t="s">
        <v>116</v>
      </c>
      <c r="D121" s="183">
        <v>42830.050799999997</v>
      </c>
    </row>
    <row r="122" spans="1:4">
      <c r="A122" t="s">
        <v>138</v>
      </c>
      <c r="B122" s="183">
        <v>176559.11199999999</v>
      </c>
      <c r="C122" t="s">
        <v>117</v>
      </c>
      <c r="D122" s="183">
        <v>18653.345600000001</v>
      </c>
    </row>
    <row r="123" spans="1:4">
      <c r="A123" t="s">
        <v>138</v>
      </c>
      <c r="B123" s="183">
        <v>176559.11199999999</v>
      </c>
      <c r="C123" t="s">
        <v>118</v>
      </c>
      <c r="D123" s="183">
        <v>26525.577600000001</v>
      </c>
    </row>
    <row r="124" spans="1:4">
      <c r="A124" t="s">
        <v>138</v>
      </c>
      <c r="B124" s="183">
        <v>176559.11199999999</v>
      </c>
      <c r="C124" t="s">
        <v>119</v>
      </c>
      <c r="D124" s="183">
        <v>21601.984</v>
      </c>
    </row>
    <row r="125" spans="1:4">
      <c r="A125" t="s">
        <v>138</v>
      </c>
      <c r="B125" s="183">
        <v>176559.11199999999</v>
      </c>
      <c r="C125" t="s">
        <v>120</v>
      </c>
      <c r="D125" s="183">
        <v>9150.1540000000005</v>
      </c>
    </row>
    <row r="126" spans="1:4">
      <c r="A126" t="s">
        <v>138</v>
      </c>
      <c r="B126" s="183">
        <v>176559.11199999999</v>
      </c>
      <c r="C126" t="s">
        <v>121</v>
      </c>
      <c r="D126" s="183">
        <v>7600</v>
      </c>
    </row>
    <row r="127" spans="1:4">
      <c r="A127" t="s">
        <v>138</v>
      </c>
      <c r="B127" s="183">
        <v>176559.11199999999</v>
      </c>
      <c r="C127" t="s">
        <v>122</v>
      </c>
      <c r="D127" s="183">
        <v>7600</v>
      </c>
    </row>
    <row r="128" spans="1:4">
      <c r="A128" t="s">
        <v>138</v>
      </c>
      <c r="B128" s="183">
        <v>176559.11199999999</v>
      </c>
      <c r="C128" t="s">
        <v>123</v>
      </c>
      <c r="D128" s="183">
        <v>7600</v>
      </c>
    </row>
    <row r="129" spans="1:4">
      <c r="A129" t="s">
        <v>138</v>
      </c>
      <c r="B129" s="183">
        <v>176559.11199999999</v>
      </c>
      <c r="C129" t="s">
        <v>124</v>
      </c>
      <c r="D129" s="183">
        <v>7600</v>
      </c>
    </row>
    <row r="130" spans="1:4">
      <c r="A130" t="s">
        <v>138</v>
      </c>
      <c r="B130" s="183">
        <v>176559.11199999999</v>
      </c>
      <c r="C130" t="s">
        <v>125</v>
      </c>
      <c r="D130" s="183">
        <v>3800</v>
      </c>
    </row>
    <row r="131" spans="1:4">
      <c r="A131" t="s">
        <v>139</v>
      </c>
      <c r="B131" s="183">
        <v>128972.8137</v>
      </c>
      <c r="C131" t="s">
        <v>114</v>
      </c>
      <c r="D131" s="183">
        <v>15617.571</v>
      </c>
    </row>
    <row r="132" spans="1:4">
      <c r="A132" t="s">
        <v>139</v>
      </c>
      <c r="B132" s="183">
        <v>128972.8137</v>
      </c>
      <c r="C132" t="s">
        <v>115</v>
      </c>
      <c r="D132" s="183">
        <v>10429.9311</v>
      </c>
    </row>
    <row r="133" spans="1:4">
      <c r="A133" t="s">
        <v>139</v>
      </c>
      <c r="B133" s="183">
        <v>128972.8137</v>
      </c>
      <c r="C133" t="s">
        <v>116</v>
      </c>
      <c r="D133" s="183">
        <v>12574.542799999999</v>
      </c>
    </row>
    <row r="134" spans="1:4">
      <c r="A134" t="s">
        <v>139</v>
      </c>
      <c r="B134" s="183">
        <v>128972.8137</v>
      </c>
      <c r="C134" t="s">
        <v>117</v>
      </c>
      <c r="D134" s="183">
        <v>13389.5826</v>
      </c>
    </row>
    <row r="135" spans="1:4">
      <c r="A135" t="s">
        <v>139</v>
      </c>
      <c r="B135" s="183">
        <v>128972.8137</v>
      </c>
      <c r="C135" t="s">
        <v>118</v>
      </c>
      <c r="D135" s="183">
        <v>13529.4576</v>
      </c>
    </row>
    <row r="136" spans="1:4">
      <c r="A136" t="s">
        <v>139</v>
      </c>
      <c r="B136" s="183">
        <v>128972.8137</v>
      </c>
      <c r="C136" t="s">
        <v>119</v>
      </c>
      <c r="D136" s="183">
        <v>11056.7381</v>
      </c>
    </row>
    <row r="137" spans="1:4">
      <c r="A137" t="s">
        <v>139</v>
      </c>
      <c r="B137" s="183">
        <v>128972.8137</v>
      </c>
      <c r="C137" t="s">
        <v>120</v>
      </c>
      <c r="D137" s="183">
        <v>12708.9164</v>
      </c>
    </row>
    <row r="138" spans="1:4">
      <c r="A138" t="s">
        <v>139</v>
      </c>
      <c r="B138" s="183">
        <v>128972.8137</v>
      </c>
      <c r="C138" t="s">
        <v>121</v>
      </c>
      <c r="D138" s="183">
        <v>6746.1167999999998</v>
      </c>
    </row>
    <row r="139" spans="1:4">
      <c r="A139" t="s">
        <v>139</v>
      </c>
      <c r="B139" s="183">
        <v>128972.8137</v>
      </c>
      <c r="C139" t="s">
        <v>122</v>
      </c>
      <c r="D139" s="183">
        <v>6650.7656999999999</v>
      </c>
    </row>
    <row r="140" spans="1:4">
      <c r="A140" t="s">
        <v>139</v>
      </c>
      <c r="B140" s="183">
        <v>128972.8137</v>
      </c>
      <c r="C140" t="s">
        <v>123</v>
      </c>
      <c r="D140" s="183">
        <v>8252.4249999999993</v>
      </c>
    </row>
    <row r="141" spans="1:4">
      <c r="A141" t="s">
        <v>139</v>
      </c>
      <c r="B141" s="183">
        <v>128972.8137</v>
      </c>
      <c r="C141" t="s">
        <v>124</v>
      </c>
      <c r="D141" s="183">
        <v>7387.4125000000004</v>
      </c>
    </row>
    <row r="142" spans="1:4">
      <c r="A142" t="s">
        <v>139</v>
      </c>
      <c r="B142" s="183">
        <v>128972.8137</v>
      </c>
      <c r="C142" t="s">
        <v>125</v>
      </c>
      <c r="D142" s="183">
        <v>10629.353999999999</v>
      </c>
    </row>
    <row r="143" spans="1:4">
      <c r="A143" t="s">
        <v>140</v>
      </c>
      <c r="B143" s="183">
        <v>9543.8027000000002</v>
      </c>
      <c r="C143" t="s">
        <v>114</v>
      </c>
      <c r="D143" s="183">
        <v>1513.5764999999999</v>
      </c>
    </row>
    <row r="144" spans="1:4">
      <c r="A144" t="s">
        <v>140</v>
      </c>
      <c r="B144" s="183">
        <v>9543.8027000000002</v>
      </c>
      <c r="C144" t="s">
        <v>115</v>
      </c>
      <c r="D144" s="183">
        <v>813.57600000000002</v>
      </c>
    </row>
    <row r="145" spans="1:4">
      <c r="A145" t="s">
        <v>140</v>
      </c>
      <c r="B145" s="183">
        <v>9543.8027000000002</v>
      </c>
      <c r="C145" t="s">
        <v>116</v>
      </c>
      <c r="D145" s="183">
        <v>1080.2572</v>
      </c>
    </row>
    <row r="146" spans="1:4">
      <c r="A146" t="s">
        <v>140</v>
      </c>
      <c r="B146" s="183">
        <v>9543.8027000000002</v>
      </c>
      <c r="C146" t="s">
        <v>117</v>
      </c>
      <c r="D146" s="183">
        <v>1165.6264000000001</v>
      </c>
    </row>
    <row r="147" spans="1:4">
      <c r="A147" t="s">
        <v>140</v>
      </c>
      <c r="B147" s="183">
        <v>9543.8027000000002</v>
      </c>
      <c r="C147" t="s">
        <v>118</v>
      </c>
      <c r="D147" s="183">
        <v>1113.7306000000001</v>
      </c>
    </row>
    <row r="148" spans="1:4">
      <c r="A148" t="s">
        <v>140</v>
      </c>
      <c r="B148" s="183">
        <v>9543.8027000000002</v>
      </c>
      <c r="C148" t="s">
        <v>119</v>
      </c>
      <c r="D148" s="183">
        <v>927.99480000000005</v>
      </c>
    </row>
    <row r="149" spans="1:4">
      <c r="A149" t="s">
        <v>140</v>
      </c>
      <c r="B149" s="183">
        <v>9543.8027000000002</v>
      </c>
      <c r="C149" t="s">
        <v>120</v>
      </c>
      <c r="D149" s="183">
        <v>958.04129999999998</v>
      </c>
    </row>
    <row r="150" spans="1:4">
      <c r="A150" t="s">
        <v>140</v>
      </c>
      <c r="B150" s="183">
        <v>9543.8027000000002</v>
      </c>
      <c r="C150" t="s">
        <v>121</v>
      </c>
      <c r="D150" s="183">
        <v>402.2</v>
      </c>
    </row>
    <row r="151" spans="1:4">
      <c r="A151" t="s">
        <v>140</v>
      </c>
      <c r="B151" s="183">
        <v>9543.8027000000002</v>
      </c>
      <c r="C151" t="s">
        <v>122</v>
      </c>
      <c r="D151" s="183">
        <v>402.2</v>
      </c>
    </row>
    <row r="152" spans="1:4">
      <c r="A152" t="s">
        <v>140</v>
      </c>
      <c r="B152" s="183">
        <v>9543.8027000000002</v>
      </c>
      <c r="C152" t="s">
        <v>123</v>
      </c>
      <c r="D152" s="183">
        <v>402.2</v>
      </c>
    </row>
    <row r="153" spans="1:4">
      <c r="A153" t="s">
        <v>140</v>
      </c>
      <c r="B153" s="183">
        <v>9543.8027000000002</v>
      </c>
      <c r="C153" t="s">
        <v>124</v>
      </c>
      <c r="D153" s="183">
        <v>402.2</v>
      </c>
    </row>
    <row r="154" spans="1:4">
      <c r="A154" t="s">
        <v>140</v>
      </c>
      <c r="B154" s="183">
        <v>9543.8027000000002</v>
      </c>
      <c r="C154" t="s">
        <v>125</v>
      </c>
      <c r="D154" s="183">
        <v>362.2</v>
      </c>
    </row>
    <row r="155" spans="1:4">
      <c r="A155" t="s">
        <v>141</v>
      </c>
      <c r="B155" s="183">
        <v>1234442.1200000001</v>
      </c>
      <c r="C155" t="s">
        <v>114</v>
      </c>
      <c r="D155" s="183">
        <v>114832.0156</v>
      </c>
    </row>
    <row r="156" spans="1:4">
      <c r="A156" t="s">
        <v>141</v>
      </c>
      <c r="B156" s="183">
        <v>1234442.1200000001</v>
      </c>
      <c r="C156" t="s">
        <v>115</v>
      </c>
      <c r="D156" s="183">
        <v>92582.013600000006</v>
      </c>
    </row>
    <row r="157" spans="1:4">
      <c r="A157" t="s">
        <v>141</v>
      </c>
      <c r="B157" s="183">
        <v>1234442.1200000001</v>
      </c>
      <c r="C157" t="s">
        <v>116</v>
      </c>
      <c r="D157" s="183">
        <v>104586.7625</v>
      </c>
    </row>
    <row r="158" spans="1:4">
      <c r="A158" t="s">
        <v>141</v>
      </c>
      <c r="B158" s="183">
        <v>1234442.1200000001</v>
      </c>
      <c r="C158" t="s">
        <v>117</v>
      </c>
      <c r="D158" s="183">
        <v>128656.8437</v>
      </c>
    </row>
    <row r="159" spans="1:4">
      <c r="A159" t="s">
        <v>141</v>
      </c>
      <c r="B159" s="183">
        <v>1234442.1200000001</v>
      </c>
      <c r="C159" t="s">
        <v>118</v>
      </c>
      <c r="D159" s="183">
        <v>109792.00750000001</v>
      </c>
    </row>
    <row r="160" spans="1:4">
      <c r="A160" t="s">
        <v>141</v>
      </c>
      <c r="B160" s="183">
        <v>1234442.1200000001</v>
      </c>
      <c r="C160" t="s">
        <v>119</v>
      </c>
      <c r="D160" s="183">
        <v>93677.011599999998</v>
      </c>
    </row>
    <row r="161" spans="1:4">
      <c r="A161" t="s">
        <v>141</v>
      </c>
      <c r="B161" s="183">
        <v>1234442.1200000001</v>
      </c>
      <c r="C161" t="s">
        <v>120</v>
      </c>
      <c r="D161" s="183">
        <v>108216.0269</v>
      </c>
    </row>
    <row r="162" spans="1:4">
      <c r="A162" t="s">
        <v>141</v>
      </c>
      <c r="B162" s="183">
        <v>1234442.1200000001</v>
      </c>
      <c r="C162" t="s">
        <v>121</v>
      </c>
      <c r="D162" s="183">
        <v>108191.876</v>
      </c>
    </row>
    <row r="163" spans="1:4">
      <c r="A163" t="s">
        <v>141</v>
      </c>
      <c r="B163" s="183">
        <v>1234442.1200000001</v>
      </c>
      <c r="C163" t="s">
        <v>122</v>
      </c>
      <c r="D163" s="183">
        <v>111300.0625</v>
      </c>
    </row>
    <row r="164" spans="1:4">
      <c r="A164" t="s">
        <v>141</v>
      </c>
      <c r="B164" s="183">
        <v>1234442.1200000001</v>
      </c>
      <c r="C164" t="s">
        <v>123</v>
      </c>
      <c r="D164" s="183">
        <v>139614.625</v>
      </c>
    </row>
    <row r="165" spans="1:4">
      <c r="A165" t="s">
        <v>141</v>
      </c>
      <c r="B165" s="183">
        <v>1234442.1200000001</v>
      </c>
      <c r="C165" t="s">
        <v>124</v>
      </c>
      <c r="D165" s="183">
        <v>122992.875</v>
      </c>
    </row>
    <row r="166" spans="1:4">
      <c r="A166" t="s">
        <v>142</v>
      </c>
      <c r="B166" s="183">
        <v>237640.0673</v>
      </c>
      <c r="C166" t="s">
        <v>114</v>
      </c>
      <c r="D166" s="183">
        <v>21236.702799999999</v>
      </c>
    </row>
    <row r="167" spans="1:4">
      <c r="A167" t="s">
        <v>142</v>
      </c>
      <c r="B167" s="183">
        <v>237640.0673</v>
      </c>
      <c r="C167" t="s">
        <v>115</v>
      </c>
      <c r="D167" s="183">
        <v>19979.3645</v>
      </c>
    </row>
    <row r="168" spans="1:4">
      <c r="A168" t="s">
        <v>142</v>
      </c>
      <c r="B168" s="183">
        <v>237640.0673</v>
      </c>
      <c r="C168" t="s">
        <v>116</v>
      </c>
      <c r="D168" s="183">
        <v>19314.815999999999</v>
      </c>
    </row>
    <row r="169" spans="1:4">
      <c r="A169" t="s">
        <v>142</v>
      </c>
      <c r="B169" s="183">
        <v>237640.0673</v>
      </c>
      <c r="C169" t="s">
        <v>117</v>
      </c>
      <c r="D169" s="183">
        <v>19365.135900000001</v>
      </c>
    </row>
    <row r="170" spans="1:4">
      <c r="A170" t="s">
        <v>142</v>
      </c>
      <c r="B170" s="183">
        <v>237640.0673</v>
      </c>
      <c r="C170" t="s">
        <v>118</v>
      </c>
      <c r="D170" s="183">
        <v>18819.6106</v>
      </c>
    </row>
    <row r="171" spans="1:4">
      <c r="A171" t="s">
        <v>142</v>
      </c>
      <c r="B171" s="183">
        <v>237640.0673</v>
      </c>
      <c r="C171" t="s">
        <v>119</v>
      </c>
      <c r="D171" s="183">
        <v>20776.260600000001</v>
      </c>
    </row>
    <row r="172" spans="1:4">
      <c r="A172" t="s">
        <v>142</v>
      </c>
      <c r="B172" s="183">
        <v>237640.0673</v>
      </c>
      <c r="C172" t="s">
        <v>120</v>
      </c>
      <c r="D172" s="183">
        <v>20729.401900000001</v>
      </c>
    </row>
    <row r="173" spans="1:4">
      <c r="A173" t="s">
        <v>142</v>
      </c>
      <c r="B173" s="183">
        <v>237640.0673</v>
      </c>
      <c r="C173" t="s">
        <v>121</v>
      </c>
      <c r="D173" s="183">
        <v>19843.0314</v>
      </c>
    </row>
    <row r="174" spans="1:4">
      <c r="A174" t="s">
        <v>142</v>
      </c>
      <c r="B174" s="183">
        <v>237640.0673</v>
      </c>
      <c r="C174" t="s">
        <v>122</v>
      </c>
      <c r="D174" s="183">
        <v>16991.0671</v>
      </c>
    </row>
    <row r="175" spans="1:4">
      <c r="A175" t="s">
        <v>142</v>
      </c>
      <c r="B175" s="183">
        <v>237640.0673</v>
      </c>
      <c r="C175" t="s">
        <v>123</v>
      </c>
      <c r="D175" s="183">
        <v>20448.435000000001</v>
      </c>
    </row>
    <row r="176" spans="1:4">
      <c r="A176" t="s">
        <v>142</v>
      </c>
      <c r="B176" s="183">
        <v>237640.0673</v>
      </c>
      <c r="C176" t="s">
        <v>124</v>
      </c>
      <c r="D176" s="183">
        <v>19651.6325</v>
      </c>
    </row>
    <row r="177" spans="1:4">
      <c r="A177" t="s">
        <v>142</v>
      </c>
      <c r="B177" s="183">
        <v>237640.0673</v>
      </c>
      <c r="C177" t="s">
        <v>125</v>
      </c>
      <c r="D177" s="183">
        <v>20484.609</v>
      </c>
    </row>
    <row r="178" spans="1:4">
      <c r="A178" t="s">
        <v>143</v>
      </c>
      <c r="B178" s="183">
        <v>25751.4774</v>
      </c>
      <c r="C178" t="s">
        <v>114</v>
      </c>
      <c r="D178" s="183">
        <v>5675.9117999999999</v>
      </c>
    </row>
    <row r="179" spans="1:4">
      <c r="A179" t="s">
        <v>143</v>
      </c>
      <c r="B179" s="183">
        <v>25751.4774</v>
      </c>
      <c r="C179" t="s">
        <v>115</v>
      </c>
      <c r="D179" s="183">
        <v>2033.94</v>
      </c>
    </row>
    <row r="180" spans="1:4">
      <c r="A180" t="s">
        <v>143</v>
      </c>
      <c r="B180" s="183">
        <v>25751.4774</v>
      </c>
      <c r="C180" t="s">
        <v>116</v>
      </c>
      <c r="D180" s="183">
        <v>2700.643</v>
      </c>
    </row>
    <row r="181" spans="1:4">
      <c r="A181" t="s">
        <v>143</v>
      </c>
      <c r="B181" s="183">
        <v>25751.4774</v>
      </c>
      <c r="C181" t="s">
        <v>117</v>
      </c>
      <c r="D181" s="183">
        <v>2914.0659999999998</v>
      </c>
    </row>
    <row r="182" spans="1:4">
      <c r="A182" t="s">
        <v>143</v>
      </c>
      <c r="B182" s="183">
        <v>25751.4774</v>
      </c>
      <c r="C182" t="s">
        <v>118</v>
      </c>
      <c r="D182" s="183">
        <v>2784.3263999999999</v>
      </c>
    </row>
    <row r="183" spans="1:4">
      <c r="A183" t="s">
        <v>143</v>
      </c>
      <c r="B183" s="183">
        <v>25751.4774</v>
      </c>
      <c r="C183" t="s">
        <v>119</v>
      </c>
      <c r="D183" s="183">
        <v>2319.9868999999999</v>
      </c>
    </row>
    <row r="184" spans="1:4">
      <c r="A184" t="s">
        <v>143</v>
      </c>
      <c r="B184" s="183">
        <v>25751.4774</v>
      </c>
      <c r="C184" t="s">
        <v>120</v>
      </c>
      <c r="D184" s="183">
        <v>2395.1033000000002</v>
      </c>
    </row>
    <row r="185" spans="1:4">
      <c r="A185" t="s">
        <v>143</v>
      </c>
      <c r="B185" s="183">
        <v>25751.4774</v>
      </c>
      <c r="C185" t="s">
        <v>121</v>
      </c>
      <c r="D185" s="183">
        <v>1005.5</v>
      </c>
    </row>
    <row r="186" spans="1:4">
      <c r="A186" t="s">
        <v>143</v>
      </c>
      <c r="B186" s="183">
        <v>25751.4774</v>
      </c>
      <c r="C186" t="s">
        <v>122</v>
      </c>
      <c r="D186" s="183">
        <v>1005.5</v>
      </c>
    </row>
    <row r="187" spans="1:4">
      <c r="A187" t="s">
        <v>143</v>
      </c>
      <c r="B187" s="183">
        <v>25751.4774</v>
      </c>
      <c r="C187" t="s">
        <v>123</v>
      </c>
      <c r="D187" s="183">
        <v>1005.5</v>
      </c>
    </row>
    <row r="188" spans="1:4">
      <c r="A188" t="s">
        <v>143</v>
      </c>
      <c r="B188" s="183">
        <v>25751.4774</v>
      </c>
      <c r="C188" t="s">
        <v>124</v>
      </c>
      <c r="D188" s="183">
        <v>1005.5</v>
      </c>
    </row>
    <row r="189" spans="1:4">
      <c r="A189" t="s">
        <v>143</v>
      </c>
      <c r="B189" s="183">
        <v>25751.4774</v>
      </c>
      <c r="C189" t="s">
        <v>125</v>
      </c>
      <c r="D189" s="183">
        <v>905.5</v>
      </c>
    </row>
    <row r="190" spans="1:4">
      <c r="A190" t="s">
        <v>144</v>
      </c>
      <c r="B190" s="183">
        <v>23859.506799999999</v>
      </c>
      <c r="C190" t="s">
        <v>114</v>
      </c>
      <c r="D190" s="183">
        <v>3783.9412000000002</v>
      </c>
    </row>
    <row r="191" spans="1:4">
      <c r="A191" t="s">
        <v>144</v>
      </c>
      <c r="B191" s="183">
        <v>23859.506799999999</v>
      </c>
      <c r="C191" t="s">
        <v>115</v>
      </c>
      <c r="D191" s="183">
        <v>2033.94</v>
      </c>
    </row>
    <row r="192" spans="1:4">
      <c r="A192" t="s">
        <v>144</v>
      </c>
      <c r="B192" s="183">
        <v>23859.506799999999</v>
      </c>
      <c r="C192" t="s">
        <v>116</v>
      </c>
      <c r="D192" s="183">
        <v>2700.643</v>
      </c>
    </row>
    <row r="193" spans="1:4">
      <c r="A193" t="s">
        <v>144</v>
      </c>
      <c r="B193" s="183">
        <v>23859.506799999999</v>
      </c>
      <c r="C193" t="s">
        <v>117</v>
      </c>
      <c r="D193" s="183">
        <v>2914.0659999999998</v>
      </c>
    </row>
    <row r="194" spans="1:4">
      <c r="A194" t="s">
        <v>144</v>
      </c>
      <c r="B194" s="183">
        <v>23859.506799999999</v>
      </c>
      <c r="C194" t="s">
        <v>118</v>
      </c>
      <c r="D194" s="183">
        <v>2784.3263999999999</v>
      </c>
    </row>
    <row r="195" spans="1:4">
      <c r="A195" t="s">
        <v>144</v>
      </c>
      <c r="B195" s="183">
        <v>23859.506799999999</v>
      </c>
      <c r="C195" t="s">
        <v>119</v>
      </c>
      <c r="D195" s="183">
        <v>2319.9868999999999</v>
      </c>
    </row>
    <row r="196" spans="1:4">
      <c r="A196" t="s">
        <v>144</v>
      </c>
      <c r="B196" s="183">
        <v>23859.506799999999</v>
      </c>
      <c r="C196" t="s">
        <v>120</v>
      </c>
      <c r="D196" s="183">
        <v>2395.1033000000002</v>
      </c>
    </row>
    <row r="197" spans="1:4">
      <c r="A197" t="s">
        <v>144</v>
      </c>
      <c r="B197" s="183">
        <v>23859.506799999999</v>
      </c>
      <c r="C197" t="s">
        <v>121</v>
      </c>
      <c r="D197" s="183">
        <v>1005.5</v>
      </c>
    </row>
    <row r="198" spans="1:4">
      <c r="A198" t="s">
        <v>144</v>
      </c>
      <c r="B198" s="183">
        <v>23859.506799999999</v>
      </c>
      <c r="C198" t="s">
        <v>122</v>
      </c>
      <c r="D198" s="183">
        <v>1005.5</v>
      </c>
    </row>
    <row r="199" spans="1:4">
      <c r="A199" t="s">
        <v>144</v>
      </c>
      <c r="B199" s="183">
        <v>23859.506799999999</v>
      </c>
      <c r="C199" t="s">
        <v>123</v>
      </c>
      <c r="D199" s="183">
        <v>1005.5</v>
      </c>
    </row>
    <row r="200" spans="1:4">
      <c r="A200" t="s">
        <v>144</v>
      </c>
      <c r="B200" s="183">
        <v>23859.506799999999</v>
      </c>
      <c r="C200" t="s">
        <v>124</v>
      </c>
      <c r="D200" s="183">
        <v>1005.5</v>
      </c>
    </row>
    <row r="201" spans="1:4">
      <c r="A201" t="s">
        <v>144</v>
      </c>
      <c r="B201" s="183">
        <v>23859.506799999999</v>
      </c>
      <c r="C201" t="s">
        <v>125</v>
      </c>
      <c r="D201" s="183">
        <v>905.5</v>
      </c>
    </row>
    <row r="202" spans="1:4">
      <c r="A202" t="s">
        <v>145</v>
      </c>
      <c r="B202" s="183">
        <v>21990.189399999999</v>
      </c>
      <c r="C202" t="s">
        <v>114</v>
      </c>
      <c r="D202" s="183">
        <v>2036.5125</v>
      </c>
    </row>
    <row r="203" spans="1:4">
      <c r="A203" t="s">
        <v>145</v>
      </c>
      <c r="B203" s="183">
        <v>21990.189399999999</v>
      </c>
      <c r="C203" t="s">
        <v>115</v>
      </c>
      <c r="D203" s="183">
        <v>1705.2212999999999</v>
      </c>
    </row>
    <row r="204" spans="1:4">
      <c r="A204" t="s">
        <v>145</v>
      </c>
      <c r="B204" s="183">
        <v>21990.189399999999</v>
      </c>
      <c r="C204" t="s">
        <v>116</v>
      </c>
      <c r="D204" s="183">
        <v>1881.9127000000001</v>
      </c>
    </row>
    <row r="205" spans="1:4">
      <c r="A205" t="s">
        <v>145</v>
      </c>
      <c r="B205" s="183">
        <v>21990.189399999999</v>
      </c>
      <c r="C205" t="s">
        <v>117</v>
      </c>
      <c r="D205" s="183">
        <v>1977.0286000000001</v>
      </c>
    </row>
    <row r="206" spans="1:4">
      <c r="A206" t="s">
        <v>145</v>
      </c>
      <c r="B206" s="183">
        <v>21990.189399999999</v>
      </c>
      <c r="C206" t="s">
        <v>118</v>
      </c>
      <c r="D206" s="183">
        <v>2109.8087999999998</v>
      </c>
    </row>
    <row r="207" spans="1:4">
      <c r="A207" t="s">
        <v>145</v>
      </c>
      <c r="B207" s="183">
        <v>21990.189399999999</v>
      </c>
      <c r="C207" t="s">
        <v>119</v>
      </c>
      <c r="D207" s="183">
        <v>1693.0306</v>
      </c>
    </row>
    <row r="208" spans="1:4">
      <c r="A208" t="s">
        <v>145</v>
      </c>
      <c r="B208" s="183">
        <v>21990.189399999999</v>
      </c>
      <c r="C208" t="s">
        <v>120</v>
      </c>
      <c r="D208" s="183">
        <v>2136.1026000000002</v>
      </c>
    </row>
    <row r="209" spans="1:4">
      <c r="A209" t="s">
        <v>145</v>
      </c>
      <c r="B209" s="183">
        <v>21990.189399999999</v>
      </c>
      <c r="C209" t="s">
        <v>121</v>
      </c>
      <c r="D209" s="183">
        <v>1319.9849999999999</v>
      </c>
    </row>
    <row r="210" spans="1:4">
      <c r="A210" t="s">
        <v>145</v>
      </c>
      <c r="B210" s="183">
        <v>21990.189399999999</v>
      </c>
      <c r="C210" t="s">
        <v>122</v>
      </c>
      <c r="D210" s="183">
        <v>1291.3797</v>
      </c>
    </row>
    <row r="211" spans="1:4">
      <c r="A211" t="s">
        <v>145</v>
      </c>
      <c r="B211" s="183">
        <v>21990.189399999999</v>
      </c>
      <c r="C211" t="s">
        <v>123</v>
      </c>
      <c r="D211" s="183">
        <v>1771.8775000000001</v>
      </c>
    </row>
    <row r="212" spans="1:4">
      <c r="A212" t="s">
        <v>145</v>
      </c>
      <c r="B212" s="183">
        <v>21990.189399999999</v>
      </c>
      <c r="C212" t="s">
        <v>124</v>
      </c>
      <c r="D212" s="183">
        <v>1512.3738000000001</v>
      </c>
    </row>
    <row r="213" spans="1:4">
      <c r="A213" t="s">
        <v>145</v>
      </c>
      <c r="B213" s="183">
        <v>21990.189399999999</v>
      </c>
      <c r="C213" t="s">
        <v>125</v>
      </c>
      <c r="D213" s="183">
        <v>2554.9562000000001</v>
      </c>
    </row>
    <row r="214" spans="1:4">
      <c r="A214" t="s">
        <v>146</v>
      </c>
      <c r="B214" s="183">
        <v>1516.7530999999999</v>
      </c>
      <c r="C214" t="s">
        <v>114</v>
      </c>
      <c r="D214" s="183">
        <v>0</v>
      </c>
    </row>
    <row r="215" spans="1:4">
      <c r="A215" t="s">
        <v>146</v>
      </c>
      <c r="B215" s="183">
        <v>1516.7530999999999</v>
      </c>
      <c r="C215" t="s">
        <v>115</v>
      </c>
      <c r="D215" s="183">
        <v>0</v>
      </c>
    </row>
    <row r="216" spans="1:4">
      <c r="A216" t="s">
        <v>146</v>
      </c>
      <c r="B216" s="183">
        <v>1516.7530999999999</v>
      </c>
      <c r="C216" t="s">
        <v>116</v>
      </c>
      <c r="D216" s="183">
        <v>0</v>
      </c>
    </row>
    <row r="217" spans="1:4">
      <c r="A217" t="s">
        <v>146</v>
      </c>
      <c r="B217" s="183">
        <v>1516.7530999999999</v>
      </c>
      <c r="C217" t="s">
        <v>117</v>
      </c>
      <c r="D217" s="183">
        <v>195.59700000000001</v>
      </c>
    </row>
    <row r="218" spans="1:4">
      <c r="A218" t="s">
        <v>146</v>
      </c>
      <c r="B218" s="183">
        <v>1516.7530999999999</v>
      </c>
      <c r="C218" t="s">
        <v>118</v>
      </c>
      <c r="D218" s="183">
        <v>209.34289999999999</v>
      </c>
    </row>
    <row r="219" spans="1:4">
      <c r="A219" t="s">
        <v>146</v>
      </c>
      <c r="B219" s="183">
        <v>1516.7530999999999</v>
      </c>
      <c r="C219" t="s">
        <v>119</v>
      </c>
      <c r="D219" s="183">
        <v>202.7698</v>
      </c>
    </row>
    <row r="220" spans="1:4">
      <c r="A220" t="s">
        <v>146</v>
      </c>
      <c r="B220" s="183">
        <v>1516.7530999999999</v>
      </c>
      <c r="C220" t="s">
        <v>120</v>
      </c>
      <c r="D220" s="183">
        <v>211.14699999999999</v>
      </c>
    </row>
    <row r="221" spans="1:4">
      <c r="A221" t="s">
        <v>146</v>
      </c>
      <c r="B221" s="183">
        <v>1516.7530999999999</v>
      </c>
      <c r="C221" t="s">
        <v>121</v>
      </c>
      <c r="D221" s="183">
        <v>186.48079999999999</v>
      </c>
    </row>
    <row r="222" spans="1:4">
      <c r="A222" t="s">
        <v>146</v>
      </c>
      <c r="B222" s="183">
        <v>1516.7530999999999</v>
      </c>
      <c r="C222" t="s">
        <v>122</v>
      </c>
      <c r="D222" s="183">
        <v>181.7133</v>
      </c>
    </row>
    <row r="223" spans="1:4">
      <c r="A223" t="s">
        <v>146</v>
      </c>
      <c r="B223" s="183">
        <v>1516.7530999999999</v>
      </c>
      <c r="C223" t="s">
        <v>123</v>
      </c>
      <c r="D223" s="183">
        <v>0</v>
      </c>
    </row>
    <row r="224" spans="1:4">
      <c r="A224" t="s">
        <v>146</v>
      </c>
      <c r="B224" s="183">
        <v>1516.7530999999999</v>
      </c>
      <c r="C224" t="s">
        <v>124</v>
      </c>
      <c r="D224" s="183">
        <v>0</v>
      </c>
    </row>
    <row r="225" spans="1:4">
      <c r="A225" t="s">
        <v>146</v>
      </c>
      <c r="B225" s="183">
        <v>1516.7530999999999</v>
      </c>
      <c r="C225" t="s">
        <v>125</v>
      </c>
      <c r="D225" s="183">
        <v>329.70229999999998</v>
      </c>
    </row>
    <row r="226" spans="1:4">
      <c r="A226" t="s">
        <v>147</v>
      </c>
      <c r="B226" s="183">
        <v>69205.541100000002</v>
      </c>
      <c r="C226" t="s">
        <v>114</v>
      </c>
      <c r="D226" s="183">
        <v>3852.4270000000001</v>
      </c>
    </row>
    <row r="227" spans="1:4">
      <c r="A227" t="s">
        <v>147</v>
      </c>
      <c r="B227" s="183">
        <v>69205.541100000002</v>
      </c>
      <c r="C227" t="s">
        <v>115</v>
      </c>
      <c r="D227" s="183">
        <v>3815.4148</v>
      </c>
    </row>
    <row r="228" spans="1:4">
      <c r="A228" t="s">
        <v>147</v>
      </c>
      <c r="B228" s="183">
        <v>69205.541100000002</v>
      </c>
      <c r="C228" t="s">
        <v>116</v>
      </c>
      <c r="D228" s="183">
        <v>4029.0996</v>
      </c>
    </row>
    <row r="229" spans="1:4">
      <c r="A229" t="s">
        <v>147</v>
      </c>
      <c r="B229" s="183">
        <v>69205.541100000002</v>
      </c>
      <c r="C229" t="s">
        <v>117</v>
      </c>
      <c r="D229" s="183">
        <v>7737.5567000000001</v>
      </c>
    </row>
    <row r="230" spans="1:4">
      <c r="A230" t="s">
        <v>147</v>
      </c>
      <c r="B230" s="183">
        <v>69205.541100000002</v>
      </c>
      <c r="C230" t="s">
        <v>118</v>
      </c>
      <c r="D230" s="183">
        <v>3958.1954000000001</v>
      </c>
    </row>
    <row r="231" spans="1:4">
      <c r="A231" t="s">
        <v>147</v>
      </c>
      <c r="B231" s="183">
        <v>69205.541100000002</v>
      </c>
      <c r="C231" t="s">
        <v>119</v>
      </c>
      <c r="D231" s="183">
        <v>7623.5033999999996</v>
      </c>
    </row>
    <row r="232" spans="1:4">
      <c r="A232" t="s">
        <v>147</v>
      </c>
      <c r="B232" s="183">
        <v>69205.541100000002</v>
      </c>
      <c r="C232" t="s">
        <v>120</v>
      </c>
      <c r="D232" s="183">
        <v>4247.9040999999997</v>
      </c>
    </row>
    <row r="233" spans="1:4">
      <c r="A233" t="s">
        <v>147</v>
      </c>
      <c r="B233" s="183">
        <v>69205.541100000002</v>
      </c>
      <c r="C233" t="s">
        <v>121</v>
      </c>
      <c r="D233" s="183">
        <v>7459.2335999999996</v>
      </c>
    </row>
    <row r="234" spans="1:4">
      <c r="A234" t="s">
        <v>147</v>
      </c>
      <c r="B234" s="183">
        <v>69205.541100000002</v>
      </c>
      <c r="C234" t="s">
        <v>122</v>
      </c>
      <c r="D234" s="183">
        <v>7268.5313999999998</v>
      </c>
    </row>
    <row r="235" spans="1:4">
      <c r="A235" t="s">
        <v>147</v>
      </c>
      <c r="B235" s="183">
        <v>69205.541100000002</v>
      </c>
      <c r="C235" t="s">
        <v>123</v>
      </c>
      <c r="D235" s="183">
        <v>10471.85</v>
      </c>
    </row>
    <row r="236" spans="1:4">
      <c r="A236" t="s">
        <v>147</v>
      </c>
      <c r="B236" s="183">
        <v>69205.541100000002</v>
      </c>
      <c r="C236" t="s">
        <v>124</v>
      </c>
      <c r="D236" s="183">
        <v>8741.8250000000007</v>
      </c>
    </row>
    <row r="237" spans="1:4">
      <c r="A237" t="s">
        <v>148</v>
      </c>
      <c r="B237" s="183">
        <v>1033515.7883</v>
      </c>
      <c r="C237" t="s">
        <v>114</v>
      </c>
      <c r="D237" s="183">
        <v>111368.5212</v>
      </c>
    </row>
    <row r="238" spans="1:4">
      <c r="A238" t="s">
        <v>148</v>
      </c>
      <c r="B238" s="183">
        <v>1033515.7883</v>
      </c>
      <c r="C238" t="s">
        <v>115</v>
      </c>
      <c r="D238" s="183">
        <v>107522.69680000001</v>
      </c>
    </row>
    <row r="239" spans="1:4">
      <c r="A239" t="s">
        <v>148</v>
      </c>
      <c r="B239" s="183">
        <v>1033515.7883</v>
      </c>
      <c r="C239" t="s">
        <v>116</v>
      </c>
      <c r="D239" s="183">
        <v>95834.116699999999</v>
      </c>
    </row>
    <row r="240" spans="1:4">
      <c r="A240" t="s">
        <v>148</v>
      </c>
      <c r="B240" s="183">
        <v>1033515.7883</v>
      </c>
      <c r="C240" t="s">
        <v>117</v>
      </c>
      <c r="D240" s="183">
        <v>79516.226800000004</v>
      </c>
    </row>
    <row r="241" spans="1:4">
      <c r="A241" t="s">
        <v>148</v>
      </c>
      <c r="B241" s="183">
        <v>1033515.7883</v>
      </c>
      <c r="C241" t="s">
        <v>118</v>
      </c>
      <c r="D241" s="183">
        <v>92896.245500000005</v>
      </c>
    </row>
    <row r="242" spans="1:4">
      <c r="A242" t="s">
        <v>148</v>
      </c>
      <c r="B242" s="183">
        <v>1033515.7883</v>
      </c>
      <c r="C242" t="s">
        <v>119</v>
      </c>
      <c r="D242" s="183">
        <v>89985.190700000006</v>
      </c>
    </row>
    <row r="243" spans="1:4">
      <c r="A243" t="s">
        <v>148</v>
      </c>
      <c r="B243" s="183">
        <v>1033515.7883</v>
      </c>
      <c r="C243" t="s">
        <v>120</v>
      </c>
      <c r="D243" s="183">
        <v>86827.5245</v>
      </c>
    </row>
    <row r="244" spans="1:4">
      <c r="A244" t="s">
        <v>148</v>
      </c>
      <c r="B244" s="183">
        <v>1033515.7883</v>
      </c>
      <c r="C244" t="s">
        <v>121</v>
      </c>
      <c r="D244" s="183">
        <v>83743.224000000002</v>
      </c>
    </row>
    <row r="245" spans="1:4">
      <c r="A245" t="s">
        <v>148</v>
      </c>
      <c r="B245" s="183">
        <v>1033515.7883</v>
      </c>
      <c r="C245" t="s">
        <v>122</v>
      </c>
      <c r="D245" s="183">
        <v>64557.042000000001</v>
      </c>
    </row>
    <row r="246" spans="1:4">
      <c r="A246" t="s">
        <v>148</v>
      </c>
      <c r="B246" s="183">
        <v>1033515.7883</v>
      </c>
      <c r="C246" t="s">
        <v>123</v>
      </c>
      <c r="D246" s="183">
        <v>75410.55</v>
      </c>
    </row>
    <row r="247" spans="1:4">
      <c r="A247" t="s">
        <v>148</v>
      </c>
      <c r="B247" s="183">
        <v>1033515.7883</v>
      </c>
      <c r="C247" t="s">
        <v>124</v>
      </c>
      <c r="D247" s="183">
        <v>68747.55</v>
      </c>
    </row>
    <row r="248" spans="1:4">
      <c r="A248" t="s">
        <v>148</v>
      </c>
      <c r="B248" s="183">
        <v>1033515.7883</v>
      </c>
      <c r="C248" t="s">
        <v>125</v>
      </c>
      <c r="D248" s="183">
        <v>77106.899999999994</v>
      </c>
    </row>
    <row r="249" spans="1:4">
      <c r="A249" t="s">
        <v>149</v>
      </c>
      <c r="B249" s="183">
        <v>12000</v>
      </c>
      <c r="C249" t="s">
        <v>114</v>
      </c>
      <c r="D249" s="183">
        <v>1000</v>
      </c>
    </row>
    <row r="250" spans="1:4">
      <c r="A250" t="s">
        <v>149</v>
      </c>
      <c r="B250" s="183">
        <v>12000</v>
      </c>
      <c r="C250" t="s">
        <v>115</v>
      </c>
      <c r="D250" s="183">
        <v>1000</v>
      </c>
    </row>
    <row r="251" spans="1:4">
      <c r="A251" t="s">
        <v>149</v>
      </c>
      <c r="B251" s="183">
        <v>12000</v>
      </c>
      <c r="C251" t="s">
        <v>116</v>
      </c>
      <c r="D251" s="183">
        <v>1000</v>
      </c>
    </row>
    <row r="252" spans="1:4">
      <c r="A252" t="s">
        <v>149</v>
      </c>
      <c r="B252" s="183">
        <v>12000</v>
      </c>
      <c r="C252" t="s">
        <v>117</v>
      </c>
      <c r="D252" s="183">
        <v>1000</v>
      </c>
    </row>
    <row r="253" spans="1:4">
      <c r="A253" t="s">
        <v>149</v>
      </c>
      <c r="B253" s="183">
        <v>12000</v>
      </c>
      <c r="C253" t="s">
        <v>118</v>
      </c>
      <c r="D253" s="183">
        <v>1000</v>
      </c>
    </row>
    <row r="254" spans="1:4">
      <c r="A254" t="s">
        <v>149</v>
      </c>
      <c r="B254" s="183">
        <v>12000</v>
      </c>
      <c r="C254" t="s">
        <v>119</v>
      </c>
      <c r="D254" s="183">
        <v>1000</v>
      </c>
    </row>
    <row r="255" spans="1:4">
      <c r="A255" t="s">
        <v>149</v>
      </c>
      <c r="B255" s="183">
        <v>12000</v>
      </c>
      <c r="C255" t="s">
        <v>120</v>
      </c>
      <c r="D255" s="183">
        <v>1000</v>
      </c>
    </row>
    <row r="256" spans="1:4">
      <c r="A256" t="s">
        <v>149</v>
      </c>
      <c r="B256" s="183">
        <v>12000</v>
      </c>
      <c r="C256" t="s">
        <v>121</v>
      </c>
      <c r="D256" s="183">
        <v>1000</v>
      </c>
    </row>
    <row r="257" spans="1:4">
      <c r="A257" t="s">
        <v>149</v>
      </c>
      <c r="B257" s="183">
        <v>12000</v>
      </c>
      <c r="C257" t="s">
        <v>122</v>
      </c>
      <c r="D257" s="183">
        <v>1000</v>
      </c>
    </row>
    <row r="258" spans="1:4">
      <c r="A258" t="s">
        <v>149</v>
      </c>
      <c r="B258" s="183">
        <v>12000</v>
      </c>
      <c r="C258" t="s">
        <v>123</v>
      </c>
      <c r="D258" s="183">
        <v>1000</v>
      </c>
    </row>
    <row r="259" spans="1:4">
      <c r="A259" t="s">
        <v>149</v>
      </c>
      <c r="B259" s="183">
        <v>12000</v>
      </c>
      <c r="C259" t="s">
        <v>124</v>
      </c>
      <c r="D259" s="183">
        <v>1000</v>
      </c>
    </row>
    <row r="260" spans="1:4">
      <c r="A260" t="s">
        <v>149</v>
      </c>
      <c r="B260" s="183">
        <v>12000</v>
      </c>
      <c r="C260" t="s">
        <v>125</v>
      </c>
      <c r="D260" s="183">
        <v>1000</v>
      </c>
    </row>
    <row r="261" spans="1:4">
      <c r="A261" t="s">
        <v>150</v>
      </c>
      <c r="B261" s="183">
        <v>78408</v>
      </c>
      <c r="C261" t="s">
        <v>114</v>
      </c>
      <c r="D261" s="183">
        <v>6534</v>
      </c>
    </row>
    <row r="262" spans="1:4">
      <c r="A262" t="s">
        <v>150</v>
      </c>
      <c r="B262" s="183">
        <v>78408</v>
      </c>
      <c r="C262" t="s">
        <v>115</v>
      </c>
      <c r="D262" s="183">
        <v>6534</v>
      </c>
    </row>
    <row r="263" spans="1:4">
      <c r="A263" t="s">
        <v>150</v>
      </c>
      <c r="B263" s="183">
        <v>78408</v>
      </c>
      <c r="C263" t="s">
        <v>116</v>
      </c>
      <c r="D263" s="183">
        <v>6534</v>
      </c>
    </row>
    <row r="264" spans="1:4">
      <c r="A264" t="s">
        <v>150</v>
      </c>
      <c r="B264" s="183">
        <v>78408</v>
      </c>
      <c r="C264" t="s">
        <v>117</v>
      </c>
      <c r="D264" s="183">
        <v>6534</v>
      </c>
    </row>
    <row r="265" spans="1:4">
      <c r="A265" t="s">
        <v>150</v>
      </c>
      <c r="B265" s="183">
        <v>78408</v>
      </c>
      <c r="C265" t="s">
        <v>118</v>
      </c>
      <c r="D265" s="183">
        <v>6534</v>
      </c>
    </row>
    <row r="266" spans="1:4">
      <c r="A266" t="s">
        <v>150</v>
      </c>
      <c r="B266" s="183">
        <v>78408</v>
      </c>
      <c r="C266" t="s">
        <v>119</v>
      </c>
      <c r="D266" s="183">
        <v>6534</v>
      </c>
    </row>
    <row r="267" spans="1:4">
      <c r="A267" t="s">
        <v>150</v>
      </c>
      <c r="B267" s="183">
        <v>78408</v>
      </c>
      <c r="C267" t="s">
        <v>120</v>
      </c>
      <c r="D267" s="183">
        <v>6534</v>
      </c>
    </row>
    <row r="268" spans="1:4">
      <c r="A268" t="s">
        <v>150</v>
      </c>
      <c r="B268" s="183">
        <v>78408</v>
      </c>
      <c r="C268" t="s">
        <v>121</v>
      </c>
      <c r="D268" s="183">
        <v>6534</v>
      </c>
    </row>
    <row r="269" spans="1:4">
      <c r="A269" t="s">
        <v>150</v>
      </c>
      <c r="B269" s="183">
        <v>78408</v>
      </c>
      <c r="C269" t="s">
        <v>122</v>
      </c>
      <c r="D269" s="183">
        <v>6534</v>
      </c>
    </row>
    <row r="270" spans="1:4">
      <c r="A270" t="s">
        <v>150</v>
      </c>
      <c r="B270" s="183">
        <v>78408</v>
      </c>
      <c r="C270" t="s">
        <v>123</v>
      </c>
      <c r="D270" s="183">
        <v>6534</v>
      </c>
    </row>
    <row r="271" spans="1:4">
      <c r="A271" t="s">
        <v>150</v>
      </c>
      <c r="B271" s="183">
        <v>78408</v>
      </c>
      <c r="C271" t="s">
        <v>124</v>
      </c>
      <c r="D271" s="183">
        <v>6534</v>
      </c>
    </row>
    <row r="272" spans="1:4">
      <c r="A272" t="s">
        <v>150</v>
      </c>
      <c r="B272" s="183">
        <v>78408</v>
      </c>
      <c r="C272" t="s">
        <v>125</v>
      </c>
      <c r="D272" s="183">
        <v>6534</v>
      </c>
    </row>
    <row r="273" spans="1:4">
      <c r="A273" t="s">
        <v>151</v>
      </c>
      <c r="B273" s="183">
        <v>294650.25919999997</v>
      </c>
      <c r="C273" t="s">
        <v>114</v>
      </c>
      <c r="D273" s="183">
        <v>27140.689600000002</v>
      </c>
    </row>
    <row r="274" spans="1:4">
      <c r="A274" t="s">
        <v>151</v>
      </c>
      <c r="B274" s="183">
        <v>294650.25919999997</v>
      </c>
      <c r="C274" t="s">
        <v>115</v>
      </c>
      <c r="D274" s="183">
        <v>21146.272099999998</v>
      </c>
    </row>
    <row r="275" spans="1:4">
      <c r="A275" t="s">
        <v>151</v>
      </c>
      <c r="B275" s="183">
        <v>294650.25919999997</v>
      </c>
      <c r="C275" t="s">
        <v>116</v>
      </c>
      <c r="D275" s="183">
        <v>7265.7494999999999</v>
      </c>
    </row>
    <row r="276" spans="1:4">
      <c r="A276" t="s">
        <v>151</v>
      </c>
      <c r="B276" s="183">
        <v>294650.25919999997</v>
      </c>
      <c r="C276" t="s">
        <v>117</v>
      </c>
      <c r="D276" s="183">
        <v>9015.3502000000008</v>
      </c>
    </row>
    <row r="277" spans="1:4">
      <c r="A277" t="s">
        <v>151</v>
      </c>
      <c r="B277" s="183">
        <v>294650.25919999997</v>
      </c>
      <c r="C277" t="s">
        <v>118</v>
      </c>
      <c r="D277" s="183">
        <v>46.889899999999997</v>
      </c>
    </row>
    <row r="278" spans="1:4">
      <c r="A278" t="s">
        <v>151</v>
      </c>
      <c r="B278" s="183">
        <v>294650.25919999997</v>
      </c>
      <c r="C278" t="s">
        <v>119</v>
      </c>
      <c r="D278" s="183">
        <v>29052.201700000001</v>
      </c>
    </row>
    <row r="279" spans="1:4">
      <c r="A279" t="s">
        <v>151</v>
      </c>
      <c r="B279" s="183">
        <v>294650.25919999997</v>
      </c>
      <c r="C279" t="s">
        <v>120</v>
      </c>
      <c r="D279" s="183">
        <v>31730.711299999999</v>
      </c>
    </row>
    <row r="280" spans="1:4">
      <c r="A280" t="s">
        <v>151</v>
      </c>
      <c r="B280" s="183">
        <v>294650.25919999997</v>
      </c>
      <c r="C280" t="s">
        <v>121</v>
      </c>
      <c r="D280" s="183">
        <v>8218.4261000000006</v>
      </c>
    </row>
    <row r="281" spans="1:4">
      <c r="A281" t="s">
        <v>151</v>
      </c>
      <c r="B281" s="183">
        <v>294650.25919999997</v>
      </c>
      <c r="C281" t="s">
        <v>122</v>
      </c>
      <c r="D281" s="183">
        <v>-2051.4405999999999</v>
      </c>
    </row>
    <row r="282" spans="1:4">
      <c r="A282" t="s">
        <v>151</v>
      </c>
      <c r="B282" s="183">
        <v>294650.25919999997</v>
      </c>
      <c r="C282" t="s">
        <v>123</v>
      </c>
      <c r="D282" s="183">
        <v>-4271.1875</v>
      </c>
    </row>
    <row r="283" spans="1:4">
      <c r="A283" t="s">
        <v>151</v>
      </c>
      <c r="B283" s="183">
        <v>294650.25919999997</v>
      </c>
      <c r="C283" t="s">
        <v>124</v>
      </c>
      <c r="D283" s="183">
        <v>8393.4937000000009</v>
      </c>
    </row>
    <row r="284" spans="1:4">
      <c r="A284" t="s">
        <v>151</v>
      </c>
      <c r="B284" s="183">
        <v>294650.25919999997</v>
      </c>
      <c r="C284" t="s">
        <v>125</v>
      </c>
      <c r="D284" s="183">
        <v>158963.10329999999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F1489B-1697-6140-92BE-2F537083158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Guidelines</vt:lpstr>
      <vt:lpstr>Dashboard</vt:lpstr>
      <vt:lpstr>Pivot Tables</vt:lpstr>
      <vt:lpstr>Cash Flow Statement</vt:lpstr>
      <vt:lpstr>Cash Flow Transposed</vt:lpstr>
      <vt:lpstr>P&amp;L Budget</vt:lpstr>
      <vt:lpstr>P&amp;L Actuals</vt:lpstr>
      <vt:lpstr>Actuals Copy</vt:lpstr>
      <vt:lpstr>Budget Transposed</vt:lpstr>
      <vt:lpstr>Actuals Transposed</vt:lpstr>
      <vt:lpstr>Balance Sheet Actuals</vt:lpstr>
      <vt:lpstr>Vendor Expenses 2023</vt:lpstr>
      <vt:lpstr>Vendor Expenses Copy</vt:lpstr>
      <vt:lpstr>Vendor Transposed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Allan Isla</cp:lastModifiedBy>
  <dcterms:created xsi:type="dcterms:W3CDTF">2024-05-04T14:21:15Z</dcterms:created>
  <dcterms:modified xsi:type="dcterms:W3CDTF">2024-06-09T17:31:17Z</dcterms:modified>
</cp:coreProperties>
</file>