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ables/table8.xml" ContentType="application/vnd.openxmlformats-officedocument.spreadsheetml.table+xml"/>
  <Override PartName="/xl/pivotTables/pivotTable1.xml" ContentType="application/vnd.openxmlformats-officedocument.spreadsheetml.pivotTable+xml"/>
  <Override PartName="/xl/tables/table9.xml" ContentType="application/vnd.openxmlformats-officedocument.spreadsheetml.table+xml"/>
  <Override PartName="/xl/tables/table10.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1.xml" ContentType="application/vnd.openxmlformats-officedocument.spreadsheetml.table+xml"/>
  <Override PartName="/xl/tables/table12.xml" ContentType="application/vnd.openxmlformats-officedocument.spreadsheetml.table+xml"/>
  <Override PartName="/xl/pivotTables/pivotTable4.xml" ContentType="application/vnd.openxmlformats-officedocument.spreadsheetml.pivotTable+xml"/>
  <Override PartName="/xl/drawings/drawing2.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Anas Patel\OneDrive\Desktop\mazz\Excel\"/>
    </mc:Choice>
  </mc:AlternateContent>
  <xr:revisionPtr revIDLastSave="0" documentId="13_ncr:1_{1C42A463-3D2F-4F14-BEF8-B94BE0BD30F5}" xr6:coauthVersionLast="47" xr6:coauthVersionMax="47" xr10:uidLastSave="{00000000-0000-0000-0000-000000000000}"/>
  <bookViews>
    <workbookView xWindow="-108" yWindow="-108" windowWidth="23256" windowHeight="12456" tabRatio="772" firstSheet="3" activeTab="11" xr2:uid="{00000000-000D-0000-FFFF-FFFF00000000}"/>
  </bookViews>
  <sheets>
    <sheet name="PR1" sheetId="5" r:id="rId1"/>
    <sheet name="Concatenate" sheetId="9" r:id="rId2"/>
    <sheet name="Drop Down" sheetId="10" r:id="rId3"/>
    <sheet name="V lookup" sheetId="11" r:id="rId4"/>
    <sheet name="Rounding" sheetId="7" r:id="rId5"/>
    <sheet name="Auto fill" sheetId="8" r:id="rId6"/>
    <sheet name="Comment" sheetId="12" r:id="rId7"/>
    <sheet name="Text to column" sheetId="23" r:id="rId8"/>
    <sheet name="Pivot table" sheetId="17" r:id="rId9"/>
    <sheet name=" vlookup" sheetId="15" r:id="rId10"/>
    <sheet name="Pivot" sheetId="21" r:id="rId11"/>
    <sheet name="P3" sheetId="20" r:id="rId12"/>
    <sheet name="Funtions" sheetId="19" r:id="rId13"/>
    <sheet name="Work on data" sheetId="22" r:id="rId14"/>
    <sheet name="Sheet1" sheetId="24" r:id="rId15"/>
  </sheets>
  <definedNames>
    <definedName name="_xlnm._FilterDatabase" localSheetId="0" hidden="1">'PR1'!$A$4:$J$9</definedName>
    <definedName name="Slicer_First_Name">#N/A</definedName>
    <definedName name="Slicer_S_NO">#N/A</definedName>
    <definedName name="Slicer_Sal__Jan">#N/A</definedName>
  </definedNames>
  <calcPr calcId="191029"/>
  <pivotCaches>
    <pivotCache cacheId="0" r:id="rId16"/>
    <pivotCache cacheId="1" r:id="rId17"/>
    <pivotCache cacheId="2" r:id="rId1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4:slicerCache r:id="rId20"/>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20" l="1"/>
  <c r="E3" i="20" l="1"/>
  <c r="F5" i="20"/>
  <c r="E8" i="20"/>
  <c r="O6" i="19" a="1"/>
  <c r="O6" i="19"/>
  <c r="J9" i="19" a="1"/>
  <c r="J9" i="19" s="1"/>
  <c r="C19" i="19"/>
  <c r="H21" i="19"/>
  <c r="G11" i="19"/>
  <c r="G17" i="19"/>
  <c r="J19" i="19"/>
  <c r="H19" i="19"/>
  <c r="H18" i="19"/>
  <c r="M14" i="19"/>
  <c r="M13" i="19"/>
  <c r="M12" i="19"/>
  <c r="H12" i="7" a="1"/>
  <c r="H12" i="7" s="1"/>
  <c r="B11" i="7"/>
  <c r="M17" i="15"/>
  <c r="M18" i="15"/>
  <c r="M19" i="15"/>
  <c r="M16" i="15"/>
  <c r="L16" i="15"/>
  <c r="L17" i="15"/>
  <c r="L18" i="15"/>
  <c r="L19" i="15"/>
  <c r="J2" i="22"/>
  <c r="J3" i="22"/>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51" i="22"/>
  <c r="J52" i="22"/>
  <c r="J53" i="22"/>
  <c r="J54" i="22"/>
  <c r="J55" i="22"/>
  <c r="J56" i="22"/>
  <c r="J57" i="22"/>
  <c r="J58" i="22"/>
  <c r="J59" i="22"/>
  <c r="J60" i="22"/>
  <c r="J61" i="22"/>
  <c r="J62" i="22"/>
  <c r="J63" i="22"/>
  <c r="J64" i="22"/>
  <c r="J65" i="22"/>
  <c r="J66" i="22"/>
  <c r="J67" i="22"/>
  <c r="J68" i="22"/>
  <c r="J69" i="22"/>
  <c r="J70" i="22"/>
  <c r="J71" i="22"/>
  <c r="J72" i="22"/>
  <c r="J73" i="22"/>
  <c r="J74" i="22"/>
  <c r="J75" i="22"/>
  <c r="J76" i="22"/>
  <c r="J77" i="22"/>
  <c r="J78" i="22"/>
  <c r="J79" i="22"/>
  <c r="J80" i="22"/>
  <c r="J81" i="22"/>
  <c r="J82" i="22"/>
  <c r="J83" i="22"/>
  <c r="J84" i="22"/>
  <c r="J85" i="22"/>
  <c r="J86" i="22"/>
  <c r="J87" i="22"/>
  <c r="J88" i="22"/>
  <c r="J89" i="22"/>
  <c r="J90" i="22"/>
  <c r="J91" i="22"/>
  <c r="J92" i="22"/>
  <c r="J93" i="22"/>
  <c r="J94" i="22"/>
  <c r="J95" i="22"/>
  <c r="J96" i="22"/>
  <c r="J97" i="22"/>
  <c r="J98" i="22"/>
  <c r="J99" i="22"/>
  <c r="J100" i="22"/>
  <c r="J101" i="22"/>
  <c r="J102" i="22"/>
  <c r="J103" i="22"/>
  <c r="J104" i="22"/>
  <c r="J105" i="22"/>
  <c r="J106" i="22"/>
  <c r="J107" i="22"/>
  <c r="J108" i="22"/>
  <c r="J109" i="22"/>
  <c r="J110" i="22"/>
  <c r="J111" i="22"/>
  <c r="J112" i="22"/>
  <c r="J113" i="22"/>
  <c r="J114" i="22"/>
  <c r="J115" i="22"/>
  <c r="J116" i="22"/>
  <c r="J117" i="22"/>
  <c r="J118" i="22"/>
  <c r="J119" i="22"/>
  <c r="J120" i="22"/>
  <c r="J121" i="22"/>
  <c r="J122" i="22"/>
  <c r="J123" i="22"/>
  <c r="J124" i="22"/>
  <c r="J125" i="22"/>
  <c r="J126" i="22"/>
  <c r="J127" i="22"/>
  <c r="J128" i="22"/>
  <c r="J129" i="22"/>
  <c r="J130" i="22"/>
  <c r="J131" i="22"/>
  <c r="J132" i="22"/>
  <c r="J133" i="22"/>
  <c r="J134" i="22"/>
  <c r="J135" i="22"/>
  <c r="J136" i="22"/>
  <c r="J137" i="22"/>
  <c r="J138" i="22"/>
  <c r="J139" i="22"/>
  <c r="J140" i="22"/>
  <c r="J141" i="22"/>
  <c r="J142" i="22"/>
  <c r="J143" i="22"/>
  <c r="J144" i="22"/>
  <c r="J145" i="22"/>
  <c r="J146" i="22"/>
  <c r="J147" i="22"/>
  <c r="J148" i="22"/>
  <c r="J149" i="22"/>
  <c r="J150" i="22"/>
  <c r="J151" i="22"/>
  <c r="J152" i="22"/>
  <c r="J153" i="22"/>
  <c r="J154" i="22"/>
  <c r="J155" i="22"/>
  <c r="J156" i="22"/>
  <c r="J157" i="22"/>
  <c r="J158" i="22"/>
  <c r="J159" i="22"/>
  <c r="J160" i="22"/>
  <c r="J161" i="22"/>
  <c r="J162" i="22"/>
  <c r="J163" i="22"/>
  <c r="J164" i="22"/>
  <c r="J165" i="22"/>
  <c r="J166" i="22"/>
  <c r="J167" i="22"/>
  <c r="J168" i="22"/>
  <c r="J169" i="22"/>
  <c r="J170" i="22"/>
  <c r="J171" i="22"/>
  <c r="J172" i="22"/>
  <c r="J173" i="22"/>
  <c r="J174" i="22"/>
  <c r="J175" i="22"/>
  <c r="J176" i="22"/>
  <c r="J177" i="22"/>
  <c r="J178" i="22"/>
  <c r="J179" i="22"/>
  <c r="J180" i="22"/>
  <c r="J181" i="22"/>
  <c r="J182" i="22"/>
  <c r="J183" i="22"/>
  <c r="J184" i="22"/>
  <c r="J185" i="22"/>
  <c r="J186" i="22"/>
  <c r="J187" i="22"/>
  <c r="J188" i="22"/>
  <c r="J189" i="22"/>
  <c r="J190" i="22"/>
  <c r="J191" i="22"/>
  <c r="J192" i="22"/>
  <c r="J193" i="22"/>
  <c r="J194" i="22"/>
  <c r="J195" i="22"/>
  <c r="J196" i="22"/>
  <c r="J197" i="22"/>
  <c r="J198" i="22"/>
  <c r="J199" i="22"/>
  <c r="J200" i="22"/>
  <c r="J201" i="22"/>
  <c r="J202" i="22"/>
  <c r="J203" i="22"/>
  <c r="J204" i="22"/>
  <c r="J205" i="22"/>
  <c r="J206" i="22"/>
  <c r="J207" i="22"/>
  <c r="J208" i="22"/>
  <c r="J209" i="22"/>
  <c r="J210" i="22"/>
  <c r="J211" i="22"/>
  <c r="J212" i="22"/>
  <c r="J213" i="22"/>
  <c r="J214" i="22"/>
  <c r="J215" i="22"/>
  <c r="J216" i="22"/>
  <c r="J217" i="22"/>
  <c r="J218" i="22"/>
  <c r="J219" i="22"/>
  <c r="J220" i="22"/>
  <c r="J221" i="22"/>
  <c r="J222" i="22"/>
  <c r="J223" i="22"/>
  <c r="J224" i="22"/>
  <c r="J225" i="22"/>
  <c r="J226" i="22"/>
  <c r="J227" i="22"/>
  <c r="J228" i="22"/>
  <c r="J229" i="22"/>
  <c r="J230" i="22"/>
  <c r="J231" i="22"/>
  <c r="J232" i="22"/>
  <c r="J233" i="22"/>
  <c r="J234" i="22"/>
  <c r="J235" i="22"/>
  <c r="J236" i="22"/>
  <c r="J237" i="22"/>
  <c r="J238" i="22"/>
  <c r="J239" i="22"/>
  <c r="J240" i="22"/>
  <c r="J241" i="22"/>
  <c r="J242" i="22"/>
  <c r="J243" i="22"/>
  <c r="J244" i="22"/>
  <c r="J245" i="22"/>
  <c r="J246" i="22"/>
  <c r="J247" i="22"/>
  <c r="J248" i="22"/>
  <c r="J249" i="22"/>
  <c r="J250" i="22"/>
  <c r="J251" i="22"/>
  <c r="J252" i="22"/>
  <c r="J253" i="22"/>
  <c r="J254" i="22"/>
  <c r="J255" i="22"/>
  <c r="J256" i="22"/>
  <c r="J257" i="22"/>
  <c r="J258" i="22"/>
  <c r="J259" i="22"/>
  <c r="J260" i="22"/>
  <c r="J261" i="22"/>
  <c r="J262" i="22"/>
  <c r="J263" i="22"/>
  <c r="F18" i="19" l="1"/>
  <c r="F17" i="19"/>
  <c r="F22" i="19"/>
  <c r="F21" i="19"/>
  <c r="I16" i="19"/>
  <c r="I14" i="19"/>
  <c r="I12" i="19"/>
  <c r="I10" i="19"/>
  <c r="I8" i="19"/>
  <c r="I6" i="19"/>
  <c r="F12" i="19"/>
  <c r="F11" i="19"/>
  <c r="F8" i="19"/>
  <c r="F7" i="19"/>
  <c r="E2" i="9"/>
  <c r="C17" i="20"/>
  <c r="N10" i="15" l="1"/>
  <c r="N11" i="15"/>
  <c r="N12" i="15"/>
  <c r="N13" i="15"/>
  <c r="N14" i="15"/>
  <c r="C3" i="9" l="1"/>
  <c r="C4" i="9"/>
  <c r="C5" i="9"/>
  <c r="C2" i="9"/>
  <c r="C6" i="9"/>
  <c r="I6" i="11" l="1"/>
  <c r="I7" i="11"/>
  <c r="I8" i="11"/>
  <c r="I9" i="11"/>
  <c r="I10" i="11"/>
  <c r="I11" i="11"/>
  <c r="I12" i="11"/>
  <c r="I13" i="11"/>
  <c r="I14" i="11"/>
  <c r="I15" i="11"/>
  <c r="I16" i="11"/>
  <c r="I5" i="11"/>
  <c r="L5" i="11" s="1"/>
  <c r="I5" i="5"/>
  <c r="L12" i="11" l="1"/>
  <c r="N15" i="11"/>
  <c r="L16" i="11"/>
  <c r="N19" i="11"/>
  <c r="L14" i="11"/>
  <c r="N17" i="11"/>
  <c r="L13" i="11"/>
  <c r="N16" i="11"/>
  <c r="L11" i="11"/>
  <c r="N14" i="11"/>
  <c r="L10" i="11"/>
  <c r="N13" i="11"/>
  <c r="L9" i="11"/>
  <c r="N12" i="11"/>
  <c r="L8" i="11"/>
  <c r="N11" i="11"/>
  <c r="L7" i="11"/>
  <c r="N10" i="11"/>
  <c r="L6" i="11"/>
  <c r="N9" i="11"/>
  <c r="L15" i="11"/>
  <c r="N18" i="11"/>
  <c r="D3" i="7"/>
  <c r="D4" i="7"/>
  <c r="D5" i="7"/>
  <c r="D6" i="7"/>
  <c r="D7" i="7"/>
  <c r="D2" i="7"/>
  <c r="C3" i="7"/>
  <c r="C4" i="7"/>
  <c r="C5" i="7"/>
  <c r="C6" i="7"/>
  <c r="C7" i="7"/>
  <c r="C2" i="7"/>
  <c r="B3" i="7"/>
  <c r="B12" i="7" s="1"/>
  <c r="B4" i="7"/>
  <c r="B5" i="7"/>
  <c r="B6" i="7"/>
  <c r="B7" i="7"/>
  <c r="B2" i="7"/>
  <c r="J6" i="5"/>
  <c r="J7" i="5"/>
  <c r="J8" i="5"/>
  <c r="J9" i="5"/>
  <c r="J5" i="5"/>
  <c r="I6" i="5"/>
  <c r="I7" i="5"/>
  <c r="I8" i="5"/>
  <c r="I9" i="5"/>
  <c r="H6" i="5"/>
  <c r="H7" i="5"/>
  <c r="H8" i="5"/>
  <c r="H9" i="5"/>
  <c r="H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M∆ZZ .</author>
  </authors>
  <commentList>
    <comment ref="J8" authorId="0" shapeId="0" xr:uid="{00000000-0006-0000-0000-000001000000}">
      <text>
        <r>
          <rPr>
            <b/>
            <sz val="9"/>
            <color indexed="81"/>
            <rFont val="Tahoma"/>
            <family val="2"/>
          </rPr>
          <t>M∆ZZ .:</t>
        </r>
        <r>
          <rPr>
            <sz val="9"/>
            <color indexed="81"/>
            <rFont val="Tahoma"/>
            <family val="2"/>
          </rPr>
          <t xml:space="preserve">
hi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M∆ZZ .</author>
    <author>Anas Patel</author>
    <author>tc={C8EF4F1A-0322-433E-BA3F-EFE45103DF27}</author>
  </authors>
  <commentList>
    <comment ref="C10" authorId="0" shapeId="0" xr:uid="{00000000-0006-0000-0500-000001000000}">
      <text>
        <r>
          <rPr>
            <b/>
            <sz val="9"/>
            <color indexed="81"/>
            <rFont val="Tahoma"/>
            <family val="2"/>
          </rPr>
          <t>M∆ZZ .:</t>
        </r>
        <r>
          <rPr>
            <sz val="9"/>
            <color indexed="81"/>
            <rFont val="Tahoma"/>
            <family val="2"/>
          </rPr>
          <t xml:space="preserve">
it's Monday.</t>
        </r>
      </text>
    </comment>
    <comment ref="F13" authorId="1" shapeId="0" xr:uid="{E83B5962-7A2E-4AC4-A6CA-17ECE447712B}">
      <text>
        <r>
          <rPr>
            <b/>
            <sz val="9"/>
            <color indexed="81"/>
            <rFont val="Tahoma"/>
            <charset val="1"/>
          </rPr>
          <t>Anas Patel:</t>
        </r>
        <r>
          <rPr>
            <sz val="9"/>
            <color indexed="81"/>
            <rFont val="Tahoma"/>
            <charset val="1"/>
          </rPr>
          <t xml:space="preserve">
hhjjjh
</t>
        </r>
      </text>
    </comment>
    <comment ref="F15" authorId="2" shapeId="0" xr:uid="{C8EF4F1A-0322-433E-BA3F-EFE45103DF27}">
      <text>
        <t xml:space="preserve">[Threaded comment]
Your version of Excel allows you to read this threaded comment; however, any edits to it will get removed if the file is opened in a newer version of Excel. Learn more: https://go.microsoft.com/fwlink/?linkid=870924
Comment:
    Five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M∆ZZ .</author>
  </authors>
  <commentList>
    <comment ref="F12" authorId="0" shapeId="0" xr:uid="{00000000-0006-0000-0600-000001000000}">
      <text>
        <r>
          <rPr>
            <b/>
            <sz val="9"/>
            <color indexed="81"/>
            <rFont val="Tahoma"/>
            <charset val="1"/>
          </rPr>
          <t>M∆ZZ .:</t>
        </r>
        <r>
          <rPr>
            <sz val="9"/>
            <color indexed="81"/>
            <rFont val="Tahoma"/>
            <charset val="1"/>
          </rPr>
          <t xml:space="preserve">
IT'S SUNDAY
</t>
        </r>
      </text>
    </comment>
    <comment ref="F13" authorId="0" shapeId="0" xr:uid="{00000000-0006-0000-0600-000002000000}">
      <text>
        <r>
          <rPr>
            <b/>
            <sz val="9"/>
            <color indexed="81"/>
            <rFont val="Tahoma"/>
            <family val="2"/>
          </rPr>
          <t>M∆ZZ .:</t>
        </r>
        <r>
          <rPr>
            <sz val="9"/>
            <color indexed="81"/>
            <rFont val="Tahoma"/>
            <family val="2"/>
          </rPr>
          <t xml:space="preserve">
it's Monday.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<sst xmlns="http://schemas.openxmlformats.org/spreadsheetml/2006/main" count="1751" uniqueCount="185">
  <si>
    <t>S NO</t>
  </si>
  <si>
    <t>First Name</t>
  </si>
  <si>
    <t>Last Name</t>
  </si>
  <si>
    <t>DOJ</t>
  </si>
  <si>
    <t>Sal- Jan</t>
  </si>
  <si>
    <t>Sal-Feb</t>
  </si>
  <si>
    <t>Sal-Mar</t>
  </si>
  <si>
    <t>Sal-Total</t>
  </si>
  <si>
    <t>Avg- Sal</t>
  </si>
  <si>
    <t>Full Name</t>
  </si>
  <si>
    <t>Raman</t>
  </si>
  <si>
    <t>Kartik</t>
  </si>
  <si>
    <t>Pooja</t>
  </si>
  <si>
    <t>Rahul</t>
  </si>
  <si>
    <t>Aditya</t>
  </si>
  <si>
    <t>Ptil</t>
  </si>
  <si>
    <t>Sharma</t>
  </si>
  <si>
    <t>Patil</t>
  </si>
  <si>
    <t>Gowda</t>
  </si>
  <si>
    <t>Rajput</t>
  </si>
  <si>
    <t>EMPLOYE SALARY DESCREPTION</t>
  </si>
  <si>
    <t>NUMBERS</t>
  </si>
  <si>
    <t>ROUND</t>
  </si>
  <si>
    <t>ROUND UP</t>
  </si>
  <si>
    <t>ROUND DOWN</t>
  </si>
  <si>
    <t>jan</t>
  </si>
  <si>
    <t>feb</t>
  </si>
  <si>
    <t>mar</t>
  </si>
  <si>
    <t>apr</t>
  </si>
  <si>
    <t>may</t>
  </si>
  <si>
    <t>jun</t>
  </si>
  <si>
    <t>jul</t>
  </si>
  <si>
    <t>aug</t>
  </si>
  <si>
    <t>sep</t>
  </si>
  <si>
    <t>oct</t>
  </si>
  <si>
    <t>nov</t>
  </si>
  <si>
    <t>dec</t>
  </si>
  <si>
    <t>mon</t>
  </si>
  <si>
    <t>tue</t>
  </si>
  <si>
    <t>wed</t>
  </si>
  <si>
    <t>thu</t>
  </si>
  <si>
    <t>fri</t>
  </si>
  <si>
    <t>sat</t>
  </si>
  <si>
    <t>sun</t>
  </si>
  <si>
    <t>January</t>
  </si>
  <si>
    <t>February</t>
  </si>
  <si>
    <t>March</t>
  </si>
  <si>
    <t>April</t>
  </si>
  <si>
    <t>May</t>
  </si>
  <si>
    <t>June</t>
  </si>
  <si>
    <t>July</t>
  </si>
  <si>
    <t>August</t>
  </si>
  <si>
    <t>September</t>
  </si>
  <si>
    <t>October</t>
  </si>
  <si>
    <t>November</t>
  </si>
  <si>
    <t>December</t>
  </si>
  <si>
    <t>m</t>
  </si>
  <si>
    <t>Grade</t>
  </si>
  <si>
    <t>A</t>
  </si>
  <si>
    <t>B</t>
  </si>
  <si>
    <t>C</t>
  </si>
  <si>
    <t>Column1</t>
  </si>
  <si>
    <t>month</t>
  </si>
  <si>
    <t>days</t>
  </si>
  <si>
    <t>no</t>
  </si>
  <si>
    <t>month2</t>
  </si>
  <si>
    <t>Name</t>
  </si>
  <si>
    <t>sal</t>
  </si>
  <si>
    <t>sal2</t>
  </si>
  <si>
    <t>avg sal</t>
  </si>
  <si>
    <t>a</t>
  </si>
  <si>
    <t>b</t>
  </si>
  <si>
    <t>c</t>
  </si>
  <si>
    <t>d</t>
  </si>
  <si>
    <t>e</t>
  </si>
  <si>
    <t>f</t>
  </si>
  <si>
    <t>g</t>
  </si>
  <si>
    <t>h</t>
  </si>
  <si>
    <t>i</t>
  </si>
  <si>
    <t>j</t>
  </si>
  <si>
    <t>k</t>
  </si>
  <si>
    <t>l</t>
  </si>
  <si>
    <t>Full Nmae</t>
  </si>
  <si>
    <t xml:space="preserve">VLOOKUP FORMULA :  </t>
  </si>
  <si>
    <t>VLOOKUP(E5,$E$5:$H$16,G5,1)</t>
  </si>
  <si>
    <t>vlookup</t>
  </si>
  <si>
    <t>Gender</t>
  </si>
  <si>
    <t>Age</t>
  </si>
  <si>
    <t>Class</t>
  </si>
  <si>
    <t>Unit Test 1</t>
  </si>
  <si>
    <t>Unit Test 2</t>
  </si>
  <si>
    <t>Final Test</t>
  </si>
  <si>
    <t>Abhimanyu</t>
  </si>
  <si>
    <t>M</t>
  </si>
  <si>
    <t>Arjun</t>
  </si>
  <si>
    <t>Champa</t>
  </si>
  <si>
    <t>F</t>
  </si>
  <si>
    <t>Gopal</t>
  </si>
  <si>
    <t>Gopi</t>
  </si>
  <si>
    <t>Hari</t>
  </si>
  <si>
    <t>Indu</t>
  </si>
  <si>
    <t>Keshav</t>
  </si>
  <si>
    <t>Lalita</t>
  </si>
  <si>
    <t>Madhav</t>
  </si>
  <si>
    <t>Sudevi</t>
  </si>
  <si>
    <t>Vidya</t>
  </si>
  <si>
    <t>Visakha</t>
  </si>
  <si>
    <t>Vrinda</t>
  </si>
  <si>
    <t>Row Labels</t>
  </si>
  <si>
    <t>Grand Total</t>
  </si>
  <si>
    <t>Average of Final Test</t>
  </si>
  <si>
    <t>GopaL</t>
  </si>
  <si>
    <t>Count of Name</t>
  </si>
  <si>
    <t>Sum of Age</t>
  </si>
  <si>
    <t>AVG IF</t>
  </si>
  <si>
    <t xml:space="preserve"> </t>
  </si>
  <si>
    <t>COUNTA</t>
  </si>
  <si>
    <t>COUNT IF</t>
  </si>
  <si>
    <t>SUM IF</t>
  </si>
  <si>
    <t>COUNTBLANK</t>
  </si>
  <si>
    <t>SUM</t>
  </si>
  <si>
    <t>MAX</t>
  </si>
  <si>
    <t>MIN</t>
  </si>
  <si>
    <t>AVG</t>
  </si>
  <si>
    <t>Order ID</t>
  </si>
  <si>
    <t>Date</t>
  </si>
  <si>
    <t>Product</t>
  </si>
  <si>
    <t>Price</t>
  </si>
  <si>
    <t>Quantity</t>
  </si>
  <si>
    <t>Purchase Type</t>
  </si>
  <si>
    <t>Payment Method</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</si>
  <si>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</si>
  <si>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</si>
  <si>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</si>
  <si>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</si>
  <si>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</si>
  <si>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</si>
  <si>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</si>
  <si>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</si>
  <si>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</si>
  <si>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</si>
  <si>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</si>
  <si>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</si>
  <si>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</si>
  <si>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</si>
  <si>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</si>
  <si>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</si>
  <si>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</si>
  <si>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</si>
  <si>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</si>
  <si>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</si>
  <si>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</si>
  <si>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</si>
  <si>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Manager2</t>
  </si>
  <si>
    <t>Quantity2</t>
  </si>
  <si>
    <t>Mean</t>
  </si>
  <si>
    <t>Standard Error</t>
  </si>
  <si>
    <t>Median</t>
  </si>
  <si>
    <t>Mode</t>
  </si>
  <si>
    <t>Standard Deviation</t>
  </si>
  <si>
    <t>Sample Variance</t>
  </si>
  <si>
    <t>Kurtosis</t>
  </si>
  <si>
    <t>Skewness</t>
  </si>
  <si>
    <t>Range</t>
  </si>
  <si>
    <t>Minimum</t>
  </si>
  <si>
    <t>Maximum</t>
  </si>
  <si>
    <t>Sum</t>
  </si>
  <si>
    <t>Count</t>
  </si>
  <si>
    <t>Column2</t>
  </si>
  <si>
    <t>Revenue</t>
  </si>
  <si>
    <t>Sum of Price</t>
  </si>
  <si>
    <t>Sum of Revenue</t>
  </si>
  <si>
    <t xml:space="preserve">Almas Ahmad </t>
  </si>
  <si>
    <t>Yash Agarwal</t>
  </si>
  <si>
    <t>Anas Patel</t>
  </si>
  <si>
    <t>Vasant Patil</t>
  </si>
  <si>
    <t>FIRST NAME</t>
  </si>
  <si>
    <t>LAST NAME</t>
  </si>
  <si>
    <t>Almas</t>
  </si>
  <si>
    <t>Ahmad</t>
  </si>
  <si>
    <t>Yash</t>
  </si>
  <si>
    <t>Agarwal</t>
  </si>
  <si>
    <t>Anas</t>
  </si>
  <si>
    <t>Patel</t>
  </si>
  <si>
    <t>Vasant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</si>
</sst>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x14ac:knownFonts="1">
    <font>
      <sz val="11"/>
      <color theme="1"/>
      <name val="Calibri"/>
      <family val="2"/>
      <scheme val="minor"/>
    </font>
    <font>
      <b/>
      <sz val="11"/>
      <color theme="1"/>
      <name val="Calibri"/>
      <family val="2"/>
      <scheme val="minor"/>
    </font>
    <font>
      <b/>
      <i/>
      <sz val="11"/>
      <color theme="1"/>
      <name val="Calibri"/>
      <family val="2"/>
      <scheme val="minor"/>
    </font>
    <font>
      <b/>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color theme="0"/>
      <name val="Calibri"/>
      <family val="2"/>
      <scheme val="minor"/>
    </font>
    <font>
      <sz val="9"/>
      <color indexed="81"/>
      <name val="Tahoma"/>
      <charset val="1"/>
    </font>
    <font>
      <b/>
      <sz val="9"/>
      <color indexed="81"/>
      <name val="Tahoma"/>
      <charset val="1"/>
    </font>
    <font>
      <b/>
      <sz val="12"/>
      <color theme="0"/>
      <name val="Calibri"/>
      <family val="2"/>
      <scheme val="minor"/>
    </font>
    <font>
      <b/>
      <sz val="12"/>
      <color theme="0"/>
      <name val="Calibri"/>
      <scheme val="minor"/>
    </font>
    <font>
      <i/>
      <sz val="11"/>
      <color theme="1"/>
      <name val="Calibri"/>
      <family val="2"/>
      <scheme val="minor"/>
    </font>
    <font>
      <sz val="8"/>
      <name val="Calibri"/>
      <family val="2"/>
      <scheme val="minor"/>
    </font>
    <font>
      <b/>
      <sz val="1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6" tint="0.79998168889431442"/>
        <bgColor theme="6" tint="0.79998168889431442"/>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5" tint="0.59999389629810485"/>
        <bgColor indexed="64"/>
      </patternFill>
    </fill>
    <fill>
      <patternFill patternType="solid">
        <fgColor rgb="FF073673"/>
        <bgColor indexed="64"/>
      </patternFill>
    </fill>
    <fill>
      <patternFill patternType="solid">
        <fgColor theme="7"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78">
    <xf numFmtId="0" fontId="0" fillId="0" borderId="0" xfId="0"/>
    <xf numFmtId="0" fontId="2" fillId="0" borderId="0" xfId="0" applyFont="1"/>
    <xf numFmtId="0" fontId="0" fillId="0" borderId="1" xfId="0" applyBorder="1" applyAlignment="1">
      <alignment horizontal="center"/>
    </xf>
    <xf numFmtId="0" fontId="0" fillId="0" borderId="1" xfId="0" applyBorder="1" applyAlignment="1">
      <alignment horizontal="left"/>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1" xfId="0" applyBorder="1"/>
    <xf numFmtId="0" fontId="0" fillId="0" borderId="0" xfId="0" applyAlignment="1">
      <alignment horizontal="left"/>
    </xf>
    <xf numFmtId="0" fontId="0" fillId="0" borderId="8" xfId="0"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left"/>
    </xf>
    <xf numFmtId="0" fontId="1" fillId="2" borderId="10" xfId="0" applyFont="1" applyFill="1" applyBorder="1" applyAlignment="1">
      <alignment horizontal="center"/>
    </xf>
    <xf numFmtId="0" fontId="0" fillId="0" borderId="11" xfId="0" applyBorder="1" applyAlignment="1">
      <alignment horizontal="center"/>
    </xf>
    <xf numFmtId="0" fontId="0" fillId="0" borderId="12" xfId="0" applyBorder="1" applyAlignment="1">
      <alignment horizontal="left"/>
    </xf>
    <xf numFmtId="164" fontId="0" fillId="0" borderId="12" xfId="0" applyNumberFormat="1" applyBorder="1" applyAlignment="1">
      <alignment horizontal="center"/>
    </xf>
    <xf numFmtId="0" fontId="0" fillId="0" borderId="12" xfId="0" applyBorder="1" applyAlignment="1">
      <alignment horizontal="center"/>
    </xf>
    <xf numFmtId="1" fontId="0" fillId="0" borderId="12" xfId="0" applyNumberFormat="1" applyBorder="1" applyAlignment="1">
      <alignment horizontal="center"/>
    </xf>
    <xf numFmtId="0" fontId="0" fillId="0" borderId="13" xfId="0" applyBorder="1"/>
    <xf numFmtId="0" fontId="0" fillId="0" borderId="14" xfId="0" applyBorder="1"/>
    <xf numFmtId="0" fontId="0" fillId="4" borderId="1" xfId="0" applyFill="1" applyBorder="1" applyAlignment="1">
      <alignment horizontal="left"/>
    </xf>
    <xf numFmtId="0" fontId="6" fillId="0" borderId="0" xfId="1"/>
    <xf numFmtId="0" fontId="1" fillId="5" borderId="1" xfId="0" applyFont="1" applyFill="1" applyBorder="1" applyAlignment="1">
      <alignment horizontal="left"/>
    </xf>
    <xf numFmtId="0" fontId="1" fillId="0" borderId="0" xfId="0" applyFont="1"/>
    <xf numFmtId="0" fontId="0" fillId="0" borderId="15" xfId="0" applyBorder="1"/>
    <xf numFmtId="0" fontId="0" fillId="0" borderId="11" xfId="0" applyBorder="1"/>
    <xf numFmtId="0" fontId="0" fillId="0" borderId="9" xfId="0" applyBorder="1"/>
    <xf numFmtId="0" fontId="0" fillId="0" borderId="12" xfId="0" applyBorder="1"/>
    <xf numFmtId="0" fontId="0" fillId="0" borderId="10" xfId="0" applyBorder="1"/>
    <xf numFmtId="0" fontId="0" fillId="0" borderId="8" xfId="0" applyBorder="1"/>
    <xf numFmtId="0" fontId="0" fillId="7" borderId="1" xfId="0" applyFill="1" applyBorder="1"/>
    <xf numFmtId="0" fontId="0" fillId="4" borderId="8" xfId="0" applyFill="1" applyBorder="1" applyAlignment="1">
      <alignment horizontal="left"/>
    </xf>
    <xf numFmtId="0" fontId="0" fillId="0" borderId="8" xfId="0" applyBorder="1" applyAlignment="1">
      <alignment horizontal="left"/>
    </xf>
    <xf numFmtId="0" fontId="1" fillId="2" borderId="9" xfId="0" applyFont="1" applyFill="1" applyBorder="1" applyAlignment="1">
      <alignment horizontal="left"/>
    </xf>
    <xf numFmtId="0" fontId="0" fillId="4" borderId="11" xfId="0" applyFill="1" applyBorder="1" applyAlignment="1">
      <alignment horizontal="left"/>
    </xf>
    <xf numFmtId="0" fontId="0" fillId="4" borderId="12" xfId="0" applyFill="1" applyBorder="1" applyAlignment="1">
      <alignment horizontal="left"/>
    </xf>
    <xf numFmtId="0" fontId="0" fillId="8" borderId="14" xfId="0" applyFill="1" applyBorder="1"/>
    <xf numFmtId="0" fontId="7" fillId="6" borderId="1" xfId="0" applyFont="1" applyFill="1" applyBorder="1"/>
    <xf numFmtId="0" fontId="0" fillId="0" borderId="0" xfId="0" pivotButton="1"/>
    <xf numFmtId="10" fontId="0" fillId="0" borderId="0" xfId="0" applyNumberFormat="1"/>
    <xf numFmtId="0" fontId="0" fillId="7" borderId="19" xfId="0" applyFill="1" applyBorder="1"/>
    <xf numFmtId="0" fontId="0" fillId="0" borderId="19" xfId="0" applyBorder="1"/>
    <xf numFmtId="0" fontId="0" fillId="0" borderId="1" xfId="0" pivotButton="1" applyBorder="1"/>
    <xf numFmtId="0" fontId="0" fillId="0" borderId="1" xfId="0" applyBorder="1" applyAlignment="1">
      <alignment horizontal="left" indent="1"/>
    </xf>
    <xf numFmtId="0" fontId="0" fillId="0" borderId="0" xfId="0" applyAlignment="1">
      <alignment horizontal="left" indent="1"/>
    </xf>
    <xf numFmtId="0" fontId="0" fillId="0" borderId="22" xfId="0" applyBorder="1"/>
    <xf numFmtId="0" fontId="0" fillId="0" borderId="23" xfId="0" applyBorder="1"/>
    <xf numFmtId="0" fontId="0" fillId="0" borderId="5" xfId="0" applyBorder="1"/>
    <xf numFmtId="0" fontId="0" fillId="0" borderId="7" xfId="0" applyBorder="1"/>
    <xf numFmtId="0" fontId="1" fillId="2" borderId="2" xfId="0" applyFont="1" applyFill="1" applyBorder="1"/>
    <xf numFmtId="0" fontId="0" fillId="2" borderId="4" xfId="0" applyFill="1" applyBorder="1"/>
    <xf numFmtId="0" fontId="1" fillId="2" borderId="22" xfId="0" applyFont="1" applyFill="1" applyBorder="1"/>
    <xf numFmtId="0" fontId="0" fillId="2" borderId="23" xfId="0" applyFill="1" applyBorder="1"/>
    <xf numFmtId="0" fontId="1" fillId="2" borderId="5" xfId="0" applyFont="1" applyFill="1" applyBorder="1"/>
    <xf numFmtId="0" fontId="0" fillId="2" borderId="7" xfId="0" applyFill="1" applyBorder="1"/>
    <xf numFmtId="0" fontId="12" fillId="0" borderId="24" xfId="0" applyFont="1" applyBorder="1" applyAlignment="1">
      <alignment horizontal="centerContinuous"/>
    </xf>
    <xf numFmtId="0" fontId="10" fillId="10" borderId="9" xfId="0" applyFont="1" applyFill="1" applyBorder="1" applyAlignment="1">
      <alignment horizontal="center" vertical="center"/>
    </xf>
    <xf numFmtId="0" fontId="10" fillId="10" borderId="10" xfId="0" applyFont="1" applyFill="1" applyBorder="1" applyAlignment="1">
      <alignment horizontal="center" vertical="center"/>
    </xf>
    <xf numFmtId="0" fontId="10" fillId="10" borderId="10" xfId="0" applyFont="1" applyFill="1" applyBorder="1" applyAlignment="1">
      <alignment horizontal="center" vertical="center" wrapText="1"/>
    </xf>
    <xf numFmtId="0" fontId="11" fillId="10" borderId="10" xfId="0" applyFont="1" applyFill="1" applyBorder="1" applyAlignment="1">
      <alignment horizontal="center" vertical="center"/>
    </xf>
    <xf numFmtId="0" fontId="11" fillId="10" borderId="14" xfId="0" applyFont="1" applyFill="1" applyBorder="1" applyAlignment="1">
      <alignment horizontal="center" vertical="center"/>
    </xf>
    <xf numFmtId="14" fontId="0" fillId="0" borderId="1" xfId="0" applyNumberFormat="1" applyBorder="1" applyAlignment="1">
      <alignment horizontal="left"/>
    </xf>
    <xf numFmtId="14" fontId="0" fillId="0" borderId="12" xfId="0" applyNumberFormat="1" applyBorder="1" applyAlignment="1">
      <alignment horizontal="left"/>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9" borderId="17" xfId="0" applyFill="1" applyBorder="1" applyAlignment="1">
      <alignment horizontal="center"/>
    </xf>
    <xf numFmtId="0" fontId="0" fillId="9" borderId="18" xfId="0" applyFill="1" applyBorder="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0" fillId="7" borderId="25" xfId="0" applyFont="1" applyFill="1" applyBorder="1"/>
    <xf numFmtId="0" fontId="0" fillId="0" borderId="25" xfId="0" applyFont="1" applyBorder="1"/>
    <xf numFmtId="0" fontId="14" fillId="11" borderId="0" xfId="0" applyFont="1" applyFill="1"/>
    <xf numFmtId="0" fontId="0" fillId="5" borderId="0" xfId="0" applyFill="1"/>
  </cellXfs>
  <cellStyles count="2">
    <cellStyle name="Hyperlink" xfId="1" builtinId="8"/>
    <cellStyle name="Normal" xfId="0" builtinId="0"/>
  </cellStyles>
  <dxfs count="101">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border diagonalUp="0" diagonalDown="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dxf>
    <dxf>
      <border>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dxf>
    <dxf>
      <border>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i val="0"/>
        <strike val="0"/>
        <condense val="0"/>
        <extend val="0"/>
        <outline val="0"/>
        <shadow val="0"/>
        <u val="none"/>
        <vertAlign val="baseline"/>
        <sz val="12"/>
        <color theme="0"/>
        <name val="Calibri"/>
        <scheme val="minor"/>
      </font>
      <fill>
        <patternFill patternType="solid">
          <fgColor indexed="64"/>
          <bgColor rgb="FF073673"/>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vertical="bottom"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800]dddd\,\ mmmm\ dd\,\ 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FFCC"/>
      <color rgb="FF000066"/>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17/10/relationships/person" Target="persons/perso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 W.xlsx]Work on data!PivotTable3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 on data'!$R$16</c:f>
              <c:strCache>
                <c:ptCount val="1"/>
                <c:pt idx="0">
                  <c:v>Total</c:v>
                </c:pt>
              </c:strCache>
            </c:strRef>
          </c:tx>
          <c:spPr>
            <a:solidFill>
              <a:schemeClr val="accent1"/>
            </a:solidFill>
            <a:ln>
              <a:noFill/>
            </a:ln>
            <a:effectLst/>
          </c:spPr>
          <c:invertIfNegative val="0"/>
          <c:cat>
            <c:strRef>
              <c:f>'Work on data'!$R$17</c:f>
              <c:strCache>
                <c:ptCount val="1"/>
                <c:pt idx="0">
                  <c:v>Total</c:v>
                </c:pt>
              </c:strCache>
            </c:strRef>
          </c:cat>
          <c:val>
            <c:numRef>
              <c:f>'Work on data'!$R$17</c:f>
              <c:numCache>
                <c:formatCode>General</c:formatCode>
                <c:ptCount val="1"/>
                <c:pt idx="0">
                  <c:v>821544.3699999986</c:v>
                </c:pt>
              </c:numCache>
            </c:numRef>
          </c:val>
          <c:extLst>
            <c:ext xmlns:c16="http://schemas.microsoft.com/office/drawing/2014/chart" uri="{C3380CC4-5D6E-409C-BE32-E72D297353CC}">
              <c16:uniqueId val="{00000000-6BE0-4B63-90D8-3EFB19C1D2E4}"/>
            </c:ext>
          </c:extLst>
        </c:ser>
        <c:dLbls>
          <c:showLegendKey val="0"/>
          <c:showVal val="0"/>
          <c:showCatName val="0"/>
          <c:showSerName val="0"/>
          <c:showPercent val="0"/>
          <c:showBubbleSize val="0"/>
        </c:dLbls>
        <c:gapWidth val="219"/>
        <c:overlap val="-27"/>
        <c:axId val="346182712"/>
        <c:axId val="346196712"/>
      </c:barChart>
      <c:catAx>
        <c:axId val="346182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96712"/>
        <c:crosses val="autoZero"/>
        <c:auto val="1"/>
        <c:lblAlgn val="ctr"/>
        <c:lblOffset val="100"/>
        <c:noMultiLvlLbl val="0"/>
      </c:catAx>
      <c:valAx>
        <c:axId val="346196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82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13</xdr:col>
      <xdr:colOff>157480</xdr:colOff>
      <xdr:row>12</xdr:row>
      <xdr:rowOff>101601</xdr:rowOff>
    </xdr:from>
    <xdr:to>
      <xdr:col>16</xdr:col>
      <xdr:colOff>157480</xdr:colOff>
      <xdr:row>22</xdr:row>
      <xdr:rowOff>6351</xdr:rowOff>
    </xdr:to>
    <mc:AlternateContent xmlns:mc="http://schemas.openxmlformats.org/markup-compatibility/2006" xmlns:sle15="http://schemas.microsoft.com/office/drawing/2012/slicer">
      <mc:Choice Requires="sle15">
        <xdr:graphicFrame macro="">
          <xdr:nvGraphicFramePr>
            <xdr:cNvPr id="4" name="S NO">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S NO"/>
            </a:graphicData>
          </a:graphic>
        </xdr:graphicFrame>
      </mc:Choice>
      <mc:Fallback xmlns="">
        <xdr:sp macro="" textlink="">
          <xdr:nvSpPr>
            <xdr:cNvPr id="0" name=""/>
            <xdr:cNvSpPr>
              <a:spLocks noTextEdit="1"/>
            </xdr:cNvSpPr>
          </xdr:nvSpPr>
          <xdr:spPr>
            <a:xfrm>
              <a:off x="10375900" y="2311401"/>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582930</xdr:colOff>
      <xdr:row>11</xdr:row>
      <xdr:rowOff>81281</xdr:rowOff>
    </xdr:from>
    <xdr:to>
      <xdr:col>12</xdr:col>
      <xdr:colOff>328930</xdr:colOff>
      <xdr:row>20</xdr:row>
      <xdr:rowOff>133351</xdr:rowOff>
    </xdr:to>
    <mc:AlternateContent xmlns:mc="http://schemas.openxmlformats.org/markup-compatibility/2006" xmlns:sle15="http://schemas.microsoft.com/office/drawing/2012/slicer">
      <mc:Choice Requires="sle15">
        <xdr:graphicFrame macro="">
          <xdr:nvGraphicFramePr>
            <xdr:cNvPr id="5" name="First Nam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First Name"/>
            </a:graphicData>
          </a:graphic>
        </xdr:graphicFrame>
      </mc:Choice>
      <mc:Fallback xmlns="">
        <xdr:sp macro="" textlink="">
          <xdr:nvSpPr>
            <xdr:cNvPr id="0" name=""/>
            <xdr:cNvSpPr>
              <a:spLocks noTextEdit="1"/>
            </xdr:cNvSpPr>
          </xdr:nvSpPr>
          <xdr:spPr>
            <a:xfrm>
              <a:off x="8126730" y="2108201"/>
              <a:ext cx="1811020" cy="169799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601980</xdr:colOff>
      <xdr:row>0</xdr:row>
      <xdr:rowOff>171451</xdr:rowOff>
    </xdr:from>
    <xdr:to>
      <xdr:col>14</xdr:col>
      <xdr:colOff>601980</xdr:colOff>
      <xdr:row>10</xdr:row>
      <xdr:rowOff>114301</xdr:rowOff>
    </xdr:to>
    <mc:AlternateContent xmlns:mc="http://schemas.openxmlformats.org/markup-compatibility/2006" xmlns:sle15="http://schemas.microsoft.com/office/drawing/2012/slicer">
      <mc:Choice Requires="sle15">
        <xdr:graphicFrame macro="">
          <xdr:nvGraphicFramePr>
            <xdr:cNvPr id="6" name="Sal- Jan">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Sal- Jan"/>
            </a:graphicData>
          </a:graphic>
        </xdr:graphicFrame>
      </mc:Choice>
      <mc:Fallback xmlns="">
        <xdr:sp macro="" textlink="">
          <xdr:nvSpPr>
            <xdr:cNvPr id="0" name=""/>
            <xdr:cNvSpPr>
              <a:spLocks noTextEdit="1"/>
            </xdr:cNvSpPr>
          </xdr:nvSpPr>
          <xdr:spPr>
            <a:xfrm>
              <a:off x="9747250" y="171451"/>
              <a:ext cx="1828800" cy="17970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20</xdr:col>
      <xdr:colOff>288925</xdr:colOff>
      <xdr:row>8</xdr:row>
      <xdr:rowOff>57150</xdr:rowOff>
    </xdr:from>
    <xdr:to>
      <xdr:col>25</xdr:col>
      <xdr:colOff>796925</xdr:colOff>
      <xdr:row>23</xdr:row>
      <xdr:rowOff>25400</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as patel" id="{FE0E6944-DDBA-4E16-AFB1-05DEFF27DA20}" userId="9e7f243663acbce9"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ZZ ." refreshedDate="45147.614622569447" createdVersion="5" refreshedVersion="5" minRefreshableVersion="3" recordCount="15" xr:uid="{00000000-000A-0000-FFFF-FFFF00000000}">
  <cacheSource type="worksheet">
    <worksheetSource ref="A1:C16" sheet="P3"/>
  </cacheSource>
  <cacheFields count="3">
    <cacheField name="Name" numFmtId="0">
      <sharedItems count="14">
        <s v="Abhimanyu"/>
        <s v="Arjun"/>
        <s v="Champa"/>
        <s v="GopaL"/>
        <s v="Gopi"/>
        <s v="Hari"/>
        <s v="Indu"/>
        <s v="Keshav"/>
        <s v="Lalita"/>
        <s v="Madhav"/>
        <s v="Sudevi"/>
        <s v="Vidya"/>
        <s v="Visakha"/>
        <s v="Vrinda"/>
      </sharedItems>
    </cacheField>
    <cacheField name="Gender" numFmtId="0">
      <sharedItems count="2">
        <s v="M"/>
        <s v="F"/>
      </sharedItems>
    </cacheField>
    <cacheField name="Age" numFmtId="0">
      <sharedItems containsSemiMixedTypes="0" containsString="0" containsNumber="1" containsInteger="1" minValue="11" maxValue="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ZZ ." refreshedDate="45147.614622800924" createdVersion="5" refreshedVersion="5" minRefreshableVersion="3" recordCount="15" xr:uid="{00000000-000A-0000-FFFF-FFFF01000000}">
  <cacheSource type="worksheet">
    <worksheetSource ref="C7:I22" sheet=" vlookup"/>
  </cacheSource>
  <cacheFields count="7">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9" maxValue="9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ZZ ." refreshedDate="45147.628611458334" createdVersion="5" refreshedVersion="5" minRefreshableVersion="3" recordCount="262" xr:uid="{00000000-000A-0000-FFFF-FFFF02000000}">
  <cacheSource type="worksheet">
    <worksheetSource name="Table10"/>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acheField>
    <cacheField name="Manager2" numFmtId="0">
      <sharedItems/>
    </cacheField>
    <cacheField name="Quantity2" numFmtId="0">
      <sharedItems containsSemiMixedTypes="0" containsString="0" containsNumber="1" containsInteger="1" minValue="201" maxValue="755"/>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16"/>
  </r>
  <r>
    <x v="1"/>
    <x v="0"/>
    <n v="11"/>
  </r>
  <r>
    <x v="2"/>
    <x v="1"/>
    <n v="15"/>
  </r>
  <r>
    <x v="3"/>
    <x v="0"/>
    <n v="14"/>
  </r>
  <r>
    <x v="4"/>
    <x v="1"/>
    <n v="16"/>
  </r>
  <r>
    <x v="5"/>
    <x v="0"/>
    <n v="16"/>
  </r>
  <r>
    <x v="6"/>
    <x v="1"/>
    <n v="14"/>
  </r>
  <r>
    <x v="7"/>
    <x v="0"/>
    <n v="15"/>
  </r>
  <r>
    <x v="8"/>
    <x v="1"/>
    <n v="17"/>
  </r>
  <r>
    <x v="5"/>
    <x v="0"/>
    <n v="11"/>
  </r>
  <r>
    <x v="9"/>
    <x v="0"/>
    <n v="12"/>
  </r>
  <r>
    <x v="10"/>
    <x v="1"/>
    <n v="16"/>
  </r>
  <r>
    <x v="11"/>
    <x v="1"/>
    <n v="11"/>
  </r>
  <r>
    <x v="12"/>
    <x v="1"/>
    <n v="16"/>
  </r>
  <r>
    <x v="13"/>
    <x v="1"/>
    <n v="14"/>
  </r>
</pivotCacheRecords>
</file>

<file path=xl/pivotCache/pivotCacheRecords2.xml><?xml version="1.0" encoding="utf-8"?>
<pivotCacheRecords xmlns="http://schemas.openxmlformats.org/spreadsheetml/2006/main" xmlns:r="http://schemas.openxmlformats.org/officeDocument/2006/relationships" count="15">
  <r>
    <s v="Abhimanyu"/>
    <x v="0"/>
    <n v="16"/>
    <n v="10"/>
    <n v="84"/>
    <n v="79"/>
    <n v="81"/>
  </r>
  <r>
    <s v="Arjun"/>
    <x v="0"/>
    <n v="11"/>
    <n v="5"/>
    <n v="82"/>
    <n v="83"/>
    <n v="91"/>
  </r>
  <r>
    <s v="Champa"/>
    <x v="1"/>
    <n v="15"/>
    <n v="8"/>
    <n v="81"/>
    <n v="78"/>
    <n v="88"/>
  </r>
  <r>
    <s v="Gopal"/>
    <x v="0"/>
    <n v="14"/>
    <n v="8"/>
    <n v="70"/>
    <n v="75"/>
    <n v="79"/>
  </r>
  <r>
    <s v="Gopi"/>
    <x v="1"/>
    <n v="16"/>
    <n v="10"/>
    <n v="88"/>
    <n v="92"/>
    <n v="96"/>
  </r>
  <r>
    <s v="Hari"/>
    <x v="0"/>
    <n v="16"/>
    <n v="10"/>
    <n v="82"/>
    <n v="81"/>
    <n v="80"/>
  </r>
  <r>
    <s v="Indu"/>
    <x v="1"/>
    <n v="14"/>
    <n v="8"/>
    <n v="90"/>
    <n v="86"/>
    <n v="89"/>
  </r>
  <r>
    <s v="Keshav"/>
    <x v="0"/>
    <n v="15"/>
    <n v="9"/>
    <n v="87"/>
    <n v="89"/>
    <n v="96"/>
  </r>
  <r>
    <s v="Lalita"/>
    <x v="1"/>
    <n v="17"/>
    <n v="10"/>
    <n v="70"/>
    <n v="90"/>
    <n v="92"/>
  </r>
  <r>
    <s v="Hari"/>
    <x v="0"/>
    <n v="11"/>
    <n v="6"/>
    <n v="91"/>
    <n v="81"/>
    <n v="95"/>
  </r>
  <r>
    <s v="Madhav"/>
    <x v="0"/>
    <n v="12"/>
    <n v="7"/>
    <n v="86"/>
    <n v="92"/>
    <n v="89"/>
  </r>
  <r>
    <s v="Sudevi"/>
    <x v="1"/>
    <n v="16"/>
    <n v="10"/>
    <n v="81"/>
    <n v="80"/>
    <n v="87"/>
  </r>
  <r>
    <s v="Vidya"/>
    <x v="1"/>
    <n v="11"/>
    <n v="6"/>
    <n v="88"/>
    <n v="90"/>
    <n v="92"/>
  </r>
  <r>
    <s v="Visakha"/>
    <x v="1"/>
    <n v="16"/>
    <n v="10"/>
    <n v="70"/>
    <n v="87"/>
    <n v="85"/>
  </r>
  <r>
    <s v="Vrinda"/>
    <x v="1"/>
    <n v="14"/>
    <n v="8"/>
    <n v="91"/>
    <n v="96"/>
    <n v="98"/>
  </r>
</pivotCacheRecords>
</file>

<file path=xl/pivotCache/pivotCacheRecords3.xml><?xml version="1.0" encoding="utf-8"?>
<pivotCacheRecords xmlns="http://schemas.openxmlformats.org/spreadsheetml/2006/main" xmlns:r="http://schemas.openxmlformats.org/officeDocument/2006/relationships" count="262">
  <r>
    <n v="10452"/>
    <d v="2022-11-07T00:00:00"/>
    <x v="0"/>
    <n v="3.49"/>
    <s v="Online "/>
    <x v="0"/>
    <s v="London"/>
    <s v="Tom Jackson"/>
    <n v="574"/>
    <n v="2003.2600000000002"/>
  </r>
  <r>
    <n v="10453"/>
    <d v="2022-11-07T00:00:00"/>
    <x v="1"/>
    <n v="2.95"/>
    <s v="Online "/>
    <x v="0"/>
    <s v="Madrid"/>
    <s v="Pablo Perez"/>
    <n v="746"/>
    <n v="2200.7000000000003"/>
  </r>
  <r>
    <n v="10454"/>
    <d v="2022-11-07T00:00:00"/>
    <x v="2"/>
    <n v="4.99"/>
    <s v="In-store "/>
    <x v="0"/>
    <s v="Lisbon"/>
    <s v="Joao Silva"/>
    <n v="201"/>
    <n v="1002.99"/>
  </r>
  <r>
    <n v="10455"/>
    <d v="2022-11-08T00:00:00"/>
    <x v="3"/>
    <n v="12.99"/>
    <s v="In-store "/>
    <x v="1"/>
    <s v="Berlin"/>
    <s v="Walter Muller"/>
    <n v="570"/>
    <n v="7404.3"/>
  </r>
  <r>
    <n v="10456"/>
    <d v="2022-11-08T00:00:00"/>
    <x v="4"/>
    <n v="9.9499999999999993"/>
    <s v="In-store "/>
    <x v="1"/>
    <s v="Berlin"/>
    <s v="Walter Muller"/>
    <n v="202"/>
    <n v="2009.8999999999999"/>
  </r>
  <r>
    <n v="10457"/>
    <d v="2022-11-08T00:00:00"/>
    <x v="0"/>
    <n v="3.49"/>
    <s v="In-store "/>
    <x v="1"/>
    <s v="Paris"/>
    <s v="Remy Monet"/>
    <n v="574"/>
    <n v="2003.2600000000002"/>
  </r>
  <r>
    <n v="10457"/>
    <d v="2022-11-08T00:00:00"/>
    <x v="0"/>
    <n v="3.49"/>
    <s v="In-store "/>
    <x v="1"/>
    <s v="Paris"/>
    <s v="Remy Monet"/>
    <n v="574"/>
    <n v="2003.2600000000002"/>
  </r>
  <r>
    <n v="10459"/>
    <d v="2022-11-08T00:00:00"/>
    <x v="2"/>
    <n v="4.99"/>
    <s v="In-store "/>
    <x v="1"/>
    <s v="Berlin"/>
    <s v="Walter Muller"/>
    <n v="201"/>
    <n v="1002.99"/>
  </r>
  <r>
    <n v="10460"/>
    <d v="2022-11-09T00:00:00"/>
    <x v="3"/>
    <n v="12.99"/>
    <s v="In-store "/>
    <x v="1"/>
    <s v="Paris"/>
    <s v="Remy Monet"/>
    <n v="555"/>
    <n v="7209.45"/>
  </r>
  <r>
    <n v="10461"/>
    <d v="2022-11-09T00:00:00"/>
    <x v="4"/>
    <n v="9.9499999999999993"/>
    <s v="In-store "/>
    <x v="1"/>
    <s v="Paris"/>
    <s v="Remy Monet"/>
    <n v="202"/>
    <n v="2009.8999999999999"/>
  </r>
  <r>
    <n v="10462"/>
    <d v="2022-11-09T00:00:00"/>
    <x v="0"/>
    <n v="3.49"/>
    <s v="In-store "/>
    <x v="1"/>
    <s v="Paris"/>
    <s v="Remy Monet"/>
    <n v="574"/>
    <n v="2003.2600000000002"/>
  </r>
  <r>
    <n v="10463"/>
    <d v="2022-11-09T00:00:00"/>
    <x v="1"/>
    <n v="2.95"/>
    <s v="In-store "/>
    <x v="1"/>
    <s v="Paris"/>
    <s v="Remy Monet"/>
    <n v="678"/>
    <n v="2000.1000000000001"/>
  </r>
  <r>
    <n v="10464"/>
    <d v="2022-11-09T00:00:00"/>
    <x v="2"/>
    <n v="4.99"/>
    <s v="In-store "/>
    <x v="1"/>
    <s v="Paris"/>
    <s v="Remy Monet"/>
    <n v="201"/>
    <n v="1002.99"/>
  </r>
  <r>
    <n v="10465"/>
    <d v="2022-11-10T00:00:00"/>
    <x v="3"/>
    <n v="12.99"/>
    <s v="In-store "/>
    <x v="1"/>
    <s v="Madrid"/>
    <s v="Pablo Perez"/>
    <n v="555"/>
    <n v="7209.45"/>
  </r>
  <r>
    <n v="10466"/>
    <d v="2022-11-10T00:00:00"/>
    <x v="4"/>
    <n v="9.9499999999999993"/>
    <s v="In-store "/>
    <x v="1"/>
    <s v="Madrid"/>
    <s v="Pablo Perez"/>
    <n v="202"/>
    <n v="2009.8999999999999"/>
  </r>
  <r>
    <n v="10467"/>
    <d v="2022-11-10T00:00:00"/>
    <x v="0"/>
    <n v="3.49"/>
    <s v="In-store "/>
    <x v="1"/>
    <s v="Madrid"/>
    <s v="Pablo Perez"/>
    <n v="574"/>
    <n v="2003.2600000000002"/>
  </r>
  <r>
    <n v="10468"/>
    <d v="2022-11-10T00:00:00"/>
    <x v="1"/>
    <n v="2.95"/>
    <s v="In-store "/>
    <x v="1"/>
    <s v="Madrid"/>
    <s v="Pablo Perez"/>
    <n v="678"/>
    <n v="2000.1000000000001"/>
  </r>
  <r>
    <n v="10468"/>
    <d v="2022-11-10T00:00:00"/>
    <x v="1"/>
    <n v="2.95"/>
    <s v="In-store "/>
    <x v="1"/>
    <s v="Madrid"/>
    <s v="Pablo Perez"/>
    <n v="678"/>
    <n v="2000.1000000000001"/>
  </r>
  <r>
    <n v="10470"/>
    <d v="2022-11-11T00:00:00"/>
    <x v="3"/>
    <n v="12.99"/>
    <s v="In-store "/>
    <x v="1"/>
    <s v="Madrid"/>
    <s v="Pablo Perez"/>
    <n v="555"/>
    <n v="7209.45"/>
  </r>
  <r>
    <n v="10471"/>
    <d v="2022-11-11T00:00:00"/>
    <x v="4"/>
    <n v="9.9499999999999993"/>
    <s v="In-store "/>
    <x v="1"/>
    <s v="Madrid"/>
    <s v="Pablo Perez"/>
    <n v="202"/>
    <n v="2009.8999999999999"/>
  </r>
  <r>
    <n v="10472"/>
    <d v="2022-11-11T00:00:00"/>
    <x v="0"/>
    <n v="3.49"/>
    <s v="In-store "/>
    <x v="1"/>
    <s v="Madrid"/>
    <s v="Pablo Perez"/>
    <n v="631"/>
    <n v="2202.19"/>
  </r>
  <r>
    <n v="10473"/>
    <d v="2022-11-11T00:00:00"/>
    <x v="1"/>
    <n v="2.95"/>
    <s v="In-store "/>
    <x v="1"/>
    <s v="Madrid"/>
    <s v="Pablo Perez"/>
    <n v="678"/>
    <n v="2000.1000000000001"/>
  </r>
  <r>
    <n v="10474"/>
    <d v="2022-11-11T00:00:00"/>
    <x v="2"/>
    <n v="4.99"/>
    <s v="In-store "/>
    <x v="1"/>
    <s v="Madrid"/>
    <s v="Pablo Perez"/>
    <n v="201"/>
    <n v="1002.99"/>
  </r>
  <r>
    <n v="10475"/>
    <d v="2022-11-12T00:00:00"/>
    <x v="3"/>
    <n v="12.99"/>
    <s v="In-store "/>
    <x v="1"/>
    <s v="Madrid"/>
    <s v="Pablo Perez"/>
    <n v="524"/>
    <n v="6806.76"/>
  </r>
  <r>
    <n v="10476"/>
    <d v="2022-11-12T00:00:00"/>
    <x v="4"/>
    <n v="9.9499999999999993"/>
    <s v="In-store "/>
    <x v="1"/>
    <s v="Madrid"/>
    <s v="Pablo Perez"/>
    <n v="202"/>
    <n v="2009.8999999999999"/>
  </r>
  <r>
    <n v="10477"/>
    <d v="2022-11-12T00:00:00"/>
    <x v="0"/>
    <n v="3.49"/>
    <s v="In-store "/>
    <x v="1"/>
    <s v="Madrid"/>
    <s v="Pablo Perez"/>
    <n v="631"/>
    <n v="2202.19"/>
  </r>
  <r>
    <n v="10478"/>
    <d v="2022-11-12T00:00:00"/>
    <x v="1"/>
    <n v="2.95"/>
    <s v="In-store "/>
    <x v="1"/>
    <s v="Madrid"/>
    <s v="Pablo Perez"/>
    <n v="678"/>
    <n v="2000.1000000000001"/>
  </r>
  <r>
    <n v="10479"/>
    <d v="2022-11-12T00:00:00"/>
    <x v="2"/>
    <n v="4.99"/>
    <s v="In-store "/>
    <x v="1"/>
    <s v="Madrid"/>
    <s v="Pablo Perez"/>
    <n v="201"/>
    <n v="1002.99"/>
  </r>
  <r>
    <n v="10480"/>
    <d v="2022-11-13T00:00:00"/>
    <x v="3"/>
    <n v="12.99"/>
    <s v="In-store "/>
    <x v="1"/>
    <s v="Madrid"/>
    <s v="Pablo Perez"/>
    <n v="509"/>
    <n v="6611.91"/>
  </r>
  <r>
    <n v="10481"/>
    <d v="2022-11-13T00:00:00"/>
    <x v="4"/>
    <n v="9.9499999999999993"/>
    <s v="In-store "/>
    <x v="1"/>
    <s v="Madrid"/>
    <s v="Pablo Perez"/>
    <n v="202"/>
    <n v="2009.8999999999999"/>
  </r>
  <r>
    <n v="10482"/>
    <d v="2022-11-13T00:00:00"/>
    <x v="0"/>
    <n v="25.5"/>
    <s v="In-store "/>
    <x v="1"/>
    <s v="Lisbon"/>
    <s v="Joao Silva"/>
    <n v="631"/>
    <n v="16090.5"/>
  </r>
  <r>
    <n v="10483"/>
    <d v="2022-11-13T00:00:00"/>
    <x v="1"/>
    <n v="33.22"/>
    <s v="In-store "/>
    <x v="1"/>
    <s v="Lisbon"/>
    <s v="Joao Silva"/>
    <n v="678"/>
    <n v="22523.16"/>
  </r>
  <r>
    <n v="10484"/>
    <d v="2022-11-13T00:00:00"/>
    <x v="2"/>
    <n v="21.44"/>
    <s v="In-store "/>
    <x v="1"/>
    <s v="Lisbon"/>
    <s v="Joao Silva"/>
    <n v="201"/>
    <n v="4309.4400000000005"/>
  </r>
  <r>
    <n v="10485"/>
    <d v="2022-11-14T00:00:00"/>
    <x v="3"/>
    <n v="27.99"/>
    <s v="In-store "/>
    <x v="1"/>
    <s v="Lisbon"/>
    <s v="Joao Silva"/>
    <n v="524"/>
    <n v="14666.759999999998"/>
  </r>
  <r>
    <n v="10486"/>
    <d v="2022-11-14T00:00:00"/>
    <x v="4"/>
    <n v="29.05"/>
    <s v="In-store "/>
    <x v="1"/>
    <s v="Lisbon"/>
    <s v="Joao Silva"/>
    <n v="202"/>
    <n v="5868.1"/>
  </r>
  <r>
    <n v="10487"/>
    <d v="2022-11-14T00:00:00"/>
    <x v="0"/>
    <n v="3.49"/>
    <s v="In-store "/>
    <x v="1"/>
    <s v="Lisbon"/>
    <s v="Joao Silva"/>
    <n v="631"/>
    <n v="2202.19"/>
  </r>
  <r>
    <n v="10488"/>
    <d v="2022-11-14T00:00:00"/>
    <x v="1"/>
    <n v="2.95"/>
    <s v="In-store "/>
    <x v="1"/>
    <s v="Lisbon"/>
    <s v="Joao Silva"/>
    <n v="678"/>
    <n v="2000.1000000000001"/>
  </r>
  <r>
    <n v="10489"/>
    <d v="2022-11-14T00:00:00"/>
    <x v="2"/>
    <n v="4.99"/>
    <s v="In-store "/>
    <x v="1"/>
    <s v="Madrid"/>
    <s v="Pablo Perez"/>
    <n v="201"/>
    <n v="1002.99"/>
  </r>
  <r>
    <n v="10490"/>
    <d v="2022-11-15T00:00:00"/>
    <x v="3"/>
    <n v="12.99"/>
    <s v="In-store "/>
    <x v="1"/>
    <s v="Madrid"/>
    <s v="Pablo Perez"/>
    <n v="509"/>
    <n v="6611.91"/>
  </r>
  <r>
    <n v="10491"/>
    <d v="2022-11-15T00:00:00"/>
    <x v="4"/>
    <n v="9.9499999999999993"/>
    <s v="In-store "/>
    <x v="1"/>
    <s v="Madrid"/>
    <s v="Pablo Perez"/>
    <n v="202"/>
    <n v="2009.8999999999999"/>
  </r>
  <r>
    <n v="10492"/>
    <d v="2022-11-15T00:00:00"/>
    <x v="0"/>
    <n v="3.49"/>
    <s v="In-store "/>
    <x v="1"/>
    <s v="Madrid"/>
    <s v="Pablo Perez"/>
    <n v="574"/>
    <n v="2003.2600000000002"/>
  </r>
  <r>
    <n v="10493"/>
    <d v="2022-11-15T00:00:00"/>
    <x v="1"/>
    <n v="2.95"/>
    <s v="In-store "/>
    <x v="1"/>
    <s v="Madrid"/>
    <s v="Pablo Perez"/>
    <n v="678"/>
    <n v="2000.1000000000001"/>
  </r>
  <r>
    <n v="10494"/>
    <d v="2022-11-15T00:00:00"/>
    <x v="2"/>
    <n v="4.99"/>
    <s v="In-store "/>
    <x v="1"/>
    <s v="Madrid"/>
    <s v="Pablo Perez"/>
    <n v="201"/>
    <n v="1002.99"/>
  </r>
  <r>
    <n v="10495"/>
    <d v="2022-11-16T00:00:00"/>
    <x v="3"/>
    <n v="12.99"/>
    <s v="In-store "/>
    <x v="1"/>
    <s v="Madrid"/>
    <s v="Pablo Perez"/>
    <n v="509"/>
    <n v="6611.91"/>
  </r>
  <r>
    <n v="10496"/>
    <d v="2022-11-16T00:00:00"/>
    <x v="4"/>
    <n v="9.9499999999999993"/>
    <s v="In-store "/>
    <x v="1"/>
    <s v="Madrid"/>
    <s v="Pablo Perez"/>
    <n v="202"/>
    <n v="2009.8999999999999"/>
  </r>
  <r>
    <n v="10497"/>
    <d v="2022-11-16T00:00:00"/>
    <x v="0"/>
    <n v="3.49"/>
    <s v="In-store "/>
    <x v="1"/>
    <s v="Madrid"/>
    <s v="Pablo Perez"/>
    <n v="574"/>
    <n v="2003.2600000000002"/>
  </r>
  <r>
    <n v="10498"/>
    <d v="2022-11-16T00:00:00"/>
    <x v="1"/>
    <n v="2.95"/>
    <s v="Drive-thru "/>
    <x v="1"/>
    <s v="Madrid"/>
    <s v="Pablo Perez"/>
    <n v="678"/>
    <n v="2000.1000000000001"/>
  </r>
  <r>
    <n v="10499"/>
    <d v="2022-11-16T00:00:00"/>
    <x v="2"/>
    <n v="4.99"/>
    <s v="Drive-thru "/>
    <x v="1"/>
    <s v="Madrid"/>
    <s v="Pablo Perez"/>
    <n v="201"/>
    <n v="1002.99"/>
  </r>
  <r>
    <n v="10500"/>
    <d v="2022-11-17T00:00:00"/>
    <x v="3"/>
    <n v="12.99"/>
    <s v="Drive-thru "/>
    <x v="1"/>
    <s v="Madrid"/>
    <s v="Pablo Perez"/>
    <n v="524"/>
    <n v="6806.76"/>
  </r>
  <r>
    <n v="10501"/>
    <d v="2022-11-17T00:00:00"/>
    <x v="4"/>
    <n v="9.9499999999999993"/>
    <s v="Drive-thru "/>
    <x v="1"/>
    <s v="Madrid"/>
    <s v="Pablo Perez"/>
    <n v="202"/>
    <n v="2009.8999999999999"/>
  </r>
  <r>
    <n v="10502"/>
    <d v="2022-11-17T00:00:00"/>
    <x v="0"/>
    <n v="3.49"/>
    <s v="Drive-thru "/>
    <x v="1"/>
    <s v="Madrid"/>
    <s v="Pablo Perez"/>
    <n v="631"/>
    <n v="2202.19"/>
  </r>
  <r>
    <n v="10503"/>
    <d v="2022-11-17T00:00:00"/>
    <x v="1"/>
    <n v="2.95"/>
    <s v="Drive-thru "/>
    <x v="1"/>
    <s v="Madrid"/>
    <s v="Pablo Perez"/>
    <n v="678"/>
    <n v="2000.1000000000001"/>
  </r>
  <r>
    <n v="10504"/>
    <d v="2022-11-17T00:00:00"/>
    <x v="2"/>
    <n v="4.99"/>
    <s v="Drive-thru "/>
    <x v="1"/>
    <s v="Madrid"/>
    <s v="Pablo Perez"/>
    <n v="201"/>
    <n v="1002.99"/>
  </r>
  <r>
    <n v="10505"/>
    <d v="2022-11-18T00:00:00"/>
    <x v="3"/>
    <n v="12.99"/>
    <s v="Drive-thru "/>
    <x v="1"/>
    <s v="Madrid"/>
    <s v="Pablo Perez"/>
    <n v="539"/>
    <n v="7001.61"/>
  </r>
  <r>
    <n v="10506"/>
    <d v="2022-11-18T00:00:00"/>
    <x v="4"/>
    <n v="9.9499999999999993"/>
    <s v="Drive-thru "/>
    <x v="1"/>
    <s v="Madrid"/>
    <s v="Pablo Perez"/>
    <n v="202"/>
    <n v="2009.8999999999999"/>
  </r>
  <r>
    <n v="10507"/>
    <d v="2022-11-18T00:00:00"/>
    <x v="0"/>
    <n v="3.49"/>
    <s v="Drive-thru "/>
    <x v="1"/>
    <s v="Madrid"/>
    <s v="Pablo Perez"/>
    <n v="688"/>
    <n v="2401.1200000000003"/>
  </r>
  <r>
    <n v="10508"/>
    <d v="2022-11-18T00:00:00"/>
    <x v="1"/>
    <n v="2.95"/>
    <s v="Drive-thru "/>
    <x v="1"/>
    <s v="Madrid"/>
    <s v="Pablo Perez"/>
    <n v="678"/>
    <n v="2000.1000000000001"/>
  </r>
  <r>
    <n v="10509"/>
    <d v="2022-11-18T00:00:00"/>
    <x v="2"/>
    <n v="4.99"/>
    <s v="Drive-thru "/>
    <x v="1"/>
    <s v="Madrid"/>
    <s v="Pablo Perez"/>
    <n v="201"/>
    <n v="1002.99"/>
  </r>
  <r>
    <n v="10510"/>
    <d v="2022-11-19T00:00:00"/>
    <x v="3"/>
    <n v="12.99"/>
    <s v="Drive-thru "/>
    <x v="1"/>
    <s v="Madrid"/>
    <s v="Pablo Perez"/>
    <n v="509"/>
    <n v="6611.91"/>
  </r>
  <r>
    <n v="10511"/>
    <d v="2022-11-19T00:00:00"/>
    <x v="4"/>
    <n v="9.9499999999999993"/>
    <s v="Drive-thru "/>
    <x v="1"/>
    <s v="Lisbon"/>
    <s v="Joao Silva"/>
    <n v="202"/>
    <n v="2009.8999999999999"/>
  </r>
  <r>
    <n v="10512"/>
    <d v="2022-11-19T00:00:00"/>
    <x v="0"/>
    <n v="3.49"/>
    <s v="Drive-thru "/>
    <x v="1"/>
    <s v="Lisbon"/>
    <s v="Joao Silva"/>
    <n v="688"/>
    <n v="2401.1200000000003"/>
  </r>
  <r>
    <n v="10513"/>
    <d v="2022-11-19T00:00:00"/>
    <x v="1"/>
    <n v="2.95"/>
    <s v="Drive-thru "/>
    <x v="2"/>
    <s v="Lisbon"/>
    <s v="Joao Silva"/>
    <n v="678"/>
    <n v="2000.1000000000001"/>
  </r>
  <r>
    <n v="10514"/>
    <d v="2022-11-19T00:00:00"/>
    <x v="2"/>
    <n v="4.99"/>
    <s v="Drive-thru "/>
    <x v="2"/>
    <s v="Lisbon"/>
    <s v="Joao Silva"/>
    <n v="201"/>
    <n v="1002.99"/>
  </r>
  <r>
    <n v="10515"/>
    <d v="2022-11-20T00:00:00"/>
    <x v="3"/>
    <n v="12.99"/>
    <s v="Drive-thru "/>
    <x v="2"/>
    <s v="Lisbon"/>
    <s v="Joao Silva"/>
    <n v="478"/>
    <n v="6209.22"/>
  </r>
  <r>
    <n v="10516"/>
    <d v="2022-11-20T00:00:00"/>
    <x v="4"/>
    <n v="9.9499999999999993"/>
    <s v="Drive-thru "/>
    <x v="2"/>
    <s v="Lisbon"/>
    <s v="Joao Silva"/>
    <n v="202"/>
    <n v="2009.8999999999999"/>
  </r>
  <r>
    <n v="10483"/>
    <d v="2022-11-13T00:00:00"/>
    <x v="1"/>
    <n v="2.95"/>
    <s v="In-store "/>
    <x v="1"/>
    <s v="Lisbon"/>
    <s v="Joao Silva"/>
    <n v="678"/>
    <n v="2000.1000000000001"/>
  </r>
  <r>
    <n v="10484"/>
    <d v="2022-11-13T00:00:00"/>
    <x v="2"/>
    <n v="4.99"/>
    <s v="In-store "/>
    <x v="1"/>
    <s v="Lisbon"/>
    <s v="Joao Silva"/>
    <n v="201"/>
    <n v="1002.99"/>
  </r>
  <r>
    <n v="10485"/>
    <d v="2022-11-14T00:00:00"/>
    <x v="3"/>
    <n v="12.99"/>
    <s v="In-store "/>
    <x v="1"/>
    <s v="Lisbon"/>
    <s v="Joao Silva"/>
    <n v="524"/>
    <n v="6806.76"/>
  </r>
  <r>
    <n v="10520"/>
    <d v="2022-11-21T00:00:00"/>
    <x v="3"/>
    <n v="12.99"/>
    <s v="Drive-thru "/>
    <x v="2"/>
    <s v="Paris"/>
    <s v="Remy Monet"/>
    <n v="493"/>
    <n v="6404.07"/>
  </r>
  <r>
    <n v="10521"/>
    <d v="2022-11-21T00:00:00"/>
    <x v="4"/>
    <n v="9.9499999999999993"/>
    <s v="Drive-thru "/>
    <x v="2"/>
    <s v="Paris"/>
    <s v="Remy Monet"/>
    <n v="202"/>
    <n v="2009.8999999999999"/>
  </r>
  <r>
    <n v="10522"/>
    <d v="2022-11-21T00:00:00"/>
    <x v="0"/>
    <n v="3.49"/>
    <s v="Drive-thru "/>
    <x v="2"/>
    <s v="Paris"/>
    <s v="Remy Monet"/>
    <n v="688"/>
    <n v="2401.1200000000003"/>
  </r>
  <r>
    <n v="10523"/>
    <d v="2022-11-21T00:00:00"/>
    <x v="1"/>
    <n v="2.95"/>
    <s v="Drive-thru "/>
    <x v="2"/>
    <s v="Paris"/>
    <s v="Remy Monet"/>
    <n v="746"/>
    <n v="2200.7000000000003"/>
  </r>
  <r>
    <n v="10524"/>
    <d v="2022-11-21T00:00:00"/>
    <x v="2"/>
    <n v="4.99"/>
    <s v="Drive-thru "/>
    <x v="2"/>
    <s v="Paris"/>
    <s v="Remy Monet"/>
    <n v="201"/>
    <n v="1002.99"/>
  </r>
  <r>
    <n v="10525"/>
    <d v="2022-11-22T00:00:00"/>
    <x v="3"/>
    <n v="12.99"/>
    <s v="Drive-thru "/>
    <x v="2"/>
    <s v="Paris"/>
    <s v="Remy Monet"/>
    <n v="462"/>
    <n v="6001.38"/>
  </r>
  <r>
    <n v="10526"/>
    <d v="2022-11-22T00:00:00"/>
    <x v="4"/>
    <n v="9.9499999999999993"/>
    <s v="Drive-thru "/>
    <x v="2"/>
    <s v="Paris"/>
    <s v="Remy Monet"/>
    <n v="202"/>
    <n v="2009.8999999999999"/>
  </r>
  <r>
    <n v="10527"/>
    <d v="2022-11-22T00:00:00"/>
    <x v="0"/>
    <n v="3.49"/>
    <s v="Drive-thru "/>
    <x v="2"/>
    <s v="Paris"/>
    <s v="Remy Monet"/>
    <n v="688"/>
    <n v="2401.1200000000003"/>
  </r>
  <r>
    <n v="10528"/>
    <d v="2022-11-22T00:00:00"/>
    <x v="1"/>
    <n v="2.95"/>
    <s v="Drive-thru "/>
    <x v="2"/>
    <s v="Paris"/>
    <s v="Remy Monet"/>
    <n v="746"/>
    <n v="2200.7000000000003"/>
  </r>
  <r>
    <n v="10529"/>
    <d v="2022-11-22T00:00:00"/>
    <x v="2"/>
    <n v="4.99"/>
    <s v="Drive-thru "/>
    <x v="2"/>
    <s v="Paris"/>
    <s v="Remy Monet"/>
    <n v="201"/>
    <n v="1002.99"/>
  </r>
  <r>
    <n v="10530"/>
    <d v="2022-11-23T00:00:00"/>
    <x v="3"/>
    <n v="12.99"/>
    <s v="Drive-thru "/>
    <x v="2"/>
    <s v="Paris"/>
    <s v="Remy Monet"/>
    <n v="478"/>
    <n v="6209.22"/>
  </r>
  <r>
    <n v="10531"/>
    <d v="2022-11-23T00:00:00"/>
    <x v="4"/>
    <n v="9.9499999999999993"/>
    <s v="Drive-thru "/>
    <x v="2"/>
    <s v="Paris"/>
    <s v="Remy Monet"/>
    <n v="202"/>
    <n v="2009.8999999999999"/>
  </r>
  <r>
    <n v="10532"/>
    <d v="2022-11-23T00:00:00"/>
    <x v="0"/>
    <n v="3.49"/>
    <s v="Drive-thru "/>
    <x v="2"/>
    <s v="Lisbon"/>
    <s v="Joao Silva"/>
    <n v="688"/>
    <n v="2401.1200000000003"/>
  </r>
  <r>
    <n v="10533"/>
    <d v="2022-11-23T00:00:00"/>
    <x v="1"/>
    <n v="2.95"/>
    <s v="Drive-thru "/>
    <x v="2"/>
    <s v="Lisbon"/>
    <s v="Joao Silva"/>
    <n v="746"/>
    <n v="2200.7000000000003"/>
  </r>
  <r>
    <n v="10534"/>
    <d v="2022-11-23T00:00:00"/>
    <x v="2"/>
    <n v="4.99"/>
    <s v="Drive-thru "/>
    <x v="2"/>
    <s v="Madrid"/>
    <s v="Pablo Perez"/>
    <n v="201"/>
    <n v="1002.99"/>
  </r>
  <r>
    <n v="10535"/>
    <d v="2022-11-24T00:00:00"/>
    <x v="3"/>
    <n v="12.99"/>
    <s v="Drive-thru "/>
    <x v="1"/>
    <s v="Madrid"/>
    <s v="Pablo Perez"/>
    <n v="478"/>
    <n v="6209.22"/>
  </r>
  <r>
    <n v="10536"/>
    <d v="2022-11-24T00:00:00"/>
    <x v="4"/>
    <n v="9.9499999999999993"/>
    <s v="Drive-thru "/>
    <x v="1"/>
    <s v="Madrid"/>
    <s v="Pablo Perez"/>
    <n v="202"/>
    <n v="2009.8999999999999"/>
  </r>
  <r>
    <n v="10537"/>
    <d v="2022-11-24T00:00:00"/>
    <x v="0"/>
    <n v="3.49"/>
    <s v="Drive-thru "/>
    <x v="1"/>
    <s v="Madrid"/>
    <s v="Pablo Perez"/>
    <n v="631"/>
    <n v="2202.19"/>
  </r>
  <r>
    <n v="10538"/>
    <d v="2022-11-24T00:00:00"/>
    <x v="1"/>
    <n v="2.95"/>
    <s v="Drive-thru "/>
    <x v="1"/>
    <s v="Madrid"/>
    <s v="Pablo Perez"/>
    <n v="746"/>
    <n v="2200.7000000000003"/>
  </r>
  <r>
    <n v="10539"/>
    <d v="2022-11-24T00:00:00"/>
    <x v="2"/>
    <n v="4.99"/>
    <s v="Drive-thru "/>
    <x v="1"/>
    <s v="Madrid"/>
    <s v="Pablo Perez"/>
    <n v="201"/>
    <n v="1002.99"/>
  </r>
  <r>
    <n v="10540"/>
    <d v="2022-11-25T00:00:00"/>
    <x v="3"/>
    <n v="12.99"/>
    <s v="Drive-thru "/>
    <x v="1"/>
    <s v="Madrid"/>
    <s v="Pablo Perez"/>
    <n v="462"/>
    <n v="6001.38"/>
  </r>
  <r>
    <n v="10541"/>
    <d v="2022-11-25T00:00:00"/>
    <x v="4"/>
    <n v="9.9499999999999993"/>
    <s v="Drive-thru "/>
    <x v="1"/>
    <s v="London"/>
    <s v="Tom Jackson"/>
    <n v="202"/>
    <n v="2009.8999999999999"/>
  </r>
  <r>
    <n v="10542"/>
    <d v="2022-11-25T00:00:00"/>
    <x v="0"/>
    <n v="3.49"/>
    <s v="Drive-thru "/>
    <x v="1"/>
    <s v="London"/>
    <s v="Tom Jackson"/>
    <n v="631"/>
    <n v="2202.19"/>
  </r>
  <r>
    <n v="10543"/>
    <d v="2022-11-25T00:00:00"/>
    <x v="1"/>
    <n v="2.95"/>
    <s v="Drive-thru "/>
    <x v="1"/>
    <s v="London"/>
    <s v="Tom Jackson"/>
    <n v="746"/>
    <n v="2200.7000000000003"/>
  </r>
  <r>
    <n v="10544"/>
    <d v="2022-11-25T00:00:00"/>
    <x v="2"/>
    <n v="4.99"/>
    <s v="Drive-thru "/>
    <x v="1"/>
    <s v="London"/>
    <s v="Tom Jackson"/>
    <n v="201"/>
    <n v="1002.99"/>
  </r>
  <r>
    <n v="10545"/>
    <d v="2022-11-26T00:00:00"/>
    <x v="3"/>
    <n v="12.99"/>
    <s v="Drive-thru "/>
    <x v="1"/>
    <s v="London"/>
    <s v="Tom Jackson"/>
    <n v="447"/>
    <n v="5806.53"/>
  </r>
  <r>
    <n v="10546"/>
    <d v="2022-11-26T00:00:00"/>
    <x v="4"/>
    <n v="9.9499999999999993"/>
    <s v="Drive-thru "/>
    <x v="1"/>
    <s v="London"/>
    <s v="Tom Jackson"/>
    <n v="202"/>
    <n v="2009.8999999999999"/>
  </r>
  <r>
    <n v="10547"/>
    <d v="2022-11-26T00:00:00"/>
    <x v="0"/>
    <n v="3.49"/>
    <s v="Drive-thru "/>
    <x v="1"/>
    <s v="London"/>
    <s v="Tom Jackson"/>
    <n v="631"/>
    <n v="2202.19"/>
  </r>
  <r>
    <n v="10548"/>
    <d v="2022-11-26T00:00:00"/>
    <x v="1"/>
    <n v="2.95"/>
    <s v="Drive-thru "/>
    <x v="1"/>
    <s v="London"/>
    <s v="Tom Jackson"/>
    <n v="746"/>
    <n v="2200.7000000000003"/>
  </r>
  <r>
    <n v="10549"/>
    <d v="2022-11-26T00:00:00"/>
    <x v="2"/>
    <n v="4.99"/>
    <s v="Drive-thru "/>
    <x v="1"/>
    <s v="London"/>
    <s v="Tom Jackson"/>
    <n v="201"/>
    <n v="1002.99"/>
  </r>
  <r>
    <n v="10550"/>
    <d v="2022-11-27T00:00:00"/>
    <x v="3"/>
    <n v="12.99"/>
    <s v="Drive-thru "/>
    <x v="1"/>
    <s v="London"/>
    <s v="Tom Jackson"/>
    <n v="462"/>
    <n v="6001.38"/>
  </r>
  <r>
    <n v="10551"/>
    <d v="2022-11-27T00:00:00"/>
    <x v="4"/>
    <n v="9.9499999999999993"/>
    <s v="Drive-thru "/>
    <x v="1"/>
    <s v="London"/>
    <s v="Tom Jackson"/>
    <n v="202"/>
    <n v="2009.8999999999999"/>
  </r>
  <r>
    <n v="10552"/>
    <d v="2022-11-27T00:00:00"/>
    <x v="0"/>
    <n v="3.49"/>
    <s v="Online "/>
    <x v="1"/>
    <s v="London"/>
    <s v="Tom Jackson"/>
    <n v="631"/>
    <n v="2202.19"/>
  </r>
  <r>
    <n v="10553"/>
    <d v="2022-11-27T00:00:00"/>
    <x v="1"/>
    <n v="2.95"/>
    <s v="Online "/>
    <x v="1"/>
    <s v="London"/>
    <s v="Tom Jackson"/>
    <n v="746"/>
    <n v="2200.7000000000003"/>
  </r>
  <r>
    <n v="10554"/>
    <d v="2022-11-27T00:00:00"/>
    <x v="2"/>
    <n v="4.99"/>
    <s v="Online "/>
    <x v="1"/>
    <s v="London"/>
    <s v="Tom Jackson"/>
    <n v="201"/>
    <n v="1002.99"/>
  </r>
  <r>
    <n v="10555"/>
    <d v="2022-11-28T00:00:00"/>
    <x v="3"/>
    <n v="12.99"/>
    <s v="Online "/>
    <x v="1"/>
    <s v="London"/>
    <s v="Tom Jackson"/>
    <n v="478"/>
    <n v="6209.22"/>
  </r>
  <r>
    <n v="10556"/>
    <d v="2022-11-28T00:00:00"/>
    <x v="4"/>
    <n v="9.9499999999999993"/>
    <s v="Online "/>
    <x v="1"/>
    <s v="London"/>
    <s v="Tom Jackson"/>
    <n v="202"/>
    <n v="2009.8999999999999"/>
  </r>
  <r>
    <n v="10557"/>
    <d v="2022-11-28T00:00:00"/>
    <x v="0"/>
    <n v="3.49"/>
    <s v="Online "/>
    <x v="1"/>
    <s v="London"/>
    <s v="Tom Jackson"/>
    <n v="631"/>
    <n v="2202.19"/>
  </r>
  <r>
    <n v="10558"/>
    <d v="2022-11-28T00:00:00"/>
    <x v="1"/>
    <n v="2.95"/>
    <s v="Online "/>
    <x v="1"/>
    <s v="London"/>
    <s v="Tom Jackson"/>
    <n v="678"/>
    <n v="2000.1000000000001"/>
  </r>
  <r>
    <n v="10559"/>
    <d v="2022-11-28T00:00:00"/>
    <x v="2"/>
    <n v="4.99"/>
    <s v="Online "/>
    <x v="1"/>
    <s v="London"/>
    <s v="Tom Jackson"/>
    <n v="201"/>
    <n v="1002.99"/>
  </r>
  <r>
    <n v="10560"/>
    <d v="2022-11-29T00:00:00"/>
    <x v="3"/>
    <n v="12.99"/>
    <s v="Online "/>
    <x v="1"/>
    <s v="London"/>
    <s v="Tom Jackson"/>
    <n v="478"/>
    <n v="6209.22"/>
  </r>
  <r>
    <n v="10561"/>
    <d v="2022-11-29T00:00:00"/>
    <x v="4"/>
    <n v="9.9499999999999993"/>
    <s v="Online "/>
    <x v="1"/>
    <s v="London"/>
    <s v="Tom Jackson"/>
    <n v="202"/>
    <n v="2009.8999999999999"/>
  </r>
  <r>
    <n v="10562"/>
    <d v="2022-11-29T00:00:00"/>
    <x v="0"/>
    <n v="3.49"/>
    <s v="Online "/>
    <x v="1"/>
    <s v="London"/>
    <s v="Tom Jackson"/>
    <n v="631"/>
    <n v="2202.19"/>
  </r>
  <r>
    <n v="10563"/>
    <d v="2022-11-29T00:00:00"/>
    <x v="1"/>
    <n v="2.95"/>
    <s v="Online "/>
    <x v="1"/>
    <s v="London"/>
    <s v="Tom Jackson"/>
    <n v="678"/>
    <n v="2000.1000000000001"/>
  </r>
  <r>
    <n v="10564"/>
    <d v="2022-11-29T00:00:00"/>
    <x v="2"/>
    <n v="4.99"/>
    <s v="Online "/>
    <x v="1"/>
    <s v="London"/>
    <s v="Tom Jackson"/>
    <n v="201"/>
    <n v="1002.99"/>
  </r>
  <r>
    <n v="10565"/>
    <d v="2022-11-30T00:00:00"/>
    <x v="3"/>
    <n v="12.99"/>
    <s v="Online "/>
    <x v="1"/>
    <s v="London"/>
    <s v="Tom Jackson"/>
    <n v="493"/>
    <n v="6404.07"/>
  </r>
  <r>
    <n v="10566"/>
    <d v="2022-11-30T00:00:00"/>
    <x v="4"/>
    <n v="9.9499999999999993"/>
    <s v="Online "/>
    <x v="1"/>
    <s v="London"/>
    <s v="Tom Jackson"/>
    <n v="202"/>
    <n v="2009.8999999999999"/>
  </r>
  <r>
    <n v="10567"/>
    <d v="2022-11-30T00:00:00"/>
    <x v="0"/>
    <n v="3.49"/>
    <s v="Online "/>
    <x v="1"/>
    <s v="London"/>
    <s v="Tom Jackson"/>
    <n v="631"/>
    <n v="2202.19"/>
  </r>
  <r>
    <n v="10568"/>
    <d v="2022-11-30T00:00:00"/>
    <x v="1"/>
    <n v="2.95"/>
    <s v="Online "/>
    <x v="1"/>
    <s v="London"/>
    <s v="Tom Jackson"/>
    <n v="678"/>
    <n v="2000.1000000000001"/>
  </r>
  <r>
    <n v="10569"/>
    <d v="2022-11-30T00:00:00"/>
    <x v="2"/>
    <n v="4.99"/>
    <s v="Online "/>
    <x v="1"/>
    <s v="London"/>
    <s v="Tom Jackson"/>
    <n v="201"/>
    <n v="1002.99"/>
  </r>
  <r>
    <n v="10570"/>
    <d v="2022-12-01T00:00:00"/>
    <x v="3"/>
    <n v="12.99"/>
    <s v="Online "/>
    <x v="1"/>
    <s v="London"/>
    <s v="Tom Jackson"/>
    <n v="493"/>
    <n v="6404.07"/>
  </r>
  <r>
    <n v="10571"/>
    <d v="2022-12-01T00:00:00"/>
    <x v="4"/>
    <n v="9.9499999999999993"/>
    <s v="Online "/>
    <x v="1"/>
    <s v="London"/>
    <s v="Tom Jackson"/>
    <n v="202"/>
    <n v="2009.8999999999999"/>
  </r>
  <r>
    <n v="10572"/>
    <d v="2022-12-01T00:00:00"/>
    <x v="0"/>
    <n v="3.49"/>
    <s v="Online "/>
    <x v="1"/>
    <s v="Paris"/>
    <s v="Remy Monet"/>
    <n v="574"/>
    <n v="2003.2600000000002"/>
  </r>
  <r>
    <n v="10573"/>
    <d v="2022-12-01T00:00:00"/>
    <x v="1"/>
    <n v="2.95"/>
    <s v="Online "/>
    <x v="1"/>
    <s v="Paris"/>
    <s v="Remy Monet"/>
    <n v="678"/>
    <n v="2000.1000000000001"/>
  </r>
  <r>
    <n v="10574"/>
    <d v="2022-12-01T00:00:00"/>
    <x v="2"/>
    <n v="4.99"/>
    <s v="Online "/>
    <x v="1"/>
    <s v="Paris"/>
    <s v="Remy Monet"/>
    <n v="201"/>
    <n v="1002.99"/>
  </r>
  <r>
    <n v="10575"/>
    <d v="2022-12-02T00:00:00"/>
    <x v="3"/>
    <n v="12.99"/>
    <s v="Online "/>
    <x v="1"/>
    <s v="Paris"/>
    <s v="Remy Monet"/>
    <n v="524"/>
    <n v="6806.76"/>
  </r>
  <r>
    <n v="10576"/>
    <d v="2022-12-02T00:00:00"/>
    <x v="4"/>
    <n v="9.9499999999999993"/>
    <s v="Online "/>
    <x v="1"/>
    <s v="Paris"/>
    <s v="Remy Monet"/>
    <n v="202"/>
    <n v="2009.8999999999999"/>
  </r>
  <r>
    <n v="10577"/>
    <d v="2022-12-02T00:00:00"/>
    <x v="0"/>
    <n v="3.49"/>
    <s v="Online "/>
    <x v="1"/>
    <s v="Paris"/>
    <s v="Remy Monet"/>
    <n v="631"/>
    <n v="2202.19"/>
  </r>
  <r>
    <n v="10578"/>
    <d v="2022-12-02T00:00:00"/>
    <x v="1"/>
    <n v="2.95"/>
    <s v="Online "/>
    <x v="1"/>
    <s v="Paris"/>
    <s v="Remy Monet"/>
    <n v="678"/>
    <n v="2000.1000000000001"/>
  </r>
  <r>
    <n v="10579"/>
    <d v="2022-12-02T00:00:00"/>
    <x v="2"/>
    <n v="4.99"/>
    <s v="Online "/>
    <x v="1"/>
    <s v="Paris"/>
    <s v="Remy Monet"/>
    <n v="201"/>
    <n v="1002.99"/>
  </r>
  <r>
    <n v="10580"/>
    <d v="2022-12-03T00:00:00"/>
    <x v="3"/>
    <n v="12.99"/>
    <s v="Online "/>
    <x v="1"/>
    <s v="Paris"/>
    <s v="Remy Monet"/>
    <n v="524"/>
    <n v="6806.76"/>
  </r>
  <r>
    <n v="10581"/>
    <d v="2022-12-03T00:00:00"/>
    <x v="4"/>
    <n v="9.9499999999999993"/>
    <s v="Online "/>
    <x v="1"/>
    <s v="Paris"/>
    <s v="Remy Monet"/>
    <n v="202"/>
    <n v="2009.8999999999999"/>
  </r>
  <r>
    <n v="10582"/>
    <d v="2022-12-03T00:00:00"/>
    <x v="0"/>
    <n v="3.49"/>
    <s v="Online "/>
    <x v="1"/>
    <s v="London"/>
    <s v="Tom Jackson"/>
    <n v="631"/>
    <n v="2202.19"/>
  </r>
  <r>
    <n v="10583"/>
    <d v="2022-12-03T00:00:00"/>
    <x v="1"/>
    <n v="2.95"/>
    <s v="Online "/>
    <x v="1"/>
    <s v="London"/>
    <s v="Tom Jackson"/>
    <n v="678"/>
    <n v="2000.1000000000001"/>
  </r>
  <r>
    <n v="10584"/>
    <d v="2022-12-03T00:00:00"/>
    <x v="2"/>
    <n v="4.99"/>
    <s v="Online "/>
    <x v="1"/>
    <s v="London"/>
    <s v="Tom Jackson"/>
    <n v="201"/>
    <n v="1002.99"/>
  </r>
  <r>
    <n v="10585"/>
    <d v="2022-12-04T00:00:00"/>
    <x v="3"/>
    <n v="12.99"/>
    <s v="Online "/>
    <x v="1"/>
    <s v="London"/>
    <s v="Tom Jackson"/>
    <n v="539"/>
    <n v="7001.61"/>
  </r>
  <r>
    <n v="10586"/>
    <d v="2022-12-04T00:00:00"/>
    <x v="4"/>
    <n v="9.9499999999999993"/>
    <s v="Online "/>
    <x v="1"/>
    <s v="London"/>
    <s v="Tom Jackson"/>
    <n v="202"/>
    <n v="2009.8999999999999"/>
  </r>
  <r>
    <n v="10537"/>
    <d v="2022-11-24T00:00:00"/>
    <x v="0"/>
    <n v="3.49"/>
    <s v="Drive-thru "/>
    <x v="1"/>
    <s v="Madrid"/>
    <s v="Pablo Perez"/>
    <n v="631"/>
    <n v="2202.19"/>
  </r>
  <r>
    <n v="10538"/>
    <d v="2022-11-24T00:00:00"/>
    <x v="1"/>
    <n v="2.95"/>
    <s v="Drive-thru "/>
    <x v="1"/>
    <s v="Madrid"/>
    <s v="Pablo Perez"/>
    <n v="746"/>
    <n v="2200.7000000000003"/>
  </r>
  <r>
    <n v="10539"/>
    <d v="2022-11-24T00:00:00"/>
    <x v="2"/>
    <n v="4.99"/>
    <s v="Drive-thru "/>
    <x v="1"/>
    <s v="Madrid"/>
    <s v="Pablo Perez"/>
    <n v="201"/>
    <n v="1002.99"/>
  </r>
  <r>
    <n v="10590"/>
    <d v="2022-12-05T00:00:00"/>
    <x v="3"/>
    <n v="12.99"/>
    <s v="Online "/>
    <x v="1"/>
    <s v="London"/>
    <s v="Tom Jackson"/>
    <n v="555"/>
    <n v="7209.45"/>
  </r>
  <r>
    <n v="10591"/>
    <d v="2022-12-05T00:00:00"/>
    <x v="4"/>
    <n v="9.9499999999999993"/>
    <s v="Online "/>
    <x v="1"/>
    <s v="London"/>
    <s v="Tom Jackson"/>
    <n v="202"/>
    <n v="2009.8999999999999"/>
  </r>
  <r>
    <n v="10592"/>
    <d v="2022-12-05T00:00:00"/>
    <x v="0"/>
    <n v="3.49"/>
    <s v="Online "/>
    <x v="1"/>
    <s v="London"/>
    <s v="Tom Jackson"/>
    <n v="574"/>
    <n v="2003.2600000000002"/>
  </r>
  <r>
    <n v="10593"/>
    <d v="2022-12-05T00:00:00"/>
    <x v="1"/>
    <n v="2.95"/>
    <s v="Online "/>
    <x v="1"/>
    <s v="London"/>
    <s v="Tom Jackson"/>
    <n v="678"/>
    <n v="2000.1000000000001"/>
  </r>
  <r>
    <n v="10594"/>
    <d v="2022-12-05T00:00:00"/>
    <x v="2"/>
    <n v="4.99"/>
    <s v="Online "/>
    <x v="1"/>
    <s v="London"/>
    <s v="Tom Jackson"/>
    <n v="201"/>
    <n v="1002.99"/>
  </r>
  <r>
    <n v="10595"/>
    <d v="2022-12-06T00:00:00"/>
    <x v="3"/>
    <n v="12.99"/>
    <s v="Online "/>
    <x v="1"/>
    <s v="London"/>
    <s v="Tom Jackson"/>
    <n v="539"/>
    <n v="7001.61"/>
  </r>
  <r>
    <n v="10596"/>
    <d v="2022-12-06T00:00:00"/>
    <x v="4"/>
    <n v="9.9499999999999993"/>
    <s v="Online "/>
    <x v="1"/>
    <s v="London"/>
    <s v="Tom Jackson"/>
    <n v="202"/>
    <n v="2009.8999999999999"/>
  </r>
  <r>
    <n v="10597"/>
    <d v="2022-12-06T00:00:00"/>
    <x v="0"/>
    <n v="3.49"/>
    <s v="Online "/>
    <x v="1"/>
    <s v="London"/>
    <s v="Tom Jackson"/>
    <n v="574"/>
    <n v="2003.2600000000002"/>
  </r>
  <r>
    <n v="10598"/>
    <d v="2022-12-06T00:00:00"/>
    <x v="1"/>
    <n v="2.95"/>
    <s v="Online "/>
    <x v="1"/>
    <s v="London"/>
    <s v="Tom Jackson"/>
    <n v="678"/>
    <n v="2000.1000000000001"/>
  </r>
  <r>
    <n v="10599"/>
    <d v="2022-12-06T00:00:00"/>
    <x v="2"/>
    <n v="4.99"/>
    <s v="Online "/>
    <x v="1"/>
    <s v="London"/>
    <s v="Tom Jackson"/>
    <n v="201"/>
    <n v="1002.99"/>
  </r>
  <r>
    <n v="10600"/>
    <d v="2022-12-07T00:00:00"/>
    <x v="3"/>
    <n v="12.99"/>
    <s v="Online "/>
    <x v="1"/>
    <s v="London"/>
    <s v="Tom Jackson"/>
    <n v="524"/>
    <n v="6806.76"/>
  </r>
  <r>
    <n v="10601"/>
    <d v="2022-12-07T00:00:00"/>
    <x v="4"/>
    <n v="9.9499999999999993"/>
    <s v="Online "/>
    <x v="1"/>
    <s v="London"/>
    <s v="Tom Jackson"/>
    <n v="202"/>
    <n v="2009.8999999999999"/>
  </r>
  <r>
    <n v="10602"/>
    <d v="2022-12-07T00:00:00"/>
    <x v="0"/>
    <n v="3.49"/>
    <s v="Online "/>
    <x v="2"/>
    <s v="London"/>
    <s v="Tom Jackson"/>
    <n v="631"/>
    <n v="2202.19"/>
  </r>
  <r>
    <n v="10603"/>
    <d v="2022-12-07T00:00:00"/>
    <x v="1"/>
    <n v="2.95"/>
    <s v="Online "/>
    <x v="2"/>
    <s v="London"/>
    <s v="Tom Jackson"/>
    <n v="678"/>
    <n v="2000.1000000000001"/>
  </r>
  <r>
    <n v="10604"/>
    <d v="2022-12-07T00:00:00"/>
    <x v="2"/>
    <n v="4.99"/>
    <s v="Online "/>
    <x v="2"/>
    <s v="London"/>
    <s v="Tom Jackson"/>
    <n v="201"/>
    <n v="1002.99"/>
  </r>
  <r>
    <n v="10605"/>
    <d v="2022-12-08T00:00:00"/>
    <x v="3"/>
    <n v="12.99"/>
    <s v="Online "/>
    <x v="2"/>
    <s v="London"/>
    <s v="Tom Jackson"/>
    <n v="539"/>
    <n v="7001.61"/>
  </r>
  <r>
    <n v="10606"/>
    <d v="2022-12-08T00:00:00"/>
    <x v="4"/>
    <n v="9.9499999999999993"/>
    <s v="Online "/>
    <x v="2"/>
    <s v="London"/>
    <s v="Tom Jackson"/>
    <n v="202"/>
    <n v="2009.8999999999999"/>
  </r>
  <r>
    <n v="10607"/>
    <d v="2022-12-08T00:00:00"/>
    <x v="0"/>
    <n v="3.49"/>
    <s v="Online "/>
    <x v="2"/>
    <s v="London"/>
    <s v="Tom Jackson"/>
    <n v="631"/>
    <n v="2202.19"/>
  </r>
  <r>
    <n v="10608"/>
    <d v="2022-12-08T00:00:00"/>
    <x v="1"/>
    <n v="2.95"/>
    <s v="Online "/>
    <x v="0"/>
    <s v="London"/>
    <s v="Tom Jackson"/>
    <n v="678"/>
    <n v="2000.1000000000001"/>
  </r>
  <r>
    <n v="10609"/>
    <d v="2022-12-08T00:00:00"/>
    <x v="2"/>
    <n v="4.99"/>
    <s v="Online "/>
    <x v="0"/>
    <s v="London"/>
    <s v="Tom Jackson"/>
    <n v="201"/>
    <n v="1002.99"/>
  </r>
  <r>
    <n v="10610"/>
    <d v="2022-12-09T00:00:00"/>
    <x v="3"/>
    <n v="12.99"/>
    <s v="Online "/>
    <x v="0"/>
    <s v="London"/>
    <s v="Tom Jackson"/>
    <n v="570"/>
    <n v="7404.3"/>
  </r>
  <r>
    <n v="10611"/>
    <d v="2022-12-09T00:00:00"/>
    <x v="4"/>
    <n v="9.9499999999999993"/>
    <s v="Online "/>
    <x v="0"/>
    <s v="London"/>
    <s v="Tom Jackson"/>
    <n v="202"/>
    <n v="2009.8999999999999"/>
  </r>
  <r>
    <n v="10612"/>
    <d v="2022-12-09T00:00:00"/>
    <x v="0"/>
    <n v="3.49"/>
    <s v="Online "/>
    <x v="0"/>
    <s v="London"/>
    <s v="Tom Jackson"/>
    <n v="631"/>
    <n v="2202.19"/>
  </r>
  <r>
    <n v="10613"/>
    <d v="2022-12-09T00:00:00"/>
    <x v="1"/>
    <n v="2.95"/>
    <s v="Online "/>
    <x v="0"/>
    <s v="London"/>
    <s v="Tom Jackson"/>
    <n v="678"/>
    <n v="2000.1000000000001"/>
  </r>
  <r>
    <n v="10614"/>
    <d v="2022-12-09T00:00:00"/>
    <x v="2"/>
    <n v="4.99"/>
    <s v="Online "/>
    <x v="0"/>
    <s v="London"/>
    <s v="Tom Jackson"/>
    <n v="201"/>
    <n v="1002.99"/>
  </r>
  <r>
    <n v="10615"/>
    <d v="2022-12-10T00:00:00"/>
    <x v="3"/>
    <n v="12.99"/>
    <s v="Online "/>
    <x v="0"/>
    <s v="London"/>
    <s v="Tom Jackson"/>
    <n v="570"/>
    <n v="7404.3"/>
  </r>
  <r>
    <n v="10616"/>
    <d v="2022-12-10T00:00:00"/>
    <x v="4"/>
    <n v="9.9499999999999993"/>
    <s v="Online "/>
    <x v="0"/>
    <s v="London"/>
    <s v="Tom Jackson"/>
    <n v="202"/>
    <n v="2009.8999999999999"/>
  </r>
  <r>
    <n v="10617"/>
    <d v="2022-12-10T00:00:00"/>
    <x v="0"/>
    <n v="3.49"/>
    <s v="Online "/>
    <x v="0"/>
    <s v="London"/>
    <s v="Tom Jackson"/>
    <n v="631"/>
    <n v="2202.19"/>
  </r>
  <r>
    <n v="10618"/>
    <d v="2022-12-10T00:00:00"/>
    <x v="1"/>
    <n v="2.95"/>
    <s v="Online "/>
    <x v="0"/>
    <s v="London"/>
    <s v="Tom Jackson"/>
    <n v="678"/>
    <n v="2000.1000000000001"/>
  </r>
  <r>
    <n v="10619"/>
    <d v="2022-12-10T00:00:00"/>
    <x v="2"/>
    <n v="4.99"/>
    <s v="Online "/>
    <x v="0"/>
    <s v="London"/>
    <s v="Tom Jackson"/>
    <n v="201"/>
    <n v="1002.99"/>
  </r>
  <r>
    <n v="10620"/>
    <d v="2022-12-11T00:00:00"/>
    <x v="3"/>
    <n v="12.99"/>
    <s v="Online "/>
    <x v="0"/>
    <s v="London"/>
    <s v="Tom Jackson"/>
    <n v="586"/>
    <n v="7612.14"/>
  </r>
  <r>
    <n v="10621"/>
    <d v="2022-12-11T00:00:00"/>
    <x v="4"/>
    <n v="9.9499999999999993"/>
    <s v="Online "/>
    <x v="0"/>
    <s v="London"/>
    <s v="Tom Jackson"/>
    <n v="202"/>
    <n v="2009.8999999999999"/>
  </r>
  <r>
    <n v="10622"/>
    <d v="2022-12-11T00:00:00"/>
    <x v="0"/>
    <n v="3.49"/>
    <s v="Online "/>
    <x v="0"/>
    <s v="London"/>
    <s v="Tom Jackson"/>
    <n v="631"/>
    <n v="2202.19"/>
  </r>
  <r>
    <n v="10623"/>
    <d v="2022-12-11T00:00:00"/>
    <x v="1"/>
    <n v="2.95"/>
    <s v="Online "/>
    <x v="0"/>
    <s v="London"/>
    <s v="Tom Jackson"/>
    <n v="746"/>
    <n v="2200.7000000000003"/>
  </r>
  <r>
    <n v="10624"/>
    <d v="2022-12-11T00:00:00"/>
    <x v="2"/>
    <n v="4.99"/>
    <s v="Online "/>
    <x v="0"/>
    <s v="London"/>
    <s v="Tom Jackson"/>
    <n v="201"/>
    <n v="1002.99"/>
  </r>
  <r>
    <n v="10625"/>
    <d v="2022-12-12T00:00:00"/>
    <x v="3"/>
    <n v="12.99"/>
    <s v="Online "/>
    <x v="0"/>
    <s v="London"/>
    <s v="Tom Jackson"/>
    <n v="570"/>
    <n v="7404.3"/>
  </r>
  <r>
    <n v="10626"/>
    <d v="2022-12-12T00:00:00"/>
    <x v="4"/>
    <n v="9.9499999999999993"/>
    <s v="Online "/>
    <x v="0"/>
    <s v="London"/>
    <s v="Tom Jackson"/>
    <n v="202"/>
    <n v="2009.8999999999999"/>
  </r>
  <r>
    <n v="10627"/>
    <d v="2022-12-12T00:00:00"/>
    <x v="0"/>
    <n v="3.49"/>
    <s v="Online "/>
    <x v="0"/>
    <s v="London"/>
    <s v="Tom Jackson"/>
    <n v="631"/>
    <n v="2202.19"/>
  </r>
  <r>
    <n v="10628"/>
    <d v="2022-12-12T00:00:00"/>
    <x v="1"/>
    <n v="2.95"/>
    <s v="Online "/>
    <x v="0"/>
    <s v="Lisbon"/>
    <s v="Joao Silva"/>
    <n v="678"/>
    <n v="2000.1000000000001"/>
  </r>
  <r>
    <n v="10629"/>
    <d v="2022-12-12T00:00:00"/>
    <x v="2"/>
    <n v="4.99"/>
    <s v="Online "/>
    <x v="0"/>
    <s v="Lisbon"/>
    <s v="Joao Silva"/>
    <n v="201"/>
    <n v="1002.99"/>
  </r>
  <r>
    <n v="10630"/>
    <d v="2022-12-13T00:00:00"/>
    <x v="3"/>
    <n v="12.99"/>
    <s v="Online "/>
    <x v="2"/>
    <s v="Lisbon"/>
    <s v="Joao Silva"/>
    <n v="570"/>
    <n v="7404.3"/>
  </r>
  <r>
    <n v="10631"/>
    <d v="2022-12-13T00:00:00"/>
    <x v="4"/>
    <n v="9.9499999999999993"/>
    <s v="Online "/>
    <x v="0"/>
    <s v="Lisbon"/>
    <s v="Joao Silva"/>
    <n v="202"/>
    <n v="2009.8999999999999"/>
  </r>
  <r>
    <n v="10632"/>
    <d v="2022-12-13T00:00:00"/>
    <x v="0"/>
    <n v="3.49"/>
    <s v="Online "/>
    <x v="0"/>
    <s v="Lisbon"/>
    <s v="Joao Silva"/>
    <n v="631"/>
    <n v="2202.19"/>
  </r>
  <r>
    <n v="10633"/>
    <d v="2022-12-13T00:00:00"/>
    <x v="1"/>
    <n v="2.95"/>
    <s v="Online "/>
    <x v="0"/>
    <s v="Lisbon"/>
    <s v="Joao Silva"/>
    <n v="678"/>
    <n v="2000.1000000000001"/>
  </r>
  <r>
    <n v="10634"/>
    <d v="2022-12-13T00:00:00"/>
    <x v="2"/>
    <n v="4.99"/>
    <s v="Online "/>
    <x v="0"/>
    <s v="Lisbon"/>
    <s v="Joao Silva"/>
    <n v="201"/>
    <n v="1002.99"/>
  </r>
  <r>
    <n v="10635"/>
    <d v="2022-12-14T00:00:00"/>
    <x v="3"/>
    <n v="12.99"/>
    <s v="Online "/>
    <x v="0"/>
    <s v="Lisbon"/>
    <s v="Joao Silva"/>
    <n v="555"/>
    <n v="7209.45"/>
  </r>
  <r>
    <n v="10636"/>
    <d v="2022-12-14T00:00:00"/>
    <x v="4"/>
    <n v="9.9499999999999993"/>
    <s v="Online "/>
    <x v="0"/>
    <s v="Lisbon"/>
    <s v="Joao Silva"/>
    <n v="222"/>
    <n v="2208.8999999999996"/>
  </r>
  <r>
    <n v="10637"/>
    <d v="2022-12-14T00:00:00"/>
    <x v="0"/>
    <n v="3.49"/>
    <s v="Online "/>
    <x v="0"/>
    <s v="Lisbon"/>
    <s v="Joao Silva"/>
    <n v="631"/>
    <n v="2202.19"/>
  </r>
  <r>
    <n v="10638"/>
    <d v="2022-12-14T00:00:00"/>
    <x v="1"/>
    <n v="2.95"/>
    <s v="Online "/>
    <x v="0"/>
    <s v="Lisbon"/>
    <s v="Joao Silva"/>
    <n v="678"/>
    <n v="2000.1000000000001"/>
  </r>
  <r>
    <n v="10639"/>
    <d v="2022-12-14T00:00:00"/>
    <x v="2"/>
    <n v="4.99"/>
    <s v="Online "/>
    <x v="0"/>
    <s v="Lisbon"/>
    <s v="Joao Silva"/>
    <n v="201"/>
    <n v="1002.99"/>
  </r>
  <r>
    <n v="10640"/>
    <d v="2022-12-15T00:00:00"/>
    <x v="3"/>
    <n v="12.99"/>
    <s v="Online "/>
    <x v="0"/>
    <s v="Lisbon"/>
    <s v="Joao Silva"/>
    <n v="539"/>
    <n v="7001.61"/>
  </r>
  <r>
    <n v="10641"/>
    <d v="2022-12-15T00:00:00"/>
    <x v="4"/>
    <n v="9.9499999999999993"/>
    <s v="Online "/>
    <x v="0"/>
    <s v="Lisbon"/>
    <s v="Joao Silva"/>
    <n v="222"/>
    <n v="2208.8999999999996"/>
  </r>
  <r>
    <n v="10642"/>
    <d v="2022-12-15T00:00:00"/>
    <x v="0"/>
    <n v="3.49"/>
    <s v="Online "/>
    <x v="2"/>
    <s v="Lisbon"/>
    <s v="Joao Silva"/>
    <n v="631"/>
    <n v="2202.19"/>
  </r>
  <r>
    <n v="10643"/>
    <d v="2022-12-15T00:00:00"/>
    <x v="1"/>
    <n v="2.95"/>
    <s v="Online "/>
    <x v="2"/>
    <s v="Lisbon"/>
    <s v="Joao Silva"/>
    <n v="678"/>
    <n v="2000.1000000000001"/>
  </r>
  <r>
    <n v="10644"/>
    <d v="2022-12-15T00:00:00"/>
    <x v="2"/>
    <n v="4.99"/>
    <s v="Online "/>
    <x v="2"/>
    <s v="Lisbon"/>
    <s v="Joao Silva"/>
    <n v="201"/>
    <n v="1002.99"/>
  </r>
  <r>
    <n v="10645"/>
    <d v="2022-12-16T00:00:00"/>
    <x v="3"/>
    <n v="12.99"/>
    <s v="Online "/>
    <x v="2"/>
    <s v="Lisbon"/>
    <s v="Joao Silva"/>
    <n v="570"/>
    <n v="7404.3"/>
  </r>
  <r>
    <n v="10646"/>
    <d v="2022-12-16T00:00:00"/>
    <x v="4"/>
    <n v="9.9499999999999993"/>
    <s v="Online "/>
    <x v="2"/>
    <s v="Lisbon"/>
    <s v="Joao Silva"/>
    <n v="222"/>
    <n v="2208.8999999999996"/>
  </r>
  <r>
    <n v="10647"/>
    <d v="2022-12-16T00:00:00"/>
    <x v="0"/>
    <n v="3.49"/>
    <s v="Online "/>
    <x v="0"/>
    <s v="Lisbon"/>
    <s v="Joao Silva"/>
    <n v="631"/>
    <n v="2202.19"/>
  </r>
  <r>
    <n v="10648"/>
    <d v="2022-12-16T00:00:00"/>
    <x v="1"/>
    <n v="2.95"/>
    <s v="Online "/>
    <x v="0"/>
    <s v="Lisbon"/>
    <s v="Joao Silva"/>
    <n v="746"/>
    <n v="2200.7000000000003"/>
  </r>
  <r>
    <n v="10649"/>
    <d v="2022-12-16T00:00:00"/>
    <x v="2"/>
    <n v="4.99"/>
    <s v="Online "/>
    <x v="0"/>
    <s v="Lisbon"/>
    <s v="Joao Silva"/>
    <n v="201"/>
    <n v="1002.99"/>
  </r>
  <r>
    <n v="10650"/>
    <d v="2022-12-17T00:00:00"/>
    <x v="3"/>
    <n v="12.99"/>
    <s v="Online "/>
    <x v="0"/>
    <s v="Lisbon"/>
    <s v="Joao Silva"/>
    <n v="586"/>
    <n v="7612.14"/>
  </r>
  <r>
    <n v="10651"/>
    <d v="2022-12-17T00:00:00"/>
    <x v="4"/>
    <n v="9.9499999999999993"/>
    <s v="Online "/>
    <x v="0"/>
    <s v="Lisbon"/>
    <s v="Joao Silva"/>
    <n v="222"/>
    <n v="2208.8999999999996"/>
  </r>
  <r>
    <n v="10652"/>
    <d v="2022-12-17T00:00:00"/>
    <x v="0"/>
    <n v="3.49"/>
    <s v="Online "/>
    <x v="0"/>
    <s v="Lisbon"/>
    <s v="Joao Silva"/>
    <n v="688"/>
    <n v="2401.1200000000003"/>
  </r>
  <r>
    <n v="10653"/>
    <d v="2022-12-17T00:00:00"/>
    <x v="1"/>
    <n v="2.95"/>
    <s v="Online "/>
    <x v="0"/>
    <s v="Lisbon"/>
    <s v="Joao Silva"/>
    <n v="746"/>
    <n v="2200.7000000000003"/>
  </r>
  <r>
    <n v="10654"/>
    <d v="2022-12-17T00:00:00"/>
    <x v="2"/>
    <n v="4.99"/>
    <s v="Online "/>
    <x v="0"/>
    <s v="Lisbon"/>
    <s v="Joao Silva"/>
    <n v="201"/>
    <n v="1002.99"/>
  </r>
  <r>
    <n v="10655"/>
    <d v="2022-12-18T00:00:00"/>
    <x v="3"/>
    <n v="12.99"/>
    <s v="Online "/>
    <x v="0"/>
    <s v="Lisbon"/>
    <s v="Joao Silva"/>
    <n v="601"/>
    <n v="7806.99"/>
  </r>
  <r>
    <n v="10656"/>
    <d v="2022-12-18T00:00:00"/>
    <x v="4"/>
    <n v="9.9499999999999993"/>
    <s v="Online "/>
    <x v="0"/>
    <s v="Lisbon"/>
    <s v="Joao Silva"/>
    <n v="222"/>
    <n v="2208.8999999999996"/>
  </r>
  <r>
    <n v="10657"/>
    <d v="2022-12-18T00:00:00"/>
    <x v="0"/>
    <n v="3.49"/>
    <s v="Online "/>
    <x v="0"/>
    <s v="Lisbon"/>
    <s v="Joao Silva"/>
    <n v="688"/>
    <n v="2401.1200000000003"/>
  </r>
  <r>
    <n v="10658"/>
    <d v="2022-12-18T00:00:00"/>
    <x v="1"/>
    <n v="2.95"/>
    <s v="Online "/>
    <x v="2"/>
    <s v="Lisbon"/>
    <s v="Joao Silva"/>
    <n v="746"/>
    <n v="2200.7000000000003"/>
  </r>
  <r>
    <n v="10659"/>
    <d v="2022-12-18T00:00:00"/>
    <x v="2"/>
    <n v="4.99"/>
    <s v="Online "/>
    <x v="2"/>
    <s v="Lisbon"/>
    <s v="Joao Silva"/>
    <n v="201"/>
    <n v="1002.99"/>
  </r>
  <r>
    <n v="10660"/>
    <d v="2022-12-19T00:00:00"/>
    <x v="3"/>
    <n v="12.99"/>
    <s v="In-store "/>
    <x v="2"/>
    <s v="Lisbon"/>
    <s v="Joao Silva"/>
    <n v="632"/>
    <n v="8209.68"/>
  </r>
  <r>
    <n v="10661"/>
    <d v="2022-12-19T00:00:00"/>
    <x v="4"/>
    <n v="9.9499999999999993"/>
    <s v="In-store "/>
    <x v="2"/>
    <s v="Lisbon"/>
    <s v="Joao Silva"/>
    <n v="222"/>
    <n v="2208.8999999999996"/>
  </r>
  <r>
    <n v="10662"/>
    <d v="2022-12-19T00:00:00"/>
    <x v="0"/>
    <n v="3.49"/>
    <s v="In-store "/>
    <x v="2"/>
    <s v="Lisbon"/>
    <s v="Joao Silva"/>
    <n v="631"/>
    <n v="2202.19"/>
  </r>
  <r>
    <n v="10663"/>
    <d v="2022-12-19T00:00:00"/>
    <x v="1"/>
    <n v="2.95"/>
    <s v="In-store "/>
    <x v="2"/>
    <s v="Lisbon"/>
    <s v="Joao Silva"/>
    <n v="746"/>
    <n v="2200.7000000000003"/>
  </r>
  <r>
    <n v="10664"/>
    <d v="2022-12-19T00:00:00"/>
    <x v="2"/>
    <n v="4.99"/>
    <s v="In-store "/>
    <x v="2"/>
    <s v="Lisbon"/>
    <s v="Joao Silva"/>
    <n v="201"/>
    <n v="1002.99"/>
  </r>
  <r>
    <n v="10665"/>
    <d v="2022-12-20T00:00:00"/>
    <x v="3"/>
    <n v="12.99"/>
    <s v="In-store "/>
    <x v="2"/>
    <s v="Lisbon"/>
    <s v="Joao Silva"/>
    <n v="647"/>
    <n v="8404.5300000000007"/>
  </r>
  <r>
    <n v="10666"/>
    <d v="2022-12-20T00:00:00"/>
    <x v="4"/>
    <n v="9.9499999999999993"/>
    <s v="In-store "/>
    <x v="2"/>
    <s v="Lisbon"/>
    <s v="Joao Silva"/>
    <n v="222"/>
    <n v="2208.8999999999996"/>
  </r>
  <r>
    <n v="10667"/>
    <d v="2022-12-20T00:00:00"/>
    <x v="0"/>
    <n v="3.49"/>
    <s v="In-store "/>
    <x v="2"/>
    <s v="Lisbon"/>
    <s v="Joao Silva"/>
    <n v="631"/>
    <n v="2202.19"/>
  </r>
  <r>
    <n v="10668"/>
    <d v="2022-12-20T00:00:00"/>
    <x v="1"/>
    <n v="2.95"/>
    <s v="In-store "/>
    <x v="2"/>
    <s v="Lisbon"/>
    <s v="Joao Silva"/>
    <n v="746"/>
    <n v="2200.7000000000003"/>
  </r>
  <r>
    <n v="10669"/>
    <d v="2022-12-20T00:00:00"/>
    <x v="2"/>
    <n v="4.99"/>
    <s v="In-store "/>
    <x v="2"/>
    <s v="Lisbon"/>
    <s v="Joao Silva"/>
    <n v="201"/>
    <n v="1002.99"/>
  </r>
  <r>
    <n v="10670"/>
    <d v="2022-12-21T00:00:00"/>
    <x v="3"/>
    <n v="12.99"/>
    <s v="In-store "/>
    <x v="2"/>
    <s v="Lisbon"/>
    <s v="Joao Silva"/>
    <n v="678"/>
    <n v="8807.2199999999993"/>
  </r>
  <r>
    <n v="10671"/>
    <d v="2022-12-21T00:00:00"/>
    <x v="4"/>
    <n v="9.9499999999999993"/>
    <s v="In-store "/>
    <x v="2"/>
    <s v="Lisbon"/>
    <s v="Joao Silva"/>
    <n v="222"/>
    <n v="2208.8999999999996"/>
  </r>
  <r>
    <n v="10672"/>
    <d v="2022-12-21T00:00:00"/>
    <x v="0"/>
    <n v="3.49"/>
    <s v="In-store "/>
    <x v="2"/>
    <s v="Lisbon"/>
    <s v="Joao Silva"/>
    <n v="631"/>
    <n v="2202.19"/>
  </r>
  <r>
    <n v="10673"/>
    <d v="2022-12-21T00:00:00"/>
    <x v="1"/>
    <n v="2.95"/>
    <s v="In-store "/>
    <x v="2"/>
    <s v="Lisbon"/>
    <s v="Joao Silva"/>
    <n v="746"/>
    <n v="2200.7000000000003"/>
  </r>
  <r>
    <n v="10674"/>
    <d v="2022-12-21T00:00:00"/>
    <x v="2"/>
    <n v="4.99"/>
    <s v="In-store "/>
    <x v="2"/>
    <s v="Lisbon"/>
    <s v="Joao Silva"/>
    <n v="201"/>
    <n v="1002.99"/>
  </r>
  <r>
    <n v="10675"/>
    <d v="2022-12-22T00:00:00"/>
    <x v="3"/>
    <n v="12.99"/>
    <s v="In-store "/>
    <x v="2"/>
    <s v="Lisbon"/>
    <s v="Joao Silva"/>
    <n v="678"/>
    <n v="8807.2199999999993"/>
  </r>
  <r>
    <n v="10676"/>
    <d v="2022-12-22T00:00:00"/>
    <x v="4"/>
    <n v="9.9499999999999993"/>
    <s v="In-store "/>
    <x v="2"/>
    <s v="Lisbon"/>
    <s v="Joao Silva"/>
    <n v="242"/>
    <n v="2407.8999999999996"/>
  </r>
  <r>
    <n v="10677"/>
    <d v="2022-12-22T00:00:00"/>
    <x v="0"/>
    <n v="3.49"/>
    <s v="In-store "/>
    <x v="2"/>
    <s v="Lisbon"/>
    <s v="Joao Silva"/>
    <n v="631"/>
    <n v="2202.19"/>
  </r>
  <r>
    <n v="10678"/>
    <d v="2022-12-22T00:00:00"/>
    <x v="1"/>
    <n v="2.95"/>
    <s v="In-store "/>
    <x v="2"/>
    <s v="Lisbon"/>
    <s v="Joao Silva"/>
    <n v="746"/>
    <n v="2200.7000000000003"/>
  </r>
  <r>
    <n v="10679"/>
    <d v="2022-12-22T00:00:00"/>
    <x v="2"/>
    <n v="4.99"/>
    <s v="In-store "/>
    <x v="2"/>
    <s v="Lisbon"/>
    <s v="Joao Silva"/>
    <n v="201"/>
    <n v="1002.99"/>
  </r>
  <r>
    <n v="10680"/>
    <d v="2022-12-23T00:00:00"/>
    <x v="3"/>
    <n v="12.99"/>
    <s v="In-store "/>
    <x v="2"/>
    <s v="Lisbon"/>
    <s v="Joao Silva"/>
    <n v="647"/>
    <n v="8404.5300000000007"/>
  </r>
  <r>
    <n v="10681"/>
    <d v="2022-12-23T00:00:00"/>
    <x v="4"/>
    <n v="9.9499999999999993"/>
    <s v="In-store "/>
    <x v="2"/>
    <s v="Lisbon"/>
    <s v="Joao Silva"/>
    <n v="242"/>
    <n v="2407.8999999999996"/>
  </r>
  <r>
    <n v="10682"/>
    <d v="2022-12-23T00:00:00"/>
    <x v="0"/>
    <n v="3.49"/>
    <s v="In-store "/>
    <x v="2"/>
    <s v="Lisbon"/>
    <s v="Joao Silva"/>
    <n v="631"/>
    <n v="2202.19"/>
  </r>
  <r>
    <n v="10683"/>
    <d v="2022-12-23T00:00:00"/>
    <x v="1"/>
    <n v="2.95"/>
    <s v="In-store "/>
    <x v="2"/>
    <s v="Lisbon"/>
    <s v="Joao Silva"/>
    <n v="678"/>
    <n v="2000.1000000000001"/>
  </r>
  <r>
    <n v="10684"/>
    <d v="2022-12-23T00:00:00"/>
    <x v="2"/>
    <n v="4.99"/>
    <s v="In-store "/>
    <x v="2"/>
    <s v="Lisbon"/>
    <s v="Joao Silva"/>
    <n v="201"/>
    <n v="1002.99"/>
  </r>
  <r>
    <n v="10685"/>
    <d v="2022-12-24T00:00:00"/>
    <x v="3"/>
    <n v="12.99"/>
    <s v="In-store "/>
    <x v="2"/>
    <s v="Lisbon"/>
    <s v="Joao Silva"/>
    <n v="678"/>
    <n v="8807.2199999999993"/>
  </r>
  <r>
    <n v="10686"/>
    <d v="2022-12-24T00:00:00"/>
    <x v="4"/>
    <n v="9.9499999999999993"/>
    <s v="In-store "/>
    <x v="2"/>
    <s v="Lisbon"/>
    <s v="Joao Silva"/>
    <n v="242"/>
    <n v="2407.8999999999996"/>
  </r>
  <r>
    <n v="10687"/>
    <d v="2022-12-24T00:00:00"/>
    <x v="0"/>
    <n v="3.49"/>
    <s v="In-store "/>
    <x v="2"/>
    <s v="Berlin"/>
    <s v="Walter Muller"/>
    <n v="631"/>
    <n v="2202.19"/>
  </r>
  <r>
    <n v="10688"/>
    <d v="2022-12-24T00:00:00"/>
    <x v="1"/>
    <n v="2.95"/>
    <s v="In-store "/>
    <x v="2"/>
    <s v="Berlin"/>
    <s v="Walter Muller"/>
    <n v="678"/>
    <n v="2000.1000000000001"/>
  </r>
  <r>
    <n v="10689"/>
    <d v="2022-12-24T00:00:00"/>
    <x v="2"/>
    <n v="4.99"/>
    <s v="In-store "/>
    <x v="2"/>
    <s v="Berlin"/>
    <s v="Walter Muller"/>
    <n v="201"/>
    <n v="1002.99"/>
  </r>
  <r>
    <n v="10690"/>
    <d v="2022-12-25T00:00:00"/>
    <x v="3"/>
    <n v="12.99"/>
    <s v="In-store "/>
    <x v="2"/>
    <s v="Berlin"/>
    <s v="Walter Muller"/>
    <n v="678"/>
    <n v="8807.2199999999993"/>
  </r>
  <r>
    <n v="10691"/>
    <d v="2022-12-25T00:00:00"/>
    <x v="4"/>
    <n v="9.9499999999999993"/>
    <s v="In-store "/>
    <x v="2"/>
    <s v="Berlin"/>
    <s v="Walter Muller"/>
    <n v="262"/>
    <n v="2606.8999999999996"/>
  </r>
  <r>
    <n v="10692"/>
    <d v="2022-12-25T00:00:00"/>
    <x v="0"/>
    <n v="3.49"/>
    <s v="In-store "/>
    <x v="2"/>
    <s v="Berlin"/>
    <s v="Walter Muller"/>
    <n v="631"/>
    <n v="2202.19"/>
  </r>
  <r>
    <n v="10693"/>
    <d v="2022-12-25T00:00:00"/>
    <x v="1"/>
    <n v="2.95"/>
    <s v="In-store "/>
    <x v="2"/>
    <s v="Berlin"/>
    <s v="Walter Muller"/>
    <n v="678"/>
    <n v="2000.1000000000001"/>
  </r>
  <r>
    <n v="10694"/>
    <d v="2022-12-25T00:00:00"/>
    <x v="2"/>
    <n v="4.99"/>
    <s v="In-store "/>
    <x v="2"/>
    <s v="Berlin"/>
    <s v="Walter Muller"/>
    <n v="201"/>
    <n v="1002.99"/>
  </r>
  <r>
    <n v="10695"/>
    <d v="2022-12-26T00:00:00"/>
    <x v="3"/>
    <n v="12.99"/>
    <s v="In-store "/>
    <x v="2"/>
    <s v="Berlin"/>
    <s v="Walter Muller"/>
    <n v="693"/>
    <n v="9002.07"/>
  </r>
  <r>
    <n v="10696"/>
    <d v="2022-12-26T00:00:00"/>
    <x v="4"/>
    <n v="9.9499999999999993"/>
    <s v="In-store "/>
    <x v="2"/>
    <s v="Berlin"/>
    <s v="Walter Muller"/>
    <n v="282"/>
    <n v="2805.8999999999996"/>
  </r>
  <r>
    <n v="10697"/>
    <d v="2022-12-26T00:00:00"/>
    <x v="0"/>
    <n v="3.49"/>
    <s v="In-store "/>
    <x v="2"/>
    <s v="Berlin"/>
    <s v="Walter Muller"/>
    <n v="631"/>
    <n v="2202.19"/>
  </r>
  <r>
    <n v="10698"/>
    <d v="2022-12-26T00:00:00"/>
    <x v="1"/>
    <n v="2.95"/>
    <s v="In-store "/>
    <x v="2"/>
    <s v="Berlin"/>
    <s v="Walter Muller"/>
    <n v="678"/>
    <n v="2000.1000000000001"/>
  </r>
  <r>
    <n v="10699"/>
    <d v="2022-12-26T00:00:00"/>
    <x v="2"/>
    <n v="4.99"/>
    <s v="In-store "/>
    <x v="2"/>
    <s v="Berlin"/>
    <s v="Walter Muller"/>
    <n v="201"/>
    <n v="1002.99"/>
  </r>
  <r>
    <n v="10700"/>
    <d v="2022-12-27T00:00:00"/>
    <x v="3"/>
    <n v="12.99"/>
    <s v="In-store "/>
    <x v="2"/>
    <s v="Berlin"/>
    <s v="Walter Muller"/>
    <n v="693"/>
    <n v="9002.07"/>
  </r>
  <r>
    <n v="10701"/>
    <d v="2022-12-27T00:00:00"/>
    <x v="4"/>
    <n v="9.9499999999999993"/>
    <s v="In-store "/>
    <x v="2"/>
    <s v="Berlin"/>
    <s v="Walter Muller"/>
    <n v="282"/>
    <n v="2805.8999999999996"/>
  </r>
  <r>
    <n v="10702"/>
    <d v="2022-12-27T00:00:00"/>
    <x v="0"/>
    <n v="3.49"/>
    <s v="In-store "/>
    <x v="2"/>
    <s v="Berlin"/>
    <s v="Walter Muller"/>
    <n v="631"/>
    <n v="2202.19"/>
  </r>
  <r>
    <n v="10703"/>
    <d v="2022-12-27T00:00:00"/>
    <x v="1"/>
    <n v="2.95"/>
    <s v="In-store "/>
    <x v="0"/>
    <s v="Berlin"/>
    <s v="Walter Muller"/>
    <n v="678"/>
    <n v="2000.1000000000001"/>
  </r>
  <r>
    <n v="10704"/>
    <d v="2022-12-27T00:00:00"/>
    <x v="2"/>
    <n v="4.99"/>
    <s v="Drive-thru "/>
    <x v="0"/>
    <s v="Berlin"/>
    <s v="Walter Muller"/>
    <n v="201"/>
    <n v="1002.99"/>
  </r>
  <r>
    <n v="10705"/>
    <d v="2022-12-28T00:00:00"/>
    <x v="3"/>
    <n v="12.99"/>
    <s v="Drive-thru "/>
    <x v="0"/>
    <s v="Berlin"/>
    <s v="Walter Muller"/>
    <n v="724"/>
    <n v="9404.76"/>
  </r>
  <r>
    <n v="10706"/>
    <d v="2022-12-28T00:00:00"/>
    <x v="4"/>
    <n v="9.9499999999999993"/>
    <s v="Drive-thru "/>
    <x v="0"/>
    <s v="Berlin"/>
    <s v="Walter Muller"/>
    <n v="302"/>
    <n v="3004.8999999999996"/>
  </r>
  <r>
    <n v="10707"/>
    <d v="2022-12-28T00:00:00"/>
    <x v="0"/>
    <n v="3.49"/>
    <s v="Drive-thru "/>
    <x v="0"/>
    <s v="Berlin"/>
    <s v="Walter Muller"/>
    <n v="631"/>
    <n v="2202.19"/>
  </r>
  <r>
    <n v="10708"/>
    <d v="2022-12-28T00:00:00"/>
    <x v="1"/>
    <n v="2.95"/>
    <s v="Drive-thru "/>
    <x v="0"/>
    <s v="Berlin"/>
    <s v="Walter Muller"/>
    <n v="678"/>
    <n v="2000.1000000000001"/>
  </r>
  <r>
    <n v="10709"/>
    <d v="2022-12-28T00:00:00"/>
    <x v="2"/>
    <n v="4.99"/>
    <s v="Drive-thru "/>
    <x v="0"/>
    <s v="Berlin"/>
    <s v="Walter Muller"/>
    <n v="201"/>
    <n v="1002.99"/>
  </r>
  <r>
    <n v="10710"/>
    <d v="2022-12-29T00:00:00"/>
    <x v="3"/>
    <n v="12.99"/>
    <s v="Drive-thru "/>
    <x v="0"/>
    <s v="Berlin"/>
    <s v="Walter Muller"/>
    <n v="755"/>
    <n v="9807.4500000000007"/>
  </r>
  <r>
    <n v="10711"/>
    <d v="2022-12-29T00:00:00"/>
    <x v="4"/>
    <n v="9.9499999999999993"/>
    <s v="Drive-thru "/>
    <x v="0"/>
    <s v="Berlin"/>
    <s v="Walter Muller"/>
    <n v="282"/>
    <n v="2805.8999999999996"/>
  </r>
  <r>
    <n v="10712"/>
    <d v="2022-12-29T00:00:00"/>
    <x v="0"/>
    <n v="3.49"/>
    <s v="Drive-thru "/>
    <x v="0"/>
    <s v="Berlin"/>
    <s v="Walter Muller"/>
    <n v="631"/>
    <n v="2202.19"/>
  </r>
  <r>
    <n v="10713"/>
    <d v="2022-12-29T00:00:00"/>
    <x v="1"/>
    <n v="2.95"/>
    <s v="Drive-thru "/>
    <x v="0"/>
    <s v="Berlin"/>
    <s v="Walter Muller"/>
    <n v="678"/>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7">
    <pivotField showAll="0"/>
    <pivotField axis="axisRow" showAll="0">
      <items count="3">
        <item x="1"/>
        <item x="0"/>
        <item t="default"/>
      </items>
    </pivotField>
    <pivotField showAll="0"/>
    <pivotField showAll="0"/>
    <pivotField showAll="0"/>
    <pivotField showAll="0"/>
    <pivotField dataField="1" showAll="0"/>
  </pivotFields>
  <rowFields count="1">
    <field x="1"/>
  </rowFields>
  <rowItems count="3">
    <i>
      <x/>
    </i>
    <i>
      <x v="1"/>
    </i>
    <i t="grand">
      <x/>
    </i>
  </rowItems>
  <colItems count="1">
    <i/>
  </colItems>
  <dataFields count="1">
    <dataField name="Average of Final Test" fld="6"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1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3">
    <pivotField dataField="1" showAll="0"/>
    <pivotField axis="axisRow" showAll="0" sortType="ascending">
      <items count="3">
        <item x="1"/>
        <item x="0"/>
        <item t="default"/>
      </items>
    </pivotField>
    <pivotField showAll="0"/>
  </pivotFields>
  <rowFields count="1">
    <field x="1"/>
  </rowFields>
  <rowItems count="3">
    <i>
      <x/>
    </i>
    <i>
      <x v="1"/>
    </i>
    <i t="grand">
      <x/>
    </i>
  </rowItems>
  <colItems count="1">
    <i/>
  </colItems>
  <dataFields count="1">
    <dataField name="Count of Name" fld="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E00-000002000000}"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I2:J31" firstHeaderRow="1" firstDataRow="1" firstDataCol="1"/>
  <pivotFields count="3">
    <pivotField axis="axisRow" showAll="0">
      <items count="15">
        <item x="0"/>
        <item x="1"/>
        <item x="2"/>
        <item x="3"/>
        <item x="4"/>
        <item x="5"/>
        <item x="6"/>
        <item x="7"/>
        <item x="8"/>
        <item x="9"/>
        <item x="10"/>
        <item x="11"/>
        <item x="12"/>
        <item x="13"/>
        <item t="default"/>
      </items>
    </pivotField>
    <pivotField axis="axisRow" showAll="0">
      <items count="3">
        <item x="1"/>
        <item x="0"/>
        <item t="default"/>
      </items>
    </pivotField>
    <pivotField dataField="1" showAll="0"/>
  </pivotFields>
  <rowFields count="2">
    <field x="0"/>
    <field x="1"/>
  </rowFields>
  <rowItems count="29">
    <i>
      <x/>
    </i>
    <i r="1">
      <x v="1"/>
    </i>
    <i>
      <x v="1"/>
    </i>
    <i r="1">
      <x v="1"/>
    </i>
    <i>
      <x v="2"/>
    </i>
    <i r="1">
      <x/>
    </i>
    <i>
      <x v="3"/>
    </i>
    <i r="1">
      <x v="1"/>
    </i>
    <i>
      <x v="4"/>
    </i>
    <i r="1">
      <x/>
    </i>
    <i>
      <x v="5"/>
    </i>
    <i r="1">
      <x v="1"/>
    </i>
    <i>
      <x v="6"/>
    </i>
    <i r="1">
      <x/>
    </i>
    <i>
      <x v="7"/>
    </i>
    <i r="1">
      <x v="1"/>
    </i>
    <i>
      <x v="8"/>
    </i>
    <i r="1">
      <x/>
    </i>
    <i>
      <x v="9"/>
    </i>
    <i r="1">
      <x v="1"/>
    </i>
    <i>
      <x v="10"/>
    </i>
    <i r="1">
      <x/>
    </i>
    <i>
      <x v="11"/>
    </i>
    <i r="1">
      <x/>
    </i>
    <i>
      <x v="12"/>
    </i>
    <i r="1">
      <x/>
    </i>
    <i>
      <x v="13"/>
    </i>
    <i r="1">
      <x/>
    </i>
    <i t="grand">
      <x/>
    </i>
  </rowItems>
  <colItems count="1">
    <i/>
  </colItems>
  <dataFields count="1">
    <dataField name="Sum of Age" fld="2" baseField="0" baseItem="0"/>
  </dataFields>
  <formats count="8">
    <format dxfId="52">
      <pivotArea type="all" dataOnly="0" outline="0" fieldPosition="0"/>
    </format>
    <format dxfId="51">
      <pivotArea outline="0" collapsedLevelsAreSubtotals="1" fieldPosition="0"/>
    </format>
    <format dxfId="50">
      <pivotArea field="0" type="button" dataOnly="0" labelOnly="1" outline="0" axis="axisRow" fieldPosition="0"/>
    </format>
    <format dxfId="49">
      <pivotArea dataOnly="0" labelOnly="1" outline="0" axis="axisValues" fieldPosition="0"/>
    </format>
    <format dxfId="48">
      <pivotArea dataOnly="0" labelOnly="1" fieldPosition="0">
        <references count="1">
          <reference field="0" count="0"/>
        </references>
      </pivotArea>
    </format>
    <format dxfId="47">
      <pivotArea dataOnly="0" labelOnly="1" grandRow="1" outline="0" fieldPosition="0"/>
    </format>
    <format dxfId="46">
      <pivotArea dataOnly="0" labelOnly="1" fieldPosition="0">
        <references count="2">
          <reference field="0" count="1" selected="0">
            <x v="0"/>
          </reference>
          <reference field="1" count="0"/>
        </references>
      </pivotArea>
    </format>
    <format dxfId="45">
      <pivotArea dataOnly="0" labelOnly="1" fieldPosition="0">
        <references count="1">
          <reference field="0"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E00-000003000000}"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R16:R17" firstHeaderRow="1" firstDataRow="1" firstDataCol="0"/>
  <pivotFields count="10">
    <pivotField showAll="0"/>
    <pivotField numFmtId="14" showAll="0"/>
    <pivotField showAll="0">
      <items count="6">
        <item x="1"/>
        <item x="3"/>
        <item x="4"/>
        <item x="0"/>
        <item x="2"/>
        <item t="default"/>
      </items>
    </pivotField>
    <pivotField showAll="0"/>
    <pivotField showAll="0"/>
    <pivotField showAll="0">
      <items count="4">
        <item x="2"/>
        <item x="1"/>
        <item x="0"/>
        <item t="default"/>
      </items>
    </pivotField>
    <pivotField showAll="0"/>
    <pivotField showAll="0"/>
    <pivotField showAll="0"/>
    <pivotField dataField="1" showAll="0"/>
  </pivotFields>
  <rowItems count="1">
    <i/>
  </rowItems>
  <colItems count="1">
    <i/>
  </colItems>
  <dataFields count="1">
    <dataField name="Sum of Revenue" fld="9"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_NO" xr10:uid="{00000000-0013-0000-FFFF-FFFF01000000}" sourceName="S N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Name" xr10:uid="{00000000-0013-0000-FFFF-FFFF02000000}" sourceName="First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__Jan" xr10:uid="{00000000-0013-0000-FFFF-FFFF03000000}" sourceName="Sal- Jan">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 NO" xr10:uid="{00000000-0014-0000-FFFF-FFFF01000000}" cache="Slicer_S_NO" caption="S NO" rowHeight="241300"/>
  <slicer name="First Name" xr10:uid="{00000000-0014-0000-FFFF-FFFF02000000}" cache="Slicer_First_Name" caption="First Name" rowHeight="241300"/>
  <slicer name="Sal- Jan" xr10:uid="{00000000-0014-0000-FFFF-FFFF03000000}" cache="Slicer_Sal__Jan" caption="Sal- Ja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J9" totalsRowShown="0" headerRowDxfId="100" dataDxfId="98" headerRowBorderDxfId="99" tableBorderDxfId="97">
  <autoFilter ref="A4:J9" xr:uid="{00000000-0009-0000-0100-000001000000}"/>
  <tableColumns count="10">
    <tableColumn id="1" xr3:uid="{00000000-0010-0000-0000-000001000000}" name="S NO" dataDxfId="96"/>
    <tableColumn id="2" xr3:uid="{00000000-0010-0000-0000-000002000000}" name="First Name" dataCellStyle="Normal"/>
    <tableColumn id="3" xr3:uid="{00000000-0010-0000-0000-000003000000}" name="Last Name" dataDxfId="95"/>
    <tableColumn id="4" xr3:uid="{00000000-0010-0000-0000-000004000000}" name="DOJ" dataDxfId="94"/>
    <tableColumn id="5" xr3:uid="{00000000-0010-0000-0000-000005000000}" name="Sal- Jan" dataDxfId="93"/>
    <tableColumn id="6" xr3:uid="{00000000-0010-0000-0000-000006000000}" name="Sal-Feb" dataDxfId="92"/>
    <tableColumn id="7" xr3:uid="{00000000-0010-0000-0000-000007000000}" name="Sal-Mar" dataDxfId="91"/>
    <tableColumn id="8" xr3:uid="{00000000-0010-0000-0000-000008000000}" name="Sal-Total" dataDxfId="90">
      <calculatedColumnFormula>SUM(E5,F5,G5)</calculatedColumnFormula>
    </tableColumn>
    <tableColumn id="9" xr3:uid="{00000000-0010-0000-0000-000009000000}" name="Avg- Sal" dataDxfId="89">
      <calculatedColumnFormula>AVERAGE(E5:G5)</calculatedColumnFormula>
    </tableColumn>
    <tableColumn id="10" xr3:uid="{00000000-0010-0000-0000-00000A000000}" name="Full Name" dataDxfId="88">
      <calculatedColumnFormula>CONCATENATE(B5," ",C5)</calculatedColumnFormula>
    </tableColumn>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C6" totalsRowShown="0" headerRowBorderDxfId="87" tableBorderDxfId="86" totalsRowBorderDxfId="85">
  <autoFilter ref="A1:C6" xr:uid="{00000000-0009-0000-0100-000003000000}"/>
  <sortState xmlns:xlrd2="http://schemas.microsoft.com/office/spreadsheetml/2017/richdata2" ref="A2:C6">
    <sortCondition ref="C1:C6"/>
  </sortState>
  <tableColumns count="3">
    <tableColumn id="1" xr3:uid="{00000000-0010-0000-0100-000001000000}" name="First Name" dataDxfId="84"/>
    <tableColumn id="2" xr3:uid="{00000000-0010-0000-0100-000002000000}" name="Last Name" dataDxfId="83"/>
    <tableColumn id="3" xr3:uid="{00000000-0010-0000-0100-000003000000}" name="Full Nmae" dataDxfId="82">
      <calculatedColumnFormula>CONCATENATE(A2," ",B2)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F6:F10" totalsRowShown="0">
  <autoFilter ref="F6:F10" xr:uid="{00000000-0009-0000-0100-000002000000}"/>
  <tableColumns count="1">
    <tableColumn id="1" xr3:uid="{00000000-0010-0000-0200-000001000000}"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7" displayName="Table7" ref="F4:I16" totalsRowShown="0">
  <autoFilter ref="F4:I16" xr:uid="{00000000-0009-0000-0100-000007000000}"/>
  <tableColumns count="4">
    <tableColumn id="1" xr3:uid="{00000000-0010-0000-0300-000001000000}" name="Name"/>
    <tableColumn id="2" xr3:uid="{00000000-0010-0000-0300-000002000000}" name="sal"/>
    <tableColumn id="3" xr3:uid="{00000000-0010-0000-0300-000003000000}" name="sal2"/>
    <tableColumn id="4" xr3:uid="{00000000-0010-0000-0300-000004000000}" name="avg sal">
      <calculatedColumnFormula>AVERAGE(G5,H5)</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8" displayName="Table8" ref="M7:N19" totalsRowShown="0">
  <autoFilter ref="M7:N19" xr:uid="{00000000-0009-0000-0100-000008000000}"/>
  <tableColumns count="2">
    <tableColumn id="1" xr3:uid="{00000000-0010-0000-0400-000001000000}" name="Name"/>
    <tableColumn id="2" xr3:uid="{00000000-0010-0000-0400-000002000000}" name="avg sal" dataDxfId="81">
      <calculatedColumnFormula>VLOOKUP(Table8[[#This Row],[Name]],Table7[#All],4,1)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e5" displayName="Table5" ref="A1:D7" totalsRowShown="0" headerRowDxfId="80" headerRowBorderDxfId="79" tableBorderDxfId="78" totalsRowBorderDxfId="77">
  <autoFilter ref="A1:D7" xr:uid="{00000000-0009-0000-0100-000005000000}"/>
  <tableColumns count="4">
    <tableColumn id="1" xr3:uid="{00000000-0010-0000-0500-000001000000}" name="NUMBERS" dataDxfId="76"/>
    <tableColumn id="2" xr3:uid="{00000000-0010-0000-0500-000002000000}" name="ROUND" dataDxfId="75">
      <calculatedColumnFormula>ROUND(A2,0)</calculatedColumnFormula>
    </tableColumn>
    <tableColumn id="3" xr3:uid="{00000000-0010-0000-0500-000003000000}" name="ROUND UP" dataDxfId="74">
      <calculatedColumnFormula>ROUNDUP(A2,0)</calculatedColumnFormula>
    </tableColumn>
    <tableColumn id="4" xr3:uid="{00000000-0010-0000-0500-000004000000}" name="ROUND DOWN" dataDxfId="73">
      <calculatedColumnFormula>ROUNDDOWN(A2,0)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A2:D14" totalsRowShown="0" headerRowDxfId="72" headerRowBorderDxfId="71" tableBorderDxfId="70" totalsRowBorderDxfId="69">
  <tableColumns count="4">
    <tableColumn id="1" xr3:uid="{00000000-0010-0000-0600-000001000000}" name="month" dataDxfId="68"/>
    <tableColumn id="2" xr3:uid="{00000000-0010-0000-0600-000002000000}" name="month2" dataDxfId="67"/>
    <tableColumn id="3" xr3:uid="{00000000-0010-0000-0600-000003000000}" name="days" dataDxfId="66"/>
    <tableColumn id="4" xr3:uid="{00000000-0010-0000-0600-000004000000}" name="no" dataDxfId="6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4262312-6B82-4FD8-A685-33561E9D6CD3}" name="Table21" displayName="Table21" ref="A2:A7" totalsRowShown="0" headerRowDxfId="0">
  <autoFilter ref="A2:A7" xr:uid="{04262312-6B82-4FD8-A685-33561E9D6CD3}"/>
  <tableColumns count="1">
    <tableColumn id="1" xr3:uid="{ADD5DBC6-E823-4186-A062-73DCDC653336}" name="Column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M9:N14" totalsRowShown="0">
  <autoFilter ref="M9:N14" xr:uid="{00000000-0009-0000-0100-000009000000}"/>
  <tableColumns count="2">
    <tableColumn id="1" xr3:uid="{00000000-0010-0000-0700-000001000000}" name="Name"/>
    <tableColumn id="2" xr3:uid="{00000000-0010-0000-0700-000002000000}" name="Final Test" dataDxfId="64">
      <calculatedColumnFormula>VLOOKUP(Table9[[#This Row],[Name]],$C$7:$I$22,7,0)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5" displayName="Table15" ref="C7:I22" totalsRowShown="0" headerRowDxfId="63" headerRowBorderDxfId="62" tableBorderDxfId="61" totalsRowBorderDxfId="60">
  <autoFilter ref="C7:I22" xr:uid="{00000000-0009-0000-0100-00000F000000}"/>
  <tableColumns count="7">
    <tableColumn id="1" xr3:uid="{00000000-0010-0000-0800-000001000000}" name="Name" dataDxfId="59"/>
    <tableColumn id="2" xr3:uid="{00000000-0010-0000-0800-000002000000}" name="Gender" dataDxfId="58"/>
    <tableColumn id="3" xr3:uid="{00000000-0010-0000-0800-000003000000}" name="Age" dataDxfId="57"/>
    <tableColumn id="4" xr3:uid="{00000000-0010-0000-0800-000004000000}" name="Class" dataDxfId="56"/>
    <tableColumn id="5" xr3:uid="{00000000-0010-0000-0800-000005000000}" name="Unit Test 1" dataDxfId="55"/>
    <tableColumn id="6" xr3:uid="{00000000-0010-0000-0800-000006000000}" name="Unit Test 2" dataDxfId="54"/>
    <tableColumn id="7" xr3:uid="{00000000-0010-0000-0800-000007000000}" name="Final Test" dataDxfId="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1:C16" totalsRowShown="0">
  <autoFilter ref="A1:C16" xr:uid="{00000000-0009-0000-0100-000004000000}"/>
  <tableColumns count="3">
    <tableColumn id="1" xr3:uid="{00000000-0010-0000-0900-000001000000}" name="Name"/>
    <tableColumn id="2" xr3:uid="{00000000-0010-0000-0900-000002000000}" name="Gender"/>
    <tableColumn id="3" xr3:uid="{00000000-0010-0000-0900-000003000000}" name="Age"/>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412" displayName="Table412" ref="A1:C17" totalsRowCount="1" tableBorderDxfId="44">
  <autoFilter ref="A1:C16" xr:uid="{00000000-0009-0000-0100-00000B000000}"/>
  <tableColumns count="3">
    <tableColumn id="1" xr3:uid="{00000000-0010-0000-0A00-000001000000}" name="Name"/>
    <tableColumn id="2" xr3:uid="{00000000-0010-0000-0A00-000002000000}" name="Gender"/>
    <tableColumn id="3" xr3:uid="{00000000-0010-0000-0A00-000003000000}" name="Age"/>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B000000}" name="Table10" displayName="Table10" ref="A1:J263" totalsRowShown="0" headerRowDxfId="43" headerRowBorderDxfId="42" tableBorderDxfId="41" totalsRowBorderDxfId="40">
  <autoFilter ref="A1:J263" xr:uid="{00000000-0009-0000-0100-00000A000000}"/>
  <tableColumns count="10">
    <tableColumn id="1" xr3:uid="{00000000-0010-0000-0B00-000001000000}" name="Order ID" dataDxfId="39"/>
    <tableColumn id="2" xr3:uid="{00000000-0010-0000-0B00-000002000000}" name="Date" dataDxfId="38"/>
    <tableColumn id="3" xr3:uid="{00000000-0010-0000-0B00-000003000000}" name="Product" dataDxfId="37"/>
    <tableColumn id="4" xr3:uid="{00000000-0010-0000-0B00-000004000000}" name="Price" dataDxfId="36"/>
    <tableColumn id="6" xr3:uid="{00000000-0010-0000-0B00-000006000000}" name="Purchase Type" dataDxfId="35"/>
    <tableColumn id="7" xr3:uid="{00000000-0010-0000-0B00-000007000000}" name="Payment Method" dataDxfId="34"/>
    <tableColumn id="9" xr3:uid="{00000000-0010-0000-0B00-000009000000}" name="City" dataDxfId="33"/>
    <tableColumn id="10" xr3:uid="{00000000-0010-0000-0B00-00000A000000}" name="Manager2" dataDxfId="32"/>
    <tableColumn id="11" xr3:uid="{00000000-0010-0000-0B00-00000B000000}" name="Quantity2" dataDxfId="31"/>
    <tableColumn id="12" xr3:uid="{00000000-0010-0000-0B00-00000C000000}" name="Revenue" dataDxfId="30">
      <calculatedColumnFormula>Table10[[#This Row],[Quantity2]]*Table10[[#This Row],[Price]]</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C000000}" name="Table14" displayName="Table14" ref="R28:S34" totalsRowShown="0" headerRowDxfId="29" headerRowBorderDxfId="28" tableBorderDxfId="27" totalsRowBorderDxfId="26">
  <autoFilter ref="R28:S34" xr:uid="{00000000-0009-0000-0100-00000E000000}"/>
  <tableColumns count="2">
    <tableColumn id="1" xr3:uid="{00000000-0010-0000-0C00-000001000000}" name="Row Labels" dataDxfId="25"/>
    <tableColumn id="2" xr3:uid="{00000000-0010-0000-0C00-000002000000}" name="Sum of Price" dataDxfId="2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16" displayName="Table16" ref="U28:V32" totalsRowShown="0" headerRowDxfId="23" headerRowBorderDxfId="22" tableBorderDxfId="21" totalsRowBorderDxfId="20">
  <autoFilter ref="U28:V32" xr:uid="{00000000-0009-0000-0100-000010000000}"/>
  <tableColumns count="2">
    <tableColumn id="1" xr3:uid="{00000000-0010-0000-0D00-000001000000}" name="Row Labels" dataDxfId="19"/>
    <tableColumn id="2" xr3:uid="{00000000-0010-0000-0D00-000002000000}" name="Sum of Revenue" dataDxfId="18"/>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L13:M26" totalsRowShown="0" headerRowDxfId="17" dataDxfId="15" headerRowBorderDxfId="16" tableBorderDxfId="14" totalsRowBorderDxfId="13">
  <autoFilter ref="L13:M26" xr:uid="{00000000-0009-0000-0100-000011000000}"/>
  <tableColumns count="2">
    <tableColumn id="1" xr3:uid="{00000000-0010-0000-0E00-000001000000}" name="Column1" dataDxfId="12"/>
    <tableColumn id="2" xr3:uid="{00000000-0010-0000-0E00-000002000000}" name="Column2" dataDxfId="1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O14:P27" totalsRowShown="0" headerRowDxfId="10" dataDxfId="8" headerRowBorderDxfId="9" tableBorderDxfId="7" totalsRowBorderDxfId="6">
  <autoFilter ref="O14:P27" xr:uid="{00000000-0009-0000-0100-000012000000}"/>
  <tableColumns count="2">
    <tableColumn id="1" xr3:uid="{00000000-0010-0000-0F00-000001000000}" name="Column1" dataDxfId="5"/>
    <tableColumn id="2" xr3:uid="{00000000-0010-0000-0F00-000002000000}" name="Column2" dataDxfId="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0000000}" name="Table19" displayName="Table19" ref="R24:R25" totalsRowShown="0" tableBorderDxfId="3">
  <autoFilter ref="R24:R25" xr:uid="{00000000-0009-0000-0100-000013000000}"/>
  <tableColumns count="1">
    <tableColumn id="1" xr3:uid="{00000000-0010-0000-1000-000001000000}" name="Sum of 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5" dT="2024-07-30T12:50:10.90" personId="{FE0E6944-DDBA-4E16-AFB1-05DEFF27DA20}" id="{C8EF4F1A-0322-433E-BA3F-EFE45103DF27}">
    <text xml:space="preserve">Five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7.xml"/><Relationship Id="rId1" Type="http://schemas.openxmlformats.org/officeDocument/2006/relationships/vmlDrawing" Target="../drawings/vmlDrawing2.vm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drawing" Target="../drawings/drawing2.xml"/><Relationship Id="rId7" Type="http://schemas.openxmlformats.org/officeDocument/2006/relationships/table" Target="../tables/table16.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 Id="rId9"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39997558519241921"/>
  </sheetPr>
  <dimension ref="A1:O18"/>
  <sheetViews>
    <sheetView workbookViewId="0">
      <selection activeCell="D5" sqref="D5"/>
    </sheetView>
  </sheetViews>
  <sheetFormatPr defaultRowHeight="14.4" x14ac:dyDescent="0.3"/>
  <cols>
    <col min="2" max="2" width="11.77734375" customWidth="1"/>
    <col min="3" max="3" width="11.5546875" customWidth="1"/>
    <col min="4" max="4" width="23.77734375" bestFit="1" customWidth="1"/>
    <col min="5" max="5" width="9" customWidth="1"/>
    <col min="6" max="6" width="11.33203125" bestFit="1" customWidth="1"/>
    <col min="7" max="7" width="11.77734375" bestFit="1" customWidth="1"/>
    <col min="8" max="8" width="12.6640625" bestFit="1" customWidth="1"/>
    <col min="9" max="9" width="9.21875" customWidth="1"/>
    <col min="10" max="10" width="12.33203125" bestFit="1" customWidth="1"/>
  </cols>
  <sheetData>
    <row r="1" spans="1:10" x14ac:dyDescent="0.3">
      <c r="A1" s="62" t="s">
        <v>20</v>
      </c>
      <c r="B1" s="63"/>
      <c r="C1" s="63"/>
      <c r="D1" s="63"/>
      <c r="E1" s="63"/>
      <c r="F1" s="63"/>
      <c r="G1" s="63"/>
      <c r="H1" s="63"/>
      <c r="I1" s="63"/>
      <c r="J1" s="64"/>
    </row>
    <row r="2" spans="1:10" ht="15" thickBot="1" x14ac:dyDescent="0.35">
      <c r="A2" s="65"/>
      <c r="B2" s="66"/>
      <c r="C2" s="66"/>
      <c r="D2" s="66"/>
      <c r="E2" s="66"/>
      <c r="F2" s="66"/>
      <c r="G2" s="66"/>
      <c r="H2" s="66"/>
      <c r="I2" s="66"/>
      <c r="J2" s="67"/>
    </row>
    <row r="4" spans="1:10" ht="15" customHeight="1" x14ac:dyDescent="0.3">
      <c r="A4" s="9" t="s">
        <v>0</v>
      </c>
      <c r="B4" s="20" t="s">
        <v>1</v>
      </c>
      <c r="C4" s="10" t="s">
        <v>2</v>
      </c>
      <c r="D4" s="11" t="s">
        <v>3</v>
      </c>
      <c r="E4" s="11" t="s">
        <v>4</v>
      </c>
      <c r="F4" s="11" t="s">
        <v>5</v>
      </c>
      <c r="G4" s="11" t="s">
        <v>6</v>
      </c>
      <c r="H4" s="11" t="s">
        <v>7</v>
      </c>
      <c r="I4" s="11" t="s">
        <v>8</v>
      </c>
      <c r="J4" s="11" t="s">
        <v>9</v>
      </c>
    </row>
    <row r="5" spans="1:10" x14ac:dyDescent="0.3">
      <c r="A5" s="8">
        <v>1</v>
      </c>
      <c r="B5" t="s">
        <v>10</v>
      </c>
      <c r="C5" s="3" t="s">
        <v>17</v>
      </c>
      <c r="D5" s="4">
        <v>40600</v>
      </c>
      <c r="E5" s="2">
        <v>12000</v>
      </c>
      <c r="F5" s="2">
        <v>11000</v>
      </c>
      <c r="G5" s="2">
        <v>15000</v>
      </c>
      <c r="H5" s="2">
        <f>SUM(E5,F5,G5)</f>
        <v>38000</v>
      </c>
      <c r="I5" s="5">
        <f>AVERAGE(E5:G5)</f>
        <v>12666.666666666666</v>
      </c>
      <c r="J5" s="3" t="str">
        <f>CONCATENATE(B5," ",C5)</f>
        <v>Raman Patil</v>
      </c>
    </row>
    <row r="6" spans="1:10" x14ac:dyDescent="0.3">
      <c r="A6" s="8">
        <v>2</v>
      </c>
      <c r="B6" t="s">
        <v>11</v>
      </c>
      <c r="C6" s="3" t="s">
        <v>16</v>
      </c>
      <c r="D6" s="4">
        <v>40601</v>
      </c>
      <c r="E6" s="2">
        <v>15000</v>
      </c>
      <c r="F6" s="2">
        <v>17000</v>
      </c>
      <c r="G6" s="2">
        <v>17000</v>
      </c>
      <c r="H6" s="2">
        <f>SUM(E6,F6,G6)</f>
        <v>49000</v>
      </c>
      <c r="I6" s="5">
        <f>AVERAGE(E6:G6)</f>
        <v>16333.333333333334</v>
      </c>
      <c r="J6" s="3" t="str">
        <f>CONCATENATE(B6," ",C6)</f>
        <v>Kartik Sharma</v>
      </c>
    </row>
    <row r="7" spans="1:10" x14ac:dyDescent="0.3">
      <c r="A7" s="8">
        <v>3</v>
      </c>
      <c r="B7" t="s">
        <v>12</v>
      </c>
      <c r="C7" s="3" t="s">
        <v>17</v>
      </c>
      <c r="D7" s="4">
        <v>40602</v>
      </c>
      <c r="E7" s="2">
        <v>17000</v>
      </c>
      <c r="F7" s="2">
        <v>15000</v>
      </c>
      <c r="G7" s="2">
        <v>14000</v>
      </c>
      <c r="H7" s="2">
        <f>SUM(E7,F7,G7)</f>
        <v>46000</v>
      </c>
      <c r="I7" s="5">
        <f>AVERAGE(E7:G7)</f>
        <v>15333.333333333334</v>
      </c>
      <c r="J7" s="3" t="str">
        <f>CONCATENATE(B7," ",C7)</f>
        <v>Pooja Patil</v>
      </c>
    </row>
    <row r="8" spans="1:10" x14ac:dyDescent="0.3">
      <c r="A8" s="8">
        <v>4</v>
      </c>
      <c r="B8" t="s">
        <v>13</v>
      </c>
      <c r="C8" s="3" t="s">
        <v>18</v>
      </c>
      <c r="D8" s="4">
        <v>40603</v>
      </c>
      <c r="E8" s="2">
        <v>14000</v>
      </c>
      <c r="F8" s="2">
        <v>13000</v>
      </c>
      <c r="G8" s="2">
        <v>18000</v>
      </c>
      <c r="H8" s="2">
        <f>SUM(E8,F8,G8)</f>
        <v>45000</v>
      </c>
      <c r="I8" s="5">
        <f>AVERAGE(E8:G8)</f>
        <v>15000</v>
      </c>
      <c r="J8" s="7" t="str">
        <f>CONCATENATE(B8," ",C8)</f>
        <v>Rahul Gowda</v>
      </c>
    </row>
    <row r="9" spans="1:10" x14ac:dyDescent="0.3">
      <c r="A9" s="12">
        <v>5</v>
      </c>
      <c r="B9" t="s">
        <v>14</v>
      </c>
      <c r="C9" s="13" t="s">
        <v>19</v>
      </c>
      <c r="D9" s="14">
        <v>40604</v>
      </c>
      <c r="E9" s="15">
        <v>13000</v>
      </c>
      <c r="F9" s="15">
        <v>11000</v>
      </c>
      <c r="G9" s="15">
        <v>19000</v>
      </c>
      <c r="H9" s="15">
        <f>SUM(E9,F9,G9)</f>
        <v>43000</v>
      </c>
      <c r="I9" s="16">
        <f>AVERAGE(E9:G9)</f>
        <v>14333.333333333334</v>
      </c>
      <c r="J9" s="13" t="str">
        <f>CONCATENATE(B9," ",C9)</f>
        <v>Aditya Rajput</v>
      </c>
    </row>
    <row r="12" spans="1:10" x14ac:dyDescent="0.3">
      <c r="D12" s="1"/>
    </row>
    <row r="18" spans="15:15" x14ac:dyDescent="0.3">
      <c r="O18" t="s">
        <v>56</v>
      </c>
    </row>
  </sheetData>
  <mergeCells count="1">
    <mergeCell ref="A1:J2"/>
  </mergeCells>
  <conditionalFormatting sqref="D10">
    <cfRule type="duplicateValues" dxfId="2" priority="2"/>
  </conditionalFormatting>
  <conditionalFormatting sqref="H4:H7 H9">
    <cfRule type="colorScale" priority="4">
      <colorScale>
        <cfvo type="min"/>
        <cfvo type="percentile" val="50"/>
        <cfvo type="max"/>
        <color rgb="FFF8696B"/>
        <color rgb="FFFFEB84"/>
        <color rgb="FF63BE7B"/>
      </colorScale>
    </cfRule>
  </conditionalFormatting>
  <conditionalFormatting sqref="H8">
    <cfRule type="colorScale" priority="3">
      <colorScale>
        <cfvo type="min"/>
        <cfvo type="percentile" val="50"/>
        <cfvo type="max"/>
        <color rgb="FFF8696B"/>
        <color rgb="FFFFEB84"/>
        <color rgb="FF63BE7B"/>
      </colorScale>
    </cfRule>
  </conditionalFormatting>
  <conditionalFormatting sqref="J4:J9">
    <cfRule type="duplicateValues" dxfId="1" priority="1"/>
  </conditionalFormatting>
  <hyperlinks>
    <hyperlink ref="B4" location="Sheet1!A1" display="First Name" xr:uid="{00000000-0004-0000-0000-000000000000}"/>
  </hyperlinks>
  <pageMargins left="0.70866141732283472" right="0.70866141732283472" top="0.74803149606299213" bottom="0.74803149606299213" header="0.31496062992125984" footer="0.31496062992125984"/>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39997558519241921"/>
  </sheetPr>
  <dimension ref="A1:E6"/>
  <sheetViews>
    <sheetView workbookViewId="0">
      <selection activeCell="E3" sqref="E3"/>
    </sheetView>
  </sheetViews>
  <sheetFormatPr defaultRowHeight="14.4" x14ac:dyDescent="0.3"/>
  <cols>
    <col min="1" max="1" width="11.77734375" customWidth="1"/>
    <col min="2" max="2" width="11.5546875" customWidth="1"/>
    <col min="3" max="3" width="12.33203125" bestFit="1" customWidth="1"/>
    <col min="5" max="5" width="11.88671875" bestFit="1" customWidth="1"/>
  </cols>
  <sheetData>
    <row r="1" spans="1:5" x14ac:dyDescent="0.3">
      <c r="A1" s="32" t="s">
        <v>1</v>
      </c>
      <c r="B1" s="10" t="s">
        <v>2</v>
      </c>
      <c r="C1" s="35" t="s">
        <v>82</v>
      </c>
    </row>
    <row r="2" spans="1:5" x14ac:dyDescent="0.3">
      <c r="A2" s="30" t="s">
        <v>14</v>
      </c>
      <c r="B2" s="19" t="s">
        <v>19</v>
      </c>
      <c r="C2" s="23" t="str">
        <f>CONCATENATE(A2," ",B2)</f>
        <v>Aditya Rajput</v>
      </c>
      <c r="E2" t="str">
        <f>CONCATENATE(Table3[[#This Row],[First Name]]," ",Table3[[#This Row],[Last Name]])</f>
        <v>Aditya Rajput</v>
      </c>
    </row>
    <row r="3" spans="1:5" x14ac:dyDescent="0.3">
      <c r="A3" s="31" t="s">
        <v>11</v>
      </c>
      <c r="B3" s="3" t="s">
        <v>16</v>
      </c>
      <c r="C3" s="23" t="str">
        <f>CONCATENATE(A3," ",B3)</f>
        <v>Kartik Sharma</v>
      </c>
    </row>
    <row r="4" spans="1:5" x14ac:dyDescent="0.3">
      <c r="A4" s="30" t="s">
        <v>12</v>
      </c>
      <c r="B4" s="19" t="s">
        <v>17</v>
      </c>
      <c r="C4" s="23" t="str">
        <f>CONCATENATE(A4," ",B4)</f>
        <v>Pooja Patil</v>
      </c>
    </row>
    <row r="5" spans="1:5" x14ac:dyDescent="0.3">
      <c r="A5" s="31" t="s">
        <v>13</v>
      </c>
      <c r="B5" s="3" t="s">
        <v>18</v>
      </c>
      <c r="C5" s="23" t="str">
        <f>CONCATENATE(A5," ",B5)</f>
        <v>Rahul Gowda</v>
      </c>
    </row>
    <row r="6" spans="1:5" x14ac:dyDescent="0.3">
      <c r="A6" s="33" t="s">
        <v>10</v>
      </c>
      <c r="B6" s="34" t="s">
        <v>15</v>
      </c>
      <c r="C6" s="17" t="str">
        <f>CONCATENATE(A6," ",B6)</f>
        <v>Raman Ptil</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7030A0"/>
  </sheetPr>
  <dimension ref="A1:F10"/>
  <sheetViews>
    <sheetView workbookViewId="0">
      <selection activeCell="A6" sqref="A6"/>
    </sheetView>
  </sheetViews>
  <sheetFormatPr defaultRowHeight="14.4" x14ac:dyDescent="0.3"/>
  <cols>
    <col min="1" max="1" width="9.77734375" bestFit="1" customWidth="1"/>
    <col min="6" max="6" width="10.21875" customWidth="1"/>
  </cols>
  <sheetData>
    <row r="1" spans="1:6" x14ac:dyDescent="0.3">
      <c r="A1" s="21" t="s">
        <v>1</v>
      </c>
      <c r="B1" s="22" t="s">
        <v>57</v>
      </c>
    </row>
    <row r="2" spans="1:6" x14ac:dyDescent="0.3">
      <c r="A2" s="19" t="s">
        <v>10</v>
      </c>
      <c r="B2" t="s">
        <v>58</v>
      </c>
    </row>
    <row r="3" spans="1:6" x14ac:dyDescent="0.3">
      <c r="A3" s="3" t="s">
        <v>11</v>
      </c>
      <c r="B3" t="s">
        <v>59</v>
      </c>
    </row>
    <row r="4" spans="1:6" x14ac:dyDescent="0.3">
      <c r="A4" s="19" t="s">
        <v>12</v>
      </c>
      <c r="B4" t="s">
        <v>60</v>
      </c>
    </row>
    <row r="5" spans="1:6" x14ac:dyDescent="0.3">
      <c r="A5" s="3" t="s">
        <v>13</v>
      </c>
      <c r="B5" t="s">
        <v>59</v>
      </c>
    </row>
    <row r="6" spans="1:6" x14ac:dyDescent="0.3">
      <c r="A6" s="19" t="s">
        <v>14</v>
      </c>
      <c r="B6" t="s">
        <v>59</v>
      </c>
      <c r="F6" t="s">
        <v>61</v>
      </c>
    </row>
    <row r="7" spans="1:6" x14ac:dyDescent="0.3">
      <c r="F7" t="s">
        <v>57</v>
      </c>
    </row>
    <row r="8" spans="1:6" x14ac:dyDescent="0.3">
      <c r="F8" t="s">
        <v>58</v>
      </c>
    </row>
    <row r="9" spans="1:6" x14ac:dyDescent="0.3">
      <c r="F9" t="s">
        <v>59</v>
      </c>
    </row>
    <row r="10" spans="1:6" x14ac:dyDescent="0.3">
      <c r="F10" t="s">
        <v>60</v>
      </c>
    </row>
  </sheetData>
  <dataValidations count="2">
    <dataValidation type="list" allowBlank="1" showInputMessage="1" showErrorMessage="1" sqref="B1:B5" xr:uid="{00000000-0002-0000-0200-000000000000}">
      <formula1>$F$8:$F$10</formula1>
    </dataValidation>
    <dataValidation type="list" allowBlank="1" showInputMessage="1" showErrorMessage="1" sqref="B6" xr:uid="{00000000-0002-0000-0200-000001000000}">
      <formula1>$B$2:$B$6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249977111117893"/>
  </sheetPr>
  <dimension ref="B4:N19"/>
  <sheetViews>
    <sheetView workbookViewId="0">
      <selection activeCell="K20" sqref="K20"/>
    </sheetView>
  </sheetViews>
  <sheetFormatPr defaultRowHeight="14.4" x14ac:dyDescent="0.3"/>
  <sheetData>
    <row r="4" spans="6:14" x14ac:dyDescent="0.3">
      <c r="F4" t="s">
        <v>66</v>
      </c>
      <c r="G4" t="s">
        <v>67</v>
      </c>
      <c r="H4" t="s">
        <v>68</v>
      </c>
      <c r="I4" t="s">
        <v>69</v>
      </c>
    </row>
    <row r="5" spans="6:14" x14ac:dyDescent="0.3">
      <c r="F5" t="s">
        <v>70</v>
      </c>
      <c r="G5">
        <v>1</v>
      </c>
      <c r="H5">
        <v>1</v>
      </c>
      <c r="I5">
        <f>AVERAGE(G5,H5)</f>
        <v>1</v>
      </c>
      <c r="K5" s="39" t="s">
        <v>70</v>
      </c>
      <c r="L5">
        <f>VLOOKUP(K5,Table7[],4,FALSE)</f>
        <v>1</v>
      </c>
    </row>
    <row r="6" spans="6:14" x14ac:dyDescent="0.3">
      <c r="F6" t="s">
        <v>71</v>
      </c>
      <c r="G6">
        <v>2</v>
      </c>
      <c r="H6">
        <v>2</v>
      </c>
      <c r="I6">
        <f t="shared" ref="I6:I16" si="0">AVERAGE(G6,H6)</f>
        <v>2</v>
      </c>
      <c r="K6" s="40" t="s">
        <v>71</v>
      </c>
      <c r="L6">
        <f>VLOOKUP(K6,Table7[],4,FALSE)</f>
        <v>2</v>
      </c>
    </row>
    <row r="7" spans="6:14" x14ac:dyDescent="0.3">
      <c r="F7" t="s">
        <v>72</v>
      </c>
      <c r="G7">
        <v>3</v>
      </c>
      <c r="H7">
        <v>3</v>
      </c>
      <c r="I7">
        <f t="shared" si="0"/>
        <v>3</v>
      </c>
      <c r="K7" s="39" t="s">
        <v>72</v>
      </c>
      <c r="L7">
        <f>VLOOKUP(K7,Table7[],4,FALSE)</f>
        <v>3</v>
      </c>
      <c r="M7" t="s">
        <v>66</v>
      </c>
      <c r="N7" t="s">
        <v>69</v>
      </c>
    </row>
    <row r="8" spans="6:14" x14ac:dyDescent="0.3">
      <c r="F8" t="s">
        <v>73</v>
      </c>
      <c r="G8">
        <v>4</v>
      </c>
      <c r="H8">
        <v>4</v>
      </c>
      <c r="I8">
        <f t="shared" si="0"/>
        <v>4</v>
      </c>
      <c r="K8" s="40" t="s">
        <v>73</v>
      </c>
      <c r="L8">
        <f>VLOOKUP(K8,Table7[],4,FALSE)</f>
        <v>4</v>
      </c>
      <c r="M8" t="s">
        <v>70</v>
      </c>
      <c r="N8">
        <v>1</v>
      </c>
    </row>
    <row r="9" spans="6:14" x14ac:dyDescent="0.3">
      <c r="F9" t="s">
        <v>74</v>
      </c>
      <c r="G9">
        <v>5</v>
      </c>
      <c r="H9">
        <v>5</v>
      </c>
      <c r="I9">
        <f t="shared" si="0"/>
        <v>5</v>
      </c>
      <c r="K9" s="39" t="s">
        <v>74</v>
      </c>
      <c r="L9">
        <f>VLOOKUP(K9,Table7[],4,FALSE)</f>
        <v>5</v>
      </c>
      <c r="M9" t="s">
        <v>71</v>
      </c>
      <c r="N9">
        <f>VLOOKUP(Table8[[#This Row],[Name]],Table7[#All],4,1)</f>
        <v>2</v>
      </c>
    </row>
    <row r="10" spans="6:14" x14ac:dyDescent="0.3">
      <c r="F10" t="s">
        <v>75</v>
      </c>
      <c r="G10">
        <v>5</v>
      </c>
      <c r="H10">
        <v>6</v>
      </c>
      <c r="I10">
        <f t="shared" si="0"/>
        <v>5.5</v>
      </c>
      <c r="K10" s="40" t="s">
        <v>75</v>
      </c>
      <c r="L10">
        <f>VLOOKUP(K10,Table7[],4,FALSE)</f>
        <v>5.5</v>
      </c>
      <c r="M10" t="s">
        <v>72</v>
      </c>
      <c r="N10">
        <f>VLOOKUP(Table8[[#This Row],[Name]],Table7[#All],4,1)</f>
        <v>3</v>
      </c>
    </row>
    <row r="11" spans="6:14" x14ac:dyDescent="0.3">
      <c r="F11" t="s">
        <v>76</v>
      </c>
      <c r="G11">
        <v>6</v>
      </c>
      <c r="H11">
        <v>7</v>
      </c>
      <c r="I11">
        <f t="shared" si="0"/>
        <v>6.5</v>
      </c>
      <c r="K11" s="39" t="s">
        <v>76</v>
      </c>
      <c r="L11">
        <f>VLOOKUP(K11,Table7[],4,FALSE)</f>
        <v>6.5</v>
      </c>
      <c r="M11" t="s">
        <v>73</v>
      </c>
      <c r="N11">
        <f>VLOOKUP(Table8[[#This Row],[Name]],Table7[#All],4,1)</f>
        <v>4</v>
      </c>
    </row>
    <row r="12" spans="6:14" x14ac:dyDescent="0.3">
      <c r="F12" t="s">
        <v>77</v>
      </c>
      <c r="G12">
        <v>7</v>
      </c>
      <c r="H12">
        <v>8</v>
      </c>
      <c r="I12">
        <f t="shared" si="0"/>
        <v>7.5</v>
      </c>
      <c r="K12" s="40" t="s">
        <v>77</v>
      </c>
      <c r="L12">
        <f>VLOOKUP(K12,Table7[],4,FALSE)</f>
        <v>7.5</v>
      </c>
      <c r="M12" t="s">
        <v>74</v>
      </c>
      <c r="N12">
        <f>VLOOKUP(Table8[[#This Row],[Name]],Table7[#All],4,1)</f>
        <v>5</v>
      </c>
    </row>
    <row r="13" spans="6:14" x14ac:dyDescent="0.3">
      <c r="F13" t="s">
        <v>78</v>
      </c>
      <c r="G13">
        <v>8</v>
      </c>
      <c r="H13">
        <v>9</v>
      </c>
      <c r="I13">
        <f t="shared" si="0"/>
        <v>8.5</v>
      </c>
      <c r="K13" s="39" t="s">
        <v>78</v>
      </c>
      <c r="L13">
        <f>VLOOKUP(K13,Table7[],4,FALSE)</f>
        <v>8.5</v>
      </c>
      <c r="M13" t="s">
        <v>75</v>
      </c>
      <c r="N13">
        <f>VLOOKUP(Table8[[#This Row],[Name]],Table7[#All],4,1)</f>
        <v>5.5</v>
      </c>
    </row>
    <row r="14" spans="6:14" x14ac:dyDescent="0.3">
      <c r="F14" t="s">
        <v>79</v>
      </c>
      <c r="G14">
        <v>8</v>
      </c>
      <c r="H14">
        <v>10</v>
      </c>
      <c r="I14">
        <f t="shared" si="0"/>
        <v>9</v>
      </c>
      <c r="K14" s="40" t="s">
        <v>79</v>
      </c>
      <c r="L14">
        <f>VLOOKUP(K14,Table7[],4,FALSE)</f>
        <v>9</v>
      </c>
      <c r="M14" t="s">
        <v>76</v>
      </c>
      <c r="N14">
        <f>VLOOKUP(Table8[[#This Row],[Name]],Table7[#All],4,1)</f>
        <v>6.5</v>
      </c>
    </row>
    <row r="15" spans="6:14" x14ac:dyDescent="0.3">
      <c r="F15" t="s">
        <v>80</v>
      </c>
      <c r="G15">
        <v>8</v>
      </c>
      <c r="H15">
        <v>11</v>
      </c>
      <c r="I15">
        <f t="shared" si="0"/>
        <v>9.5</v>
      </c>
      <c r="K15" s="39" t="s">
        <v>80</v>
      </c>
      <c r="L15">
        <f>VLOOKUP(K15,Table7[],4,FALSE)</f>
        <v>9.5</v>
      </c>
      <c r="M15" t="s">
        <v>77</v>
      </c>
      <c r="N15">
        <f>VLOOKUP(Table8[[#This Row],[Name]],Table7[#All],4,1)</f>
        <v>7.5</v>
      </c>
    </row>
    <row r="16" spans="6:14" x14ac:dyDescent="0.3">
      <c r="F16" t="s">
        <v>81</v>
      </c>
      <c r="G16">
        <v>8</v>
      </c>
      <c r="H16">
        <v>12</v>
      </c>
      <c r="I16">
        <f t="shared" si="0"/>
        <v>10</v>
      </c>
      <c r="K16" s="40" t="s">
        <v>81</v>
      </c>
      <c r="L16">
        <f>VLOOKUP(K16,Table7[],4,FALSE)</f>
        <v>10</v>
      </c>
      <c r="M16" t="s">
        <v>78</v>
      </c>
      <c r="N16">
        <f>VLOOKUP(Table8[[#This Row],[Name]],Table7[#All],4,1)</f>
        <v>8.5</v>
      </c>
    </row>
    <row r="17" spans="2:14" x14ac:dyDescent="0.3">
      <c r="M17" t="s">
        <v>79</v>
      </c>
      <c r="N17">
        <f>VLOOKUP(Table8[[#This Row],[Name]],Table7[#All],4,1)</f>
        <v>9</v>
      </c>
    </row>
    <row r="18" spans="2:14" ht="15" thickBot="1" x14ac:dyDescent="0.35">
      <c r="M18" t="s">
        <v>80</v>
      </c>
      <c r="N18">
        <f>VLOOKUP(Table8[[#This Row],[Name]],Table7[#All],4,1)</f>
        <v>9.5</v>
      </c>
    </row>
    <row r="19" spans="2:14" ht="15" thickBot="1" x14ac:dyDescent="0.35">
      <c r="B19" s="68" t="s">
        <v>83</v>
      </c>
      <c r="C19" s="69"/>
      <c r="D19" s="69"/>
      <c r="E19" s="70" t="s">
        <v>84</v>
      </c>
      <c r="F19" s="70"/>
      <c r="G19" s="70"/>
      <c r="H19" s="71"/>
      <c r="M19" t="s">
        <v>81</v>
      </c>
      <c r="N19">
        <f>VLOOKUP(Table8[[#This Row],[Name]],Table7[#All],4,1)</f>
        <v>10</v>
      </c>
    </row>
  </sheetData>
  <mergeCells count="2">
    <mergeCell ref="B19:D19"/>
    <mergeCell ref="E19:H19"/>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1" tint="0.14999847407452621"/>
  </sheetPr>
  <dimension ref="A1:H12"/>
  <sheetViews>
    <sheetView workbookViewId="0">
      <selection activeCell="H12" sqref="H12"/>
    </sheetView>
  </sheetViews>
  <sheetFormatPr defaultRowHeight="14.4" x14ac:dyDescent="0.3"/>
  <cols>
    <col min="1" max="1" width="11.21875" customWidth="1"/>
    <col min="2" max="2" width="9.109375" customWidth="1"/>
    <col min="3" max="3" width="11.88671875" customWidth="1"/>
    <col min="4" max="4" width="15.21875" customWidth="1"/>
  </cols>
  <sheetData>
    <row r="1" spans="1:8" x14ac:dyDescent="0.3">
      <c r="A1" s="25" t="s">
        <v>21</v>
      </c>
      <c r="B1" s="27" t="s">
        <v>22</v>
      </c>
      <c r="C1" s="27" t="s">
        <v>23</v>
      </c>
      <c r="D1" s="18" t="s">
        <v>24</v>
      </c>
    </row>
    <row r="2" spans="1:8" x14ac:dyDescent="0.3">
      <c r="A2" s="28">
        <v>1.0333000000000001</v>
      </c>
      <c r="B2" s="6">
        <f>ROUND(A2,0)</f>
        <v>1</v>
      </c>
      <c r="C2" s="6">
        <f>ROUNDUP(A2,0)</f>
        <v>2</v>
      </c>
      <c r="D2" s="23">
        <f>ROUNDDOWN(A2,0)</f>
        <v>1</v>
      </c>
    </row>
    <row r="3" spans="1:8" x14ac:dyDescent="0.3">
      <c r="A3" s="28">
        <v>2.0556999999999999</v>
      </c>
      <c r="B3" s="6">
        <f t="shared" ref="B3:B7" si="0">ROUND(A3,0)</f>
        <v>2</v>
      </c>
      <c r="C3" s="6">
        <f t="shared" ref="C3:C7" si="1">ROUNDUP(A3,0)</f>
        <v>3</v>
      </c>
      <c r="D3" s="23">
        <f t="shared" ref="D3:D7" si="2">ROUNDDOWN(A3,0)</f>
        <v>2</v>
      </c>
    </row>
    <row r="4" spans="1:8" x14ac:dyDescent="0.3">
      <c r="A4" s="28">
        <v>2.8889999999999998</v>
      </c>
      <c r="B4" s="6">
        <f t="shared" si="0"/>
        <v>3</v>
      </c>
      <c r="C4" s="6">
        <f t="shared" si="1"/>
        <v>3</v>
      </c>
      <c r="D4" s="23">
        <f t="shared" si="2"/>
        <v>2</v>
      </c>
    </row>
    <row r="5" spans="1:8" x14ac:dyDescent="0.3">
      <c r="A5" s="28">
        <v>8.9600000000000009</v>
      </c>
      <c r="B5" s="6">
        <f t="shared" si="0"/>
        <v>9</v>
      </c>
      <c r="C5" s="6">
        <f t="shared" si="1"/>
        <v>9</v>
      </c>
      <c r="D5" s="23">
        <f t="shared" si="2"/>
        <v>8</v>
      </c>
    </row>
    <row r="6" spans="1:8" x14ac:dyDescent="0.3">
      <c r="A6" s="28">
        <v>1.323</v>
      </c>
      <c r="B6" s="6">
        <f t="shared" si="0"/>
        <v>1</v>
      </c>
      <c r="C6" s="6">
        <f t="shared" si="1"/>
        <v>2</v>
      </c>
      <c r="D6" s="23">
        <f t="shared" si="2"/>
        <v>1</v>
      </c>
    </row>
    <row r="7" spans="1:8" x14ac:dyDescent="0.3">
      <c r="A7" s="24">
        <v>4.5</v>
      </c>
      <c r="B7" s="26">
        <f t="shared" si="0"/>
        <v>5</v>
      </c>
      <c r="C7" s="26">
        <f t="shared" si="1"/>
        <v>5</v>
      </c>
      <c r="D7" s="17">
        <f t="shared" si="2"/>
        <v>4</v>
      </c>
    </row>
    <row r="11" spans="1:8" x14ac:dyDescent="0.3">
      <c r="B11">
        <f>ROUNDDOWN(A5,0)</f>
        <v>8</v>
      </c>
    </row>
    <row r="12" spans="1:8" x14ac:dyDescent="0.3">
      <c r="B12">
        <f>MROUND(B3,C3)</f>
        <v>3</v>
      </c>
      <c r="H12" t="e" cm="1">
        <f t="array" ref="H12">round</f>
        <v>#NAME?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249977111117893"/>
  </sheetPr>
  <dimension ref="A2:H18"/>
  <sheetViews>
    <sheetView workbookViewId="0">
      <selection activeCell="F23" sqref="F23"/>
    </sheetView>
  </sheetViews>
  <sheetFormatPr defaultRowHeight="14.4" x14ac:dyDescent="0.3"/>
  <cols>
    <col min="2" max="2" width="9.44140625" customWidth="1"/>
  </cols>
  <sheetData>
    <row r="2" spans="1:8" x14ac:dyDescent="0.3">
      <c r="A2" s="25" t="s">
        <v>62</v>
      </c>
      <c r="B2" s="27" t="s">
        <v>65</v>
      </c>
      <c r="C2" s="27" t="s">
        <v>63</v>
      </c>
      <c r="D2" s="18" t="s">
        <v>64</v>
      </c>
    </row>
    <row r="3" spans="1:8" x14ac:dyDescent="0.3">
      <c r="A3" s="28" t="s">
        <v>44</v>
      </c>
      <c r="B3" s="6" t="s">
        <v>25</v>
      </c>
      <c r="C3" s="6" t="s">
        <v>37</v>
      </c>
      <c r="D3" s="23">
        <v>4</v>
      </c>
      <c r="F3" s="6">
        <v>1</v>
      </c>
    </row>
    <row r="4" spans="1:8" x14ac:dyDescent="0.3">
      <c r="A4" s="28" t="s">
        <v>45</v>
      </c>
      <c r="B4" s="6" t="s">
        <v>26</v>
      </c>
      <c r="C4" s="6" t="s">
        <v>38</v>
      </c>
      <c r="D4" s="23">
        <v>2</v>
      </c>
      <c r="F4" s="6">
        <v>1</v>
      </c>
    </row>
    <row r="5" spans="1:8" x14ac:dyDescent="0.3">
      <c r="A5" s="28" t="s">
        <v>46</v>
      </c>
      <c r="B5" s="6" t="s">
        <v>27</v>
      </c>
      <c r="C5" s="6" t="s">
        <v>39</v>
      </c>
      <c r="D5" s="23">
        <v>3</v>
      </c>
      <c r="F5" s="6">
        <v>1</v>
      </c>
    </row>
    <row r="6" spans="1:8" x14ac:dyDescent="0.3">
      <c r="A6" s="28" t="s">
        <v>47</v>
      </c>
      <c r="B6" s="6" t="s">
        <v>28</v>
      </c>
      <c r="C6" s="6" t="s">
        <v>40</v>
      </c>
      <c r="D6" s="23">
        <v>4</v>
      </c>
      <c r="F6" s="6">
        <v>1</v>
      </c>
    </row>
    <row r="7" spans="1:8" x14ac:dyDescent="0.3">
      <c r="A7" s="28" t="s">
        <v>48</v>
      </c>
      <c r="B7" s="6" t="s">
        <v>29</v>
      </c>
      <c r="C7" s="6" t="s">
        <v>41</v>
      </c>
      <c r="D7" s="23">
        <v>5</v>
      </c>
      <c r="F7" s="6">
        <v>1</v>
      </c>
    </row>
    <row r="8" spans="1:8" x14ac:dyDescent="0.3">
      <c r="A8" s="28" t="s">
        <v>49</v>
      </c>
      <c r="B8" s="6" t="s">
        <v>30</v>
      </c>
      <c r="C8" s="6" t="s">
        <v>42</v>
      </c>
      <c r="D8" s="23">
        <v>6</v>
      </c>
      <c r="F8" s="6">
        <v>1</v>
      </c>
      <c r="H8" t="s">
        <v>38</v>
      </c>
    </row>
    <row r="9" spans="1:8" x14ac:dyDescent="0.3">
      <c r="A9" s="28" t="s">
        <v>50</v>
      </c>
      <c r="B9" s="6" t="s">
        <v>31</v>
      </c>
      <c r="C9" s="6" t="s">
        <v>43</v>
      </c>
      <c r="D9" s="23">
        <v>7</v>
      </c>
      <c r="F9" s="6">
        <v>1</v>
      </c>
      <c r="H9" t="s">
        <v>39</v>
      </c>
    </row>
    <row r="10" spans="1:8" x14ac:dyDescent="0.3">
      <c r="A10" s="28" t="s">
        <v>51</v>
      </c>
      <c r="B10" s="6" t="s">
        <v>32</v>
      </c>
      <c r="C10" s="6" t="s">
        <v>37</v>
      </c>
      <c r="D10" s="23">
        <v>8</v>
      </c>
    </row>
    <row r="11" spans="1:8" x14ac:dyDescent="0.3">
      <c r="A11" s="28" t="s">
        <v>52</v>
      </c>
      <c r="B11" s="6" t="s">
        <v>33</v>
      </c>
      <c r="C11" s="6" t="s">
        <v>38</v>
      </c>
      <c r="D11" s="23">
        <v>9</v>
      </c>
      <c r="F11">
        <v>1</v>
      </c>
    </row>
    <row r="12" spans="1:8" x14ac:dyDescent="0.3">
      <c r="A12" s="28" t="s">
        <v>53</v>
      </c>
      <c r="B12" s="6" t="s">
        <v>34</v>
      </c>
      <c r="C12" s="6" t="s">
        <v>39</v>
      </c>
      <c r="D12" s="23">
        <v>10</v>
      </c>
      <c r="F12">
        <v>2</v>
      </c>
    </row>
    <row r="13" spans="1:8" x14ac:dyDescent="0.3">
      <c r="A13" s="28" t="s">
        <v>54</v>
      </c>
      <c r="B13" s="6" t="s">
        <v>35</v>
      </c>
      <c r="C13" s="6" t="s">
        <v>40</v>
      </c>
      <c r="D13" s="23">
        <v>11</v>
      </c>
      <c r="F13">
        <v>3</v>
      </c>
    </row>
    <row r="14" spans="1:8" x14ac:dyDescent="0.3">
      <c r="A14" s="24" t="s">
        <v>55</v>
      </c>
      <c r="B14" s="26" t="s">
        <v>36</v>
      </c>
      <c r="C14" s="26" t="s">
        <v>41</v>
      </c>
      <c r="D14" s="17">
        <v>12</v>
      </c>
      <c r="F14">
        <v>4</v>
      </c>
      <c r="G14">
        <v>1</v>
      </c>
    </row>
    <row r="15" spans="1:8" x14ac:dyDescent="0.3">
      <c r="F15">
        <v>5</v>
      </c>
      <c r="G15">
        <v>1</v>
      </c>
    </row>
    <row r="16" spans="1:8" x14ac:dyDescent="0.3">
      <c r="F16">
        <v>6</v>
      </c>
      <c r="G16">
        <v>1</v>
      </c>
    </row>
    <row r="17" spans="7:7" x14ac:dyDescent="0.3">
      <c r="G17">
        <v>1</v>
      </c>
    </row>
    <row r="18" spans="7:7" x14ac:dyDescent="0.3">
      <c r="G18">
        <v>1</v>
      </c>
    </row>
  </sheetData>
  <phoneticPr fontId="13" type="noConversion"/>
  <dataValidations count="1">
    <dataValidation type="list" allowBlank="1" showInputMessage="1" showErrorMessage="1" sqref="D3" xr:uid="{9C34B52B-9DF5-440C-853C-1A9C76DAF3CB}">
      <formula1>"2,3,4,6,7"</formula1>
    </dataValidation>
  </dataValidations>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FFCC"/>
  </sheetPr>
  <dimension ref="F5:F17"/>
  <sheetViews>
    <sheetView workbookViewId="0">
      <selection activeCell="F6" sqref="F6"/>
    </sheetView>
  </sheetViews>
  <sheetFormatPr defaultRowHeight="14.4" x14ac:dyDescent="0.3"/>
  <sheetData>
    <row r="5" spans="6:6" x14ac:dyDescent="0.3">
      <c r="F5" s="36" t="s">
        <v>63</v>
      </c>
    </row>
    <row r="6" spans="6:6" x14ac:dyDescent="0.3">
      <c r="F6" s="29" t="s">
        <v>37</v>
      </c>
    </row>
    <row r="7" spans="6:6" x14ac:dyDescent="0.3">
      <c r="F7" s="6" t="s">
        <v>38</v>
      </c>
    </row>
    <row r="8" spans="6:6" x14ac:dyDescent="0.3">
      <c r="F8" s="29" t="s">
        <v>39</v>
      </c>
    </row>
    <row r="9" spans="6:6" x14ac:dyDescent="0.3">
      <c r="F9" s="6" t="s">
        <v>40</v>
      </c>
    </row>
    <row r="10" spans="6:6" x14ac:dyDescent="0.3">
      <c r="F10" s="29" t="s">
        <v>41</v>
      </c>
    </row>
    <row r="11" spans="6:6" x14ac:dyDescent="0.3">
      <c r="F11" s="6" t="s">
        <v>42</v>
      </c>
    </row>
    <row r="12" spans="6:6" x14ac:dyDescent="0.3">
      <c r="F12" s="29" t="s">
        <v>43</v>
      </c>
    </row>
    <row r="13" spans="6:6" x14ac:dyDescent="0.3">
      <c r="F13" s="6" t="s">
        <v>37</v>
      </c>
    </row>
    <row r="14" spans="6:6" x14ac:dyDescent="0.3">
      <c r="F14" s="29" t="s">
        <v>38</v>
      </c>
    </row>
    <row r="15" spans="6:6" x14ac:dyDescent="0.3">
      <c r="F15" s="6" t="s">
        <v>39</v>
      </c>
    </row>
    <row r="16" spans="6:6" x14ac:dyDescent="0.3">
      <c r="F16" s="29" t="s">
        <v>40</v>
      </c>
    </row>
    <row r="17" spans="6:6" x14ac:dyDescent="0.3">
      <c r="F17" s="6" t="s">
        <v>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tabColor theme="9" tint="-0.249977111117893"/>
  </sheetPr>
  <dimension ref="A2:F11"/>
  <sheetViews>
    <sheetView workbookViewId="0">
      <selection activeCell="G11" sqref="G11"/>
    </sheetView>
  </sheetViews>
  <sheetFormatPr defaultRowHeight="14.4" x14ac:dyDescent="0.3"/>
  <cols>
    <col min="1" max="1" width="12.44140625" bestFit="1" customWidth="1"/>
    <col min="4" max="4" width="11.33203125" bestFit="1" customWidth="1"/>
    <col min="5" max="5" width="10.44140625" bestFit="1" customWidth="1"/>
  </cols>
  <sheetData>
    <row r="2" spans="1:6" x14ac:dyDescent="0.3">
      <c r="A2" s="22" t="s">
        <v>61</v>
      </c>
    </row>
    <row r="3" spans="1:6" x14ac:dyDescent="0.3">
      <c r="A3" s="22" t="s">
        <v>1</v>
      </c>
    </row>
    <row r="4" spans="1:6" x14ac:dyDescent="0.3">
      <c r="A4" t="s">
        <v>172</v>
      </c>
    </row>
    <row r="5" spans="1:6" x14ac:dyDescent="0.3">
      <c r="A5" t="s">
        <v>173</v>
      </c>
    </row>
    <row r="6" spans="1:6" x14ac:dyDescent="0.3">
      <c r="A6" t="s">
        <v>174</v>
      </c>
      <c r="D6" s="76" t="s">
        <v>176</v>
      </c>
      <c r="E6" s="76" t="s">
        <v>177</v>
      </c>
    </row>
    <row r="7" spans="1:6" x14ac:dyDescent="0.3">
      <c r="A7" t="s">
        <v>175</v>
      </c>
      <c r="D7" s="75" t="s">
        <v>178</v>
      </c>
      <c r="E7" t="s">
        <v>179</v>
      </c>
    </row>
    <row r="8" spans="1:6" x14ac:dyDescent="0.3">
      <c r="D8" s="74" t="s">
        <v>180</v>
      </c>
      <c r="E8" t="s">
        <v>181</v>
      </c>
    </row>
    <row r="9" spans="1:6" x14ac:dyDescent="0.3">
      <c r="D9" s="75" t="s">
        <v>182</v>
      </c>
      <c r="E9" t="s">
        <v>183</v>
      </c>
    </row>
    <row r="10" spans="1:6" x14ac:dyDescent="0.3">
      <c r="D10" s="74" t="s">
        <v>184</v>
      </c>
      <c r="E10" t="s">
        <v>17</v>
      </c>
    </row>
    <row r="11" spans="1:6" x14ac:dyDescent="0.3">
      <c r="F11" s="7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9966"/>
  </sheetPr>
  <dimension ref="A3:L19"/>
  <sheetViews>
    <sheetView workbookViewId="0">
      <selection activeCell="K26" sqref="K26"/>
    </sheetView>
  </sheetViews>
  <sheetFormatPr defaultRowHeight="14.4" x14ac:dyDescent="0.3"/>
  <cols>
    <col min="1" max="1" width="12.33203125" bestFit="1" customWidth="1"/>
    <col min="2" max="2" width="18.21875" bestFit="1" customWidth="1"/>
    <col min="3" max="3" width="10.21875" customWidth="1"/>
    <col min="4" max="4" width="16.21875" bestFit="1" customWidth="1"/>
  </cols>
  <sheetData>
    <row r="3" spans="1:12" x14ac:dyDescent="0.3">
      <c r="A3" s="37" t="s">
        <v>108</v>
      </c>
      <c r="B3" t="s">
        <v>110</v>
      </c>
    </row>
    <row r="4" spans="1:12" x14ac:dyDescent="0.3">
      <c r="A4" s="7" t="s">
        <v>96</v>
      </c>
      <c r="B4">
        <v>90.875</v>
      </c>
      <c r="F4" s="6" t="s">
        <v>66</v>
      </c>
      <c r="G4" s="6" t="s">
        <v>86</v>
      </c>
      <c r="H4" s="6" t="s">
        <v>87</v>
      </c>
      <c r="I4" s="6" t="s">
        <v>88</v>
      </c>
      <c r="J4" s="6" t="s">
        <v>89</v>
      </c>
      <c r="K4" s="6" t="s">
        <v>90</v>
      </c>
      <c r="L4" s="6" t="s">
        <v>91</v>
      </c>
    </row>
    <row r="5" spans="1:12" x14ac:dyDescent="0.3">
      <c r="A5" s="7" t="s">
        <v>93</v>
      </c>
      <c r="B5">
        <v>87.285714285714292</v>
      </c>
      <c r="F5" s="6" t="s">
        <v>92</v>
      </c>
      <c r="G5" s="6" t="s">
        <v>93</v>
      </c>
      <c r="H5" s="6">
        <v>16</v>
      </c>
      <c r="I5" s="6">
        <v>10</v>
      </c>
      <c r="J5" s="6">
        <v>84</v>
      </c>
      <c r="K5" s="6">
        <v>79</v>
      </c>
      <c r="L5" s="6">
        <v>81</v>
      </c>
    </row>
    <row r="6" spans="1:12" x14ac:dyDescent="0.3">
      <c r="A6" s="7" t="s">
        <v>109</v>
      </c>
      <c r="B6">
        <v>89.2</v>
      </c>
      <c r="F6" s="6" t="s">
        <v>94</v>
      </c>
      <c r="G6" s="6" t="s">
        <v>93</v>
      </c>
      <c r="H6" s="6">
        <v>11</v>
      </c>
      <c r="I6" s="6">
        <v>5</v>
      </c>
      <c r="J6" s="6">
        <v>82</v>
      </c>
      <c r="K6" s="6">
        <v>83</v>
      </c>
      <c r="L6" s="6">
        <v>91</v>
      </c>
    </row>
    <row r="7" spans="1:12" x14ac:dyDescent="0.3">
      <c r="F7" s="6" t="s">
        <v>95</v>
      </c>
      <c r="G7" s="6" t="s">
        <v>96</v>
      </c>
      <c r="H7" s="6">
        <v>15</v>
      </c>
      <c r="I7" s="6">
        <v>8</v>
      </c>
      <c r="J7" s="6">
        <v>81</v>
      </c>
      <c r="K7" s="6">
        <v>78</v>
      </c>
      <c r="L7" s="6">
        <v>88</v>
      </c>
    </row>
    <row r="8" spans="1:12" x14ac:dyDescent="0.3">
      <c r="F8" s="6" t="s">
        <v>97</v>
      </c>
      <c r="G8" s="6" t="s">
        <v>93</v>
      </c>
      <c r="H8" s="6">
        <v>14</v>
      </c>
      <c r="I8" s="6">
        <v>8</v>
      </c>
      <c r="J8" s="6">
        <v>70</v>
      </c>
      <c r="K8" s="6">
        <v>75</v>
      </c>
      <c r="L8" s="6">
        <v>79</v>
      </c>
    </row>
    <row r="9" spans="1:12" x14ac:dyDescent="0.3">
      <c r="F9" s="6" t="s">
        <v>98</v>
      </c>
      <c r="G9" s="6" t="s">
        <v>96</v>
      </c>
      <c r="H9" s="6">
        <v>16</v>
      </c>
      <c r="I9" s="6">
        <v>10</v>
      </c>
      <c r="J9" s="6">
        <v>88</v>
      </c>
      <c r="K9" s="6">
        <v>92</v>
      </c>
      <c r="L9" s="6">
        <v>96</v>
      </c>
    </row>
    <row r="10" spans="1:12" x14ac:dyDescent="0.3">
      <c r="F10" s="6" t="s">
        <v>99</v>
      </c>
      <c r="G10" s="6" t="s">
        <v>93</v>
      </c>
      <c r="H10" s="6">
        <v>16</v>
      </c>
      <c r="I10" s="6">
        <v>10</v>
      </c>
      <c r="J10" s="6">
        <v>82</v>
      </c>
      <c r="K10" s="6">
        <v>81</v>
      </c>
      <c r="L10" s="6">
        <v>80</v>
      </c>
    </row>
    <row r="11" spans="1:12" x14ac:dyDescent="0.3">
      <c r="F11" s="6" t="s">
        <v>100</v>
      </c>
      <c r="G11" s="6" t="s">
        <v>96</v>
      </c>
      <c r="H11" s="6">
        <v>14</v>
      </c>
      <c r="I11" s="6">
        <v>8</v>
      </c>
      <c r="J11" s="6">
        <v>90</v>
      </c>
      <c r="K11" s="6">
        <v>86</v>
      </c>
      <c r="L11" s="6">
        <v>89</v>
      </c>
    </row>
    <row r="12" spans="1:12" x14ac:dyDescent="0.3">
      <c r="F12" s="6" t="s">
        <v>101</v>
      </c>
      <c r="G12" s="6" t="s">
        <v>93</v>
      </c>
      <c r="H12" s="6">
        <v>15</v>
      </c>
      <c r="I12" s="6">
        <v>9</v>
      </c>
      <c r="J12" s="6">
        <v>87</v>
      </c>
      <c r="K12" s="6">
        <v>89</v>
      </c>
      <c r="L12" s="6">
        <v>96</v>
      </c>
    </row>
    <row r="13" spans="1:12" x14ac:dyDescent="0.3">
      <c r="F13" s="6" t="s">
        <v>102</v>
      </c>
      <c r="G13" s="6" t="s">
        <v>96</v>
      </c>
      <c r="H13" s="6">
        <v>17</v>
      </c>
      <c r="I13" s="6">
        <v>10</v>
      </c>
      <c r="J13" s="6">
        <v>70</v>
      </c>
      <c r="K13" s="6">
        <v>90</v>
      </c>
      <c r="L13" s="6">
        <v>92</v>
      </c>
    </row>
    <row r="14" spans="1:12" x14ac:dyDescent="0.3">
      <c r="F14" s="6" t="s">
        <v>99</v>
      </c>
      <c r="G14" s="6" t="s">
        <v>93</v>
      </c>
      <c r="H14" s="6">
        <v>11</v>
      </c>
      <c r="I14" s="6">
        <v>6</v>
      </c>
      <c r="J14" s="6">
        <v>91</v>
      </c>
      <c r="K14" s="6">
        <v>81</v>
      </c>
      <c r="L14" s="6">
        <v>95</v>
      </c>
    </row>
    <row r="15" spans="1:12" x14ac:dyDescent="0.3">
      <c r="F15" s="6" t="s">
        <v>103</v>
      </c>
      <c r="G15" s="6" t="s">
        <v>93</v>
      </c>
      <c r="H15" s="6">
        <v>12</v>
      </c>
      <c r="I15" s="6">
        <v>7</v>
      </c>
      <c r="J15" s="6">
        <v>86</v>
      </c>
      <c r="K15" s="6">
        <v>92</v>
      </c>
      <c r="L15" s="6">
        <v>89</v>
      </c>
    </row>
    <row r="16" spans="1:12" x14ac:dyDescent="0.3">
      <c r="F16" s="6" t="s">
        <v>104</v>
      </c>
      <c r="G16" s="6" t="s">
        <v>96</v>
      </c>
      <c r="H16" s="6">
        <v>16</v>
      </c>
      <c r="I16" s="6">
        <v>10</v>
      </c>
      <c r="J16" s="6">
        <v>81</v>
      </c>
      <c r="K16" s="6">
        <v>80</v>
      </c>
      <c r="L16" s="6">
        <v>87</v>
      </c>
    </row>
    <row r="17" spans="6:12" x14ac:dyDescent="0.3">
      <c r="F17" s="6" t="s">
        <v>105</v>
      </c>
      <c r="G17" s="6" t="s">
        <v>96</v>
      </c>
      <c r="H17" s="6">
        <v>11</v>
      </c>
      <c r="I17" s="6">
        <v>6</v>
      </c>
      <c r="J17" s="6">
        <v>88</v>
      </c>
      <c r="K17" s="6">
        <v>90</v>
      </c>
      <c r="L17" s="6">
        <v>92</v>
      </c>
    </row>
    <row r="18" spans="6:12" x14ac:dyDescent="0.3">
      <c r="F18" s="6" t="s">
        <v>106</v>
      </c>
      <c r="G18" s="6" t="s">
        <v>96</v>
      </c>
      <c r="H18" s="6">
        <v>16</v>
      </c>
      <c r="I18" s="6">
        <v>10</v>
      </c>
      <c r="J18" s="6">
        <v>70</v>
      </c>
      <c r="K18" s="6">
        <v>87</v>
      </c>
      <c r="L18" s="6">
        <v>85</v>
      </c>
    </row>
    <row r="19" spans="6:12" x14ac:dyDescent="0.3">
      <c r="F19" s="6" t="s">
        <v>107</v>
      </c>
      <c r="G19" s="6" t="s">
        <v>96</v>
      </c>
      <c r="H19" s="6">
        <v>14</v>
      </c>
      <c r="I19" s="6">
        <v>8</v>
      </c>
      <c r="J19" s="6">
        <v>91</v>
      </c>
      <c r="K19" s="6">
        <v>96</v>
      </c>
      <c r="L19" s="6">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0066"/>
  </sheetPr>
  <dimension ref="C5:N22"/>
  <sheetViews>
    <sheetView topLeftCell="B4" workbookViewId="0">
      <selection activeCell="M16" sqref="M16:M19"/>
    </sheetView>
  </sheetViews>
  <sheetFormatPr defaultRowHeight="14.4" x14ac:dyDescent="0.3"/>
  <cols>
    <col min="4" max="4" width="9" customWidth="1"/>
    <col min="7" max="8" width="11.77734375" customWidth="1"/>
    <col min="9" max="9" width="10.77734375" customWidth="1"/>
    <col min="14" max="14" width="10.77734375" customWidth="1"/>
  </cols>
  <sheetData>
    <row r="5" spans="3:14" x14ac:dyDescent="0.3">
      <c r="C5" t="s">
        <v>85</v>
      </c>
    </row>
    <row r="7" spans="3:14" x14ac:dyDescent="0.3">
      <c r="C7" s="25" t="s">
        <v>66</v>
      </c>
      <c r="D7" s="27" t="s">
        <v>86</v>
      </c>
      <c r="E7" s="27" t="s">
        <v>87</v>
      </c>
      <c r="F7" s="27" t="s">
        <v>88</v>
      </c>
      <c r="G7" s="27" t="s">
        <v>89</v>
      </c>
      <c r="H7" s="27" t="s">
        <v>90</v>
      </c>
      <c r="I7" s="18" t="s">
        <v>91</v>
      </c>
    </row>
    <row r="8" spans="3:14" x14ac:dyDescent="0.3">
      <c r="C8" s="28" t="s">
        <v>92</v>
      </c>
      <c r="D8" s="6" t="s">
        <v>93</v>
      </c>
      <c r="E8" s="6">
        <v>16</v>
      </c>
      <c r="F8" s="6">
        <v>10</v>
      </c>
      <c r="G8" s="6">
        <v>84</v>
      </c>
      <c r="H8" s="6">
        <v>79</v>
      </c>
      <c r="I8" s="23">
        <v>81</v>
      </c>
    </row>
    <row r="9" spans="3:14" x14ac:dyDescent="0.3">
      <c r="C9" s="28" t="s">
        <v>94</v>
      </c>
      <c r="D9" s="6" t="s">
        <v>93</v>
      </c>
      <c r="E9" s="6">
        <v>11</v>
      </c>
      <c r="F9" s="6">
        <v>5</v>
      </c>
      <c r="G9" s="6">
        <v>82</v>
      </c>
      <c r="H9" s="6">
        <v>83</v>
      </c>
      <c r="I9" s="23">
        <v>91</v>
      </c>
      <c r="M9" t="s">
        <v>66</v>
      </c>
      <c r="N9" t="s">
        <v>91</v>
      </c>
    </row>
    <row r="10" spans="3:14" x14ac:dyDescent="0.3">
      <c r="C10" s="28" t="s">
        <v>95</v>
      </c>
      <c r="D10" s="6" t="s">
        <v>96</v>
      </c>
      <c r="E10" s="6">
        <v>15</v>
      </c>
      <c r="F10" s="6">
        <v>8</v>
      </c>
      <c r="G10" s="6">
        <v>81</v>
      </c>
      <c r="H10" s="6">
        <v>78</v>
      </c>
      <c r="I10" s="23">
        <v>88</v>
      </c>
      <c r="M10" t="s">
        <v>107</v>
      </c>
      <c r="N10">
        <f>VLOOKUP(Table9[[#This Row],[Name]],$C$7:$I$22,7,0)</f>
        <v>98</v>
      </c>
    </row>
    <row r="11" spans="3:14" x14ac:dyDescent="0.3">
      <c r="C11" s="28" t="s">
        <v>97</v>
      </c>
      <c r="D11" s="6" t="s">
        <v>93</v>
      </c>
      <c r="E11" s="6">
        <v>14</v>
      </c>
      <c r="F11" s="6">
        <v>8</v>
      </c>
      <c r="G11" s="6">
        <v>70</v>
      </c>
      <c r="H11" s="6">
        <v>75</v>
      </c>
      <c r="I11" s="23">
        <v>79</v>
      </c>
      <c r="M11" t="s">
        <v>98</v>
      </c>
      <c r="N11">
        <f>VLOOKUP(Table9[[#This Row],[Name]],$C$7:$I$22,7,0)</f>
        <v>96</v>
      </c>
    </row>
    <row r="12" spans="3:14" x14ac:dyDescent="0.3">
      <c r="C12" s="28" t="s">
        <v>98</v>
      </c>
      <c r="D12" s="6" t="s">
        <v>96</v>
      </c>
      <c r="E12" s="6">
        <v>16</v>
      </c>
      <c r="F12" s="6">
        <v>10</v>
      </c>
      <c r="G12" s="6">
        <v>88</v>
      </c>
      <c r="H12" s="6">
        <v>92</v>
      </c>
      <c r="I12" s="23">
        <v>96</v>
      </c>
      <c r="M12" t="s">
        <v>103</v>
      </c>
      <c r="N12">
        <f>VLOOKUP(Table9[[#This Row],[Name]],$C$7:$I$22,7,0)</f>
        <v>89</v>
      </c>
    </row>
    <row r="13" spans="3:14" x14ac:dyDescent="0.3">
      <c r="C13" s="28" t="s">
        <v>99</v>
      </c>
      <c r="D13" s="6" t="s">
        <v>93</v>
      </c>
      <c r="E13" s="6">
        <v>16</v>
      </c>
      <c r="F13" s="6">
        <v>10</v>
      </c>
      <c r="G13" s="6">
        <v>82</v>
      </c>
      <c r="H13" s="6">
        <v>81</v>
      </c>
      <c r="I13" s="23">
        <v>80</v>
      </c>
      <c r="M13" t="s">
        <v>99</v>
      </c>
      <c r="N13">
        <f>VLOOKUP(Table9[[#This Row],[Name]],$C$7:$I$22,7,0)</f>
        <v>80</v>
      </c>
    </row>
    <row r="14" spans="3:14" x14ac:dyDescent="0.3">
      <c r="C14" s="28" t="s">
        <v>100</v>
      </c>
      <c r="D14" s="6" t="s">
        <v>96</v>
      </c>
      <c r="E14" s="6">
        <v>14</v>
      </c>
      <c r="F14" s="6">
        <v>8</v>
      </c>
      <c r="G14" s="6">
        <v>90</v>
      </c>
      <c r="H14" s="6">
        <v>86</v>
      </c>
      <c r="I14" s="23">
        <v>89</v>
      </c>
      <c r="M14" t="s">
        <v>92</v>
      </c>
      <c r="N14">
        <f>VLOOKUP(Table9[[#This Row],[Name]],$C$7:$I$22,7,0)</f>
        <v>81</v>
      </c>
    </row>
    <row r="15" spans="3:14" x14ac:dyDescent="0.3">
      <c r="C15" s="28" t="s">
        <v>101</v>
      </c>
      <c r="D15" s="6" t="s">
        <v>93</v>
      </c>
      <c r="E15" s="6">
        <v>15</v>
      </c>
      <c r="F15" s="6">
        <v>9</v>
      </c>
      <c r="G15" s="6">
        <v>87</v>
      </c>
      <c r="H15" s="6">
        <v>89</v>
      </c>
      <c r="I15" s="23">
        <v>96</v>
      </c>
    </row>
    <row r="16" spans="3:14" x14ac:dyDescent="0.3">
      <c r="C16" s="28" t="s">
        <v>102</v>
      </c>
      <c r="D16" s="6" t="s">
        <v>96</v>
      </c>
      <c r="E16" s="6">
        <v>17</v>
      </c>
      <c r="F16" s="6">
        <v>10</v>
      </c>
      <c r="G16" s="6">
        <v>70</v>
      </c>
      <c r="H16" s="6">
        <v>90</v>
      </c>
      <c r="I16" s="23">
        <v>92</v>
      </c>
      <c r="L16" t="str">
        <f>VLOOKUP(C11,Table15[],2,)</f>
        <v>M</v>
      </c>
      <c r="M16">
        <f>VLOOKUP(C11,Table15[#All],3,FALSE)</f>
        <v>14</v>
      </c>
    </row>
    <row r="17" spans="3:13" x14ac:dyDescent="0.3">
      <c r="C17" s="28" t="s">
        <v>99</v>
      </c>
      <c r="D17" s="6" t="s">
        <v>93</v>
      </c>
      <c r="E17" s="6">
        <v>11</v>
      </c>
      <c r="F17" s="6">
        <v>6</v>
      </c>
      <c r="G17" s="6">
        <v>91</v>
      </c>
      <c r="H17" s="6">
        <v>81</v>
      </c>
      <c r="I17" s="23">
        <v>95</v>
      </c>
      <c r="L17" t="str">
        <f>VLOOKUP(C12,Table15[],2,)</f>
        <v>F</v>
      </c>
      <c r="M17">
        <f>VLOOKUP(C12,Table15[#All],3,FALSE)</f>
        <v>16</v>
      </c>
    </row>
    <row r="18" spans="3:13" x14ac:dyDescent="0.3">
      <c r="C18" s="28" t="s">
        <v>103</v>
      </c>
      <c r="D18" s="6" t="s">
        <v>93</v>
      </c>
      <c r="E18" s="6">
        <v>12</v>
      </c>
      <c r="F18" s="6">
        <v>7</v>
      </c>
      <c r="G18" s="6">
        <v>86</v>
      </c>
      <c r="H18" s="6">
        <v>92</v>
      </c>
      <c r="I18" s="23">
        <v>89</v>
      </c>
      <c r="L18" t="str">
        <f>VLOOKUP(C13,Table15[],2,)</f>
        <v>M</v>
      </c>
      <c r="M18">
        <f>VLOOKUP(C13,Table15[#All],3,FALSE)</f>
        <v>16</v>
      </c>
    </row>
    <row r="19" spans="3:13" x14ac:dyDescent="0.3">
      <c r="C19" s="28" t="s">
        <v>104</v>
      </c>
      <c r="D19" s="6" t="s">
        <v>96</v>
      </c>
      <c r="E19" s="6">
        <v>16</v>
      </c>
      <c r="F19" s="6">
        <v>10</v>
      </c>
      <c r="G19" s="6">
        <v>81</v>
      </c>
      <c r="H19" s="6">
        <v>80</v>
      </c>
      <c r="I19" s="23">
        <v>87</v>
      </c>
      <c r="L19" t="str">
        <f>VLOOKUP(C14,Table15[],2,)</f>
        <v>F</v>
      </c>
      <c r="M19">
        <f>VLOOKUP(C14,Table15[#All],3,FALSE)</f>
        <v>14</v>
      </c>
    </row>
    <row r="20" spans="3:13" x14ac:dyDescent="0.3">
      <c r="C20" s="28" t="s">
        <v>105</v>
      </c>
      <c r="D20" s="6" t="s">
        <v>96</v>
      </c>
      <c r="E20" s="6">
        <v>11</v>
      </c>
      <c r="F20" s="6">
        <v>6</v>
      </c>
      <c r="G20" s="6">
        <v>88</v>
      </c>
      <c r="H20" s="6">
        <v>90</v>
      </c>
      <c r="I20" s="23">
        <v>92</v>
      </c>
    </row>
    <row r="21" spans="3:13" x14ac:dyDescent="0.3">
      <c r="C21" s="28" t="s">
        <v>106</v>
      </c>
      <c r="D21" s="6" t="s">
        <v>96</v>
      </c>
      <c r="E21" s="6">
        <v>16</v>
      </c>
      <c r="F21" s="6">
        <v>10</v>
      </c>
      <c r="G21" s="6">
        <v>70</v>
      </c>
      <c r="H21" s="6">
        <v>87</v>
      </c>
      <c r="I21" s="23">
        <v>85</v>
      </c>
    </row>
    <row r="22" spans="3:13" x14ac:dyDescent="0.3">
      <c r="C22" s="24" t="s">
        <v>107</v>
      </c>
      <c r="D22" s="26" t="s">
        <v>96</v>
      </c>
      <c r="E22" s="26">
        <v>14</v>
      </c>
      <c r="F22" s="26">
        <v>8</v>
      </c>
      <c r="G22" s="26">
        <v>91</v>
      </c>
      <c r="H22" s="26">
        <v>96</v>
      </c>
      <c r="I22" s="17">
        <v>98</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9" tint="0.39997558519241921"/>
  </sheetPr>
  <dimension ref="A3:B6"/>
  <sheetViews>
    <sheetView workbookViewId="0">
      <selection activeCell="I13" sqref="I13"/>
    </sheetView>
  </sheetViews>
  <sheetFormatPr defaultRowHeight="14.4" x14ac:dyDescent="0.3"/>
  <cols>
    <col min="1" max="1" width="12.33203125" customWidth="1"/>
    <col min="2" max="2" width="13.5546875" customWidth="1"/>
    <col min="3" max="3" width="2.5546875" customWidth="1"/>
    <col min="4" max="4" width="10.77734375" customWidth="1"/>
    <col min="5" max="5" width="6.109375" customWidth="1"/>
    <col min="6" max="6" width="4.77734375" customWidth="1"/>
    <col min="7" max="7" width="4.21875" customWidth="1"/>
    <col min="8" max="8" width="4.6640625" customWidth="1"/>
    <col min="9" max="9" width="6.77734375" customWidth="1"/>
    <col min="10" max="10" width="5.21875" customWidth="1"/>
    <col min="11" max="11" width="7.6640625" customWidth="1"/>
    <col min="12" max="12" width="6.21875" customWidth="1"/>
    <col min="13" max="13" width="5.44140625" customWidth="1"/>
    <col min="14" max="14" width="7.33203125" customWidth="1"/>
    <col min="15" max="15" width="6.33203125" customWidth="1"/>
    <col min="16" max="16" width="10.77734375" customWidth="1"/>
    <col min="17" max="17" width="10.77734375" bestFit="1" customWidth="1"/>
  </cols>
  <sheetData>
    <row r="3" spans="1:2" x14ac:dyDescent="0.3">
      <c r="A3" s="37" t="s">
        <v>108</v>
      </c>
      <c r="B3" t="s">
        <v>112</v>
      </c>
    </row>
    <row r="4" spans="1:2" x14ac:dyDescent="0.3">
      <c r="A4" s="7" t="s">
        <v>96</v>
      </c>
      <c r="B4" s="38">
        <v>0.53333333333333333</v>
      </c>
    </row>
    <row r="5" spans="1:2" x14ac:dyDescent="0.3">
      <c r="A5" s="7" t="s">
        <v>93</v>
      </c>
      <c r="B5" s="38">
        <v>0.46666666666666667</v>
      </c>
    </row>
    <row r="6" spans="1:2" x14ac:dyDescent="0.3">
      <c r="A6" s="7" t="s">
        <v>109</v>
      </c>
      <c r="B6" s="3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theme="7" tint="0.39997558519241921"/>
  </sheetPr>
  <dimension ref="A1:J40"/>
  <sheetViews>
    <sheetView tabSelected="1" workbookViewId="0">
      <selection activeCell="F22" sqref="F22"/>
    </sheetView>
  </sheetViews>
  <sheetFormatPr defaultRowHeight="14.4" x14ac:dyDescent="0.3"/>
  <cols>
    <col min="1" max="1" width="10.33203125" bestFit="1" customWidth="1"/>
    <col min="2" max="2" width="9" customWidth="1"/>
    <col min="5" max="5" width="12.5546875" bestFit="1" customWidth="1"/>
    <col min="6" max="6" width="12.33203125" customWidth="1"/>
    <col min="7" max="7" width="10.21875" customWidth="1"/>
    <col min="8" max="8" width="2.77734375" customWidth="1"/>
    <col min="9" max="9" width="12.33203125" bestFit="1" customWidth="1"/>
    <col min="10" max="10" width="10.21875" bestFit="1" customWidth="1"/>
    <col min="11" max="11" width="15" customWidth="1"/>
    <col min="12" max="12" width="19.6640625" customWidth="1"/>
    <col min="13" max="13" width="10.77734375" customWidth="1"/>
    <col min="14" max="14" width="4.6640625" customWidth="1"/>
    <col min="15" max="15" width="6.33203125" customWidth="1"/>
    <col min="16" max="16" width="7.5546875" customWidth="1"/>
    <col min="17" max="17" width="7.77734375" customWidth="1"/>
    <col min="18" max="18" width="6.77734375" customWidth="1"/>
    <col min="19" max="19" width="7.5546875" customWidth="1"/>
    <col min="20" max="20" width="10.33203125" bestFit="1" customWidth="1"/>
    <col min="21" max="21" width="4.77734375" customWidth="1"/>
    <col min="22" max="22" width="4.21875" customWidth="1"/>
    <col min="23" max="23" width="6.21875" customWidth="1"/>
    <col min="24" max="24" width="7.33203125" customWidth="1"/>
    <col min="25" max="25" width="7.5546875" customWidth="1"/>
    <col min="26" max="26" width="5.21875" customWidth="1"/>
    <col min="27" max="27" width="7.5546875" customWidth="1"/>
    <col min="28" max="28" width="10.77734375" bestFit="1" customWidth="1"/>
  </cols>
  <sheetData>
    <row r="1" spans="1:10" x14ac:dyDescent="0.3">
      <c r="A1" t="s">
        <v>66</v>
      </c>
      <c r="B1" t="s">
        <v>86</v>
      </c>
      <c r="C1" t="s">
        <v>87</v>
      </c>
    </row>
    <row r="2" spans="1:10" x14ac:dyDescent="0.3">
      <c r="A2" t="s">
        <v>92</v>
      </c>
      <c r="B2" t="s">
        <v>93</v>
      </c>
      <c r="C2">
        <v>16</v>
      </c>
      <c r="E2" s="6" t="s">
        <v>93</v>
      </c>
      <c r="F2" s="6"/>
      <c r="G2" t="s">
        <v>115</v>
      </c>
      <c r="I2" s="41" t="s">
        <v>108</v>
      </c>
      <c r="J2" s="6" t="s">
        <v>113</v>
      </c>
    </row>
    <row r="3" spans="1:10" x14ac:dyDescent="0.3">
      <c r="A3" t="s">
        <v>94</v>
      </c>
      <c r="B3" t="s">
        <v>93</v>
      </c>
      <c r="C3">
        <v>11</v>
      </c>
      <c r="E3" s="6">
        <f>COUNTIF(B2:B16,E2)</f>
        <v>7</v>
      </c>
      <c r="F3" s="6"/>
      <c r="I3" s="3" t="s">
        <v>92</v>
      </c>
      <c r="J3" s="6">
        <v>16</v>
      </c>
    </row>
    <row r="4" spans="1:10" x14ac:dyDescent="0.3">
      <c r="A4" t="s">
        <v>95</v>
      </c>
      <c r="B4" t="s">
        <v>96</v>
      </c>
      <c r="C4">
        <v>15</v>
      </c>
      <c r="E4" s="6"/>
      <c r="F4" s="6"/>
      <c r="I4" s="42" t="s">
        <v>93</v>
      </c>
      <c r="J4" s="6">
        <v>16</v>
      </c>
    </row>
    <row r="5" spans="1:10" x14ac:dyDescent="0.3">
      <c r="A5" t="s">
        <v>111</v>
      </c>
      <c r="B5" t="s">
        <v>93</v>
      </c>
      <c r="C5">
        <v>14</v>
      </c>
      <c r="E5" s="6" t="s">
        <v>96</v>
      </c>
      <c r="F5" s="6">
        <f>COUNTIF(B2:B16,E5)</f>
        <v>8</v>
      </c>
      <c r="I5" s="3" t="s">
        <v>94</v>
      </c>
      <c r="J5" s="6">
        <v>11</v>
      </c>
    </row>
    <row r="6" spans="1:10" x14ac:dyDescent="0.3">
      <c r="A6" t="s">
        <v>98</v>
      </c>
      <c r="B6" t="s">
        <v>96</v>
      </c>
      <c r="C6">
        <v>16</v>
      </c>
      <c r="E6" s="6"/>
      <c r="F6" s="6"/>
      <c r="I6" s="42" t="s">
        <v>93</v>
      </c>
      <c r="J6" s="6">
        <v>11</v>
      </c>
    </row>
    <row r="7" spans="1:10" x14ac:dyDescent="0.3">
      <c r="A7" t="s">
        <v>99</v>
      </c>
      <c r="B7" t="s">
        <v>93</v>
      </c>
      <c r="C7">
        <v>16</v>
      </c>
      <c r="E7" s="6"/>
      <c r="F7" s="6"/>
      <c r="I7" s="3" t="s">
        <v>95</v>
      </c>
      <c r="J7" s="6">
        <v>15</v>
      </c>
    </row>
    <row r="8" spans="1:10" x14ac:dyDescent="0.3">
      <c r="A8" t="s">
        <v>100</v>
      </c>
      <c r="B8" t="s">
        <v>96</v>
      </c>
      <c r="C8">
        <v>14</v>
      </c>
      <c r="E8" s="6">
        <f>COUNT(C2:C16,)</f>
        <v>16</v>
      </c>
      <c r="F8" s="6"/>
      <c r="I8" s="42" t="s">
        <v>96</v>
      </c>
      <c r="J8" s="6">
        <v>15</v>
      </c>
    </row>
    <row r="9" spans="1:10" x14ac:dyDescent="0.3">
      <c r="A9" t="s">
        <v>101</v>
      </c>
      <c r="B9" t="s">
        <v>93</v>
      </c>
      <c r="C9">
        <v>15</v>
      </c>
      <c r="I9" s="3" t="s">
        <v>111</v>
      </c>
      <c r="J9" s="6">
        <v>14</v>
      </c>
    </row>
    <row r="10" spans="1:10" x14ac:dyDescent="0.3">
      <c r="A10" t="s">
        <v>102</v>
      </c>
      <c r="B10" t="s">
        <v>96</v>
      </c>
      <c r="C10">
        <v>17</v>
      </c>
      <c r="I10" s="42" t="s">
        <v>93</v>
      </c>
      <c r="J10" s="6">
        <v>14</v>
      </c>
    </row>
    <row r="11" spans="1:10" x14ac:dyDescent="0.3">
      <c r="A11" t="s">
        <v>99</v>
      </c>
      <c r="B11" t="s">
        <v>93</v>
      </c>
      <c r="C11">
        <v>11</v>
      </c>
      <c r="I11" s="3" t="s">
        <v>98</v>
      </c>
      <c r="J11" s="6">
        <v>16</v>
      </c>
    </row>
    <row r="12" spans="1:10" x14ac:dyDescent="0.3">
      <c r="A12" t="s">
        <v>103</v>
      </c>
      <c r="B12" t="s">
        <v>93</v>
      </c>
      <c r="C12">
        <v>12</v>
      </c>
      <c r="F12" s="7"/>
      <c r="I12" s="42" t="s">
        <v>96</v>
      </c>
      <c r="J12" s="6">
        <v>16</v>
      </c>
    </row>
    <row r="13" spans="1:10" x14ac:dyDescent="0.3">
      <c r="A13" t="s">
        <v>104</v>
      </c>
      <c r="B13" t="s">
        <v>96</v>
      </c>
      <c r="C13">
        <v>16</v>
      </c>
      <c r="F13" s="43"/>
      <c r="I13" s="3" t="s">
        <v>99</v>
      </c>
      <c r="J13" s="6">
        <v>27</v>
      </c>
    </row>
    <row r="14" spans="1:10" x14ac:dyDescent="0.3">
      <c r="A14" t="s">
        <v>105</v>
      </c>
      <c r="B14" t="s">
        <v>96</v>
      </c>
      <c r="C14">
        <v>11</v>
      </c>
      <c r="F14" s="7"/>
      <c r="I14" s="42" t="s">
        <v>93</v>
      </c>
      <c r="J14" s="6">
        <v>27</v>
      </c>
    </row>
    <row r="15" spans="1:10" x14ac:dyDescent="0.3">
      <c r="A15" t="s">
        <v>106</v>
      </c>
      <c r="B15" t="s">
        <v>96</v>
      </c>
      <c r="C15">
        <v>16</v>
      </c>
      <c r="F15" s="43"/>
      <c r="I15" s="3" t="s">
        <v>100</v>
      </c>
      <c r="J15" s="6">
        <v>14</v>
      </c>
    </row>
    <row r="16" spans="1:10" x14ac:dyDescent="0.3">
      <c r="A16" t="s">
        <v>107</v>
      </c>
      <c r="B16" t="s">
        <v>96</v>
      </c>
      <c r="C16">
        <v>14</v>
      </c>
      <c r="F16" s="7"/>
      <c r="I16" s="42" t="s">
        <v>96</v>
      </c>
      <c r="J16" s="6">
        <v>14</v>
      </c>
    </row>
    <row r="17" spans="3:10" x14ac:dyDescent="0.3">
      <c r="C17">
        <f>SUM(C2:C16)</f>
        <v>214</v>
      </c>
      <c r="F17" s="43"/>
      <c r="I17" s="3" t="s">
        <v>101</v>
      </c>
      <c r="J17" s="6">
        <v>15</v>
      </c>
    </row>
    <row r="18" spans="3:10" x14ac:dyDescent="0.3">
      <c r="F18" s="7"/>
      <c r="I18" s="42" t="s">
        <v>93</v>
      </c>
      <c r="J18" s="6">
        <v>15</v>
      </c>
    </row>
    <row r="19" spans="3:10" x14ac:dyDescent="0.3">
      <c r="F19" s="43"/>
      <c r="I19" s="3" t="s">
        <v>102</v>
      </c>
      <c r="J19" s="6">
        <v>17</v>
      </c>
    </row>
    <row r="20" spans="3:10" x14ac:dyDescent="0.3">
      <c r="F20" s="7"/>
      <c r="I20" s="42" t="s">
        <v>96</v>
      </c>
      <c r="J20" s="6">
        <v>17</v>
      </c>
    </row>
    <row r="21" spans="3:10" x14ac:dyDescent="0.3">
      <c r="F21" s="43"/>
      <c r="I21" s="3" t="s">
        <v>103</v>
      </c>
      <c r="J21" s="6">
        <v>12</v>
      </c>
    </row>
    <row r="22" spans="3:10" x14ac:dyDescent="0.3">
      <c r="F22" s="7" t="b">
        <f>EXACT(A9,A11)</f>
        <v>0</v>
      </c>
      <c r="I22" s="42" t="s">
        <v>93</v>
      </c>
      <c r="J22" s="6">
        <v>12</v>
      </c>
    </row>
    <row r="23" spans="3:10" x14ac:dyDescent="0.3">
      <c r="F23" s="43"/>
      <c r="I23" s="3" t="s">
        <v>104</v>
      </c>
      <c r="J23" s="6">
        <v>16</v>
      </c>
    </row>
    <row r="24" spans="3:10" x14ac:dyDescent="0.3">
      <c r="F24" s="7"/>
      <c r="I24" s="42" t="s">
        <v>96</v>
      </c>
      <c r="J24" s="6">
        <v>16</v>
      </c>
    </row>
    <row r="25" spans="3:10" x14ac:dyDescent="0.3">
      <c r="F25" s="43"/>
      <c r="I25" s="3" t="s">
        <v>105</v>
      </c>
      <c r="J25" s="6">
        <v>11</v>
      </c>
    </row>
    <row r="26" spans="3:10" x14ac:dyDescent="0.3">
      <c r="F26" s="7"/>
      <c r="I26" s="42" t="s">
        <v>96</v>
      </c>
      <c r="J26" s="6">
        <v>11</v>
      </c>
    </row>
    <row r="27" spans="3:10" x14ac:dyDescent="0.3">
      <c r="F27" s="43"/>
      <c r="I27" s="3" t="s">
        <v>106</v>
      </c>
      <c r="J27" s="6">
        <v>16</v>
      </c>
    </row>
    <row r="28" spans="3:10" x14ac:dyDescent="0.3">
      <c r="F28" s="7"/>
      <c r="I28" s="42" t="s">
        <v>96</v>
      </c>
      <c r="J28" s="6">
        <v>16</v>
      </c>
    </row>
    <row r="29" spans="3:10" x14ac:dyDescent="0.3">
      <c r="F29" s="43"/>
      <c r="I29" s="3" t="s">
        <v>107</v>
      </c>
      <c r="J29" s="6">
        <v>14</v>
      </c>
    </row>
    <row r="30" spans="3:10" x14ac:dyDescent="0.3">
      <c r="F30" s="7"/>
      <c r="I30" s="42" t="s">
        <v>96</v>
      </c>
      <c r="J30" s="6">
        <v>14</v>
      </c>
    </row>
    <row r="31" spans="3:10" x14ac:dyDescent="0.3">
      <c r="F31" s="43"/>
      <c r="I31" s="3" t="s">
        <v>109</v>
      </c>
      <c r="J31" s="6">
        <v>214</v>
      </c>
    </row>
    <row r="32" spans="3:10" x14ac:dyDescent="0.3">
      <c r="F32" s="7"/>
    </row>
    <row r="33" spans="6:6" x14ac:dyDescent="0.3">
      <c r="F33" s="43"/>
    </row>
    <row r="34" spans="6:6" x14ac:dyDescent="0.3">
      <c r="F34" s="7"/>
    </row>
    <row r="35" spans="6:6" x14ac:dyDescent="0.3">
      <c r="F35" s="43"/>
    </row>
    <row r="36" spans="6:6" x14ac:dyDescent="0.3">
      <c r="F36" s="7"/>
    </row>
    <row r="37" spans="6:6" x14ac:dyDescent="0.3">
      <c r="F37" s="43"/>
    </row>
    <row r="38" spans="6:6" x14ac:dyDescent="0.3">
      <c r="F38" s="7"/>
    </row>
    <row r="39" spans="6:6" x14ac:dyDescent="0.3">
      <c r="F39" s="43"/>
    </row>
    <row r="40" spans="6:6" x14ac:dyDescent="0.3">
      <c r="F40" s="7"/>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00FFCC"/>
  </sheetPr>
  <dimension ref="A1:O22"/>
  <sheetViews>
    <sheetView workbookViewId="0">
      <selection activeCell="L19" sqref="L19"/>
    </sheetView>
  </sheetViews>
  <sheetFormatPr defaultRowHeight="14.4" x14ac:dyDescent="0.3"/>
  <cols>
    <col min="8" max="8" width="12.21875" bestFit="1" customWidth="1"/>
    <col min="12" max="12" width="11.77734375" bestFit="1" customWidth="1"/>
  </cols>
  <sheetData>
    <row r="1" spans="1:15" x14ac:dyDescent="0.3">
      <c r="A1" t="s">
        <v>66</v>
      </c>
      <c r="B1" t="s">
        <v>86</v>
      </c>
      <c r="C1" t="s">
        <v>87</v>
      </c>
    </row>
    <row r="2" spans="1:15" x14ac:dyDescent="0.3">
      <c r="A2" t="s">
        <v>92</v>
      </c>
      <c r="B2" t="s">
        <v>93</v>
      </c>
    </row>
    <row r="3" spans="1:15" x14ac:dyDescent="0.3">
      <c r="A3" t="s">
        <v>94</v>
      </c>
      <c r="B3" t="s">
        <v>93</v>
      </c>
      <c r="C3">
        <v>11</v>
      </c>
    </row>
    <row r="4" spans="1:15" x14ac:dyDescent="0.3">
      <c r="A4" t="s">
        <v>95</v>
      </c>
      <c r="B4" t="s">
        <v>96</v>
      </c>
      <c r="C4">
        <v>15</v>
      </c>
    </row>
    <row r="5" spans="1:15" ht="15" thickBot="1" x14ac:dyDescent="0.35">
      <c r="A5" t="s">
        <v>111</v>
      </c>
      <c r="B5" t="s">
        <v>93</v>
      </c>
      <c r="C5">
        <v>14</v>
      </c>
    </row>
    <row r="6" spans="1:15" x14ac:dyDescent="0.3">
      <c r="A6" t="s">
        <v>98</v>
      </c>
      <c r="B6" t="s">
        <v>96</v>
      </c>
      <c r="C6">
        <v>16</v>
      </c>
      <c r="E6" s="72" t="s">
        <v>117</v>
      </c>
      <c r="F6" s="73"/>
      <c r="H6" s="48" t="s">
        <v>116</v>
      </c>
      <c r="I6" s="49">
        <f>COUNTA(Table412[Name])</f>
        <v>15</v>
      </c>
      <c r="O6" t="e" cm="1">
        <f t="array" ref="O6">v</f>
        <v>#NAME?</v>
      </c>
    </row>
    <row r="7" spans="1:15" x14ac:dyDescent="0.3">
      <c r="A7" t="s">
        <v>99</v>
      </c>
      <c r="B7" t="s">
        <v>93</v>
      </c>
      <c r="C7">
        <v>16</v>
      </c>
      <c r="E7" s="44" t="s">
        <v>93</v>
      </c>
      <c r="F7" s="45">
        <f>COUNTIF(Table412[Gender],E7)</f>
        <v>7</v>
      </c>
      <c r="H7" s="44"/>
      <c r="I7" s="45"/>
    </row>
    <row r="8" spans="1:15" ht="15" thickBot="1" x14ac:dyDescent="0.35">
      <c r="A8" t="s">
        <v>100</v>
      </c>
      <c r="B8" t="s">
        <v>96</v>
      </c>
      <c r="C8">
        <v>14</v>
      </c>
      <c r="E8" s="46" t="s">
        <v>96</v>
      </c>
      <c r="F8" s="47">
        <f>COUNTIF(Table412[Gender],E8)</f>
        <v>8</v>
      </c>
      <c r="H8" s="50" t="s">
        <v>119</v>
      </c>
      <c r="I8" s="51">
        <f>COUNTBLANK(Table412[Age])</f>
        <v>1</v>
      </c>
    </row>
    <row r="9" spans="1:15" ht="15" thickBot="1" x14ac:dyDescent="0.35">
      <c r="A9" t="s">
        <v>101</v>
      </c>
      <c r="B9" t="s">
        <v>93</v>
      </c>
      <c r="C9">
        <v>15</v>
      </c>
      <c r="H9" s="44"/>
      <c r="I9" s="45"/>
      <c r="J9" t="e" cm="1">
        <f t="array" ref="J9">COUN</f>
        <v>#NAME?</v>
      </c>
    </row>
    <row r="10" spans="1:15" x14ac:dyDescent="0.3">
      <c r="A10" t="s">
        <v>102</v>
      </c>
      <c r="B10" t="s">
        <v>96</v>
      </c>
      <c r="C10">
        <v>17</v>
      </c>
      <c r="E10" s="72" t="s">
        <v>114</v>
      </c>
      <c r="F10" s="73"/>
      <c r="H10" s="50" t="s">
        <v>120</v>
      </c>
      <c r="I10" s="51">
        <f>SUM(Table412[Age])</f>
        <v>198</v>
      </c>
    </row>
    <row r="11" spans="1:15" x14ac:dyDescent="0.3">
      <c r="A11" t="s">
        <v>99</v>
      </c>
      <c r="B11" t="s">
        <v>93</v>
      </c>
      <c r="C11">
        <v>11</v>
      </c>
      <c r="E11" s="44" t="s">
        <v>93</v>
      </c>
      <c r="F11" s="45">
        <f>AVERAGEIF(Table412[Gender],B2,Table412[Age])</f>
        <v>13.166666666666666</v>
      </c>
      <c r="G11">
        <f>AVERAGEIF(Table412[Gender],E11,Table412[Age])</f>
        <v>13.166666666666666</v>
      </c>
      <c r="H11" s="44"/>
      <c r="I11" s="45"/>
    </row>
    <row r="12" spans="1:15" ht="15" thickBot="1" x14ac:dyDescent="0.35">
      <c r="A12" t="s">
        <v>103</v>
      </c>
      <c r="B12" t="s">
        <v>93</v>
      </c>
      <c r="C12">
        <v>12</v>
      </c>
      <c r="E12" s="46" t="s">
        <v>96</v>
      </c>
      <c r="F12" s="47">
        <f>AVERAGEIF(Table412[Gender],B10,Table412[Age])</f>
        <v>14.875</v>
      </c>
      <c r="H12" s="50" t="s">
        <v>121</v>
      </c>
      <c r="I12" s="51">
        <f>MAX(Table412[Age])</f>
        <v>17</v>
      </c>
      <c r="L12" t="s">
        <v>56</v>
      </c>
      <c r="M12">
        <f>COUNTIF(Table412[[Gender]:[Age]],B2)</f>
        <v>7</v>
      </c>
    </row>
    <row r="13" spans="1:15" x14ac:dyDescent="0.3">
      <c r="A13" t="s">
        <v>104</v>
      </c>
      <c r="B13" t="s">
        <v>96</v>
      </c>
      <c r="C13">
        <v>16</v>
      </c>
      <c r="H13" s="44"/>
      <c r="I13" s="45"/>
      <c r="L13" t="s">
        <v>75</v>
      </c>
      <c r="M13">
        <f>COUNTIF(Table412[],B4)</f>
        <v>8</v>
      </c>
    </row>
    <row r="14" spans="1:15" x14ac:dyDescent="0.3">
      <c r="A14" t="s">
        <v>105</v>
      </c>
      <c r="B14" t="s">
        <v>96</v>
      </c>
      <c r="C14">
        <v>11</v>
      </c>
      <c r="H14" s="50" t="s">
        <v>122</v>
      </c>
      <c r="I14" s="51">
        <f>MIN(Table412[Age])</f>
        <v>11</v>
      </c>
      <c r="M14">
        <f>COUNT(C2)</f>
        <v>0</v>
      </c>
    </row>
    <row r="15" spans="1:15" ht="15" thickBot="1" x14ac:dyDescent="0.35">
      <c r="A15" t="s">
        <v>106</v>
      </c>
      <c r="B15" t="s">
        <v>96</v>
      </c>
      <c r="C15">
        <v>16</v>
      </c>
      <c r="F15" s="26"/>
      <c r="H15" s="44"/>
      <c r="I15" s="45"/>
    </row>
    <row r="16" spans="1:15" ht="15" thickBot="1" x14ac:dyDescent="0.35">
      <c r="A16" t="s">
        <v>107</v>
      </c>
      <c r="B16" t="s">
        <v>96</v>
      </c>
      <c r="C16">
        <v>14</v>
      </c>
      <c r="E16" s="72" t="s">
        <v>118</v>
      </c>
      <c r="F16" s="73"/>
      <c r="H16" s="52" t="s">
        <v>123</v>
      </c>
      <c r="I16" s="53">
        <f>AVERAGE(Table412[Age])</f>
        <v>14.142857142857142</v>
      </c>
    </row>
    <row r="17" spans="3:10" x14ac:dyDescent="0.3">
      <c r="E17" s="44" t="s">
        <v>93</v>
      </c>
      <c r="F17" s="45">
        <f>SUMIF(Table412[Gender],E17,Table412[Age])</f>
        <v>79</v>
      </c>
      <c r="G17">
        <f>SUMIF(Table412[Gender],E17,Table412[Age])</f>
        <v>79</v>
      </c>
    </row>
    <row r="18" spans="3:10" ht="15" thickBot="1" x14ac:dyDescent="0.35">
      <c r="E18" s="46" t="s">
        <v>96</v>
      </c>
      <c r="F18" s="47">
        <f>SUMIF(Table412[Gender],E18,Table412[Age])</f>
        <v>119</v>
      </c>
      <c r="H18" t="e">
        <f>AVERAGEIF(Table412[[#Headers],[Gender]],Table412[[#Headers],[Age]],Table412[])</f>
        <v>#DIV/0!</v>
      </c>
    </row>
    <row r="19" spans="3:10" ht="15" thickBot="1" x14ac:dyDescent="0.35">
      <c r="C19">
        <f>SUM(C3:C16)</f>
        <v>198</v>
      </c>
      <c r="H19">
        <f ca="1">AVERAGEIF(Table412[Gender],B2,Table412[[#Headers],[Age]])</f>
        <v>14.6</v>
      </c>
      <c r="J19">
        <f ca="1">SUMIF(Table412[Gender],B3,Table412[[#Headers],[Age]])</f>
        <v>73</v>
      </c>
    </row>
    <row r="20" spans="3:10" x14ac:dyDescent="0.3">
      <c r="E20" s="72" t="s">
        <v>114</v>
      </c>
      <c r="F20" s="73"/>
    </row>
    <row r="21" spans="3:10" x14ac:dyDescent="0.3">
      <c r="E21" s="44" t="s">
        <v>93</v>
      </c>
      <c r="F21" s="45">
        <f>AVERAGEIF(Table412[Gender],E21,Table412[Age])</f>
        <v>13.166666666666666</v>
      </c>
      <c r="H21" t="e">
        <f>AVERAGEIF(Table412[#All],Table412[[#Headers],[Gender]],Table412[#All])</f>
        <v>#DIV/0!</v>
      </c>
    </row>
    <row r="22" spans="3:10" ht="15" thickBot="1" x14ac:dyDescent="0.35">
      <c r="E22" s="46" t="s">
        <v>96</v>
      </c>
      <c r="F22" s="47">
        <f>AVERAGEIF(Table412[Gender],E22,Table412[Age])</f>
        <v>14.875</v>
      </c>
    </row>
  </sheetData>
  <mergeCells count="4">
    <mergeCell ref="E6:F6"/>
    <mergeCell ref="E10:F10"/>
    <mergeCell ref="E16:F16"/>
    <mergeCell ref="E20:F20"/>
  </mergeCells>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3" tint="-0.249977111117893"/>
  </sheetPr>
  <dimension ref="A1:V263"/>
  <sheetViews>
    <sheetView workbookViewId="0">
      <selection activeCell="J24" sqref="J2:J24"/>
    </sheetView>
  </sheetViews>
  <sheetFormatPr defaultColWidth="11.6640625" defaultRowHeight="14.4" x14ac:dyDescent="0.3"/>
  <cols>
    <col min="3" max="3" width="13.44140625" customWidth="1"/>
    <col min="5" max="5" width="16" customWidth="1"/>
    <col min="6" max="6" width="18.6640625" customWidth="1"/>
    <col min="10" max="10" width="13.21875" bestFit="1" customWidth="1"/>
    <col min="11" max="11" width="16.77734375" bestFit="1" customWidth="1"/>
    <col min="15" max="15" width="16.77734375" bestFit="1" customWidth="1"/>
    <col min="18" max="18" width="16.21875" customWidth="1"/>
    <col min="19" max="19" width="14.33203125" customWidth="1"/>
    <col min="21" max="21" width="12.109375" customWidth="1"/>
    <col min="22" max="22" width="16.21875" customWidth="1"/>
  </cols>
  <sheetData>
    <row r="1" spans="1:18" ht="15.6" x14ac:dyDescent="0.3">
      <c r="A1" s="55" t="s">
        <v>124</v>
      </c>
      <c r="B1" s="56" t="s">
        <v>125</v>
      </c>
      <c r="C1" s="56" t="s">
        <v>126</v>
      </c>
      <c r="D1" s="57" t="s">
        <v>127</v>
      </c>
      <c r="E1" s="56" t="s">
        <v>129</v>
      </c>
      <c r="F1" s="56" t="s">
        <v>130</v>
      </c>
      <c r="G1" s="56" t="s">
        <v>131</v>
      </c>
      <c r="H1" s="58" t="s">
        <v>153</v>
      </c>
      <c r="I1" s="58" t="s">
        <v>154</v>
      </c>
      <c r="J1" s="59" t="s">
        <v>169</v>
      </c>
    </row>
    <row r="2" spans="1:18" x14ac:dyDescent="0.3">
      <c r="A2" s="8">
        <v>10452</v>
      </c>
      <c r="B2" s="60">
        <v>44872</v>
      </c>
      <c r="C2" s="6" t="s">
        <v>132</v>
      </c>
      <c r="D2" s="2">
        <v>3.49</v>
      </c>
      <c r="E2" s="2" t="s">
        <v>133</v>
      </c>
      <c r="F2" s="2" t="s">
        <v>134</v>
      </c>
      <c r="G2" s="6" t="s">
        <v>135</v>
      </c>
      <c r="H2" s="6" t="s">
        <v>152</v>
      </c>
      <c r="I2" s="6">
        <v>574</v>
      </c>
      <c r="J2" s="23">
        <f>Table10[[#This Row],[Quantity2]]*Table10[[#This Row],[Price]]</f>
        <v>2003.2600000000002</v>
      </c>
    </row>
    <row r="3" spans="1:18" x14ac:dyDescent="0.3">
      <c r="A3" s="8">
        <v>10453</v>
      </c>
      <c r="B3" s="60">
        <v>44872</v>
      </c>
      <c r="C3" s="6" t="s">
        <v>136</v>
      </c>
      <c r="D3" s="2">
        <v>2.95</v>
      </c>
      <c r="E3" s="2" t="s">
        <v>133</v>
      </c>
      <c r="F3" s="2" t="s">
        <v>134</v>
      </c>
      <c r="G3" s="6" t="s">
        <v>137</v>
      </c>
      <c r="H3" s="6" t="s">
        <v>148</v>
      </c>
      <c r="I3" s="6">
        <v>746</v>
      </c>
      <c r="J3" s="23">
        <f>Table10[[#This Row],[Quantity2]]*Table10[[#This Row],[Price]]</f>
        <v>2200.7000000000003</v>
      </c>
    </row>
    <row r="4" spans="1:18" x14ac:dyDescent="0.3">
      <c r="A4" s="8">
        <v>10454</v>
      </c>
      <c r="B4" s="60">
        <v>44872</v>
      </c>
      <c r="C4" s="6" t="s">
        <v>138</v>
      </c>
      <c r="D4" s="2">
        <v>4.99</v>
      </c>
      <c r="E4" s="2" t="s">
        <v>139</v>
      </c>
      <c r="F4" s="2" t="s">
        <v>134</v>
      </c>
      <c r="G4" s="6" t="s">
        <v>140</v>
      </c>
      <c r="H4" s="6" t="s">
        <v>149</v>
      </c>
      <c r="I4" s="6">
        <v>201</v>
      </c>
      <c r="J4" s="23">
        <f>Table10[[#This Row],[Quantity2]]*Table10[[#This Row],[Price]]</f>
        <v>1002.99</v>
      </c>
    </row>
    <row r="5" spans="1:18" x14ac:dyDescent="0.3">
      <c r="A5" s="8">
        <v>10455</v>
      </c>
      <c r="B5" s="60">
        <v>44873</v>
      </c>
      <c r="C5" s="6" t="s">
        <v>141</v>
      </c>
      <c r="D5" s="2">
        <v>12.99</v>
      </c>
      <c r="E5" s="2" t="s">
        <v>139</v>
      </c>
      <c r="F5" s="2" t="s">
        <v>142</v>
      </c>
      <c r="G5" s="6" t="s">
        <v>144</v>
      </c>
      <c r="H5" s="6" t="s">
        <v>143</v>
      </c>
      <c r="I5" s="6">
        <v>570</v>
      </c>
      <c r="J5" s="23">
        <f>Table10[[#This Row],[Quantity2]]*Table10[[#This Row],[Price]]</f>
        <v>7404.3</v>
      </c>
    </row>
    <row r="6" spans="1:18" x14ac:dyDescent="0.3">
      <c r="A6" s="8">
        <v>10456</v>
      </c>
      <c r="B6" s="60">
        <v>44873</v>
      </c>
      <c r="C6" s="6" t="s">
        <v>145</v>
      </c>
      <c r="D6" s="2">
        <v>9.9499999999999993</v>
      </c>
      <c r="E6" s="2" t="s">
        <v>139</v>
      </c>
      <c r="F6" s="2" t="s">
        <v>142</v>
      </c>
      <c r="G6" s="6" t="s">
        <v>144</v>
      </c>
      <c r="H6" s="6" t="s">
        <v>143</v>
      </c>
      <c r="I6" s="6">
        <v>202</v>
      </c>
      <c r="J6" s="23">
        <f>Table10[[#This Row],[Quantity2]]*Table10[[#This Row],[Price]]</f>
        <v>2009.8999999999999</v>
      </c>
    </row>
    <row r="7" spans="1:18" x14ac:dyDescent="0.3">
      <c r="A7" s="8">
        <v>10457</v>
      </c>
      <c r="B7" s="60">
        <v>44873</v>
      </c>
      <c r="C7" s="6" t="s">
        <v>132</v>
      </c>
      <c r="D7" s="2">
        <v>3.49</v>
      </c>
      <c r="E7" s="2" t="s">
        <v>139</v>
      </c>
      <c r="F7" s="2" t="s">
        <v>142</v>
      </c>
      <c r="G7" s="6" t="s">
        <v>146</v>
      </c>
      <c r="H7" s="6" t="s">
        <v>147</v>
      </c>
      <c r="I7" s="6">
        <v>574</v>
      </c>
      <c r="J7" s="23">
        <f>Table10[[#This Row],[Quantity2]]*Table10[[#This Row],[Price]]</f>
        <v>2003.2600000000002</v>
      </c>
    </row>
    <row r="8" spans="1:18" x14ac:dyDescent="0.3">
      <c r="A8" s="8">
        <v>10457</v>
      </c>
      <c r="B8" s="60">
        <v>44873</v>
      </c>
      <c r="C8" s="6" t="s">
        <v>132</v>
      </c>
      <c r="D8" s="2">
        <v>3.49</v>
      </c>
      <c r="E8" s="2" t="s">
        <v>139</v>
      </c>
      <c r="F8" s="2" t="s">
        <v>142</v>
      </c>
      <c r="G8" s="6" t="s">
        <v>146</v>
      </c>
      <c r="H8" s="6" t="s">
        <v>147</v>
      </c>
      <c r="I8" s="6">
        <v>574</v>
      </c>
      <c r="J8" s="23">
        <f>Table10[[#This Row],[Quantity2]]*Table10[[#This Row],[Price]]</f>
        <v>2003.2600000000002</v>
      </c>
    </row>
    <row r="9" spans="1:18" x14ac:dyDescent="0.3">
      <c r="A9" s="8">
        <v>10459</v>
      </c>
      <c r="B9" s="60">
        <v>44873</v>
      </c>
      <c r="C9" s="6" t="s">
        <v>138</v>
      </c>
      <c r="D9" s="2">
        <v>4.99</v>
      </c>
      <c r="E9" s="2" t="s">
        <v>139</v>
      </c>
      <c r="F9" s="2" t="s">
        <v>142</v>
      </c>
      <c r="G9" s="6" t="s">
        <v>144</v>
      </c>
      <c r="H9" s="6" t="s">
        <v>143</v>
      </c>
      <c r="I9" s="6">
        <v>201</v>
      </c>
      <c r="J9" s="23">
        <f>Table10[[#This Row],[Quantity2]]*Table10[[#This Row],[Price]]</f>
        <v>1002.99</v>
      </c>
    </row>
    <row r="10" spans="1:18" x14ac:dyDescent="0.3">
      <c r="A10" s="8">
        <v>10460</v>
      </c>
      <c r="B10" s="60">
        <v>44874</v>
      </c>
      <c r="C10" s="6" t="s">
        <v>141</v>
      </c>
      <c r="D10" s="2">
        <v>12.99</v>
      </c>
      <c r="E10" s="2" t="s">
        <v>139</v>
      </c>
      <c r="F10" s="2" t="s">
        <v>142</v>
      </c>
      <c r="G10" s="6" t="s">
        <v>146</v>
      </c>
      <c r="H10" s="6" t="s">
        <v>147</v>
      </c>
      <c r="I10" s="6">
        <v>555</v>
      </c>
      <c r="J10" s="23">
        <f>Table10[[#This Row],[Quantity2]]*Table10[[#This Row],[Price]]</f>
        <v>7209.45</v>
      </c>
    </row>
    <row r="11" spans="1:18" ht="15" thickBot="1" x14ac:dyDescent="0.35">
      <c r="A11" s="8">
        <v>10461</v>
      </c>
      <c r="B11" s="60">
        <v>44874</v>
      </c>
      <c r="C11" s="6" t="s">
        <v>145</v>
      </c>
      <c r="D11" s="2">
        <v>9.9499999999999993</v>
      </c>
      <c r="E11" s="2" t="s">
        <v>139</v>
      </c>
      <c r="F11" s="2" t="s">
        <v>142</v>
      </c>
      <c r="G11" s="6" t="s">
        <v>146</v>
      </c>
      <c r="H11" s="6" t="s">
        <v>147</v>
      </c>
      <c r="I11" s="6">
        <v>202</v>
      </c>
      <c r="J11" s="23">
        <f>Table10[[#This Row],[Quantity2]]*Table10[[#This Row],[Price]]</f>
        <v>2009.8999999999999</v>
      </c>
    </row>
    <row r="12" spans="1:18" ht="15" thickBot="1" x14ac:dyDescent="0.35">
      <c r="A12" s="8">
        <v>10462</v>
      </c>
      <c r="B12" s="60">
        <v>44874</v>
      </c>
      <c r="C12" s="6" t="s">
        <v>132</v>
      </c>
      <c r="D12" s="2">
        <v>3.49</v>
      </c>
      <c r="E12" s="2" t="s">
        <v>139</v>
      </c>
      <c r="F12" s="2" t="s">
        <v>142</v>
      </c>
      <c r="G12" s="6" t="s">
        <v>146</v>
      </c>
      <c r="H12" s="6" t="s">
        <v>147</v>
      </c>
      <c r="I12" s="6">
        <v>574</v>
      </c>
      <c r="J12" s="23">
        <f>Table10[[#This Row],[Quantity2]]*Table10[[#This Row],[Price]]</f>
        <v>2003.2600000000002</v>
      </c>
      <c r="L12" s="54" t="s">
        <v>127</v>
      </c>
      <c r="M12" s="54"/>
    </row>
    <row r="13" spans="1:18" x14ac:dyDescent="0.3">
      <c r="A13" s="8">
        <v>10463</v>
      </c>
      <c r="B13" s="60">
        <v>44874</v>
      </c>
      <c r="C13" s="6" t="s">
        <v>136</v>
      </c>
      <c r="D13" s="2">
        <v>2.95</v>
      </c>
      <c r="E13" s="2" t="s">
        <v>139</v>
      </c>
      <c r="F13" s="2" t="s">
        <v>142</v>
      </c>
      <c r="G13" s="6" t="s">
        <v>146</v>
      </c>
      <c r="H13" s="6" t="s">
        <v>147</v>
      </c>
      <c r="I13" s="6">
        <v>678</v>
      </c>
      <c r="J13" s="23">
        <f>Table10[[#This Row],[Quantity2]]*Table10[[#This Row],[Price]]</f>
        <v>2000.1000000000001</v>
      </c>
      <c r="L13" s="25" t="s">
        <v>61</v>
      </c>
      <c r="M13" s="18" t="s">
        <v>168</v>
      </c>
      <c r="O13" s="54" t="s">
        <v>128</v>
      </c>
      <c r="P13" s="54"/>
    </row>
    <row r="14" spans="1:18" x14ac:dyDescent="0.3">
      <c r="A14" s="8">
        <v>10464</v>
      </c>
      <c r="B14" s="60">
        <v>44874</v>
      </c>
      <c r="C14" s="6" t="s">
        <v>138</v>
      </c>
      <c r="D14" s="2">
        <v>4.99</v>
      </c>
      <c r="E14" s="2" t="s">
        <v>139</v>
      </c>
      <c r="F14" s="2" t="s">
        <v>142</v>
      </c>
      <c r="G14" s="6" t="s">
        <v>146</v>
      </c>
      <c r="H14" s="6" t="s">
        <v>147</v>
      </c>
      <c r="I14" s="6">
        <v>201</v>
      </c>
      <c r="J14" s="23">
        <f>Table10[[#This Row],[Quantity2]]*Table10[[#This Row],[Price]]</f>
        <v>1002.99</v>
      </c>
      <c r="L14" s="28" t="s">
        <v>155</v>
      </c>
      <c r="M14" s="23">
        <v>7.2691221374045982</v>
      </c>
      <c r="O14" s="25" t="s">
        <v>61</v>
      </c>
      <c r="P14" s="18" t="s">
        <v>168</v>
      </c>
    </row>
    <row r="15" spans="1:18" x14ac:dyDescent="0.3">
      <c r="A15" s="8">
        <v>10465</v>
      </c>
      <c r="B15" s="60">
        <v>44875</v>
      </c>
      <c r="C15" s="6" t="s">
        <v>141</v>
      </c>
      <c r="D15" s="2">
        <v>12.99</v>
      </c>
      <c r="E15" s="2" t="s">
        <v>139</v>
      </c>
      <c r="F15" s="2" t="s">
        <v>142</v>
      </c>
      <c r="G15" s="6" t="s">
        <v>137</v>
      </c>
      <c r="H15" s="6" t="s">
        <v>148</v>
      </c>
      <c r="I15" s="6">
        <v>555</v>
      </c>
      <c r="J15" s="23">
        <f>Table10[[#This Row],[Quantity2]]*Table10[[#This Row],[Price]]</f>
        <v>7209.45</v>
      </c>
      <c r="L15" s="28" t="s">
        <v>156</v>
      </c>
      <c r="M15" s="23">
        <v>0.29992325698176825</v>
      </c>
      <c r="O15" s="28" t="s">
        <v>155</v>
      </c>
      <c r="P15" s="23">
        <v>463.24045801526717</v>
      </c>
    </row>
    <row r="16" spans="1:18" x14ac:dyDescent="0.3">
      <c r="A16" s="8">
        <v>10466</v>
      </c>
      <c r="B16" s="60">
        <v>44875</v>
      </c>
      <c r="C16" s="6" t="s">
        <v>145</v>
      </c>
      <c r="D16" s="2">
        <v>9.9499999999999993</v>
      </c>
      <c r="E16" s="2" t="s">
        <v>139</v>
      </c>
      <c r="F16" s="2" t="s">
        <v>142</v>
      </c>
      <c r="G16" s="6" t="s">
        <v>137</v>
      </c>
      <c r="H16" s="6" t="s">
        <v>148</v>
      </c>
      <c r="I16" s="6">
        <v>202</v>
      </c>
      <c r="J16" s="23">
        <f>Table10[[#This Row],[Quantity2]]*Table10[[#This Row],[Price]]</f>
        <v>2009.8999999999999</v>
      </c>
      <c r="L16" s="28" t="s">
        <v>157</v>
      </c>
      <c r="M16" s="23">
        <v>4.99</v>
      </c>
      <c r="O16" s="28" t="s">
        <v>156</v>
      </c>
      <c r="P16" s="23">
        <v>13.256100265505879</v>
      </c>
      <c r="R16" t="s">
        <v>171</v>
      </c>
    </row>
    <row r="17" spans="1:22" x14ac:dyDescent="0.3">
      <c r="A17" s="8">
        <v>10467</v>
      </c>
      <c r="B17" s="60">
        <v>44875</v>
      </c>
      <c r="C17" s="6" t="s">
        <v>132</v>
      </c>
      <c r="D17" s="2">
        <v>3.49</v>
      </c>
      <c r="E17" s="2" t="s">
        <v>139</v>
      </c>
      <c r="F17" s="2" t="s">
        <v>142</v>
      </c>
      <c r="G17" s="6" t="s">
        <v>137</v>
      </c>
      <c r="H17" s="6" t="s">
        <v>148</v>
      </c>
      <c r="I17" s="6">
        <v>574</v>
      </c>
      <c r="J17" s="23">
        <f>Table10[[#This Row],[Quantity2]]*Table10[[#This Row],[Price]]</f>
        <v>2003.2600000000002</v>
      </c>
      <c r="L17" s="28" t="s">
        <v>158</v>
      </c>
      <c r="M17" s="23">
        <v>3.49</v>
      </c>
      <c r="O17" s="28" t="s">
        <v>157</v>
      </c>
      <c r="P17" s="23">
        <v>547</v>
      </c>
      <c r="R17">
        <v>821544.3699999986</v>
      </c>
    </row>
    <row r="18" spans="1:22" x14ac:dyDescent="0.3">
      <c r="A18" s="8">
        <v>10468</v>
      </c>
      <c r="B18" s="60">
        <v>44875</v>
      </c>
      <c r="C18" s="6" t="s">
        <v>136</v>
      </c>
      <c r="D18" s="2">
        <v>2.95</v>
      </c>
      <c r="E18" s="2" t="s">
        <v>139</v>
      </c>
      <c r="F18" s="2" t="s">
        <v>142</v>
      </c>
      <c r="G18" s="6" t="s">
        <v>137</v>
      </c>
      <c r="H18" s="6" t="s">
        <v>148</v>
      </c>
      <c r="I18" s="6">
        <v>678</v>
      </c>
      <c r="J18" s="23">
        <f>Table10[[#This Row],[Quantity2]]*Table10[[#This Row],[Price]]</f>
        <v>2000.1000000000001</v>
      </c>
      <c r="L18" s="28" t="s">
        <v>159</v>
      </c>
      <c r="M18" s="23">
        <v>4.8546820226025691</v>
      </c>
      <c r="O18" s="28" t="s">
        <v>158</v>
      </c>
      <c r="P18" s="23">
        <v>201</v>
      </c>
    </row>
    <row r="19" spans="1:22" x14ac:dyDescent="0.3">
      <c r="A19" s="8">
        <v>10468</v>
      </c>
      <c r="B19" s="60">
        <v>44875</v>
      </c>
      <c r="C19" s="6" t="s">
        <v>136</v>
      </c>
      <c r="D19" s="2">
        <v>2.95</v>
      </c>
      <c r="E19" s="2" t="s">
        <v>139</v>
      </c>
      <c r="F19" s="2" t="s">
        <v>142</v>
      </c>
      <c r="G19" s="6" t="s">
        <v>137</v>
      </c>
      <c r="H19" s="6" t="s">
        <v>148</v>
      </c>
      <c r="I19" s="6">
        <v>678</v>
      </c>
      <c r="J19" s="23">
        <f>Table10[[#This Row],[Quantity2]]*Table10[[#This Row],[Price]]</f>
        <v>2000.1000000000001</v>
      </c>
      <c r="L19" s="28" t="s">
        <v>160</v>
      </c>
      <c r="M19" s="23">
        <v>23.567937540580573</v>
      </c>
      <c r="O19" s="28" t="s">
        <v>159</v>
      </c>
      <c r="P19" s="23">
        <v>214.56872766849321</v>
      </c>
    </row>
    <row r="20" spans="1:22" x14ac:dyDescent="0.3">
      <c r="A20" s="8">
        <v>10470</v>
      </c>
      <c r="B20" s="60">
        <v>44876</v>
      </c>
      <c r="C20" s="6" t="s">
        <v>141</v>
      </c>
      <c r="D20" s="2">
        <v>12.99</v>
      </c>
      <c r="E20" s="2" t="s">
        <v>139</v>
      </c>
      <c r="F20" s="2" t="s">
        <v>142</v>
      </c>
      <c r="G20" s="6" t="s">
        <v>137</v>
      </c>
      <c r="H20" s="6" t="s">
        <v>148</v>
      </c>
      <c r="I20" s="6">
        <v>555</v>
      </c>
      <c r="J20" s="23">
        <f>Table10[[#This Row],[Quantity2]]*Table10[[#This Row],[Price]]</f>
        <v>7209.45</v>
      </c>
      <c r="L20" s="28" t="s">
        <v>161</v>
      </c>
      <c r="M20" s="23">
        <v>4.7442878382474785</v>
      </c>
      <c r="O20" s="28" t="s">
        <v>160</v>
      </c>
      <c r="P20" s="23">
        <v>46039.738893276</v>
      </c>
    </row>
    <row r="21" spans="1:22" x14ac:dyDescent="0.3">
      <c r="A21" s="8">
        <v>10471</v>
      </c>
      <c r="B21" s="60">
        <v>44876</v>
      </c>
      <c r="C21" s="6" t="s">
        <v>145</v>
      </c>
      <c r="D21" s="2">
        <v>9.9499999999999993</v>
      </c>
      <c r="E21" s="2" t="s">
        <v>139</v>
      </c>
      <c r="F21" s="2" t="s">
        <v>142</v>
      </c>
      <c r="G21" s="6" t="s">
        <v>137</v>
      </c>
      <c r="H21" s="6" t="s">
        <v>148</v>
      </c>
      <c r="I21" s="6">
        <v>202</v>
      </c>
      <c r="J21" s="23">
        <f>Table10[[#This Row],[Quantity2]]*Table10[[#This Row],[Price]]</f>
        <v>2009.8999999999999</v>
      </c>
      <c r="L21" s="28" t="s">
        <v>162</v>
      </c>
      <c r="M21" s="23">
        <v>1.6447757638390159</v>
      </c>
      <c r="O21" s="28" t="s">
        <v>161</v>
      </c>
      <c r="P21" s="23">
        <v>-1.7158256375568299</v>
      </c>
    </row>
    <row r="22" spans="1:22" x14ac:dyDescent="0.3">
      <c r="A22" s="8">
        <v>10472</v>
      </c>
      <c r="B22" s="60">
        <v>44876</v>
      </c>
      <c r="C22" s="6" t="s">
        <v>132</v>
      </c>
      <c r="D22" s="2">
        <v>3.49</v>
      </c>
      <c r="E22" s="2" t="s">
        <v>139</v>
      </c>
      <c r="F22" s="2" t="s">
        <v>142</v>
      </c>
      <c r="G22" s="6" t="s">
        <v>137</v>
      </c>
      <c r="H22" s="6" t="s">
        <v>148</v>
      </c>
      <c r="I22" s="6">
        <v>631</v>
      </c>
      <c r="J22" s="23">
        <f>Table10[[#This Row],[Quantity2]]*Table10[[#This Row],[Price]]</f>
        <v>2202.19</v>
      </c>
      <c r="L22" s="28" t="s">
        <v>163</v>
      </c>
      <c r="M22" s="23">
        <v>30.27</v>
      </c>
      <c r="O22" s="28" t="s">
        <v>162</v>
      </c>
      <c r="P22" s="23">
        <v>-0.22953058524841083</v>
      </c>
    </row>
    <row r="23" spans="1:22" x14ac:dyDescent="0.3">
      <c r="A23" s="8">
        <v>10473</v>
      </c>
      <c r="B23" s="60">
        <v>44876</v>
      </c>
      <c r="C23" s="6" t="s">
        <v>136</v>
      </c>
      <c r="D23" s="2">
        <v>2.95</v>
      </c>
      <c r="E23" s="2" t="s">
        <v>139</v>
      </c>
      <c r="F23" s="2" t="s">
        <v>142</v>
      </c>
      <c r="G23" s="6" t="s">
        <v>137</v>
      </c>
      <c r="H23" s="6" t="s">
        <v>148</v>
      </c>
      <c r="I23" s="6">
        <v>678</v>
      </c>
      <c r="J23" s="23">
        <f>Table10[[#This Row],[Quantity2]]*Table10[[#This Row],[Price]]</f>
        <v>2000.1000000000001</v>
      </c>
      <c r="L23" s="28" t="s">
        <v>164</v>
      </c>
      <c r="M23" s="23">
        <v>2.95</v>
      </c>
      <c r="O23" s="28" t="s">
        <v>163</v>
      </c>
      <c r="P23" s="23">
        <v>554</v>
      </c>
    </row>
    <row r="24" spans="1:22" x14ac:dyDescent="0.3">
      <c r="A24" s="8">
        <v>10474</v>
      </c>
      <c r="B24" s="60">
        <v>44876</v>
      </c>
      <c r="C24" s="6" t="s">
        <v>138</v>
      </c>
      <c r="D24" s="2">
        <v>4.99</v>
      </c>
      <c r="E24" s="2" t="s">
        <v>139</v>
      </c>
      <c r="F24" s="2" t="s">
        <v>142</v>
      </c>
      <c r="G24" s="6" t="s">
        <v>137</v>
      </c>
      <c r="H24" s="6" t="s">
        <v>148</v>
      </c>
      <c r="I24" s="6">
        <v>201</v>
      </c>
      <c r="J24" s="23">
        <f>Table10[[#This Row],[Quantity2]]*Table10[[#This Row],[Price]]</f>
        <v>1002.99</v>
      </c>
      <c r="L24" s="28" t="s">
        <v>165</v>
      </c>
      <c r="M24" s="23">
        <v>33.22</v>
      </c>
      <c r="O24" s="28" t="s">
        <v>164</v>
      </c>
      <c r="P24" s="23">
        <v>201</v>
      </c>
      <c r="R24" t="s">
        <v>171</v>
      </c>
    </row>
    <row r="25" spans="1:22" x14ac:dyDescent="0.3">
      <c r="A25" s="8">
        <v>10475</v>
      </c>
      <c r="B25" s="60">
        <v>44877</v>
      </c>
      <c r="C25" s="6" t="s">
        <v>141</v>
      </c>
      <c r="D25" s="2">
        <v>12.99</v>
      </c>
      <c r="E25" s="2" t="s">
        <v>139</v>
      </c>
      <c r="F25" s="2" t="s">
        <v>142</v>
      </c>
      <c r="G25" s="6" t="s">
        <v>137</v>
      </c>
      <c r="H25" s="6" t="s">
        <v>148</v>
      </c>
      <c r="I25" s="6">
        <v>524</v>
      </c>
      <c r="J25" s="23">
        <f>Table10[[#This Row],[Quantity2]]*Table10[[#This Row],[Price]]</f>
        <v>6806.76</v>
      </c>
      <c r="L25" s="28" t="s">
        <v>166</v>
      </c>
      <c r="M25" s="23">
        <v>1904.5100000000048</v>
      </c>
      <c r="O25" s="28" t="s">
        <v>165</v>
      </c>
      <c r="P25" s="23">
        <v>755</v>
      </c>
      <c r="R25">
        <v>821544.3699999986</v>
      </c>
    </row>
    <row r="26" spans="1:22" x14ac:dyDescent="0.3">
      <c r="A26" s="8">
        <v>10476</v>
      </c>
      <c r="B26" s="60">
        <v>44877</v>
      </c>
      <c r="C26" s="6" t="s">
        <v>145</v>
      </c>
      <c r="D26" s="2">
        <v>9.9499999999999993</v>
      </c>
      <c r="E26" s="2" t="s">
        <v>139</v>
      </c>
      <c r="F26" s="2" t="s">
        <v>142</v>
      </c>
      <c r="G26" s="6" t="s">
        <v>137</v>
      </c>
      <c r="H26" s="6" t="s">
        <v>148</v>
      </c>
      <c r="I26" s="6">
        <v>202</v>
      </c>
      <c r="J26" s="23">
        <f>Table10[[#This Row],[Quantity2]]*Table10[[#This Row],[Price]]</f>
        <v>2009.8999999999999</v>
      </c>
      <c r="L26" s="24" t="s">
        <v>167</v>
      </c>
      <c r="M26" s="17">
        <v>262</v>
      </c>
      <c r="O26" s="28" t="s">
        <v>166</v>
      </c>
      <c r="P26" s="23">
        <v>121369</v>
      </c>
    </row>
    <row r="27" spans="1:22" x14ac:dyDescent="0.3">
      <c r="A27" s="8">
        <v>10477</v>
      </c>
      <c r="B27" s="60">
        <v>44877</v>
      </c>
      <c r="C27" s="6" t="s">
        <v>132</v>
      </c>
      <c r="D27" s="2">
        <v>3.49</v>
      </c>
      <c r="E27" s="2" t="s">
        <v>139</v>
      </c>
      <c r="F27" s="2" t="s">
        <v>142</v>
      </c>
      <c r="G27" s="6" t="s">
        <v>137</v>
      </c>
      <c r="H27" s="6" t="s">
        <v>148</v>
      </c>
      <c r="I27" s="6">
        <v>631</v>
      </c>
      <c r="J27" s="23">
        <f>Table10[[#This Row],[Quantity2]]*Table10[[#This Row],[Price]]</f>
        <v>2202.19</v>
      </c>
      <c r="O27" s="24" t="s">
        <v>167</v>
      </c>
      <c r="P27" s="17">
        <v>262</v>
      </c>
    </row>
    <row r="28" spans="1:22" x14ac:dyDescent="0.3">
      <c r="A28" s="8">
        <v>10478</v>
      </c>
      <c r="B28" s="60">
        <v>44877</v>
      </c>
      <c r="C28" s="6" t="s">
        <v>136</v>
      </c>
      <c r="D28" s="2">
        <v>2.95</v>
      </c>
      <c r="E28" s="2" t="s">
        <v>139</v>
      </c>
      <c r="F28" s="2" t="s">
        <v>142</v>
      </c>
      <c r="G28" s="6" t="s">
        <v>137</v>
      </c>
      <c r="H28" s="6" t="s">
        <v>148</v>
      </c>
      <c r="I28" s="6">
        <v>678</v>
      </c>
      <c r="J28" s="23">
        <f>Table10[[#This Row],[Quantity2]]*Table10[[#This Row],[Price]]</f>
        <v>2000.1000000000001</v>
      </c>
      <c r="R28" s="25" t="s">
        <v>108</v>
      </c>
      <c r="S28" s="18" t="s">
        <v>170</v>
      </c>
      <c r="U28" s="25" t="s">
        <v>108</v>
      </c>
      <c r="V28" s="18" t="s">
        <v>171</v>
      </c>
    </row>
    <row r="29" spans="1:22" x14ac:dyDescent="0.3">
      <c r="A29" s="8">
        <v>10479</v>
      </c>
      <c r="B29" s="60">
        <v>44877</v>
      </c>
      <c r="C29" s="6" t="s">
        <v>138</v>
      </c>
      <c r="D29" s="2">
        <v>4.99</v>
      </c>
      <c r="E29" s="2" t="s">
        <v>139</v>
      </c>
      <c r="F29" s="2" t="s">
        <v>142</v>
      </c>
      <c r="G29" s="6" t="s">
        <v>137</v>
      </c>
      <c r="H29" s="6" t="s">
        <v>148</v>
      </c>
      <c r="I29" s="6">
        <v>201</v>
      </c>
      <c r="J29" s="23">
        <f>Table10[[#This Row],[Quantity2]]*Table10[[#This Row],[Price]]</f>
        <v>1002.99</v>
      </c>
      <c r="R29" s="28" t="s">
        <v>141</v>
      </c>
      <c r="S29" s="23">
        <v>703.47000000000037</v>
      </c>
      <c r="U29" s="28" t="s">
        <v>142</v>
      </c>
      <c r="V29" s="23">
        <v>0.50298207265421346</v>
      </c>
    </row>
    <row r="30" spans="1:22" x14ac:dyDescent="0.3">
      <c r="A30" s="8">
        <v>10480</v>
      </c>
      <c r="B30" s="60">
        <v>44878</v>
      </c>
      <c r="C30" s="6" t="s">
        <v>141</v>
      </c>
      <c r="D30" s="2">
        <v>12.99</v>
      </c>
      <c r="E30" s="2" t="s">
        <v>139</v>
      </c>
      <c r="F30" s="2" t="s">
        <v>142</v>
      </c>
      <c r="G30" s="6" t="s">
        <v>137</v>
      </c>
      <c r="H30" s="6" t="s">
        <v>148</v>
      </c>
      <c r="I30" s="6">
        <v>509</v>
      </c>
      <c r="J30" s="23">
        <f>Table10[[#This Row],[Quantity2]]*Table10[[#This Row],[Price]]</f>
        <v>6611.91</v>
      </c>
      <c r="R30" s="28" t="s">
        <v>145</v>
      </c>
      <c r="S30" s="23">
        <v>536.49999999999966</v>
      </c>
      <c r="U30" s="28" t="s">
        <v>151</v>
      </c>
      <c r="V30" s="23">
        <v>0.29151699986697005</v>
      </c>
    </row>
    <row r="31" spans="1:22" x14ac:dyDescent="0.3">
      <c r="A31" s="8">
        <v>10481</v>
      </c>
      <c r="B31" s="60">
        <v>44878</v>
      </c>
      <c r="C31" s="6" t="s">
        <v>145</v>
      </c>
      <c r="D31" s="2">
        <v>9.9499999999999993</v>
      </c>
      <c r="E31" s="2" t="s">
        <v>139</v>
      </c>
      <c r="F31" s="2" t="s">
        <v>142</v>
      </c>
      <c r="G31" s="6" t="s">
        <v>137</v>
      </c>
      <c r="H31" s="6" t="s">
        <v>148</v>
      </c>
      <c r="I31" s="6">
        <v>202</v>
      </c>
      <c r="J31" s="23">
        <f>Table10[[#This Row],[Quantity2]]*Table10[[#This Row],[Price]]</f>
        <v>2009.8999999999999</v>
      </c>
      <c r="R31" s="28" t="s">
        <v>138</v>
      </c>
      <c r="S31" s="23">
        <v>270.94000000000017</v>
      </c>
      <c r="U31" s="28" t="s">
        <v>134</v>
      </c>
      <c r="V31" s="23">
        <v>0.20550092747881654</v>
      </c>
    </row>
    <row r="32" spans="1:22" x14ac:dyDescent="0.3">
      <c r="A32" s="8">
        <v>10482</v>
      </c>
      <c r="B32" s="60">
        <v>44878</v>
      </c>
      <c r="C32" s="6" t="s">
        <v>132</v>
      </c>
      <c r="D32" s="2">
        <v>25.5</v>
      </c>
      <c r="E32" s="2" t="s">
        <v>139</v>
      </c>
      <c r="F32" s="2" t="s">
        <v>142</v>
      </c>
      <c r="G32" s="6" t="s">
        <v>140</v>
      </c>
      <c r="H32" s="6" t="s">
        <v>149</v>
      </c>
      <c r="I32" s="6">
        <v>631</v>
      </c>
      <c r="J32" s="23">
        <f>Table10[[#This Row],[Quantity2]]*Table10[[#This Row],[Price]]</f>
        <v>16090.5</v>
      </c>
      <c r="R32" s="28" t="s">
        <v>132</v>
      </c>
      <c r="S32" s="23">
        <v>206.98000000000013</v>
      </c>
      <c r="U32" s="24" t="s">
        <v>109</v>
      </c>
      <c r="V32" s="17">
        <v>1</v>
      </c>
    </row>
    <row r="33" spans="1:19" x14ac:dyDescent="0.3">
      <c r="A33" s="8">
        <v>10483</v>
      </c>
      <c r="B33" s="60">
        <v>44878</v>
      </c>
      <c r="C33" s="6" t="s">
        <v>136</v>
      </c>
      <c r="D33" s="2">
        <v>33.22</v>
      </c>
      <c r="E33" s="2" t="s">
        <v>139</v>
      </c>
      <c r="F33" s="2" t="s">
        <v>142</v>
      </c>
      <c r="G33" s="6" t="s">
        <v>140</v>
      </c>
      <c r="H33" s="6" t="s">
        <v>149</v>
      </c>
      <c r="I33" s="6">
        <v>678</v>
      </c>
      <c r="J33" s="23">
        <f>Table10[[#This Row],[Quantity2]]*Table10[[#This Row],[Price]]</f>
        <v>22523.16</v>
      </c>
      <c r="R33" s="28" t="s">
        <v>136</v>
      </c>
      <c r="S33" s="23">
        <v>186.61999999999986</v>
      </c>
    </row>
    <row r="34" spans="1:19" x14ac:dyDescent="0.3">
      <c r="A34" s="8">
        <v>10484</v>
      </c>
      <c r="B34" s="60">
        <v>44878</v>
      </c>
      <c r="C34" s="6" t="s">
        <v>138</v>
      </c>
      <c r="D34" s="2">
        <v>21.44</v>
      </c>
      <c r="E34" s="2" t="s">
        <v>139</v>
      </c>
      <c r="F34" s="2" t="s">
        <v>142</v>
      </c>
      <c r="G34" s="6" t="s">
        <v>140</v>
      </c>
      <c r="H34" s="6" t="s">
        <v>149</v>
      </c>
      <c r="I34" s="6">
        <v>201</v>
      </c>
      <c r="J34" s="23">
        <f>Table10[[#This Row],[Quantity2]]*Table10[[#This Row],[Price]]</f>
        <v>4309.4400000000005</v>
      </c>
      <c r="R34" s="24" t="s">
        <v>109</v>
      </c>
      <c r="S34" s="17">
        <v>1904.5100000000002</v>
      </c>
    </row>
    <row r="35" spans="1:19" x14ac:dyDescent="0.3">
      <c r="A35" s="8">
        <v>10485</v>
      </c>
      <c r="B35" s="60">
        <v>44879</v>
      </c>
      <c r="C35" s="6" t="s">
        <v>141</v>
      </c>
      <c r="D35" s="2">
        <v>27.99</v>
      </c>
      <c r="E35" s="2" t="s">
        <v>139</v>
      </c>
      <c r="F35" s="2" t="s">
        <v>142</v>
      </c>
      <c r="G35" s="6" t="s">
        <v>140</v>
      </c>
      <c r="H35" s="6" t="s">
        <v>149</v>
      </c>
      <c r="I35" s="6">
        <v>524</v>
      </c>
      <c r="J35" s="23">
        <f>Table10[[#This Row],[Quantity2]]*Table10[[#This Row],[Price]]</f>
        <v>14666.759999999998</v>
      </c>
    </row>
    <row r="36" spans="1:19" x14ac:dyDescent="0.3">
      <c r="A36" s="8">
        <v>10486</v>
      </c>
      <c r="B36" s="60">
        <v>44879</v>
      </c>
      <c r="C36" s="6" t="s">
        <v>145</v>
      </c>
      <c r="D36" s="2">
        <v>29.05</v>
      </c>
      <c r="E36" s="2" t="s">
        <v>139</v>
      </c>
      <c r="F36" s="2" t="s">
        <v>142</v>
      </c>
      <c r="G36" s="6" t="s">
        <v>140</v>
      </c>
      <c r="H36" s="6" t="s">
        <v>149</v>
      </c>
      <c r="I36" s="6">
        <v>202</v>
      </c>
      <c r="J36" s="23">
        <f>Table10[[#This Row],[Quantity2]]*Table10[[#This Row],[Price]]</f>
        <v>5868.1</v>
      </c>
    </row>
    <row r="37" spans="1:19" x14ac:dyDescent="0.3">
      <c r="A37" s="8">
        <v>10487</v>
      </c>
      <c r="B37" s="60">
        <v>44879</v>
      </c>
      <c r="C37" s="6" t="s">
        <v>132</v>
      </c>
      <c r="D37" s="2">
        <v>3.49</v>
      </c>
      <c r="E37" s="2" t="s">
        <v>139</v>
      </c>
      <c r="F37" s="2" t="s">
        <v>142</v>
      </c>
      <c r="G37" s="6" t="s">
        <v>140</v>
      </c>
      <c r="H37" s="6" t="s">
        <v>149</v>
      </c>
      <c r="I37" s="6">
        <v>631</v>
      </c>
      <c r="J37" s="23">
        <f>Table10[[#This Row],[Quantity2]]*Table10[[#This Row],[Price]]</f>
        <v>2202.19</v>
      </c>
    </row>
    <row r="38" spans="1:19" x14ac:dyDescent="0.3">
      <c r="A38" s="8">
        <v>10488</v>
      </c>
      <c r="B38" s="60">
        <v>44879</v>
      </c>
      <c r="C38" s="6" t="s">
        <v>136</v>
      </c>
      <c r="D38" s="2">
        <v>2.95</v>
      </c>
      <c r="E38" s="2" t="s">
        <v>139</v>
      </c>
      <c r="F38" s="2" t="s">
        <v>142</v>
      </c>
      <c r="G38" s="6" t="s">
        <v>140</v>
      </c>
      <c r="H38" s="6" t="s">
        <v>149</v>
      </c>
      <c r="I38" s="6">
        <v>678</v>
      </c>
      <c r="J38" s="23">
        <f>Table10[[#This Row],[Quantity2]]*Table10[[#This Row],[Price]]</f>
        <v>2000.1000000000001</v>
      </c>
    </row>
    <row r="39" spans="1:19" x14ac:dyDescent="0.3">
      <c r="A39" s="8">
        <v>10489</v>
      </c>
      <c r="B39" s="60">
        <v>44879</v>
      </c>
      <c r="C39" s="6" t="s">
        <v>138</v>
      </c>
      <c r="D39" s="2">
        <v>4.99</v>
      </c>
      <c r="E39" s="2" t="s">
        <v>139</v>
      </c>
      <c r="F39" s="2" t="s">
        <v>142</v>
      </c>
      <c r="G39" s="6" t="s">
        <v>137</v>
      </c>
      <c r="H39" s="6" t="s">
        <v>148</v>
      </c>
      <c r="I39" s="6">
        <v>201</v>
      </c>
      <c r="J39" s="23">
        <f>Table10[[#This Row],[Quantity2]]*Table10[[#This Row],[Price]]</f>
        <v>1002.99</v>
      </c>
    </row>
    <row r="40" spans="1:19" x14ac:dyDescent="0.3">
      <c r="A40" s="8">
        <v>10490</v>
      </c>
      <c r="B40" s="60">
        <v>44880</v>
      </c>
      <c r="C40" s="6" t="s">
        <v>141</v>
      </c>
      <c r="D40" s="2">
        <v>12.99</v>
      </c>
      <c r="E40" s="2" t="s">
        <v>139</v>
      </c>
      <c r="F40" s="2" t="s">
        <v>142</v>
      </c>
      <c r="G40" s="6" t="s">
        <v>137</v>
      </c>
      <c r="H40" s="6" t="s">
        <v>148</v>
      </c>
      <c r="I40" s="6">
        <v>509</v>
      </c>
      <c r="J40" s="23">
        <f>Table10[[#This Row],[Quantity2]]*Table10[[#This Row],[Price]]</f>
        <v>6611.91</v>
      </c>
    </row>
    <row r="41" spans="1:19" x14ac:dyDescent="0.3">
      <c r="A41" s="8">
        <v>10491</v>
      </c>
      <c r="B41" s="60">
        <v>44880</v>
      </c>
      <c r="C41" s="6" t="s">
        <v>145</v>
      </c>
      <c r="D41" s="2">
        <v>9.9499999999999993</v>
      </c>
      <c r="E41" s="2" t="s">
        <v>139</v>
      </c>
      <c r="F41" s="2" t="s">
        <v>142</v>
      </c>
      <c r="G41" s="6" t="s">
        <v>137</v>
      </c>
      <c r="H41" s="6" t="s">
        <v>148</v>
      </c>
      <c r="I41" s="6">
        <v>202</v>
      </c>
      <c r="J41" s="23">
        <f>Table10[[#This Row],[Quantity2]]*Table10[[#This Row],[Price]]</f>
        <v>2009.8999999999999</v>
      </c>
    </row>
    <row r="42" spans="1:19" x14ac:dyDescent="0.3">
      <c r="A42" s="8">
        <v>10492</v>
      </c>
      <c r="B42" s="60">
        <v>44880</v>
      </c>
      <c r="C42" s="6" t="s">
        <v>132</v>
      </c>
      <c r="D42" s="2">
        <v>3.49</v>
      </c>
      <c r="E42" s="2" t="s">
        <v>139</v>
      </c>
      <c r="F42" s="2" t="s">
        <v>142</v>
      </c>
      <c r="G42" s="6" t="s">
        <v>137</v>
      </c>
      <c r="H42" s="6" t="s">
        <v>148</v>
      </c>
      <c r="I42" s="6">
        <v>574</v>
      </c>
      <c r="J42" s="23">
        <f>Table10[[#This Row],[Quantity2]]*Table10[[#This Row],[Price]]</f>
        <v>2003.2600000000002</v>
      </c>
    </row>
    <row r="43" spans="1:19" x14ac:dyDescent="0.3">
      <c r="A43" s="8">
        <v>10493</v>
      </c>
      <c r="B43" s="60">
        <v>44880</v>
      </c>
      <c r="C43" s="6" t="s">
        <v>136</v>
      </c>
      <c r="D43" s="2">
        <v>2.95</v>
      </c>
      <c r="E43" s="2" t="s">
        <v>139</v>
      </c>
      <c r="F43" s="2" t="s">
        <v>142</v>
      </c>
      <c r="G43" s="6" t="s">
        <v>137</v>
      </c>
      <c r="H43" s="6" t="s">
        <v>148</v>
      </c>
      <c r="I43" s="6">
        <v>678</v>
      </c>
      <c r="J43" s="23">
        <f>Table10[[#This Row],[Quantity2]]*Table10[[#This Row],[Price]]</f>
        <v>2000.1000000000001</v>
      </c>
    </row>
    <row r="44" spans="1:19" x14ac:dyDescent="0.3">
      <c r="A44" s="8">
        <v>10494</v>
      </c>
      <c r="B44" s="60">
        <v>44880</v>
      </c>
      <c r="C44" s="6" t="s">
        <v>138</v>
      </c>
      <c r="D44" s="2">
        <v>4.99</v>
      </c>
      <c r="E44" s="2" t="s">
        <v>139</v>
      </c>
      <c r="F44" s="2" t="s">
        <v>142</v>
      </c>
      <c r="G44" s="6" t="s">
        <v>137</v>
      </c>
      <c r="H44" s="6" t="s">
        <v>148</v>
      </c>
      <c r="I44" s="6">
        <v>201</v>
      </c>
      <c r="J44" s="23">
        <f>Table10[[#This Row],[Quantity2]]*Table10[[#This Row],[Price]]</f>
        <v>1002.99</v>
      </c>
    </row>
    <row r="45" spans="1:19" x14ac:dyDescent="0.3">
      <c r="A45" s="8">
        <v>10495</v>
      </c>
      <c r="B45" s="60">
        <v>44881</v>
      </c>
      <c r="C45" s="6" t="s">
        <v>141</v>
      </c>
      <c r="D45" s="2">
        <v>12.99</v>
      </c>
      <c r="E45" s="2" t="s">
        <v>139</v>
      </c>
      <c r="F45" s="2" t="s">
        <v>142</v>
      </c>
      <c r="G45" s="6" t="s">
        <v>137</v>
      </c>
      <c r="H45" s="6" t="s">
        <v>148</v>
      </c>
      <c r="I45" s="6">
        <v>509</v>
      </c>
      <c r="J45" s="23">
        <f>Table10[[#This Row],[Quantity2]]*Table10[[#This Row],[Price]]</f>
        <v>6611.91</v>
      </c>
    </row>
    <row r="46" spans="1:19" x14ac:dyDescent="0.3">
      <c r="A46" s="8">
        <v>10496</v>
      </c>
      <c r="B46" s="60">
        <v>44881</v>
      </c>
      <c r="C46" s="6" t="s">
        <v>145</v>
      </c>
      <c r="D46" s="2">
        <v>9.9499999999999993</v>
      </c>
      <c r="E46" s="2" t="s">
        <v>139</v>
      </c>
      <c r="F46" s="2" t="s">
        <v>142</v>
      </c>
      <c r="G46" s="6" t="s">
        <v>137</v>
      </c>
      <c r="H46" s="6" t="s">
        <v>148</v>
      </c>
      <c r="I46" s="6">
        <v>202</v>
      </c>
      <c r="J46" s="23">
        <f>Table10[[#This Row],[Quantity2]]*Table10[[#This Row],[Price]]</f>
        <v>2009.8999999999999</v>
      </c>
    </row>
    <row r="47" spans="1:19" x14ac:dyDescent="0.3">
      <c r="A47" s="8">
        <v>10497</v>
      </c>
      <c r="B47" s="60">
        <v>44881</v>
      </c>
      <c r="C47" s="6" t="s">
        <v>132</v>
      </c>
      <c r="D47" s="2">
        <v>3.49</v>
      </c>
      <c r="E47" s="2" t="s">
        <v>139</v>
      </c>
      <c r="F47" s="2" t="s">
        <v>142</v>
      </c>
      <c r="G47" s="6" t="s">
        <v>137</v>
      </c>
      <c r="H47" s="6" t="s">
        <v>148</v>
      </c>
      <c r="I47" s="6">
        <v>574</v>
      </c>
      <c r="J47" s="23">
        <f>Table10[[#This Row],[Quantity2]]*Table10[[#This Row],[Price]]</f>
        <v>2003.2600000000002</v>
      </c>
    </row>
    <row r="48" spans="1:19" x14ac:dyDescent="0.3">
      <c r="A48" s="8">
        <v>10498</v>
      </c>
      <c r="B48" s="60">
        <v>44881</v>
      </c>
      <c r="C48" s="6" t="s">
        <v>136</v>
      </c>
      <c r="D48" s="2">
        <v>2.95</v>
      </c>
      <c r="E48" s="2" t="s">
        <v>150</v>
      </c>
      <c r="F48" s="2" t="s">
        <v>142</v>
      </c>
      <c r="G48" s="6" t="s">
        <v>137</v>
      </c>
      <c r="H48" s="6" t="s">
        <v>148</v>
      </c>
      <c r="I48" s="6">
        <v>678</v>
      </c>
      <c r="J48" s="23">
        <f>Table10[[#This Row],[Quantity2]]*Table10[[#This Row],[Price]]</f>
        <v>2000.1000000000001</v>
      </c>
    </row>
    <row r="49" spans="1:10" x14ac:dyDescent="0.3">
      <c r="A49" s="8">
        <v>10499</v>
      </c>
      <c r="B49" s="60">
        <v>44881</v>
      </c>
      <c r="C49" s="6" t="s">
        <v>138</v>
      </c>
      <c r="D49" s="2">
        <v>4.99</v>
      </c>
      <c r="E49" s="2" t="s">
        <v>150</v>
      </c>
      <c r="F49" s="2" t="s">
        <v>142</v>
      </c>
      <c r="G49" s="6" t="s">
        <v>137</v>
      </c>
      <c r="H49" s="6" t="s">
        <v>148</v>
      </c>
      <c r="I49" s="6">
        <v>201</v>
      </c>
      <c r="J49" s="23">
        <f>Table10[[#This Row],[Quantity2]]*Table10[[#This Row],[Price]]</f>
        <v>1002.99</v>
      </c>
    </row>
    <row r="50" spans="1:10" x14ac:dyDescent="0.3">
      <c r="A50" s="8">
        <v>10500</v>
      </c>
      <c r="B50" s="60">
        <v>44882</v>
      </c>
      <c r="C50" s="6" t="s">
        <v>141</v>
      </c>
      <c r="D50" s="2">
        <v>12.99</v>
      </c>
      <c r="E50" s="2" t="s">
        <v>150</v>
      </c>
      <c r="F50" s="2" t="s">
        <v>142</v>
      </c>
      <c r="G50" s="6" t="s">
        <v>137</v>
      </c>
      <c r="H50" s="6" t="s">
        <v>148</v>
      </c>
      <c r="I50" s="6">
        <v>524</v>
      </c>
      <c r="J50" s="23">
        <f>Table10[[#This Row],[Quantity2]]*Table10[[#This Row],[Price]]</f>
        <v>6806.76</v>
      </c>
    </row>
    <row r="51" spans="1:10" x14ac:dyDescent="0.3">
      <c r="A51" s="8">
        <v>10501</v>
      </c>
      <c r="B51" s="60">
        <v>44882</v>
      </c>
      <c r="C51" s="6" t="s">
        <v>145</v>
      </c>
      <c r="D51" s="2">
        <v>9.9499999999999993</v>
      </c>
      <c r="E51" s="2" t="s">
        <v>150</v>
      </c>
      <c r="F51" s="2" t="s">
        <v>142</v>
      </c>
      <c r="G51" s="6" t="s">
        <v>137</v>
      </c>
      <c r="H51" s="6" t="s">
        <v>148</v>
      </c>
      <c r="I51" s="6">
        <v>202</v>
      </c>
      <c r="J51" s="23">
        <f>Table10[[#This Row],[Quantity2]]*Table10[[#This Row],[Price]]</f>
        <v>2009.8999999999999</v>
      </c>
    </row>
    <row r="52" spans="1:10" x14ac:dyDescent="0.3">
      <c r="A52" s="8">
        <v>10502</v>
      </c>
      <c r="B52" s="60">
        <v>44882</v>
      </c>
      <c r="C52" s="6" t="s">
        <v>132</v>
      </c>
      <c r="D52" s="2">
        <v>3.49</v>
      </c>
      <c r="E52" s="2" t="s">
        <v>150</v>
      </c>
      <c r="F52" s="2" t="s">
        <v>142</v>
      </c>
      <c r="G52" s="6" t="s">
        <v>137</v>
      </c>
      <c r="H52" s="6" t="s">
        <v>148</v>
      </c>
      <c r="I52" s="6">
        <v>631</v>
      </c>
      <c r="J52" s="23">
        <f>Table10[[#This Row],[Quantity2]]*Table10[[#This Row],[Price]]</f>
        <v>2202.19</v>
      </c>
    </row>
    <row r="53" spans="1:10" x14ac:dyDescent="0.3">
      <c r="A53" s="8">
        <v>10503</v>
      </c>
      <c r="B53" s="60">
        <v>44882</v>
      </c>
      <c r="C53" s="6" t="s">
        <v>136</v>
      </c>
      <c r="D53" s="2">
        <v>2.95</v>
      </c>
      <c r="E53" s="2" t="s">
        <v>150</v>
      </c>
      <c r="F53" s="2" t="s">
        <v>142</v>
      </c>
      <c r="G53" s="6" t="s">
        <v>137</v>
      </c>
      <c r="H53" s="6" t="s">
        <v>148</v>
      </c>
      <c r="I53" s="6">
        <v>678</v>
      </c>
      <c r="J53" s="23">
        <f>Table10[[#This Row],[Quantity2]]*Table10[[#This Row],[Price]]</f>
        <v>2000.1000000000001</v>
      </c>
    </row>
    <row r="54" spans="1:10" x14ac:dyDescent="0.3">
      <c r="A54" s="8">
        <v>10504</v>
      </c>
      <c r="B54" s="60">
        <v>44882</v>
      </c>
      <c r="C54" s="6" t="s">
        <v>138</v>
      </c>
      <c r="D54" s="2">
        <v>4.99</v>
      </c>
      <c r="E54" s="2" t="s">
        <v>150</v>
      </c>
      <c r="F54" s="2" t="s">
        <v>142</v>
      </c>
      <c r="G54" s="6" t="s">
        <v>137</v>
      </c>
      <c r="H54" s="6" t="s">
        <v>148</v>
      </c>
      <c r="I54" s="6">
        <v>201</v>
      </c>
      <c r="J54" s="23">
        <f>Table10[[#This Row],[Quantity2]]*Table10[[#This Row],[Price]]</f>
        <v>1002.99</v>
      </c>
    </row>
    <row r="55" spans="1:10" x14ac:dyDescent="0.3">
      <c r="A55" s="8">
        <v>10505</v>
      </c>
      <c r="B55" s="60">
        <v>44883</v>
      </c>
      <c r="C55" s="6" t="s">
        <v>141</v>
      </c>
      <c r="D55" s="2">
        <v>12.99</v>
      </c>
      <c r="E55" s="2" t="s">
        <v>150</v>
      </c>
      <c r="F55" s="2" t="s">
        <v>142</v>
      </c>
      <c r="G55" s="6" t="s">
        <v>137</v>
      </c>
      <c r="H55" s="6" t="s">
        <v>148</v>
      </c>
      <c r="I55" s="6">
        <v>539</v>
      </c>
      <c r="J55" s="23">
        <f>Table10[[#This Row],[Quantity2]]*Table10[[#This Row],[Price]]</f>
        <v>7001.61</v>
      </c>
    </row>
    <row r="56" spans="1:10" x14ac:dyDescent="0.3">
      <c r="A56" s="8">
        <v>10506</v>
      </c>
      <c r="B56" s="60">
        <v>44883</v>
      </c>
      <c r="C56" s="6" t="s">
        <v>145</v>
      </c>
      <c r="D56" s="2">
        <v>9.9499999999999993</v>
      </c>
      <c r="E56" s="2" t="s">
        <v>150</v>
      </c>
      <c r="F56" s="2" t="s">
        <v>142</v>
      </c>
      <c r="G56" s="6" t="s">
        <v>137</v>
      </c>
      <c r="H56" s="6" t="s">
        <v>148</v>
      </c>
      <c r="I56" s="6">
        <v>202</v>
      </c>
      <c r="J56" s="23">
        <f>Table10[[#This Row],[Quantity2]]*Table10[[#This Row],[Price]]</f>
        <v>2009.8999999999999</v>
      </c>
    </row>
    <row r="57" spans="1:10" x14ac:dyDescent="0.3">
      <c r="A57" s="8">
        <v>10507</v>
      </c>
      <c r="B57" s="60">
        <v>44883</v>
      </c>
      <c r="C57" s="6" t="s">
        <v>132</v>
      </c>
      <c r="D57" s="2">
        <v>3.49</v>
      </c>
      <c r="E57" s="2" t="s">
        <v>150</v>
      </c>
      <c r="F57" s="2" t="s">
        <v>142</v>
      </c>
      <c r="G57" s="6" t="s">
        <v>137</v>
      </c>
      <c r="H57" s="6" t="s">
        <v>148</v>
      </c>
      <c r="I57" s="6">
        <v>688</v>
      </c>
      <c r="J57" s="23">
        <f>Table10[[#This Row],[Quantity2]]*Table10[[#This Row],[Price]]</f>
        <v>2401.1200000000003</v>
      </c>
    </row>
    <row r="58" spans="1:10" x14ac:dyDescent="0.3">
      <c r="A58" s="8">
        <v>10508</v>
      </c>
      <c r="B58" s="60">
        <v>44883</v>
      </c>
      <c r="C58" s="6" t="s">
        <v>136</v>
      </c>
      <c r="D58" s="2">
        <v>2.95</v>
      </c>
      <c r="E58" s="2" t="s">
        <v>150</v>
      </c>
      <c r="F58" s="2" t="s">
        <v>142</v>
      </c>
      <c r="G58" s="6" t="s">
        <v>137</v>
      </c>
      <c r="H58" s="6" t="s">
        <v>148</v>
      </c>
      <c r="I58" s="6">
        <v>678</v>
      </c>
      <c r="J58" s="23">
        <f>Table10[[#This Row],[Quantity2]]*Table10[[#This Row],[Price]]</f>
        <v>2000.1000000000001</v>
      </c>
    </row>
    <row r="59" spans="1:10" x14ac:dyDescent="0.3">
      <c r="A59" s="8">
        <v>10509</v>
      </c>
      <c r="B59" s="60">
        <v>44883</v>
      </c>
      <c r="C59" s="6" t="s">
        <v>138</v>
      </c>
      <c r="D59" s="2">
        <v>4.99</v>
      </c>
      <c r="E59" s="2" t="s">
        <v>150</v>
      </c>
      <c r="F59" s="2" t="s">
        <v>142</v>
      </c>
      <c r="G59" s="6" t="s">
        <v>137</v>
      </c>
      <c r="H59" s="6" t="s">
        <v>148</v>
      </c>
      <c r="I59" s="6">
        <v>201</v>
      </c>
      <c r="J59" s="23">
        <f>Table10[[#This Row],[Quantity2]]*Table10[[#This Row],[Price]]</f>
        <v>1002.99</v>
      </c>
    </row>
    <row r="60" spans="1:10" x14ac:dyDescent="0.3">
      <c r="A60" s="8">
        <v>10510</v>
      </c>
      <c r="B60" s="60">
        <v>44884</v>
      </c>
      <c r="C60" s="6" t="s">
        <v>141</v>
      </c>
      <c r="D60" s="2">
        <v>12.99</v>
      </c>
      <c r="E60" s="2" t="s">
        <v>150</v>
      </c>
      <c r="F60" s="2" t="s">
        <v>142</v>
      </c>
      <c r="G60" s="6" t="s">
        <v>137</v>
      </c>
      <c r="H60" s="6" t="s">
        <v>148</v>
      </c>
      <c r="I60" s="6">
        <v>509</v>
      </c>
      <c r="J60" s="23">
        <f>Table10[[#This Row],[Quantity2]]*Table10[[#This Row],[Price]]</f>
        <v>6611.91</v>
      </c>
    </row>
    <row r="61" spans="1:10" x14ac:dyDescent="0.3">
      <c r="A61" s="8">
        <v>10511</v>
      </c>
      <c r="B61" s="60">
        <v>44884</v>
      </c>
      <c r="C61" s="6" t="s">
        <v>145</v>
      </c>
      <c r="D61" s="2">
        <v>9.9499999999999993</v>
      </c>
      <c r="E61" s="2" t="s">
        <v>150</v>
      </c>
      <c r="F61" s="2" t="s">
        <v>142</v>
      </c>
      <c r="G61" s="6" t="s">
        <v>140</v>
      </c>
      <c r="H61" s="6" t="s">
        <v>149</v>
      </c>
      <c r="I61" s="6">
        <v>202</v>
      </c>
      <c r="J61" s="23">
        <f>Table10[[#This Row],[Quantity2]]*Table10[[#This Row],[Price]]</f>
        <v>2009.8999999999999</v>
      </c>
    </row>
    <row r="62" spans="1:10" x14ac:dyDescent="0.3">
      <c r="A62" s="8">
        <v>10512</v>
      </c>
      <c r="B62" s="60">
        <v>44884</v>
      </c>
      <c r="C62" s="6" t="s">
        <v>132</v>
      </c>
      <c r="D62" s="2">
        <v>3.49</v>
      </c>
      <c r="E62" s="2" t="s">
        <v>150</v>
      </c>
      <c r="F62" s="2" t="s">
        <v>142</v>
      </c>
      <c r="G62" s="6" t="s">
        <v>140</v>
      </c>
      <c r="H62" s="6" t="s">
        <v>149</v>
      </c>
      <c r="I62" s="6">
        <v>688</v>
      </c>
      <c r="J62" s="23">
        <f>Table10[[#This Row],[Quantity2]]*Table10[[#This Row],[Price]]</f>
        <v>2401.1200000000003</v>
      </c>
    </row>
    <row r="63" spans="1:10" x14ac:dyDescent="0.3">
      <c r="A63" s="8">
        <v>10513</v>
      </c>
      <c r="B63" s="60">
        <v>44884</v>
      </c>
      <c r="C63" s="6" t="s">
        <v>136</v>
      </c>
      <c r="D63" s="2">
        <v>2.95</v>
      </c>
      <c r="E63" s="2" t="s">
        <v>150</v>
      </c>
      <c r="F63" s="2" t="s">
        <v>151</v>
      </c>
      <c r="G63" s="6" t="s">
        <v>140</v>
      </c>
      <c r="H63" s="6" t="s">
        <v>149</v>
      </c>
      <c r="I63" s="6">
        <v>678</v>
      </c>
      <c r="J63" s="23">
        <f>Table10[[#This Row],[Quantity2]]*Table10[[#This Row],[Price]]</f>
        <v>2000.1000000000001</v>
      </c>
    </row>
    <row r="64" spans="1:10" x14ac:dyDescent="0.3">
      <c r="A64" s="8">
        <v>10514</v>
      </c>
      <c r="B64" s="60">
        <v>44884</v>
      </c>
      <c r="C64" s="6" t="s">
        <v>138</v>
      </c>
      <c r="D64" s="2">
        <v>4.99</v>
      </c>
      <c r="E64" s="2" t="s">
        <v>150</v>
      </c>
      <c r="F64" s="2" t="s">
        <v>151</v>
      </c>
      <c r="G64" s="6" t="s">
        <v>140</v>
      </c>
      <c r="H64" s="6" t="s">
        <v>149</v>
      </c>
      <c r="I64" s="6">
        <v>201</v>
      </c>
      <c r="J64" s="23">
        <f>Table10[[#This Row],[Quantity2]]*Table10[[#This Row],[Price]]</f>
        <v>1002.99</v>
      </c>
    </row>
    <row r="65" spans="1:10" x14ac:dyDescent="0.3">
      <c r="A65" s="8">
        <v>10515</v>
      </c>
      <c r="B65" s="60">
        <v>44885</v>
      </c>
      <c r="C65" s="6" t="s">
        <v>141</v>
      </c>
      <c r="D65" s="2">
        <v>12.99</v>
      </c>
      <c r="E65" s="2" t="s">
        <v>150</v>
      </c>
      <c r="F65" s="2" t="s">
        <v>151</v>
      </c>
      <c r="G65" s="6" t="s">
        <v>140</v>
      </c>
      <c r="H65" s="6" t="s">
        <v>149</v>
      </c>
      <c r="I65" s="6">
        <v>478</v>
      </c>
      <c r="J65" s="23">
        <f>Table10[[#This Row],[Quantity2]]*Table10[[#This Row],[Price]]</f>
        <v>6209.22</v>
      </c>
    </row>
    <row r="66" spans="1:10" x14ac:dyDescent="0.3">
      <c r="A66" s="8">
        <v>10516</v>
      </c>
      <c r="B66" s="60">
        <v>44885</v>
      </c>
      <c r="C66" s="6" t="s">
        <v>145</v>
      </c>
      <c r="D66" s="2">
        <v>9.9499999999999993</v>
      </c>
      <c r="E66" s="2" t="s">
        <v>150</v>
      </c>
      <c r="F66" s="2" t="s">
        <v>151</v>
      </c>
      <c r="G66" s="6" t="s">
        <v>140</v>
      </c>
      <c r="H66" s="6" t="s">
        <v>149</v>
      </c>
      <c r="I66" s="6">
        <v>202</v>
      </c>
      <c r="J66" s="23">
        <f>Table10[[#This Row],[Quantity2]]*Table10[[#This Row],[Price]]</f>
        <v>2009.8999999999999</v>
      </c>
    </row>
    <row r="67" spans="1:10" x14ac:dyDescent="0.3">
      <c r="A67" s="8">
        <v>10483</v>
      </c>
      <c r="B67" s="60">
        <v>44878</v>
      </c>
      <c r="C67" s="6" t="s">
        <v>136</v>
      </c>
      <c r="D67" s="2">
        <v>2.95</v>
      </c>
      <c r="E67" s="2" t="s">
        <v>139</v>
      </c>
      <c r="F67" s="2" t="s">
        <v>142</v>
      </c>
      <c r="G67" s="6" t="s">
        <v>140</v>
      </c>
      <c r="H67" s="6" t="s">
        <v>149</v>
      </c>
      <c r="I67" s="6">
        <v>678</v>
      </c>
      <c r="J67" s="23">
        <f>Table10[[#This Row],[Quantity2]]*Table10[[#This Row],[Price]]</f>
        <v>2000.1000000000001</v>
      </c>
    </row>
    <row r="68" spans="1:10" x14ac:dyDescent="0.3">
      <c r="A68" s="8">
        <v>10484</v>
      </c>
      <c r="B68" s="60">
        <v>44878</v>
      </c>
      <c r="C68" s="6" t="s">
        <v>138</v>
      </c>
      <c r="D68" s="2">
        <v>4.99</v>
      </c>
      <c r="E68" s="2" t="s">
        <v>139</v>
      </c>
      <c r="F68" s="2" t="s">
        <v>142</v>
      </c>
      <c r="G68" s="6" t="s">
        <v>140</v>
      </c>
      <c r="H68" s="6" t="s">
        <v>149</v>
      </c>
      <c r="I68" s="6">
        <v>201</v>
      </c>
      <c r="J68" s="23">
        <f>Table10[[#This Row],[Quantity2]]*Table10[[#This Row],[Price]]</f>
        <v>1002.99</v>
      </c>
    </row>
    <row r="69" spans="1:10" x14ac:dyDescent="0.3">
      <c r="A69" s="8">
        <v>10485</v>
      </c>
      <c r="B69" s="60">
        <v>44879</v>
      </c>
      <c r="C69" s="6" t="s">
        <v>141</v>
      </c>
      <c r="D69" s="2">
        <v>12.99</v>
      </c>
      <c r="E69" s="2" t="s">
        <v>139</v>
      </c>
      <c r="F69" s="2" t="s">
        <v>142</v>
      </c>
      <c r="G69" s="6" t="s">
        <v>140</v>
      </c>
      <c r="H69" s="6" t="s">
        <v>149</v>
      </c>
      <c r="I69" s="6">
        <v>524</v>
      </c>
      <c r="J69" s="23">
        <f>Table10[[#This Row],[Quantity2]]*Table10[[#This Row],[Price]]</f>
        <v>6806.76</v>
      </c>
    </row>
    <row r="70" spans="1:10" x14ac:dyDescent="0.3">
      <c r="A70" s="8">
        <v>10520</v>
      </c>
      <c r="B70" s="60">
        <v>44886</v>
      </c>
      <c r="C70" s="6" t="s">
        <v>141</v>
      </c>
      <c r="D70" s="2">
        <v>12.99</v>
      </c>
      <c r="E70" s="2" t="s">
        <v>150</v>
      </c>
      <c r="F70" s="2" t="s">
        <v>151</v>
      </c>
      <c r="G70" s="6" t="s">
        <v>146</v>
      </c>
      <c r="H70" s="6" t="s">
        <v>147</v>
      </c>
      <c r="I70" s="6">
        <v>493</v>
      </c>
      <c r="J70" s="23">
        <f>Table10[[#This Row],[Quantity2]]*Table10[[#This Row],[Price]]</f>
        <v>6404.07</v>
      </c>
    </row>
    <row r="71" spans="1:10" x14ac:dyDescent="0.3">
      <c r="A71" s="8">
        <v>10521</v>
      </c>
      <c r="B71" s="60">
        <v>44886</v>
      </c>
      <c r="C71" s="6" t="s">
        <v>145</v>
      </c>
      <c r="D71" s="2">
        <v>9.9499999999999993</v>
      </c>
      <c r="E71" s="2" t="s">
        <v>150</v>
      </c>
      <c r="F71" s="2" t="s">
        <v>151</v>
      </c>
      <c r="G71" s="6" t="s">
        <v>146</v>
      </c>
      <c r="H71" s="6" t="s">
        <v>147</v>
      </c>
      <c r="I71" s="6">
        <v>202</v>
      </c>
      <c r="J71" s="23">
        <f>Table10[[#This Row],[Quantity2]]*Table10[[#This Row],[Price]]</f>
        <v>2009.8999999999999</v>
      </c>
    </row>
    <row r="72" spans="1:10" x14ac:dyDescent="0.3">
      <c r="A72" s="8">
        <v>10522</v>
      </c>
      <c r="B72" s="60">
        <v>44886</v>
      </c>
      <c r="C72" s="6" t="s">
        <v>132</v>
      </c>
      <c r="D72" s="2">
        <v>3.49</v>
      </c>
      <c r="E72" s="2" t="s">
        <v>150</v>
      </c>
      <c r="F72" s="2" t="s">
        <v>151</v>
      </c>
      <c r="G72" s="6" t="s">
        <v>146</v>
      </c>
      <c r="H72" s="6" t="s">
        <v>147</v>
      </c>
      <c r="I72" s="6">
        <v>688</v>
      </c>
      <c r="J72" s="23">
        <f>Table10[[#This Row],[Quantity2]]*Table10[[#This Row],[Price]]</f>
        <v>2401.1200000000003</v>
      </c>
    </row>
    <row r="73" spans="1:10" x14ac:dyDescent="0.3">
      <c r="A73" s="8">
        <v>10523</v>
      </c>
      <c r="B73" s="60">
        <v>44886</v>
      </c>
      <c r="C73" s="6" t="s">
        <v>136</v>
      </c>
      <c r="D73" s="2">
        <v>2.95</v>
      </c>
      <c r="E73" s="2" t="s">
        <v>150</v>
      </c>
      <c r="F73" s="2" t="s">
        <v>151</v>
      </c>
      <c r="G73" s="6" t="s">
        <v>146</v>
      </c>
      <c r="H73" s="6" t="s">
        <v>147</v>
      </c>
      <c r="I73" s="6">
        <v>746</v>
      </c>
      <c r="J73" s="23">
        <f>Table10[[#This Row],[Quantity2]]*Table10[[#This Row],[Price]]</f>
        <v>2200.7000000000003</v>
      </c>
    </row>
    <row r="74" spans="1:10" x14ac:dyDescent="0.3">
      <c r="A74" s="8">
        <v>10524</v>
      </c>
      <c r="B74" s="60">
        <v>44886</v>
      </c>
      <c r="C74" s="6" t="s">
        <v>138</v>
      </c>
      <c r="D74" s="2">
        <v>4.99</v>
      </c>
      <c r="E74" s="2" t="s">
        <v>150</v>
      </c>
      <c r="F74" s="2" t="s">
        <v>151</v>
      </c>
      <c r="G74" s="6" t="s">
        <v>146</v>
      </c>
      <c r="H74" s="6" t="s">
        <v>147</v>
      </c>
      <c r="I74" s="6">
        <v>201</v>
      </c>
      <c r="J74" s="23">
        <f>Table10[[#This Row],[Quantity2]]*Table10[[#This Row],[Price]]</f>
        <v>1002.99</v>
      </c>
    </row>
    <row r="75" spans="1:10" x14ac:dyDescent="0.3">
      <c r="A75" s="8">
        <v>10525</v>
      </c>
      <c r="B75" s="60">
        <v>44887</v>
      </c>
      <c r="C75" s="6" t="s">
        <v>141</v>
      </c>
      <c r="D75" s="2">
        <v>12.99</v>
      </c>
      <c r="E75" s="2" t="s">
        <v>150</v>
      </c>
      <c r="F75" s="2" t="s">
        <v>151</v>
      </c>
      <c r="G75" s="6" t="s">
        <v>146</v>
      </c>
      <c r="H75" s="6" t="s">
        <v>147</v>
      </c>
      <c r="I75" s="6">
        <v>462</v>
      </c>
      <c r="J75" s="23">
        <f>Table10[[#This Row],[Quantity2]]*Table10[[#This Row],[Price]]</f>
        <v>6001.38</v>
      </c>
    </row>
    <row r="76" spans="1:10" x14ac:dyDescent="0.3">
      <c r="A76" s="8">
        <v>10526</v>
      </c>
      <c r="B76" s="60">
        <v>44887</v>
      </c>
      <c r="C76" s="6" t="s">
        <v>145</v>
      </c>
      <c r="D76" s="2">
        <v>9.9499999999999993</v>
      </c>
      <c r="E76" s="2" t="s">
        <v>150</v>
      </c>
      <c r="F76" s="2" t="s">
        <v>151</v>
      </c>
      <c r="G76" s="6" t="s">
        <v>146</v>
      </c>
      <c r="H76" s="6" t="s">
        <v>147</v>
      </c>
      <c r="I76" s="6">
        <v>202</v>
      </c>
      <c r="J76" s="23">
        <f>Table10[[#This Row],[Quantity2]]*Table10[[#This Row],[Price]]</f>
        <v>2009.8999999999999</v>
      </c>
    </row>
    <row r="77" spans="1:10" x14ac:dyDescent="0.3">
      <c r="A77" s="8">
        <v>10527</v>
      </c>
      <c r="B77" s="60">
        <v>44887</v>
      </c>
      <c r="C77" s="6" t="s">
        <v>132</v>
      </c>
      <c r="D77" s="2">
        <v>3.49</v>
      </c>
      <c r="E77" s="2" t="s">
        <v>150</v>
      </c>
      <c r="F77" s="2" t="s">
        <v>151</v>
      </c>
      <c r="G77" s="6" t="s">
        <v>146</v>
      </c>
      <c r="H77" s="6" t="s">
        <v>147</v>
      </c>
      <c r="I77" s="6">
        <v>688</v>
      </c>
      <c r="J77" s="23">
        <f>Table10[[#This Row],[Quantity2]]*Table10[[#This Row],[Price]]</f>
        <v>2401.1200000000003</v>
      </c>
    </row>
    <row r="78" spans="1:10" x14ac:dyDescent="0.3">
      <c r="A78" s="8">
        <v>10528</v>
      </c>
      <c r="B78" s="60">
        <v>44887</v>
      </c>
      <c r="C78" s="6" t="s">
        <v>136</v>
      </c>
      <c r="D78" s="2">
        <v>2.95</v>
      </c>
      <c r="E78" s="2" t="s">
        <v>150</v>
      </c>
      <c r="F78" s="2" t="s">
        <v>151</v>
      </c>
      <c r="G78" s="6" t="s">
        <v>146</v>
      </c>
      <c r="H78" s="6" t="s">
        <v>147</v>
      </c>
      <c r="I78" s="6">
        <v>746</v>
      </c>
      <c r="J78" s="23">
        <f>Table10[[#This Row],[Quantity2]]*Table10[[#This Row],[Price]]</f>
        <v>2200.7000000000003</v>
      </c>
    </row>
    <row r="79" spans="1:10" x14ac:dyDescent="0.3">
      <c r="A79" s="8">
        <v>10529</v>
      </c>
      <c r="B79" s="60">
        <v>44887</v>
      </c>
      <c r="C79" s="6" t="s">
        <v>138</v>
      </c>
      <c r="D79" s="2">
        <v>4.99</v>
      </c>
      <c r="E79" s="2" t="s">
        <v>150</v>
      </c>
      <c r="F79" s="2" t="s">
        <v>151</v>
      </c>
      <c r="G79" s="6" t="s">
        <v>146</v>
      </c>
      <c r="H79" s="6" t="s">
        <v>147</v>
      </c>
      <c r="I79" s="6">
        <v>201</v>
      </c>
      <c r="J79" s="23">
        <f>Table10[[#This Row],[Quantity2]]*Table10[[#This Row],[Price]]</f>
        <v>1002.99</v>
      </c>
    </row>
    <row r="80" spans="1:10" x14ac:dyDescent="0.3">
      <c r="A80" s="8">
        <v>10530</v>
      </c>
      <c r="B80" s="60">
        <v>44888</v>
      </c>
      <c r="C80" s="6" t="s">
        <v>141</v>
      </c>
      <c r="D80" s="2">
        <v>12.99</v>
      </c>
      <c r="E80" s="2" t="s">
        <v>150</v>
      </c>
      <c r="F80" s="2" t="s">
        <v>151</v>
      </c>
      <c r="G80" s="6" t="s">
        <v>146</v>
      </c>
      <c r="H80" s="6" t="s">
        <v>147</v>
      </c>
      <c r="I80" s="6">
        <v>478</v>
      </c>
      <c r="J80" s="23">
        <f>Table10[[#This Row],[Quantity2]]*Table10[[#This Row],[Price]]</f>
        <v>6209.22</v>
      </c>
    </row>
    <row r="81" spans="1:10" x14ac:dyDescent="0.3">
      <c r="A81" s="8">
        <v>10531</v>
      </c>
      <c r="B81" s="60">
        <v>44888</v>
      </c>
      <c r="C81" s="6" t="s">
        <v>145</v>
      </c>
      <c r="D81" s="2">
        <v>9.9499999999999993</v>
      </c>
      <c r="E81" s="2" t="s">
        <v>150</v>
      </c>
      <c r="F81" s="2" t="s">
        <v>151</v>
      </c>
      <c r="G81" s="6" t="s">
        <v>146</v>
      </c>
      <c r="H81" s="6" t="s">
        <v>147</v>
      </c>
      <c r="I81" s="6">
        <v>202</v>
      </c>
      <c r="J81" s="23">
        <f>Table10[[#This Row],[Quantity2]]*Table10[[#This Row],[Price]]</f>
        <v>2009.8999999999999</v>
      </c>
    </row>
    <row r="82" spans="1:10" x14ac:dyDescent="0.3">
      <c r="A82" s="8">
        <v>10532</v>
      </c>
      <c r="B82" s="60">
        <v>44888</v>
      </c>
      <c r="C82" s="6" t="s">
        <v>132</v>
      </c>
      <c r="D82" s="2">
        <v>3.49</v>
      </c>
      <c r="E82" s="2" t="s">
        <v>150</v>
      </c>
      <c r="F82" s="2" t="s">
        <v>151</v>
      </c>
      <c r="G82" s="6" t="s">
        <v>140</v>
      </c>
      <c r="H82" s="6" t="s">
        <v>149</v>
      </c>
      <c r="I82" s="6">
        <v>688</v>
      </c>
      <c r="J82" s="23">
        <f>Table10[[#This Row],[Quantity2]]*Table10[[#This Row],[Price]]</f>
        <v>2401.1200000000003</v>
      </c>
    </row>
    <row r="83" spans="1:10" x14ac:dyDescent="0.3">
      <c r="A83" s="8">
        <v>10533</v>
      </c>
      <c r="B83" s="60">
        <v>44888</v>
      </c>
      <c r="C83" s="6" t="s">
        <v>136</v>
      </c>
      <c r="D83" s="2">
        <v>2.95</v>
      </c>
      <c r="E83" s="2" t="s">
        <v>150</v>
      </c>
      <c r="F83" s="2" t="s">
        <v>151</v>
      </c>
      <c r="G83" s="6" t="s">
        <v>140</v>
      </c>
      <c r="H83" s="6" t="s">
        <v>149</v>
      </c>
      <c r="I83" s="6">
        <v>746</v>
      </c>
      <c r="J83" s="23">
        <f>Table10[[#This Row],[Quantity2]]*Table10[[#This Row],[Price]]</f>
        <v>2200.7000000000003</v>
      </c>
    </row>
    <row r="84" spans="1:10" x14ac:dyDescent="0.3">
      <c r="A84" s="8">
        <v>10534</v>
      </c>
      <c r="B84" s="60">
        <v>44888</v>
      </c>
      <c r="C84" s="6" t="s">
        <v>138</v>
      </c>
      <c r="D84" s="2">
        <v>4.99</v>
      </c>
      <c r="E84" s="2" t="s">
        <v>150</v>
      </c>
      <c r="F84" s="2" t="s">
        <v>151</v>
      </c>
      <c r="G84" s="6" t="s">
        <v>137</v>
      </c>
      <c r="H84" s="6" t="s">
        <v>148</v>
      </c>
      <c r="I84" s="6">
        <v>201</v>
      </c>
      <c r="J84" s="23">
        <f>Table10[[#This Row],[Quantity2]]*Table10[[#This Row],[Price]]</f>
        <v>1002.99</v>
      </c>
    </row>
    <row r="85" spans="1:10" x14ac:dyDescent="0.3">
      <c r="A85" s="8">
        <v>10535</v>
      </c>
      <c r="B85" s="60">
        <v>44889</v>
      </c>
      <c r="C85" s="6" t="s">
        <v>141</v>
      </c>
      <c r="D85" s="2">
        <v>12.99</v>
      </c>
      <c r="E85" s="2" t="s">
        <v>150</v>
      </c>
      <c r="F85" s="2" t="s">
        <v>142</v>
      </c>
      <c r="G85" s="6" t="s">
        <v>137</v>
      </c>
      <c r="H85" s="6" t="s">
        <v>148</v>
      </c>
      <c r="I85" s="6">
        <v>478</v>
      </c>
      <c r="J85" s="23">
        <f>Table10[[#This Row],[Quantity2]]*Table10[[#This Row],[Price]]</f>
        <v>6209.22</v>
      </c>
    </row>
    <row r="86" spans="1:10" x14ac:dyDescent="0.3">
      <c r="A86" s="8">
        <v>10536</v>
      </c>
      <c r="B86" s="60">
        <v>44889</v>
      </c>
      <c r="C86" s="6" t="s">
        <v>145</v>
      </c>
      <c r="D86" s="2">
        <v>9.9499999999999993</v>
      </c>
      <c r="E86" s="2" t="s">
        <v>150</v>
      </c>
      <c r="F86" s="2" t="s">
        <v>142</v>
      </c>
      <c r="G86" s="6" t="s">
        <v>137</v>
      </c>
      <c r="H86" s="6" t="s">
        <v>148</v>
      </c>
      <c r="I86" s="6">
        <v>202</v>
      </c>
      <c r="J86" s="23">
        <f>Table10[[#This Row],[Quantity2]]*Table10[[#This Row],[Price]]</f>
        <v>2009.8999999999999</v>
      </c>
    </row>
    <row r="87" spans="1:10" x14ac:dyDescent="0.3">
      <c r="A87" s="8">
        <v>10537</v>
      </c>
      <c r="B87" s="60">
        <v>44889</v>
      </c>
      <c r="C87" s="6" t="s">
        <v>132</v>
      </c>
      <c r="D87" s="2">
        <v>3.49</v>
      </c>
      <c r="E87" s="2" t="s">
        <v>150</v>
      </c>
      <c r="F87" s="2" t="s">
        <v>142</v>
      </c>
      <c r="G87" s="6" t="s">
        <v>137</v>
      </c>
      <c r="H87" s="6" t="s">
        <v>148</v>
      </c>
      <c r="I87" s="6">
        <v>631</v>
      </c>
      <c r="J87" s="23">
        <f>Table10[[#This Row],[Quantity2]]*Table10[[#This Row],[Price]]</f>
        <v>2202.19</v>
      </c>
    </row>
    <row r="88" spans="1:10" x14ac:dyDescent="0.3">
      <c r="A88" s="8">
        <v>10538</v>
      </c>
      <c r="B88" s="60">
        <v>44889</v>
      </c>
      <c r="C88" s="6" t="s">
        <v>136</v>
      </c>
      <c r="D88" s="2">
        <v>2.95</v>
      </c>
      <c r="E88" s="2" t="s">
        <v>150</v>
      </c>
      <c r="F88" s="2" t="s">
        <v>142</v>
      </c>
      <c r="G88" s="6" t="s">
        <v>137</v>
      </c>
      <c r="H88" s="6" t="s">
        <v>148</v>
      </c>
      <c r="I88" s="6">
        <v>746</v>
      </c>
      <c r="J88" s="23">
        <f>Table10[[#This Row],[Quantity2]]*Table10[[#This Row],[Price]]</f>
        <v>2200.7000000000003</v>
      </c>
    </row>
    <row r="89" spans="1:10" x14ac:dyDescent="0.3">
      <c r="A89" s="8">
        <v>10539</v>
      </c>
      <c r="B89" s="60">
        <v>44889</v>
      </c>
      <c r="C89" s="6" t="s">
        <v>138</v>
      </c>
      <c r="D89" s="2">
        <v>4.99</v>
      </c>
      <c r="E89" s="2" t="s">
        <v>150</v>
      </c>
      <c r="F89" s="2" t="s">
        <v>142</v>
      </c>
      <c r="G89" s="6" t="s">
        <v>137</v>
      </c>
      <c r="H89" s="6" t="s">
        <v>148</v>
      </c>
      <c r="I89" s="6">
        <v>201</v>
      </c>
      <c r="J89" s="23">
        <f>Table10[[#This Row],[Quantity2]]*Table10[[#This Row],[Price]]</f>
        <v>1002.99</v>
      </c>
    </row>
    <row r="90" spans="1:10" x14ac:dyDescent="0.3">
      <c r="A90" s="8">
        <v>10540</v>
      </c>
      <c r="B90" s="60">
        <v>44890</v>
      </c>
      <c r="C90" s="6" t="s">
        <v>141</v>
      </c>
      <c r="D90" s="2">
        <v>12.99</v>
      </c>
      <c r="E90" s="2" t="s">
        <v>150</v>
      </c>
      <c r="F90" s="2" t="s">
        <v>142</v>
      </c>
      <c r="G90" s="6" t="s">
        <v>137</v>
      </c>
      <c r="H90" s="6" t="s">
        <v>148</v>
      </c>
      <c r="I90" s="6">
        <v>462</v>
      </c>
      <c r="J90" s="23">
        <f>Table10[[#This Row],[Quantity2]]*Table10[[#This Row],[Price]]</f>
        <v>6001.38</v>
      </c>
    </row>
    <row r="91" spans="1:10" x14ac:dyDescent="0.3">
      <c r="A91" s="8">
        <v>10541</v>
      </c>
      <c r="B91" s="60">
        <v>44890</v>
      </c>
      <c r="C91" s="6" t="s">
        <v>145</v>
      </c>
      <c r="D91" s="2">
        <v>9.9499999999999993</v>
      </c>
      <c r="E91" s="2" t="s">
        <v>150</v>
      </c>
      <c r="F91" s="2" t="s">
        <v>142</v>
      </c>
      <c r="G91" s="6" t="s">
        <v>135</v>
      </c>
      <c r="H91" s="6" t="s">
        <v>152</v>
      </c>
      <c r="I91" s="6">
        <v>202</v>
      </c>
      <c r="J91" s="23">
        <f>Table10[[#This Row],[Quantity2]]*Table10[[#This Row],[Price]]</f>
        <v>2009.8999999999999</v>
      </c>
    </row>
    <row r="92" spans="1:10" x14ac:dyDescent="0.3">
      <c r="A92" s="8">
        <v>10542</v>
      </c>
      <c r="B92" s="60">
        <v>44890</v>
      </c>
      <c r="C92" s="6" t="s">
        <v>132</v>
      </c>
      <c r="D92" s="2">
        <v>3.49</v>
      </c>
      <c r="E92" s="2" t="s">
        <v>150</v>
      </c>
      <c r="F92" s="2" t="s">
        <v>142</v>
      </c>
      <c r="G92" s="6" t="s">
        <v>135</v>
      </c>
      <c r="H92" s="6" t="s">
        <v>152</v>
      </c>
      <c r="I92" s="6">
        <v>631</v>
      </c>
      <c r="J92" s="23">
        <f>Table10[[#This Row],[Quantity2]]*Table10[[#This Row],[Price]]</f>
        <v>2202.19</v>
      </c>
    </row>
    <row r="93" spans="1:10" x14ac:dyDescent="0.3">
      <c r="A93" s="8">
        <v>10543</v>
      </c>
      <c r="B93" s="60">
        <v>44890</v>
      </c>
      <c r="C93" s="6" t="s">
        <v>136</v>
      </c>
      <c r="D93" s="2">
        <v>2.95</v>
      </c>
      <c r="E93" s="2" t="s">
        <v>150</v>
      </c>
      <c r="F93" s="2" t="s">
        <v>142</v>
      </c>
      <c r="G93" s="6" t="s">
        <v>135</v>
      </c>
      <c r="H93" s="6" t="s">
        <v>152</v>
      </c>
      <c r="I93" s="6">
        <v>746</v>
      </c>
      <c r="J93" s="23">
        <f>Table10[[#This Row],[Quantity2]]*Table10[[#This Row],[Price]]</f>
        <v>2200.7000000000003</v>
      </c>
    </row>
    <row r="94" spans="1:10" x14ac:dyDescent="0.3">
      <c r="A94" s="8">
        <v>10544</v>
      </c>
      <c r="B94" s="60">
        <v>44890</v>
      </c>
      <c r="C94" s="6" t="s">
        <v>138</v>
      </c>
      <c r="D94" s="2">
        <v>4.99</v>
      </c>
      <c r="E94" s="2" t="s">
        <v>150</v>
      </c>
      <c r="F94" s="2" t="s">
        <v>142</v>
      </c>
      <c r="G94" s="6" t="s">
        <v>135</v>
      </c>
      <c r="H94" s="6" t="s">
        <v>152</v>
      </c>
      <c r="I94" s="6">
        <v>201</v>
      </c>
      <c r="J94" s="23">
        <f>Table10[[#This Row],[Quantity2]]*Table10[[#This Row],[Price]]</f>
        <v>1002.99</v>
      </c>
    </row>
    <row r="95" spans="1:10" x14ac:dyDescent="0.3">
      <c r="A95" s="8">
        <v>10545</v>
      </c>
      <c r="B95" s="60">
        <v>44891</v>
      </c>
      <c r="C95" s="6" t="s">
        <v>141</v>
      </c>
      <c r="D95" s="2">
        <v>12.99</v>
      </c>
      <c r="E95" s="2" t="s">
        <v>150</v>
      </c>
      <c r="F95" s="2" t="s">
        <v>142</v>
      </c>
      <c r="G95" s="6" t="s">
        <v>135</v>
      </c>
      <c r="H95" s="6" t="s">
        <v>152</v>
      </c>
      <c r="I95" s="6">
        <v>447</v>
      </c>
      <c r="J95" s="23">
        <f>Table10[[#This Row],[Quantity2]]*Table10[[#This Row],[Price]]</f>
        <v>5806.53</v>
      </c>
    </row>
    <row r="96" spans="1:10" x14ac:dyDescent="0.3">
      <c r="A96" s="8">
        <v>10546</v>
      </c>
      <c r="B96" s="60">
        <v>44891</v>
      </c>
      <c r="C96" s="6" t="s">
        <v>145</v>
      </c>
      <c r="D96" s="2">
        <v>9.9499999999999993</v>
      </c>
      <c r="E96" s="2" t="s">
        <v>150</v>
      </c>
      <c r="F96" s="2" t="s">
        <v>142</v>
      </c>
      <c r="G96" s="6" t="s">
        <v>135</v>
      </c>
      <c r="H96" s="6" t="s">
        <v>152</v>
      </c>
      <c r="I96" s="6">
        <v>202</v>
      </c>
      <c r="J96" s="23">
        <f>Table10[[#This Row],[Quantity2]]*Table10[[#This Row],[Price]]</f>
        <v>2009.8999999999999</v>
      </c>
    </row>
    <row r="97" spans="1:10" x14ac:dyDescent="0.3">
      <c r="A97" s="8">
        <v>10547</v>
      </c>
      <c r="B97" s="60">
        <v>44891</v>
      </c>
      <c r="C97" s="6" t="s">
        <v>132</v>
      </c>
      <c r="D97" s="2">
        <v>3.49</v>
      </c>
      <c r="E97" s="2" t="s">
        <v>150</v>
      </c>
      <c r="F97" s="2" t="s">
        <v>142</v>
      </c>
      <c r="G97" s="6" t="s">
        <v>135</v>
      </c>
      <c r="H97" s="6" t="s">
        <v>152</v>
      </c>
      <c r="I97" s="6">
        <v>631</v>
      </c>
      <c r="J97" s="23">
        <f>Table10[[#This Row],[Quantity2]]*Table10[[#This Row],[Price]]</f>
        <v>2202.19</v>
      </c>
    </row>
    <row r="98" spans="1:10" x14ac:dyDescent="0.3">
      <c r="A98" s="8">
        <v>10548</v>
      </c>
      <c r="B98" s="60">
        <v>44891</v>
      </c>
      <c r="C98" s="6" t="s">
        <v>136</v>
      </c>
      <c r="D98" s="2">
        <v>2.95</v>
      </c>
      <c r="E98" s="2" t="s">
        <v>150</v>
      </c>
      <c r="F98" s="2" t="s">
        <v>142</v>
      </c>
      <c r="G98" s="6" t="s">
        <v>135</v>
      </c>
      <c r="H98" s="6" t="s">
        <v>152</v>
      </c>
      <c r="I98" s="6">
        <v>746</v>
      </c>
      <c r="J98" s="23">
        <f>Table10[[#This Row],[Quantity2]]*Table10[[#This Row],[Price]]</f>
        <v>2200.7000000000003</v>
      </c>
    </row>
    <row r="99" spans="1:10" x14ac:dyDescent="0.3">
      <c r="A99" s="8">
        <v>10549</v>
      </c>
      <c r="B99" s="60">
        <v>44891</v>
      </c>
      <c r="C99" s="6" t="s">
        <v>138</v>
      </c>
      <c r="D99" s="2">
        <v>4.99</v>
      </c>
      <c r="E99" s="2" t="s">
        <v>150</v>
      </c>
      <c r="F99" s="2" t="s">
        <v>142</v>
      </c>
      <c r="G99" s="6" t="s">
        <v>135</v>
      </c>
      <c r="H99" s="6" t="s">
        <v>152</v>
      </c>
      <c r="I99" s="6">
        <v>201</v>
      </c>
      <c r="J99" s="23">
        <f>Table10[[#This Row],[Quantity2]]*Table10[[#This Row],[Price]]</f>
        <v>1002.99</v>
      </c>
    </row>
    <row r="100" spans="1:10" x14ac:dyDescent="0.3">
      <c r="A100" s="8">
        <v>10550</v>
      </c>
      <c r="B100" s="60">
        <v>44892</v>
      </c>
      <c r="C100" s="6" t="s">
        <v>141</v>
      </c>
      <c r="D100" s="2">
        <v>12.99</v>
      </c>
      <c r="E100" s="2" t="s">
        <v>150</v>
      </c>
      <c r="F100" s="2" t="s">
        <v>142</v>
      </c>
      <c r="G100" s="6" t="s">
        <v>135</v>
      </c>
      <c r="H100" s="6" t="s">
        <v>152</v>
      </c>
      <c r="I100" s="6">
        <v>462</v>
      </c>
      <c r="J100" s="23">
        <f>Table10[[#This Row],[Quantity2]]*Table10[[#This Row],[Price]]</f>
        <v>6001.38</v>
      </c>
    </row>
    <row r="101" spans="1:10" x14ac:dyDescent="0.3">
      <c r="A101" s="8">
        <v>10551</v>
      </c>
      <c r="B101" s="60">
        <v>44892</v>
      </c>
      <c r="C101" s="6" t="s">
        <v>145</v>
      </c>
      <c r="D101" s="2">
        <v>9.9499999999999993</v>
      </c>
      <c r="E101" s="2" t="s">
        <v>150</v>
      </c>
      <c r="F101" s="2" t="s">
        <v>142</v>
      </c>
      <c r="G101" s="6" t="s">
        <v>135</v>
      </c>
      <c r="H101" s="6" t="s">
        <v>152</v>
      </c>
      <c r="I101" s="6">
        <v>202</v>
      </c>
      <c r="J101" s="23">
        <f>Table10[[#This Row],[Quantity2]]*Table10[[#This Row],[Price]]</f>
        <v>2009.8999999999999</v>
      </c>
    </row>
    <row r="102" spans="1:10" x14ac:dyDescent="0.3">
      <c r="A102" s="8">
        <v>10552</v>
      </c>
      <c r="B102" s="60">
        <v>44892</v>
      </c>
      <c r="C102" s="6" t="s">
        <v>132</v>
      </c>
      <c r="D102" s="2">
        <v>3.49</v>
      </c>
      <c r="E102" s="2" t="s">
        <v>133</v>
      </c>
      <c r="F102" s="2" t="s">
        <v>142</v>
      </c>
      <c r="G102" s="6" t="s">
        <v>135</v>
      </c>
      <c r="H102" s="6" t="s">
        <v>152</v>
      </c>
      <c r="I102" s="6">
        <v>631</v>
      </c>
      <c r="J102" s="23">
        <f>Table10[[#This Row],[Quantity2]]*Table10[[#This Row],[Price]]</f>
        <v>2202.19</v>
      </c>
    </row>
    <row r="103" spans="1:10" x14ac:dyDescent="0.3">
      <c r="A103" s="8">
        <v>10553</v>
      </c>
      <c r="B103" s="60">
        <v>44892</v>
      </c>
      <c r="C103" s="6" t="s">
        <v>136</v>
      </c>
      <c r="D103" s="2">
        <v>2.95</v>
      </c>
      <c r="E103" s="2" t="s">
        <v>133</v>
      </c>
      <c r="F103" s="2" t="s">
        <v>142</v>
      </c>
      <c r="G103" s="6" t="s">
        <v>135</v>
      </c>
      <c r="H103" s="6" t="s">
        <v>152</v>
      </c>
      <c r="I103" s="6">
        <v>746</v>
      </c>
      <c r="J103" s="23">
        <f>Table10[[#This Row],[Quantity2]]*Table10[[#This Row],[Price]]</f>
        <v>2200.7000000000003</v>
      </c>
    </row>
    <row r="104" spans="1:10" x14ac:dyDescent="0.3">
      <c r="A104" s="8">
        <v>10554</v>
      </c>
      <c r="B104" s="60">
        <v>44892</v>
      </c>
      <c r="C104" s="6" t="s">
        <v>138</v>
      </c>
      <c r="D104" s="2">
        <v>4.99</v>
      </c>
      <c r="E104" s="2" t="s">
        <v>133</v>
      </c>
      <c r="F104" s="2" t="s">
        <v>142</v>
      </c>
      <c r="G104" s="6" t="s">
        <v>135</v>
      </c>
      <c r="H104" s="6" t="s">
        <v>152</v>
      </c>
      <c r="I104" s="6">
        <v>201</v>
      </c>
      <c r="J104" s="23">
        <f>Table10[[#This Row],[Quantity2]]*Table10[[#This Row],[Price]]</f>
        <v>1002.99</v>
      </c>
    </row>
    <row r="105" spans="1:10" x14ac:dyDescent="0.3">
      <c r="A105" s="8">
        <v>10555</v>
      </c>
      <c r="B105" s="60">
        <v>44893</v>
      </c>
      <c r="C105" s="6" t="s">
        <v>141</v>
      </c>
      <c r="D105" s="2">
        <v>12.99</v>
      </c>
      <c r="E105" s="2" t="s">
        <v>133</v>
      </c>
      <c r="F105" s="2" t="s">
        <v>142</v>
      </c>
      <c r="G105" s="6" t="s">
        <v>135</v>
      </c>
      <c r="H105" s="6" t="s">
        <v>152</v>
      </c>
      <c r="I105" s="6">
        <v>478</v>
      </c>
      <c r="J105" s="23">
        <f>Table10[[#This Row],[Quantity2]]*Table10[[#This Row],[Price]]</f>
        <v>6209.22</v>
      </c>
    </row>
    <row r="106" spans="1:10" x14ac:dyDescent="0.3">
      <c r="A106" s="8">
        <v>10556</v>
      </c>
      <c r="B106" s="60">
        <v>44893</v>
      </c>
      <c r="C106" s="6" t="s">
        <v>145</v>
      </c>
      <c r="D106" s="2">
        <v>9.9499999999999993</v>
      </c>
      <c r="E106" s="2" t="s">
        <v>133</v>
      </c>
      <c r="F106" s="2" t="s">
        <v>142</v>
      </c>
      <c r="G106" s="6" t="s">
        <v>135</v>
      </c>
      <c r="H106" s="6" t="s">
        <v>152</v>
      </c>
      <c r="I106" s="6">
        <v>202</v>
      </c>
      <c r="J106" s="23">
        <f>Table10[[#This Row],[Quantity2]]*Table10[[#This Row],[Price]]</f>
        <v>2009.8999999999999</v>
      </c>
    </row>
    <row r="107" spans="1:10" x14ac:dyDescent="0.3">
      <c r="A107" s="8">
        <v>10557</v>
      </c>
      <c r="B107" s="60">
        <v>44893</v>
      </c>
      <c r="C107" s="6" t="s">
        <v>132</v>
      </c>
      <c r="D107" s="2">
        <v>3.49</v>
      </c>
      <c r="E107" s="2" t="s">
        <v>133</v>
      </c>
      <c r="F107" s="2" t="s">
        <v>142</v>
      </c>
      <c r="G107" s="6" t="s">
        <v>135</v>
      </c>
      <c r="H107" s="6" t="s">
        <v>152</v>
      </c>
      <c r="I107" s="6">
        <v>631</v>
      </c>
      <c r="J107" s="23">
        <f>Table10[[#This Row],[Quantity2]]*Table10[[#This Row],[Price]]</f>
        <v>2202.19</v>
      </c>
    </row>
    <row r="108" spans="1:10" x14ac:dyDescent="0.3">
      <c r="A108" s="8">
        <v>10558</v>
      </c>
      <c r="B108" s="60">
        <v>44893</v>
      </c>
      <c r="C108" s="6" t="s">
        <v>136</v>
      </c>
      <c r="D108" s="2">
        <v>2.95</v>
      </c>
      <c r="E108" s="2" t="s">
        <v>133</v>
      </c>
      <c r="F108" s="2" t="s">
        <v>142</v>
      </c>
      <c r="G108" s="6" t="s">
        <v>135</v>
      </c>
      <c r="H108" s="6" t="s">
        <v>152</v>
      </c>
      <c r="I108" s="6">
        <v>678</v>
      </c>
      <c r="J108" s="23">
        <f>Table10[[#This Row],[Quantity2]]*Table10[[#This Row],[Price]]</f>
        <v>2000.1000000000001</v>
      </c>
    </row>
    <row r="109" spans="1:10" x14ac:dyDescent="0.3">
      <c r="A109" s="8">
        <v>10559</v>
      </c>
      <c r="B109" s="60">
        <v>44893</v>
      </c>
      <c r="C109" s="6" t="s">
        <v>138</v>
      </c>
      <c r="D109" s="2">
        <v>4.99</v>
      </c>
      <c r="E109" s="2" t="s">
        <v>133</v>
      </c>
      <c r="F109" s="2" t="s">
        <v>142</v>
      </c>
      <c r="G109" s="6" t="s">
        <v>135</v>
      </c>
      <c r="H109" s="6" t="s">
        <v>152</v>
      </c>
      <c r="I109" s="6">
        <v>201</v>
      </c>
      <c r="J109" s="23">
        <f>Table10[[#This Row],[Quantity2]]*Table10[[#This Row],[Price]]</f>
        <v>1002.99</v>
      </c>
    </row>
    <row r="110" spans="1:10" x14ac:dyDescent="0.3">
      <c r="A110" s="8">
        <v>10560</v>
      </c>
      <c r="B110" s="60">
        <v>44894</v>
      </c>
      <c r="C110" s="6" t="s">
        <v>141</v>
      </c>
      <c r="D110" s="2">
        <v>12.99</v>
      </c>
      <c r="E110" s="2" t="s">
        <v>133</v>
      </c>
      <c r="F110" s="2" t="s">
        <v>142</v>
      </c>
      <c r="G110" s="6" t="s">
        <v>135</v>
      </c>
      <c r="H110" s="6" t="s">
        <v>152</v>
      </c>
      <c r="I110" s="6">
        <v>478</v>
      </c>
      <c r="J110" s="23">
        <f>Table10[[#This Row],[Quantity2]]*Table10[[#This Row],[Price]]</f>
        <v>6209.22</v>
      </c>
    </row>
    <row r="111" spans="1:10" x14ac:dyDescent="0.3">
      <c r="A111" s="8">
        <v>10561</v>
      </c>
      <c r="B111" s="60">
        <v>44894</v>
      </c>
      <c r="C111" s="6" t="s">
        <v>145</v>
      </c>
      <c r="D111" s="2">
        <v>9.9499999999999993</v>
      </c>
      <c r="E111" s="2" t="s">
        <v>133</v>
      </c>
      <c r="F111" s="2" t="s">
        <v>142</v>
      </c>
      <c r="G111" s="6" t="s">
        <v>135</v>
      </c>
      <c r="H111" s="6" t="s">
        <v>152</v>
      </c>
      <c r="I111" s="6">
        <v>202</v>
      </c>
      <c r="J111" s="23">
        <f>Table10[[#This Row],[Quantity2]]*Table10[[#This Row],[Price]]</f>
        <v>2009.8999999999999</v>
      </c>
    </row>
    <row r="112" spans="1:10" x14ac:dyDescent="0.3">
      <c r="A112" s="8">
        <v>10562</v>
      </c>
      <c r="B112" s="60">
        <v>44894</v>
      </c>
      <c r="C112" s="6" t="s">
        <v>132</v>
      </c>
      <c r="D112" s="2">
        <v>3.49</v>
      </c>
      <c r="E112" s="2" t="s">
        <v>133</v>
      </c>
      <c r="F112" s="2" t="s">
        <v>142</v>
      </c>
      <c r="G112" s="6" t="s">
        <v>135</v>
      </c>
      <c r="H112" s="6" t="s">
        <v>152</v>
      </c>
      <c r="I112" s="6">
        <v>631</v>
      </c>
      <c r="J112" s="23">
        <f>Table10[[#This Row],[Quantity2]]*Table10[[#This Row],[Price]]</f>
        <v>2202.19</v>
      </c>
    </row>
    <row r="113" spans="1:10" x14ac:dyDescent="0.3">
      <c r="A113" s="8">
        <v>10563</v>
      </c>
      <c r="B113" s="60">
        <v>44894</v>
      </c>
      <c r="C113" s="6" t="s">
        <v>136</v>
      </c>
      <c r="D113" s="2">
        <v>2.95</v>
      </c>
      <c r="E113" s="2" t="s">
        <v>133</v>
      </c>
      <c r="F113" s="2" t="s">
        <v>142</v>
      </c>
      <c r="G113" s="6" t="s">
        <v>135</v>
      </c>
      <c r="H113" s="6" t="s">
        <v>152</v>
      </c>
      <c r="I113" s="6">
        <v>678</v>
      </c>
      <c r="J113" s="23">
        <f>Table10[[#This Row],[Quantity2]]*Table10[[#This Row],[Price]]</f>
        <v>2000.1000000000001</v>
      </c>
    </row>
    <row r="114" spans="1:10" x14ac:dyDescent="0.3">
      <c r="A114" s="8">
        <v>10564</v>
      </c>
      <c r="B114" s="60">
        <v>44894</v>
      </c>
      <c r="C114" s="6" t="s">
        <v>138</v>
      </c>
      <c r="D114" s="2">
        <v>4.99</v>
      </c>
      <c r="E114" s="2" t="s">
        <v>133</v>
      </c>
      <c r="F114" s="2" t="s">
        <v>142</v>
      </c>
      <c r="G114" s="6" t="s">
        <v>135</v>
      </c>
      <c r="H114" s="6" t="s">
        <v>152</v>
      </c>
      <c r="I114" s="6">
        <v>201</v>
      </c>
      <c r="J114" s="23">
        <f>Table10[[#This Row],[Quantity2]]*Table10[[#This Row],[Price]]</f>
        <v>1002.99</v>
      </c>
    </row>
    <row r="115" spans="1:10" x14ac:dyDescent="0.3">
      <c r="A115" s="8">
        <v>10565</v>
      </c>
      <c r="B115" s="60">
        <v>44895</v>
      </c>
      <c r="C115" s="6" t="s">
        <v>141</v>
      </c>
      <c r="D115" s="2">
        <v>12.99</v>
      </c>
      <c r="E115" s="2" t="s">
        <v>133</v>
      </c>
      <c r="F115" s="2" t="s">
        <v>142</v>
      </c>
      <c r="G115" s="6" t="s">
        <v>135</v>
      </c>
      <c r="H115" s="6" t="s">
        <v>152</v>
      </c>
      <c r="I115" s="6">
        <v>493</v>
      </c>
      <c r="J115" s="23">
        <f>Table10[[#This Row],[Quantity2]]*Table10[[#This Row],[Price]]</f>
        <v>6404.07</v>
      </c>
    </row>
    <row r="116" spans="1:10" x14ac:dyDescent="0.3">
      <c r="A116" s="8">
        <v>10566</v>
      </c>
      <c r="B116" s="60">
        <v>44895</v>
      </c>
      <c r="C116" s="6" t="s">
        <v>145</v>
      </c>
      <c r="D116" s="2">
        <v>9.9499999999999993</v>
      </c>
      <c r="E116" s="2" t="s">
        <v>133</v>
      </c>
      <c r="F116" s="2" t="s">
        <v>142</v>
      </c>
      <c r="G116" s="6" t="s">
        <v>135</v>
      </c>
      <c r="H116" s="6" t="s">
        <v>152</v>
      </c>
      <c r="I116" s="6">
        <v>202</v>
      </c>
      <c r="J116" s="23">
        <f>Table10[[#This Row],[Quantity2]]*Table10[[#This Row],[Price]]</f>
        <v>2009.8999999999999</v>
      </c>
    </row>
    <row r="117" spans="1:10" x14ac:dyDescent="0.3">
      <c r="A117" s="8">
        <v>10567</v>
      </c>
      <c r="B117" s="60">
        <v>44895</v>
      </c>
      <c r="C117" s="6" t="s">
        <v>132</v>
      </c>
      <c r="D117" s="2">
        <v>3.49</v>
      </c>
      <c r="E117" s="2" t="s">
        <v>133</v>
      </c>
      <c r="F117" s="2" t="s">
        <v>142</v>
      </c>
      <c r="G117" s="6" t="s">
        <v>135</v>
      </c>
      <c r="H117" s="6" t="s">
        <v>152</v>
      </c>
      <c r="I117" s="6">
        <v>631</v>
      </c>
      <c r="J117" s="23">
        <f>Table10[[#This Row],[Quantity2]]*Table10[[#This Row],[Price]]</f>
        <v>2202.19</v>
      </c>
    </row>
    <row r="118" spans="1:10" x14ac:dyDescent="0.3">
      <c r="A118" s="8">
        <v>10568</v>
      </c>
      <c r="B118" s="60">
        <v>44895</v>
      </c>
      <c r="C118" s="6" t="s">
        <v>136</v>
      </c>
      <c r="D118" s="2">
        <v>2.95</v>
      </c>
      <c r="E118" s="2" t="s">
        <v>133</v>
      </c>
      <c r="F118" s="2" t="s">
        <v>142</v>
      </c>
      <c r="G118" s="6" t="s">
        <v>135</v>
      </c>
      <c r="H118" s="6" t="s">
        <v>152</v>
      </c>
      <c r="I118" s="6">
        <v>678</v>
      </c>
      <c r="J118" s="23">
        <f>Table10[[#This Row],[Quantity2]]*Table10[[#This Row],[Price]]</f>
        <v>2000.1000000000001</v>
      </c>
    </row>
    <row r="119" spans="1:10" x14ac:dyDescent="0.3">
      <c r="A119" s="8">
        <v>10569</v>
      </c>
      <c r="B119" s="60">
        <v>44895</v>
      </c>
      <c r="C119" s="6" t="s">
        <v>138</v>
      </c>
      <c r="D119" s="2">
        <v>4.99</v>
      </c>
      <c r="E119" s="2" t="s">
        <v>133</v>
      </c>
      <c r="F119" s="2" t="s">
        <v>142</v>
      </c>
      <c r="G119" s="6" t="s">
        <v>135</v>
      </c>
      <c r="H119" s="6" t="s">
        <v>152</v>
      </c>
      <c r="I119" s="6">
        <v>201</v>
      </c>
      <c r="J119" s="23">
        <f>Table10[[#This Row],[Quantity2]]*Table10[[#This Row],[Price]]</f>
        <v>1002.99</v>
      </c>
    </row>
    <row r="120" spans="1:10" x14ac:dyDescent="0.3">
      <c r="A120" s="8">
        <v>10570</v>
      </c>
      <c r="B120" s="60">
        <v>44896</v>
      </c>
      <c r="C120" s="6" t="s">
        <v>141</v>
      </c>
      <c r="D120" s="2">
        <v>12.99</v>
      </c>
      <c r="E120" s="2" t="s">
        <v>133</v>
      </c>
      <c r="F120" s="2" t="s">
        <v>142</v>
      </c>
      <c r="G120" s="6" t="s">
        <v>135</v>
      </c>
      <c r="H120" s="6" t="s">
        <v>152</v>
      </c>
      <c r="I120" s="6">
        <v>493</v>
      </c>
      <c r="J120" s="23">
        <f>Table10[[#This Row],[Quantity2]]*Table10[[#This Row],[Price]]</f>
        <v>6404.07</v>
      </c>
    </row>
    <row r="121" spans="1:10" x14ac:dyDescent="0.3">
      <c r="A121" s="8">
        <v>10571</v>
      </c>
      <c r="B121" s="60">
        <v>44896</v>
      </c>
      <c r="C121" s="6" t="s">
        <v>145</v>
      </c>
      <c r="D121" s="2">
        <v>9.9499999999999993</v>
      </c>
      <c r="E121" s="2" t="s">
        <v>133</v>
      </c>
      <c r="F121" s="2" t="s">
        <v>142</v>
      </c>
      <c r="G121" s="6" t="s">
        <v>135</v>
      </c>
      <c r="H121" s="6" t="s">
        <v>152</v>
      </c>
      <c r="I121" s="6">
        <v>202</v>
      </c>
      <c r="J121" s="23">
        <f>Table10[[#This Row],[Quantity2]]*Table10[[#This Row],[Price]]</f>
        <v>2009.8999999999999</v>
      </c>
    </row>
    <row r="122" spans="1:10" x14ac:dyDescent="0.3">
      <c r="A122" s="8">
        <v>10572</v>
      </c>
      <c r="B122" s="60">
        <v>44896</v>
      </c>
      <c r="C122" s="6" t="s">
        <v>132</v>
      </c>
      <c r="D122" s="2">
        <v>3.49</v>
      </c>
      <c r="E122" s="2" t="s">
        <v>133</v>
      </c>
      <c r="F122" s="2" t="s">
        <v>142</v>
      </c>
      <c r="G122" s="6" t="s">
        <v>146</v>
      </c>
      <c r="H122" s="6" t="s">
        <v>147</v>
      </c>
      <c r="I122" s="6">
        <v>574</v>
      </c>
      <c r="J122" s="23">
        <f>Table10[[#This Row],[Quantity2]]*Table10[[#This Row],[Price]]</f>
        <v>2003.2600000000002</v>
      </c>
    </row>
    <row r="123" spans="1:10" x14ac:dyDescent="0.3">
      <c r="A123" s="8">
        <v>10573</v>
      </c>
      <c r="B123" s="60">
        <v>44896</v>
      </c>
      <c r="C123" s="6" t="s">
        <v>136</v>
      </c>
      <c r="D123" s="2">
        <v>2.95</v>
      </c>
      <c r="E123" s="2" t="s">
        <v>133</v>
      </c>
      <c r="F123" s="2" t="s">
        <v>142</v>
      </c>
      <c r="G123" s="6" t="s">
        <v>146</v>
      </c>
      <c r="H123" s="6" t="s">
        <v>147</v>
      </c>
      <c r="I123" s="6">
        <v>678</v>
      </c>
      <c r="J123" s="23">
        <f>Table10[[#This Row],[Quantity2]]*Table10[[#This Row],[Price]]</f>
        <v>2000.1000000000001</v>
      </c>
    </row>
    <row r="124" spans="1:10" x14ac:dyDescent="0.3">
      <c r="A124" s="8">
        <v>10574</v>
      </c>
      <c r="B124" s="60">
        <v>44896</v>
      </c>
      <c r="C124" s="6" t="s">
        <v>138</v>
      </c>
      <c r="D124" s="2">
        <v>4.99</v>
      </c>
      <c r="E124" s="2" t="s">
        <v>133</v>
      </c>
      <c r="F124" s="2" t="s">
        <v>142</v>
      </c>
      <c r="G124" s="6" t="s">
        <v>146</v>
      </c>
      <c r="H124" s="6" t="s">
        <v>147</v>
      </c>
      <c r="I124" s="6">
        <v>201</v>
      </c>
      <c r="J124" s="23">
        <f>Table10[[#This Row],[Quantity2]]*Table10[[#This Row],[Price]]</f>
        <v>1002.99</v>
      </c>
    </row>
    <row r="125" spans="1:10" x14ac:dyDescent="0.3">
      <c r="A125" s="8">
        <v>10575</v>
      </c>
      <c r="B125" s="60">
        <v>44897</v>
      </c>
      <c r="C125" s="6" t="s">
        <v>141</v>
      </c>
      <c r="D125" s="2">
        <v>12.99</v>
      </c>
      <c r="E125" s="2" t="s">
        <v>133</v>
      </c>
      <c r="F125" s="2" t="s">
        <v>142</v>
      </c>
      <c r="G125" s="6" t="s">
        <v>146</v>
      </c>
      <c r="H125" s="6" t="s">
        <v>147</v>
      </c>
      <c r="I125" s="6">
        <v>524</v>
      </c>
      <c r="J125" s="23">
        <f>Table10[[#This Row],[Quantity2]]*Table10[[#This Row],[Price]]</f>
        <v>6806.76</v>
      </c>
    </row>
    <row r="126" spans="1:10" x14ac:dyDescent="0.3">
      <c r="A126" s="8">
        <v>10576</v>
      </c>
      <c r="B126" s="60">
        <v>44897</v>
      </c>
      <c r="C126" s="6" t="s">
        <v>145</v>
      </c>
      <c r="D126" s="2">
        <v>9.9499999999999993</v>
      </c>
      <c r="E126" s="2" t="s">
        <v>133</v>
      </c>
      <c r="F126" s="2" t="s">
        <v>142</v>
      </c>
      <c r="G126" s="6" t="s">
        <v>146</v>
      </c>
      <c r="H126" s="6" t="s">
        <v>147</v>
      </c>
      <c r="I126" s="6">
        <v>202</v>
      </c>
      <c r="J126" s="23">
        <f>Table10[[#This Row],[Quantity2]]*Table10[[#This Row],[Price]]</f>
        <v>2009.8999999999999</v>
      </c>
    </row>
    <row r="127" spans="1:10" x14ac:dyDescent="0.3">
      <c r="A127" s="8">
        <v>10577</v>
      </c>
      <c r="B127" s="60">
        <v>44897</v>
      </c>
      <c r="C127" s="6" t="s">
        <v>132</v>
      </c>
      <c r="D127" s="2">
        <v>3.49</v>
      </c>
      <c r="E127" s="2" t="s">
        <v>133</v>
      </c>
      <c r="F127" s="2" t="s">
        <v>142</v>
      </c>
      <c r="G127" s="6" t="s">
        <v>146</v>
      </c>
      <c r="H127" s="6" t="s">
        <v>147</v>
      </c>
      <c r="I127" s="6">
        <v>631</v>
      </c>
      <c r="J127" s="23">
        <f>Table10[[#This Row],[Quantity2]]*Table10[[#This Row],[Price]]</f>
        <v>2202.19</v>
      </c>
    </row>
    <row r="128" spans="1:10" x14ac:dyDescent="0.3">
      <c r="A128" s="8">
        <v>10578</v>
      </c>
      <c r="B128" s="60">
        <v>44897</v>
      </c>
      <c r="C128" s="6" t="s">
        <v>136</v>
      </c>
      <c r="D128" s="2">
        <v>2.95</v>
      </c>
      <c r="E128" s="2" t="s">
        <v>133</v>
      </c>
      <c r="F128" s="2" t="s">
        <v>142</v>
      </c>
      <c r="G128" s="6" t="s">
        <v>146</v>
      </c>
      <c r="H128" s="6" t="s">
        <v>147</v>
      </c>
      <c r="I128" s="6">
        <v>678</v>
      </c>
      <c r="J128" s="23">
        <f>Table10[[#This Row],[Quantity2]]*Table10[[#This Row],[Price]]</f>
        <v>2000.1000000000001</v>
      </c>
    </row>
    <row r="129" spans="1:10" x14ac:dyDescent="0.3">
      <c r="A129" s="8">
        <v>10579</v>
      </c>
      <c r="B129" s="60">
        <v>44897</v>
      </c>
      <c r="C129" s="6" t="s">
        <v>138</v>
      </c>
      <c r="D129" s="2">
        <v>4.99</v>
      </c>
      <c r="E129" s="2" t="s">
        <v>133</v>
      </c>
      <c r="F129" s="2" t="s">
        <v>142</v>
      </c>
      <c r="G129" s="6" t="s">
        <v>146</v>
      </c>
      <c r="H129" s="6" t="s">
        <v>147</v>
      </c>
      <c r="I129" s="6">
        <v>201</v>
      </c>
      <c r="J129" s="23">
        <f>Table10[[#This Row],[Quantity2]]*Table10[[#This Row],[Price]]</f>
        <v>1002.99</v>
      </c>
    </row>
    <row r="130" spans="1:10" x14ac:dyDescent="0.3">
      <c r="A130" s="8">
        <v>10580</v>
      </c>
      <c r="B130" s="60">
        <v>44898</v>
      </c>
      <c r="C130" s="6" t="s">
        <v>141</v>
      </c>
      <c r="D130" s="2">
        <v>12.99</v>
      </c>
      <c r="E130" s="2" t="s">
        <v>133</v>
      </c>
      <c r="F130" s="2" t="s">
        <v>142</v>
      </c>
      <c r="G130" s="6" t="s">
        <v>146</v>
      </c>
      <c r="H130" s="6" t="s">
        <v>147</v>
      </c>
      <c r="I130" s="6">
        <v>524</v>
      </c>
      <c r="J130" s="23">
        <f>Table10[[#This Row],[Quantity2]]*Table10[[#This Row],[Price]]</f>
        <v>6806.76</v>
      </c>
    </row>
    <row r="131" spans="1:10" x14ac:dyDescent="0.3">
      <c r="A131" s="8">
        <v>10581</v>
      </c>
      <c r="B131" s="60">
        <v>44898</v>
      </c>
      <c r="C131" s="6" t="s">
        <v>145</v>
      </c>
      <c r="D131" s="2">
        <v>9.9499999999999993</v>
      </c>
      <c r="E131" s="2" t="s">
        <v>133</v>
      </c>
      <c r="F131" s="2" t="s">
        <v>142</v>
      </c>
      <c r="G131" s="6" t="s">
        <v>146</v>
      </c>
      <c r="H131" s="6" t="s">
        <v>147</v>
      </c>
      <c r="I131" s="6">
        <v>202</v>
      </c>
      <c r="J131" s="23">
        <f>Table10[[#This Row],[Quantity2]]*Table10[[#This Row],[Price]]</f>
        <v>2009.8999999999999</v>
      </c>
    </row>
    <row r="132" spans="1:10" x14ac:dyDescent="0.3">
      <c r="A132" s="8">
        <v>10582</v>
      </c>
      <c r="B132" s="60">
        <v>44898</v>
      </c>
      <c r="C132" s="6" t="s">
        <v>132</v>
      </c>
      <c r="D132" s="2">
        <v>3.49</v>
      </c>
      <c r="E132" s="2" t="s">
        <v>133</v>
      </c>
      <c r="F132" s="2" t="s">
        <v>142</v>
      </c>
      <c r="G132" s="6" t="s">
        <v>135</v>
      </c>
      <c r="H132" s="6" t="s">
        <v>152</v>
      </c>
      <c r="I132" s="6">
        <v>631</v>
      </c>
      <c r="J132" s="23">
        <f>Table10[[#This Row],[Quantity2]]*Table10[[#This Row],[Price]]</f>
        <v>2202.19</v>
      </c>
    </row>
    <row r="133" spans="1:10" x14ac:dyDescent="0.3">
      <c r="A133" s="8">
        <v>10583</v>
      </c>
      <c r="B133" s="60">
        <v>44898</v>
      </c>
      <c r="C133" s="6" t="s">
        <v>136</v>
      </c>
      <c r="D133" s="2">
        <v>2.95</v>
      </c>
      <c r="E133" s="2" t="s">
        <v>133</v>
      </c>
      <c r="F133" s="2" t="s">
        <v>142</v>
      </c>
      <c r="G133" s="6" t="s">
        <v>135</v>
      </c>
      <c r="H133" s="6" t="s">
        <v>152</v>
      </c>
      <c r="I133" s="6">
        <v>678</v>
      </c>
      <c r="J133" s="23">
        <f>Table10[[#This Row],[Quantity2]]*Table10[[#This Row],[Price]]</f>
        <v>2000.1000000000001</v>
      </c>
    </row>
    <row r="134" spans="1:10" x14ac:dyDescent="0.3">
      <c r="A134" s="8">
        <v>10584</v>
      </c>
      <c r="B134" s="60">
        <v>44898</v>
      </c>
      <c r="C134" s="6" t="s">
        <v>138</v>
      </c>
      <c r="D134" s="2">
        <v>4.99</v>
      </c>
      <c r="E134" s="2" t="s">
        <v>133</v>
      </c>
      <c r="F134" s="2" t="s">
        <v>142</v>
      </c>
      <c r="G134" s="6" t="s">
        <v>135</v>
      </c>
      <c r="H134" s="6" t="s">
        <v>152</v>
      </c>
      <c r="I134" s="6">
        <v>201</v>
      </c>
      <c r="J134" s="23">
        <f>Table10[[#This Row],[Quantity2]]*Table10[[#This Row],[Price]]</f>
        <v>1002.99</v>
      </c>
    </row>
    <row r="135" spans="1:10" x14ac:dyDescent="0.3">
      <c r="A135" s="8">
        <v>10585</v>
      </c>
      <c r="B135" s="60">
        <v>44899</v>
      </c>
      <c r="C135" s="6" t="s">
        <v>141</v>
      </c>
      <c r="D135" s="2">
        <v>12.99</v>
      </c>
      <c r="E135" s="2" t="s">
        <v>133</v>
      </c>
      <c r="F135" s="2" t="s">
        <v>142</v>
      </c>
      <c r="G135" s="6" t="s">
        <v>135</v>
      </c>
      <c r="H135" s="6" t="s">
        <v>152</v>
      </c>
      <c r="I135" s="6">
        <v>539</v>
      </c>
      <c r="J135" s="23">
        <f>Table10[[#This Row],[Quantity2]]*Table10[[#This Row],[Price]]</f>
        <v>7001.61</v>
      </c>
    </row>
    <row r="136" spans="1:10" x14ac:dyDescent="0.3">
      <c r="A136" s="8">
        <v>10586</v>
      </c>
      <c r="B136" s="60">
        <v>44899</v>
      </c>
      <c r="C136" s="6" t="s">
        <v>145</v>
      </c>
      <c r="D136" s="2">
        <v>9.9499999999999993</v>
      </c>
      <c r="E136" s="2" t="s">
        <v>133</v>
      </c>
      <c r="F136" s="2" t="s">
        <v>142</v>
      </c>
      <c r="G136" s="6" t="s">
        <v>135</v>
      </c>
      <c r="H136" s="6" t="s">
        <v>152</v>
      </c>
      <c r="I136" s="6">
        <v>202</v>
      </c>
      <c r="J136" s="23">
        <f>Table10[[#This Row],[Quantity2]]*Table10[[#This Row],[Price]]</f>
        <v>2009.8999999999999</v>
      </c>
    </row>
    <row r="137" spans="1:10" x14ac:dyDescent="0.3">
      <c r="A137" s="8">
        <v>10537</v>
      </c>
      <c r="B137" s="60">
        <v>44889</v>
      </c>
      <c r="C137" s="6" t="s">
        <v>132</v>
      </c>
      <c r="D137" s="2">
        <v>3.49</v>
      </c>
      <c r="E137" s="2" t="s">
        <v>150</v>
      </c>
      <c r="F137" s="2" t="s">
        <v>142</v>
      </c>
      <c r="G137" s="6" t="s">
        <v>137</v>
      </c>
      <c r="H137" s="6" t="s">
        <v>148</v>
      </c>
      <c r="I137" s="6">
        <v>631</v>
      </c>
      <c r="J137" s="23">
        <f>Table10[[#This Row],[Quantity2]]*Table10[[#This Row],[Price]]</f>
        <v>2202.19</v>
      </c>
    </row>
    <row r="138" spans="1:10" x14ac:dyDescent="0.3">
      <c r="A138" s="8">
        <v>10538</v>
      </c>
      <c r="B138" s="60">
        <v>44889</v>
      </c>
      <c r="C138" s="6" t="s">
        <v>136</v>
      </c>
      <c r="D138" s="2">
        <v>2.95</v>
      </c>
      <c r="E138" s="2" t="s">
        <v>150</v>
      </c>
      <c r="F138" s="2" t="s">
        <v>142</v>
      </c>
      <c r="G138" s="6" t="s">
        <v>137</v>
      </c>
      <c r="H138" s="6" t="s">
        <v>148</v>
      </c>
      <c r="I138" s="6">
        <v>746</v>
      </c>
      <c r="J138" s="23">
        <f>Table10[[#This Row],[Quantity2]]*Table10[[#This Row],[Price]]</f>
        <v>2200.7000000000003</v>
      </c>
    </row>
    <row r="139" spans="1:10" x14ac:dyDescent="0.3">
      <c r="A139" s="8">
        <v>10539</v>
      </c>
      <c r="B139" s="60">
        <v>44889</v>
      </c>
      <c r="C139" s="6" t="s">
        <v>138</v>
      </c>
      <c r="D139" s="2">
        <v>4.99</v>
      </c>
      <c r="E139" s="2" t="s">
        <v>150</v>
      </c>
      <c r="F139" s="2" t="s">
        <v>142</v>
      </c>
      <c r="G139" s="6" t="s">
        <v>137</v>
      </c>
      <c r="H139" s="6" t="s">
        <v>148</v>
      </c>
      <c r="I139" s="6">
        <v>201</v>
      </c>
      <c r="J139" s="23">
        <f>Table10[[#This Row],[Quantity2]]*Table10[[#This Row],[Price]]</f>
        <v>1002.99</v>
      </c>
    </row>
    <row r="140" spans="1:10" x14ac:dyDescent="0.3">
      <c r="A140" s="8">
        <v>10590</v>
      </c>
      <c r="B140" s="60">
        <v>44900</v>
      </c>
      <c r="C140" s="6" t="s">
        <v>141</v>
      </c>
      <c r="D140" s="2">
        <v>12.99</v>
      </c>
      <c r="E140" s="2" t="s">
        <v>133</v>
      </c>
      <c r="F140" s="2" t="s">
        <v>142</v>
      </c>
      <c r="G140" s="6" t="s">
        <v>135</v>
      </c>
      <c r="H140" s="6" t="s">
        <v>152</v>
      </c>
      <c r="I140" s="6">
        <v>555</v>
      </c>
      <c r="J140" s="23">
        <f>Table10[[#This Row],[Quantity2]]*Table10[[#This Row],[Price]]</f>
        <v>7209.45</v>
      </c>
    </row>
    <row r="141" spans="1:10" x14ac:dyDescent="0.3">
      <c r="A141" s="8">
        <v>10591</v>
      </c>
      <c r="B141" s="60">
        <v>44900</v>
      </c>
      <c r="C141" s="6" t="s">
        <v>145</v>
      </c>
      <c r="D141" s="2">
        <v>9.9499999999999993</v>
      </c>
      <c r="E141" s="2" t="s">
        <v>133</v>
      </c>
      <c r="F141" s="2" t="s">
        <v>142</v>
      </c>
      <c r="G141" s="6" t="s">
        <v>135</v>
      </c>
      <c r="H141" s="6" t="s">
        <v>152</v>
      </c>
      <c r="I141" s="6">
        <v>202</v>
      </c>
      <c r="J141" s="23">
        <f>Table10[[#This Row],[Quantity2]]*Table10[[#This Row],[Price]]</f>
        <v>2009.8999999999999</v>
      </c>
    </row>
    <row r="142" spans="1:10" x14ac:dyDescent="0.3">
      <c r="A142" s="8">
        <v>10592</v>
      </c>
      <c r="B142" s="60">
        <v>44900</v>
      </c>
      <c r="C142" s="6" t="s">
        <v>132</v>
      </c>
      <c r="D142" s="2">
        <v>3.49</v>
      </c>
      <c r="E142" s="2" t="s">
        <v>133</v>
      </c>
      <c r="F142" s="2" t="s">
        <v>142</v>
      </c>
      <c r="G142" s="6" t="s">
        <v>135</v>
      </c>
      <c r="H142" s="6" t="s">
        <v>152</v>
      </c>
      <c r="I142" s="6">
        <v>574</v>
      </c>
      <c r="J142" s="23">
        <f>Table10[[#This Row],[Quantity2]]*Table10[[#This Row],[Price]]</f>
        <v>2003.2600000000002</v>
      </c>
    </row>
    <row r="143" spans="1:10" x14ac:dyDescent="0.3">
      <c r="A143" s="8">
        <v>10593</v>
      </c>
      <c r="B143" s="60">
        <v>44900</v>
      </c>
      <c r="C143" s="6" t="s">
        <v>136</v>
      </c>
      <c r="D143" s="2">
        <v>2.95</v>
      </c>
      <c r="E143" s="2" t="s">
        <v>133</v>
      </c>
      <c r="F143" s="2" t="s">
        <v>142</v>
      </c>
      <c r="G143" s="6" t="s">
        <v>135</v>
      </c>
      <c r="H143" s="6" t="s">
        <v>152</v>
      </c>
      <c r="I143" s="6">
        <v>678</v>
      </c>
      <c r="J143" s="23">
        <f>Table10[[#This Row],[Quantity2]]*Table10[[#This Row],[Price]]</f>
        <v>2000.1000000000001</v>
      </c>
    </row>
    <row r="144" spans="1:10" x14ac:dyDescent="0.3">
      <c r="A144" s="8">
        <v>10594</v>
      </c>
      <c r="B144" s="60">
        <v>44900</v>
      </c>
      <c r="C144" s="6" t="s">
        <v>138</v>
      </c>
      <c r="D144" s="2">
        <v>4.99</v>
      </c>
      <c r="E144" s="2" t="s">
        <v>133</v>
      </c>
      <c r="F144" s="2" t="s">
        <v>142</v>
      </c>
      <c r="G144" s="6" t="s">
        <v>135</v>
      </c>
      <c r="H144" s="6" t="s">
        <v>152</v>
      </c>
      <c r="I144" s="6">
        <v>201</v>
      </c>
      <c r="J144" s="23">
        <f>Table10[[#This Row],[Quantity2]]*Table10[[#This Row],[Price]]</f>
        <v>1002.99</v>
      </c>
    </row>
    <row r="145" spans="1:10" x14ac:dyDescent="0.3">
      <c r="A145" s="8">
        <v>10595</v>
      </c>
      <c r="B145" s="60">
        <v>44901</v>
      </c>
      <c r="C145" s="6" t="s">
        <v>141</v>
      </c>
      <c r="D145" s="2">
        <v>12.99</v>
      </c>
      <c r="E145" s="2" t="s">
        <v>133</v>
      </c>
      <c r="F145" s="2" t="s">
        <v>142</v>
      </c>
      <c r="G145" s="6" t="s">
        <v>135</v>
      </c>
      <c r="H145" s="6" t="s">
        <v>152</v>
      </c>
      <c r="I145" s="6">
        <v>539</v>
      </c>
      <c r="J145" s="23">
        <f>Table10[[#This Row],[Quantity2]]*Table10[[#This Row],[Price]]</f>
        <v>7001.61</v>
      </c>
    </row>
    <row r="146" spans="1:10" x14ac:dyDescent="0.3">
      <c r="A146" s="8">
        <v>10596</v>
      </c>
      <c r="B146" s="60">
        <v>44901</v>
      </c>
      <c r="C146" s="6" t="s">
        <v>145</v>
      </c>
      <c r="D146" s="2">
        <v>9.9499999999999993</v>
      </c>
      <c r="E146" s="2" t="s">
        <v>133</v>
      </c>
      <c r="F146" s="2" t="s">
        <v>142</v>
      </c>
      <c r="G146" s="6" t="s">
        <v>135</v>
      </c>
      <c r="H146" s="6" t="s">
        <v>152</v>
      </c>
      <c r="I146" s="6">
        <v>202</v>
      </c>
      <c r="J146" s="23">
        <f>Table10[[#This Row],[Quantity2]]*Table10[[#This Row],[Price]]</f>
        <v>2009.8999999999999</v>
      </c>
    </row>
    <row r="147" spans="1:10" x14ac:dyDescent="0.3">
      <c r="A147" s="8">
        <v>10597</v>
      </c>
      <c r="B147" s="60">
        <v>44901</v>
      </c>
      <c r="C147" s="6" t="s">
        <v>132</v>
      </c>
      <c r="D147" s="2">
        <v>3.49</v>
      </c>
      <c r="E147" s="2" t="s">
        <v>133</v>
      </c>
      <c r="F147" s="2" t="s">
        <v>142</v>
      </c>
      <c r="G147" s="6" t="s">
        <v>135</v>
      </c>
      <c r="H147" s="6" t="s">
        <v>152</v>
      </c>
      <c r="I147" s="6">
        <v>574</v>
      </c>
      <c r="J147" s="23">
        <f>Table10[[#This Row],[Quantity2]]*Table10[[#This Row],[Price]]</f>
        <v>2003.2600000000002</v>
      </c>
    </row>
    <row r="148" spans="1:10" x14ac:dyDescent="0.3">
      <c r="A148" s="8">
        <v>10598</v>
      </c>
      <c r="B148" s="60">
        <v>44901</v>
      </c>
      <c r="C148" s="6" t="s">
        <v>136</v>
      </c>
      <c r="D148" s="2">
        <v>2.95</v>
      </c>
      <c r="E148" s="2" t="s">
        <v>133</v>
      </c>
      <c r="F148" s="2" t="s">
        <v>142</v>
      </c>
      <c r="G148" s="6" t="s">
        <v>135</v>
      </c>
      <c r="H148" s="6" t="s">
        <v>152</v>
      </c>
      <c r="I148" s="6">
        <v>678</v>
      </c>
      <c r="J148" s="23">
        <f>Table10[[#This Row],[Quantity2]]*Table10[[#This Row],[Price]]</f>
        <v>2000.1000000000001</v>
      </c>
    </row>
    <row r="149" spans="1:10" x14ac:dyDescent="0.3">
      <c r="A149" s="8">
        <v>10599</v>
      </c>
      <c r="B149" s="60">
        <v>44901</v>
      </c>
      <c r="C149" s="6" t="s">
        <v>138</v>
      </c>
      <c r="D149" s="2">
        <v>4.99</v>
      </c>
      <c r="E149" s="2" t="s">
        <v>133</v>
      </c>
      <c r="F149" s="2" t="s">
        <v>142</v>
      </c>
      <c r="G149" s="6" t="s">
        <v>135</v>
      </c>
      <c r="H149" s="6" t="s">
        <v>152</v>
      </c>
      <c r="I149" s="6">
        <v>201</v>
      </c>
      <c r="J149" s="23">
        <f>Table10[[#This Row],[Quantity2]]*Table10[[#This Row],[Price]]</f>
        <v>1002.99</v>
      </c>
    </row>
    <row r="150" spans="1:10" x14ac:dyDescent="0.3">
      <c r="A150" s="8">
        <v>10600</v>
      </c>
      <c r="B150" s="60">
        <v>44902</v>
      </c>
      <c r="C150" s="6" t="s">
        <v>141</v>
      </c>
      <c r="D150" s="2">
        <v>12.99</v>
      </c>
      <c r="E150" s="2" t="s">
        <v>133</v>
      </c>
      <c r="F150" s="2" t="s">
        <v>142</v>
      </c>
      <c r="G150" s="6" t="s">
        <v>135</v>
      </c>
      <c r="H150" s="6" t="s">
        <v>152</v>
      </c>
      <c r="I150" s="6">
        <v>524</v>
      </c>
      <c r="J150" s="23">
        <f>Table10[[#This Row],[Quantity2]]*Table10[[#This Row],[Price]]</f>
        <v>6806.76</v>
      </c>
    </row>
    <row r="151" spans="1:10" x14ac:dyDescent="0.3">
      <c r="A151" s="8">
        <v>10601</v>
      </c>
      <c r="B151" s="60">
        <v>44902</v>
      </c>
      <c r="C151" s="6" t="s">
        <v>145</v>
      </c>
      <c r="D151" s="2">
        <v>9.9499999999999993</v>
      </c>
      <c r="E151" s="2" t="s">
        <v>133</v>
      </c>
      <c r="F151" s="2" t="s">
        <v>142</v>
      </c>
      <c r="G151" s="6" t="s">
        <v>135</v>
      </c>
      <c r="H151" s="6" t="s">
        <v>152</v>
      </c>
      <c r="I151" s="6">
        <v>202</v>
      </c>
      <c r="J151" s="23">
        <f>Table10[[#This Row],[Quantity2]]*Table10[[#This Row],[Price]]</f>
        <v>2009.8999999999999</v>
      </c>
    </row>
    <row r="152" spans="1:10" x14ac:dyDescent="0.3">
      <c r="A152" s="8">
        <v>10602</v>
      </c>
      <c r="B152" s="60">
        <v>44902</v>
      </c>
      <c r="C152" s="6" t="s">
        <v>132</v>
      </c>
      <c r="D152" s="2">
        <v>3.49</v>
      </c>
      <c r="E152" s="2" t="s">
        <v>133</v>
      </c>
      <c r="F152" s="2" t="s">
        <v>151</v>
      </c>
      <c r="G152" s="6" t="s">
        <v>135</v>
      </c>
      <c r="H152" s="6" t="s">
        <v>152</v>
      </c>
      <c r="I152" s="6">
        <v>631</v>
      </c>
      <c r="J152" s="23">
        <f>Table10[[#This Row],[Quantity2]]*Table10[[#This Row],[Price]]</f>
        <v>2202.19</v>
      </c>
    </row>
    <row r="153" spans="1:10" x14ac:dyDescent="0.3">
      <c r="A153" s="8">
        <v>10603</v>
      </c>
      <c r="B153" s="60">
        <v>44902</v>
      </c>
      <c r="C153" s="6" t="s">
        <v>136</v>
      </c>
      <c r="D153" s="2">
        <v>2.95</v>
      </c>
      <c r="E153" s="2" t="s">
        <v>133</v>
      </c>
      <c r="F153" s="2" t="s">
        <v>151</v>
      </c>
      <c r="G153" s="6" t="s">
        <v>135</v>
      </c>
      <c r="H153" s="6" t="s">
        <v>152</v>
      </c>
      <c r="I153" s="6">
        <v>678</v>
      </c>
      <c r="J153" s="23">
        <f>Table10[[#This Row],[Quantity2]]*Table10[[#This Row],[Price]]</f>
        <v>2000.1000000000001</v>
      </c>
    </row>
    <row r="154" spans="1:10" x14ac:dyDescent="0.3">
      <c r="A154" s="8">
        <v>10604</v>
      </c>
      <c r="B154" s="60">
        <v>44902</v>
      </c>
      <c r="C154" s="6" t="s">
        <v>138</v>
      </c>
      <c r="D154" s="2">
        <v>4.99</v>
      </c>
      <c r="E154" s="2" t="s">
        <v>133</v>
      </c>
      <c r="F154" s="2" t="s">
        <v>151</v>
      </c>
      <c r="G154" s="6" t="s">
        <v>135</v>
      </c>
      <c r="H154" s="6" t="s">
        <v>152</v>
      </c>
      <c r="I154" s="6">
        <v>201</v>
      </c>
      <c r="J154" s="23">
        <f>Table10[[#This Row],[Quantity2]]*Table10[[#This Row],[Price]]</f>
        <v>1002.99</v>
      </c>
    </row>
    <row r="155" spans="1:10" x14ac:dyDescent="0.3">
      <c r="A155" s="8">
        <v>10605</v>
      </c>
      <c r="B155" s="60">
        <v>44903</v>
      </c>
      <c r="C155" s="6" t="s">
        <v>141</v>
      </c>
      <c r="D155" s="2">
        <v>12.99</v>
      </c>
      <c r="E155" s="2" t="s">
        <v>133</v>
      </c>
      <c r="F155" s="2" t="s">
        <v>151</v>
      </c>
      <c r="G155" s="6" t="s">
        <v>135</v>
      </c>
      <c r="H155" s="6" t="s">
        <v>152</v>
      </c>
      <c r="I155" s="6">
        <v>539</v>
      </c>
      <c r="J155" s="23">
        <f>Table10[[#This Row],[Quantity2]]*Table10[[#This Row],[Price]]</f>
        <v>7001.61</v>
      </c>
    </row>
    <row r="156" spans="1:10" x14ac:dyDescent="0.3">
      <c r="A156" s="8">
        <v>10606</v>
      </c>
      <c r="B156" s="60">
        <v>44903</v>
      </c>
      <c r="C156" s="6" t="s">
        <v>145</v>
      </c>
      <c r="D156" s="2">
        <v>9.9499999999999993</v>
      </c>
      <c r="E156" s="2" t="s">
        <v>133</v>
      </c>
      <c r="F156" s="2" t="s">
        <v>151</v>
      </c>
      <c r="G156" s="6" t="s">
        <v>135</v>
      </c>
      <c r="H156" s="6" t="s">
        <v>152</v>
      </c>
      <c r="I156" s="6">
        <v>202</v>
      </c>
      <c r="J156" s="23">
        <f>Table10[[#This Row],[Quantity2]]*Table10[[#This Row],[Price]]</f>
        <v>2009.8999999999999</v>
      </c>
    </row>
    <row r="157" spans="1:10" x14ac:dyDescent="0.3">
      <c r="A157" s="8">
        <v>10607</v>
      </c>
      <c r="B157" s="60">
        <v>44903</v>
      </c>
      <c r="C157" s="6" t="s">
        <v>132</v>
      </c>
      <c r="D157" s="2">
        <v>3.49</v>
      </c>
      <c r="E157" s="2" t="s">
        <v>133</v>
      </c>
      <c r="F157" s="2" t="s">
        <v>151</v>
      </c>
      <c r="G157" s="6" t="s">
        <v>135</v>
      </c>
      <c r="H157" s="6" t="s">
        <v>152</v>
      </c>
      <c r="I157" s="6">
        <v>631</v>
      </c>
      <c r="J157" s="23">
        <f>Table10[[#This Row],[Quantity2]]*Table10[[#This Row],[Price]]</f>
        <v>2202.19</v>
      </c>
    </row>
    <row r="158" spans="1:10" x14ac:dyDescent="0.3">
      <c r="A158" s="8">
        <v>10608</v>
      </c>
      <c r="B158" s="60">
        <v>44903</v>
      </c>
      <c r="C158" s="6" t="s">
        <v>136</v>
      </c>
      <c r="D158" s="2">
        <v>2.95</v>
      </c>
      <c r="E158" s="2" t="s">
        <v>133</v>
      </c>
      <c r="F158" s="2" t="s">
        <v>134</v>
      </c>
      <c r="G158" s="6" t="s">
        <v>135</v>
      </c>
      <c r="H158" s="6" t="s">
        <v>152</v>
      </c>
      <c r="I158" s="6">
        <v>678</v>
      </c>
      <c r="J158" s="23">
        <f>Table10[[#This Row],[Quantity2]]*Table10[[#This Row],[Price]]</f>
        <v>2000.1000000000001</v>
      </c>
    </row>
    <row r="159" spans="1:10" x14ac:dyDescent="0.3">
      <c r="A159" s="8">
        <v>10609</v>
      </c>
      <c r="B159" s="60">
        <v>44903</v>
      </c>
      <c r="C159" s="6" t="s">
        <v>138</v>
      </c>
      <c r="D159" s="2">
        <v>4.99</v>
      </c>
      <c r="E159" s="2" t="s">
        <v>133</v>
      </c>
      <c r="F159" s="2" t="s">
        <v>134</v>
      </c>
      <c r="G159" s="6" t="s">
        <v>135</v>
      </c>
      <c r="H159" s="6" t="s">
        <v>152</v>
      </c>
      <c r="I159" s="6">
        <v>201</v>
      </c>
      <c r="J159" s="23">
        <f>Table10[[#This Row],[Quantity2]]*Table10[[#This Row],[Price]]</f>
        <v>1002.99</v>
      </c>
    </row>
    <row r="160" spans="1:10" x14ac:dyDescent="0.3">
      <c r="A160" s="8">
        <v>10610</v>
      </c>
      <c r="B160" s="60">
        <v>44904</v>
      </c>
      <c r="C160" s="6" t="s">
        <v>141</v>
      </c>
      <c r="D160" s="2">
        <v>12.99</v>
      </c>
      <c r="E160" s="2" t="s">
        <v>133</v>
      </c>
      <c r="F160" s="2" t="s">
        <v>134</v>
      </c>
      <c r="G160" s="6" t="s">
        <v>135</v>
      </c>
      <c r="H160" s="6" t="s">
        <v>152</v>
      </c>
      <c r="I160" s="6">
        <v>570</v>
      </c>
      <c r="J160" s="23">
        <f>Table10[[#This Row],[Quantity2]]*Table10[[#This Row],[Price]]</f>
        <v>7404.3</v>
      </c>
    </row>
    <row r="161" spans="1:10" x14ac:dyDescent="0.3">
      <c r="A161" s="8">
        <v>10611</v>
      </c>
      <c r="B161" s="60">
        <v>44904</v>
      </c>
      <c r="C161" s="6" t="s">
        <v>145</v>
      </c>
      <c r="D161" s="2">
        <v>9.9499999999999993</v>
      </c>
      <c r="E161" s="2" t="s">
        <v>133</v>
      </c>
      <c r="F161" s="2" t="s">
        <v>134</v>
      </c>
      <c r="G161" s="6" t="s">
        <v>135</v>
      </c>
      <c r="H161" s="6" t="s">
        <v>152</v>
      </c>
      <c r="I161" s="6">
        <v>202</v>
      </c>
      <c r="J161" s="23">
        <f>Table10[[#This Row],[Quantity2]]*Table10[[#This Row],[Price]]</f>
        <v>2009.8999999999999</v>
      </c>
    </row>
    <row r="162" spans="1:10" x14ac:dyDescent="0.3">
      <c r="A162" s="8">
        <v>10612</v>
      </c>
      <c r="B162" s="60">
        <v>44904</v>
      </c>
      <c r="C162" s="6" t="s">
        <v>132</v>
      </c>
      <c r="D162" s="2">
        <v>3.49</v>
      </c>
      <c r="E162" s="2" t="s">
        <v>133</v>
      </c>
      <c r="F162" s="2" t="s">
        <v>134</v>
      </c>
      <c r="G162" s="6" t="s">
        <v>135</v>
      </c>
      <c r="H162" s="6" t="s">
        <v>152</v>
      </c>
      <c r="I162" s="6">
        <v>631</v>
      </c>
      <c r="J162" s="23">
        <f>Table10[[#This Row],[Quantity2]]*Table10[[#This Row],[Price]]</f>
        <v>2202.19</v>
      </c>
    </row>
    <row r="163" spans="1:10" x14ac:dyDescent="0.3">
      <c r="A163" s="8">
        <v>10613</v>
      </c>
      <c r="B163" s="60">
        <v>44904</v>
      </c>
      <c r="C163" s="6" t="s">
        <v>136</v>
      </c>
      <c r="D163" s="2">
        <v>2.95</v>
      </c>
      <c r="E163" s="2" t="s">
        <v>133</v>
      </c>
      <c r="F163" s="2" t="s">
        <v>134</v>
      </c>
      <c r="G163" s="6" t="s">
        <v>135</v>
      </c>
      <c r="H163" s="6" t="s">
        <v>152</v>
      </c>
      <c r="I163" s="6">
        <v>678</v>
      </c>
      <c r="J163" s="23">
        <f>Table10[[#This Row],[Quantity2]]*Table10[[#This Row],[Price]]</f>
        <v>2000.1000000000001</v>
      </c>
    </row>
    <row r="164" spans="1:10" x14ac:dyDescent="0.3">
      <c r="A164" s="8">
        <v>10614</v>
      </c>
      <c r="B164" s="60">
        <v>44904</v>
      </c>
      <c r="C164" s="6" t="s">
        <v>138</v>
      </c>
      <c r="D164" s="2">
        <v>4.99</v>
      </c>
      <c r="E164" s="2" t="s">
        <v>133</v>
      </c>
      <c r="F164" s="2" t="s">
        <v>134</v>
      </c>
      <c r="G164" s="6" t="s">
        <v>135</v>
      </c>
      <c r="H164" s="6" t="s">
        <v>152</v>
      </c>
      <c r="I164" s="6">
        <v>201</v>
      </c>
      <c r="J164" s="23">
        <f>Table10[[#This Row],[Quantity2]]*Table10[[#This Row],[Price]]</f>
        <v>1002.99</v>
      </c>
    </row>
    <row r="165" spans="1:10" x14ac:dyDescent="0.3">
      <c r="A165" s="8">
        <v>10615</v>
      </c>
      <c r="B165" s="60">
        <v>44905</v>
      </c>
      <c r="C165" s="6" t="s">
        <v>141</v>
      </c>
      <c r="D165" s="2">
        <v>12.99</v>
      </c>
      <c r="E165" s="2" t="s">
        <v>133</v>
      </c>
      <c r="F165" s="2" t="s">
        <v>134</v>
      </c>
      <c r="G165" s="6" t="s">
        <v>135</v>
      </c>
      <c r="H165" s="6" t="s">
        <v>152</v>
      </c>
      <c r="I165" s="6">
        <v>570</v>
      </c>
      <c r="J165" s="23">
        <f>Table10[[#This Row],[Quantity2]]*Table10[[#This Row],[Price]]</f>
        <v>7404.3</v>
      </c>
    </row>
    <row r="166" spans="1:10" x14ac:dyDescent="0.3">
      <c r="A166" s="8">
        <v>10616</v>
      </c>
      <c r="B166" s="60">
        <v>44905</v>
      </c>
      <c r="C166" s="6" t="s">
        <v>145</v>
      </c>
      <c r="D166" s="2">
        <v>9.9499999999999993</v>
      </c>
      <c r="E166" s="2" t="s">
        <v>133</v>
      </c>
      <c r="F166" s="2" t="s">
        <v>134</v>
      </c>
      <c r="G166" s="6" t="s">
        <v>135</v>
      </c>
      <c r="H166" s="6" t="s">
        <v>152</v>
      </c>
      <c r="I166" s="6">
        <v>202</v>
      </c>
      <c r="J166" s="23">
        <f>Table10[[#This Row],[Quantity2]]*Table10[[#This Row],[Price]]</f>
        <v>2009.8999999999999</v>
      </c>
    </row>
    <row r="167" spans="1:10" x14ac:dyDescent="0.3">
      <c r="A167" s="8">
        <v>10617</v>
      </c>
      <c r="B167" s="60">
        <v>44905</v>
      </c>
      <c r="C167" s="6" t="s">
        <v>132</v>
      </c>
      <c r="D167" s="2">
        <v>3.49</v>
      </c>
      <c r="E167" s="2" t="s">
        <v>133</v>
      </c>
      <c r="F167" s="2" t="s">
        <v>134</v>
      </c>
      <c r="G167" s="6" t="s">
        <v>135</v>
      </c>
      <c r="H167" s="6" t="s">
        <v>152</v>
      </c>
      <c r="I167" s="6">
        <v>631</v>
      </c>
      <c r="J167" s="23">
        <f>Table10[[#This Row],[Quantity2]]*Table10[[#This Row],[Price]]</f>
        <v>2202.19</v>
      </c>
    </row>
    <row r="168" spans="1:10" x14ac:dyDescent="0.3">
      <c r="A168" s="8">
        <v>10618</v>
      </c>
      <c r="B168" s="60">
        <v>44905</v>
      </c>
      <c r="C168" s="6" t="s">
        <v>136</v>
      </c>
      <c r="D168" s="2">
        <v>2.95</v>
      </c>
      <c r="E168" s="2" t="s">
        <v>133</v>
      </c>
      <c r="F168" s="2" t="s">
        <v>134</v>
      </c>
      <c r="G168" s="6" t="s">
        <v>135</v>
      </c>
      <c r="H168" s="6" t="s">
        <v>152</v>
      </c>
      <c r="I168" s="6">
        <v>678</v>
      </c>
      <c r="J168" s="23">
        <f>Table10[[#This Row],[Quantity2]]*Table10[[#This Row],[Price]]</f>
        <v>2000.1000000000001</v>
      </c>
    </row>
    <row r="169" spans="1:10" x14ac:dyDescent="0.3">
      <c r="A169" s="8">
        <v>10619</v>
      </c>
      <c r="B169" s="60">
        <v>44905</v>
      </c>
      <c r="C169" s="6" t="s">
        <v>138</v>
      </c>
      <c r="D169" s="2">
        <v>4.99</v>
      </c>
      <c r="E169" s="2" t="s">
        <v>133</v>
      </c>
      <c r="F169" s="2" t="s">
        <v>134</v>
      </c>
      <c r="G169" s="6" t="s">
        <v>135</v>
      </c>
      <c r="H169" s="6" t="s">
        <v>152</v>
      </c>
      <c r="I169" s="6">
        <v>201</v>
      </c>
      <c r="J169" s="23">
        <f>Table10[[#This Row],[Quantity2]]*Table10[[#This Row],[Price]]</f>
        <v>1002.99</v>
      </c>
    </row>
    <row r="170" spans="1:10" x14ac:dyDescent="0.3">
      <c r="A170" s="8">
        <v>10620</v>
      </c>
      <c r="B170" s="60">
        <v>44906</v>
      </c>
      <c r="C170" s="6" t="s">
        <v>141</v>
      </c>
      <c r="D170" s="2">
        <v>12.99</v>
      </c>
      <c r="E170" s="2" t="s">
        <v>133</v>
      </c>
      <c r="F170" s="2" t="s">
        <v>134</v>
      </c>
      <c r="G170" s="6" t="s">
        <v>135</v>
      </c>
      <c r="H170" s="6" t="s">
        <v>152</v>
      </c>
      <c r="I170" s="6">
        <v>586</v>
      </c>
      <c r="J170" s="23">
        <f>Table10[[#This Row],[Quantity2]]*Table10[[#This Row],[Price]]</f>
        <v>7612.14</v>
      </c>
    </row>
    <row r="171" spans="1:10" x14ac:dyDescent="0.3">
      <c r="A171" s="8">
        <v>10621</v>
      </c>
      <c r="B171" s="60">
        <v>44906</v>
      </c>
      <c r="C171" s="6" t="s">
        <v>145</v>
      </c>
      <c r="D171" s="2">
        <v>9.9499999999999993</v>
      </c>
      <c r="E171" s="2" t="s">
        <v>133</v>
      </c>
      <c r="F171" s="2" t="s">
        <v>134</v>
      </c>
      <c r="G171" s="6" t="s">
        <v>135</v>
      </c>
      <c r="H171" s="6" t="s">
        <v>152</v>
      </c>
      <c r="I171" s="6">
        <v>202</v>
      </c>
      <c r="J171" s="23">
        <f>Table10[[#This Row],[Quantity2]]*Table10[[#This Row],[Price]]</f>
        <v>2009.8999999999999</v>
      </c>
    </row>
    <row r="172" spans="1:10" x14ac:dyDescent="0.3">
      <c r="A172" s="8">
        <v>10622</v>
      </c>
      <c r="B172" s="60">
        <v>44906</v>
      </c>
      <c r="C172" s="6" t="s">
        <v>132</v>
      </c>
      <c r="D172" s="2">
        <v>3.49</v>
      </c>
      <c r="E172" s="2" t="s">
        <v>133</v>
      </c>
      <c r="F172" s="2" t="s">
        <v>134</v>
      </c>
      <c r="G172" s="6" t="s">
        <v>135</v>
      </c>
      <c r="H172" s="6" t="s">
        <v>152</v>
      </c>
      <c r="I172" s="6">
        <v>631</v>
      </c>
      <c r="J172" s="23">
        <f>Table10[[#This Row],[Quantity2]]*Table10[[#This Row],[Price]]</f>
        <v>2202.19</v>
      </c>
    </row>
    <row r="173" spans="1:10" x14ac:dyDescent="0.3">
      <c r="A173" s="8">
        <v>10623</v>
      </c>
      <c r="B173" s="60">
        <v>44906</v>
      </c>
      <c r="C173" s="6" t="s">
        <v>136</v>
      </c>
      <c r="D173" s="2">
        <v>2.95</v>
      </c>
      <c r="E173" s="2" t="s">
        <v>133</v>
      </c>
      <c r="F173" s="2" t="s">
        <v>134</v>
      </c>
      <c r="G173" s="6" t="s">
        <v>135</v>
      </c>
      <c r="H173" s="6" t="s">
        <v>152</v>
      </c>
      <c r="I173" s="6">
        <v>746</v>
      </c>
      <c r="J173" s="23">
        <f>Table10[[#This Row],[Quantity2]]*Table10[[#This Row],[Price]]</f>
        <v>2200.7000000000003</v>
      </c>
    </row>
    <row r="174" spans="1:10" x14ac:dyDescent="0.3">
      <c r="A174" s="8">
        <v>10624</v>
      </c>
      <c r="B174" s="60">
        <v>44906</v>
      </c>
      <c r="C174" s="6" t="s">
        <v>138</v>
      </c>
      <c r="D174" s="2">
        <v>4.99</v>
      </c>
      <c r="E174" s="2" t="s">
        <v>133</v>
      </c>
      <c r="F174" s="2" t="s">
        <v>134</v>
      </c>
      <c r="G174" s="6" t="s">
        <v>135</v>
      </c>
      <c r="H174" s="6" t="s">
        <v>152</v>
      </c>
      <c r="I174" s="6">
        <v>201</v>
      </c>
      <c r="J174" s="23">
        <f>Table10[[#This Row],[Quantity2]]*Table10[[#This Row],[Price]]</f>
        <v>1002.99</v>
      </c>
    </row>
    <row r="175" spans="1:10" x14ac:dyDescent="0.3">
      <c r="A175" s="8">
        <v>10625</v>
      </c>
      <c r="B175" s="60">
        <v>44907</v>
      </c>
      <c r="C175" s="6" t="s">
        <v>141</v>
      </c>
      <c r="D175" s="2">
        <v>12.99</v>
      </c>
      <c r="E175" s="2" t="s">
        <v>133</v>
      </c>
      <c r="F175" s="2" t="s">
        <v>134</v>
      </c>
      <c r="G175" s="6" t="s">
        <v>135</v>
      </c>
      <c r="H175" s="6" t="s">
        <v>152</v>
      </c>
      <c r="I175" s="6">
        <v>570</v>
      </c>
      <c r="J175" s="23">
        <f>Table10[[#This Row],[Quantity2]]*Table10[[#This Row],[Price]]</f>
        <v>7404.3</v>
      </c>
    </row>
    <row r="176" spans="1:10" x14ac:dyDescent="0.3">
      <c r="A176" s="8">
        <v>10626</v>
      </c>
      <c r="B176" s="60">
        <v>44907</v>
      </c>
      <c r="C176" s="6" t="s">
        <v>145</v>
      </c>
      <c r="D176" s="2">
        <v>9.9499999999999993</v>
      </c>
      <c r="E176" s="2" t="s">
        <v>133</v>
      </c>
      <c r="F176" s="2" t="s">
        <v>134</v>
      </c>
      <c r="G176" s="6" t="s">
        <v>135</v>
      </c>
      <c r="H176" s="6" t="s">
        <v>152</v>
      </c>
      <c r="I176" s="6">
        <v>202</v>
      </c>
      <c r="J176" s="23">
        <f>Table10[[#This Row],[Quantity2]]*Table10[[#This Row],[Price]]</f>
        <v>2009.8999999999999</v>
      </c>
    </row>
    <row r="177" spans="1:10" x14ac:dyDescent="0.3">
      <c r="A177" s="8">
        <v>10627</v>
      </c>
      <c r="B177" s="60">
        <v>44907</v>
      </c>
      <c r="C177" s="6" t="s">
        <v>132</v>
      </c>
      <c r="D177" s="2">
        <v>3.49</v>
      </c>
      <c r="E177" s="2" t="s">
        <v>133</v>
      </c>
      <c r="F177" s="2" t="s">
        <v>134</v>
      </c>
      <c r="G177" s="6" t="s">
        <v>135</v>
      </c>
      <c r="H177" s="6" t="s">
        <v>152</v>
      </c>
      <c r="I177" s="6">
        <v>631</v>
      </c>
      <c r="J177" s="23">
        <f>Table10[[#This Row],[Quantity2]]*Table10[[#This Row],[Price]]</f>
        <v>2202.19</v>
      </c>
    </row>
    <row r="178" spans="1:10" x14ac:dyDescent="0.3">
      <c r="A178" s="8">
        <v>10628</v>
      </c>
      <c r="B178" s="60">
        <v>44907</v>
      </c>
      <c r="C178" s="6" t="s">
        <v>136</v>
      </c>
      <c r="D178" s="2">
        <v>2.95</v>
      </c>
      <c r="E178" s="2" t="s">
        <v>133</v>
      </c>
      <c r="F178" s="2" t="s">
        <v>134</v>
      </c>
      <c r="G178" s="6" t="s">
        <v>140</v>
      </c>
      <c r="H178" s="6" t="s">
        <v>149</v>
      </c>
      <c r="I178" s="6">
        <v>678</v>
      </c>
      <c r="J178" s="23">
        <f>Table10[[#This Row],[Quantity2]]*Table10[[#This Row],[Price]]</f>
        <v>2000.1000000000001</v>
      </c>
    </row>
    <row r="179" spans="1:10" x14ac:dyDescent="0.3">
      <c r="A179" s="8">
        <v>10629</v>
      </c>
      <c r="B179" s="60">
        <v>44907</v>
      </c>
      <c r="C179" s="6" t="s">
        <v>138</v>
      </c>
      <c r="D179" s="2">
        <v>4.99</v>
      </c>
      <c r="E179" s="2" t="s">
        <v>133</v>
      </c>
      <c r="F179" s="2" t="s">
        <v>134</v>
      </c>
      <c r="G179" s="6" t="s">
        <v>140</v>
      </c>
      <c r="H179" s="6" t="s">
        <v>149</v>
      </c>
      <c r="I179" s="6">
        <v>201</v>
      </c>
      <c r="J179" s="23">
        <f>Table10[[#This Row],[Quantity2]]*Table10[[#This Row],[Price]]</f>
        <v>1002.99</v>
      </c>
    </row>
    <row r="180" spans="1:10" x14ac:dyDescent="0.3">
      <c r="A180" s="8">
        <v>10630</v>
      </c>
      <c r="B180" s="60">
        <v>44908</v>
      </c>
      <c r="C180" s="6" t="s">
        <v>141</v>
      </c>
      <c r="D180" s="2">
        <v>12.99</v>
      </c>
      <c r="E180" s="2" t="s">
        <v>133</v>
      </c>
      <c r="F180" s="2" t="s">
        <v>151</v>
      </c>
      <c r="G180" s="6" t="s">
        <v>140</v>
      </c>
      <c r="H180" s="6" t="s">
        <v>149</v>
      </c>
      <c r="I180" s="6">
        <v>570</v>
      </c>
      <c r="J180" s="23">
        <f>Table10[[#This Row],[Quantity2]]*Table10[[#This Row],[Price]]</f>
        <v>7404.3</v>
      </c>
    </row>
    <row r="181" spans="1:10" x14ac:dyDescent="0.3">
      <c r="A181" s="8">
        <v>10631</v>
      </c>
      <c r="B181" s="60">
        <v>44908</v>
      </c>
      <c r="C181" s="6" t="s">
        <v>145</v>
      </c>
      <c r="D181" s="2">
        <v>9.9499999999999993</v>
      </c>
      <c r="E181" s="2" t="s">
        <v>133</v>
      </c>
      <c r="F181" s="2" t="s">
        <v>134</v>
      </c>
      <c r="G181" s="6" t="s">
        <v>140</v>
      </c>
      <c r="H181" s="6" t="s">
        <v>149</v>
      </c>
      <c r="I181" s="6">
        <v>202</v>
      </c>
      <c r="J181" s="23">
        <f>Table10[[#This Row],[Quantity2]]*Table10[[#This Row],[Price]]</f>
        <v>2009.8999999999999</v>
      </c>
    </row>
    <row r="182" spans="1:10" x14ac:dyDescent="0.3">
      <c r="A182" s="8">
        <v>10632</v>
      </c>
      <c r="B182" s="60">
        <v>44908</v>
      </c>
      <c r="C182" s="6" t="s">
        <v>132</v>
      </c>
      <c r="D182" s="2">
        <v>3.49</v>
      </c>
      <c r="E182" s="2" t="s">
        <v>133</v>
      </c>
      <c r="F182" s="2" t="s">
        <v>134</v>
      </c>
      <c r="G182" s="6" t="s">
        <v>140</v>
      </c>
      <c r="H182" s="6" t="s">
        <v>149</v>
      </c>
      <c r="I182" s="6">
        <v>631</v>
      </c>
      <c r="J182" s="23">
        <f>Table10[[#This Row],[Quantity2]]*Table10[[#This Row],[Price]]</f>
        <v>2202.19</v>
      </c>
    </row>
    <row r="183" spans="1:10" x14ac:dyDescent="0.3">
      <c r="A183" s="8">
        <v>10633</v>
      </c>
      <c r="B183" s="60">
        <v>44908</v>
      </c>
      <c r="C183" s="6" t="s">
        <v>136</v>
      </c>
      <c r="D183" s="2">
        <v>2.95</v>
      </c>
      <c r="E183" s="2" t="s">
        <v>133</v>
      </c>
      <c r="F183" s="2" t="s">
        <v>134</v>
      </c>
      <c r="G183" s="6" t="s">
        <v>140</v>
      </c>
      <c r="H183" s="6" t="s">
        <v>149</v>
      </c>
      <c r="I183" s="6">
        <v>678</v>
      </c>
      <c r="J183" s="23">
        <f>Table10[[#This Row],[Quantity2]]*Table10[[#This Row],[Price]]</f>
        <v>2000.1000000000001</v>
      </c>
    </row>
    <row r="184" spans="1:10" x14ac:dyDescent="0.3">
      <c r="A184" s="8">
        <v>10634</v>
      </c>
      <c r="B184" s="60">
        <v>44908</v>
      </c>
      <c r="C184" s="6" t="s">
        <v>138</v>
      </c>
      <c r="D184" s="2">
        <v>4.99</v>
      </c>
      <c r="E184" s="2" t="s">
        <v>133</v>
      </c>
      <c r="F184" s="2" t="s">
        <v>134</v>
      </c>
      <c r="G184" s="6" t="s">
        <v>140</v>
      </c>
      <c r="H184" s="6" t="s">
        <v>149</v>
      </c>
      <c r="I184" s="6">
        <v>201</v>
      </c>
      <c r="J184" s="23">
        <f>Table10[[#This Row],[Quantity2]]*Table10[[#This Row],[Price]]</f>
        <v>1002.99</v>
      </c>
    </row>
    <row r="185" spans="1:10" x14ac:dyDescent="0.3">
      <c r="A185" s="8">
        <v>10635</v>
      </c>
      <c r="B185" s="60">
        <v>44909</v>
      </c>
      <c r="C185" s="6" t="s">
        <v>141</v>
      </c>
      <c r="D185" s="2">
        <v>12.99</v>
      </c>
      <c r="E185" s="2" t="s">
        <v>133</v>
      </c>
      <c r="F185" s="2" t="s">
        <v>134</v>
      </c>
      <c r="G185" s="6" t="s">
        <v>140</v>
      </c>
      <c r="H185" s="6" t="s">
        <v>149</v>
      </c>
      <c r="I185" s="6">
        <v>555</v>
      </c>
      <c r="J185" s="23">
        <f>Table10[[#This Row],[Quantity2]]*Table10[[#This Row],[Price]]</f>
        <v>7209.45</v>
      </c>
    </row>
    <row r="186" spans="1:10" x14ac:dyDescent="0.3">
      <c r="A186" s="8">
        <v>10636</v>
      </c>
      <c r="B186" s="60">
        <v>44909</v>
      </c>
      <c r="C186" s="6" t="s">
        <v>145</v>
      </c>
      <c r="D186" s="2">
        <v>9.9499999999999993</v>
      </c>
      <c r="E186" s="2" t="s">
        <v>133</v>
      </c>
      <c r="F186" s="2" t="s">
        <v>134</v>
      </c>
      <c r="G186" s="6" t="s">
        <v>140</v>
      </c>
      <c r="H186" s="6" t="s">
        <v>149</v>
      </c>
      <c r="I186" s="6">
        <v>222</v>
      </c>
      <c r="J186" s="23">
        <f>Table10[[#This Row],[Quantity2]]*Table10[[#This Row],[Price]]</f>
        <v>2208.8999999999996</v>
      </c>
    </row>
    <row r="187" spans="1:10" x14ac:dyDescent="0.3">
      <c r="A187" s="8">
        <v>10637</v>
      </c>
      <c r="B187" s="60">
        <v>44909</v>
      </c>
      <c r="C187" s="6" t="s">
        <v>132</v>
      </c>
      <c r="D187" s="2">
        <v>3.49</v>
      </c>
      <c r="E187" s="2" t="s">
        <v>133</v>
      </c>
      <c r="F187" s="2" t="s">
        <v>134</v>
      </c>
      <c r="G187" s="6" t="s">
        <v>140</v>
      </c>
      <c r="H187" s="6" t="s">
        <v>149</v>
      </c>
      <c r="I187" s="6">
        <v>631</v>
      </c>
      <c r="J187" s="23">
        <f>Table10[[#This Row],[Quantity2]]*Table10[[#This Row],[Price]]</f>
        <v>2202.19</v>
      </c>
    </row>
    <row r="188" spans="1:10" x14ac:dyDescent="0.3">
      <c r="A188" s="8">
        <v>10638</v>
      </c>
      <c r="B188" s="60">
        <v>44909</v>
      </c>
      <c r="C188" s="6" t="s">
        <v>136</v>
      </c>
      <c r="D188" s="2">
        <v>2.95</v>
      </c>
      <c r="E188" s="2" t="s">
        <v>133</v>
      </c>
      <c r="F188" s="2" t="s">
        <v>134</v>
      </c>
      <c r="G188" s="6" t="s">
        <v>140</v>
      </c>
      <c r="H188" s="6" t="s">
        <v>149</v>
      </c>
      <c r="I188" s="6">
        <v>678</v>
      </c>
      <c r="J188" s="23">
        <f>Table10[[#This Row],[Quantity2]]*Table10[[#This Row],[Price]]</f>
        <v>2000.1000000000001</v>
      </c>
    </row>
    <row r="189" spans="1:10" x14ac:dyDescent="0.3">
      <c r="A189" s="8">
        <v>10639</v>
      </c>
      <c r="B189" s="60">
        <v>44909</v>
      </c>
      <c r="C189" s="6" t="s">
        <v>138</v>
      </c>
      <c r="D189" s="2">
        <v>4.99</v>
      </c>
      <c r="E189" s="2" t="s">
        <v>133</v>
      </c>
      <c r="F189" s="2" t="s">
        <v>134</v>
      </c>
      <c r="G189" s="6" t="s">
        <v>140</v>
      </c>
      <c r="H189" s="6" t="s">
        <v>149</v>
      </c>
      <c r="I189" s="6">
        <v>201</v>
      </c>
      <c r="J189" s="23">
        <f>Table10[[#This Row],[Quantity2]]*Table10[[#This Row],[Price]]</f>
        <v>1002.99</v>
      </c>
    </row>
    <row r="190" spans="1:10" x14ac:dyDescent="0.3">
      <c r="A190" s="8">
        <v>10640</v>
      </c>
      <c r="B190" s="60">
        <v>44910</v>
      </c>
      <c r="C190" s="6" t="s">
        <v>141</v>
      </c>
      <c r="D190" s="2">
        <v>12.99</v>
      </c>
      <c r="E190" s="2" t="s">
        <v>133</v>
      </c>
      <c r="F190" s="2" t="s">
        <v>134</v>
      </c>
      <c r="G190" s="6" t="s">
        <v>140</v>
      </c>
      <c r="H190" s="6" t="s">
        <v>149</v>
      </c>
      <c r="I190" s="6">
        <v>539</v>
      </c>
      <c r="J190" s="23">
        <f>Table10[[#This Row],[Quantity2]]*Table10[[#This Row],[Price]]</f>
        <v>7001.61</v>
      </c>
    </row>
    <row r="191" spans="1:10" x14ac:dyDescent="0.3">
      <c r="A191" s="8">
        <v>10641</v>
      </c>
      <c r="B191" s="60">
        <v>44910</v>
      </c>
      <c r="C191" s="6" t="s">
        <v>145</v>
      </c>
      <c r="D191" s="2">
        <v>9.9499999999999993</v>
      </c>
      <c r="E191" s="2" t="s">
        <v>133</v>
      </c>
      <c r="F191" s="2" t="s">
        <v>134</v>
      </c>
      <c r="G191" s="6" t="s">
        <v>140</v>
      </c>
      <c r="H191" s="6" t="s">
        <v>149</v>
      </c>
      <c r="I191" s="6">
        <v>222</v>
      </c>
      <c r="J191" s="23">
        <f>Table10[[#This Row],[Quantity2]]*Table10[[#This Row],[Price]]</f>
        <v>2208.8999999999996</v>
      </c>
    </row>
    <row r="192" spans="1:10" x14ac:dyDescent="0.3">
      <c r="A192" s="8">
        <v>10642</v>
      </c>
      <c r="B192" s="60">
        <v>44910</v>
      </c>
      <c r="C192" s="6" t="s">
        <v>132</v>
      </c>
      <c r="D192" s="2">
        <v>3.49</v>
      </c>
      <c r="E192" s="2" t="s">
        <v>133</v>
      </c>
      <c r="F192" s="2" t="s">
        <v>151</v>
      </c>
      <c r="G192" s="6" t="s">
        <v>140</v>
      </c>
      <c r="H192" s="6" t="s">
        <v>149</v>
      </c>
      <c r="I192" s="6">
        <v>631</v>
      </c>
      <c r="J192" s="23">
        <f>Table10[[#This Row],[Quantity2]]*Table10[[#This Row],[Price]]</f>
        <v>2202.19</v>
      </c>
    </row>
    <row r="193" spans="1:10" x14ac:dyDescent="0.3">
      <c r="A193" s="8">
        <v>10643</v>
      </c>
      <c r="B193" s="60">
        <v>44910</v>
      </c>
      <c r="C193" s="6" t="s">
        <v>136</v>
      </c>
      <c r="D193" s="2">
        <v>2.95</v>
      </c>
      <c r="E193" s="2" t="s">
        <v>133</v>
      </c>
      <c r="F193" s="2" t="s">
        <v>151</v>
      </c>
      <c r="G193" s="6" t="s">
        <v>140</v>
      </c>
      <c r="H193" s="6" t="s">
        <v>149</v>
      </c>
      <c r="I193" s="6">
        <v>678</v>
      </c>
      <c r="J193" s="23">
        <f>Table10[[#This Row],[Quantity2]]*Table10[[#This Row],[Price]]</f>
        <v>2000.1000000000001</v>
      </c>
    </row>
    <row r="194" spans="1:10" x14ac:dyDescent="0.3">
      <c r="A194" s="8">
        <v>10644</v>
      </c>
      <c r="B194" s="60">
        <v>44910</v>
      </c>
      <c r="C194" s="6" t="s">
        <v>138</v>
      </c>
      <c r="D194" s="2">
        <v>4.99</v>
      </c>
      <c r="E194" s="2" t="s">
        <v>133</v>
      </c>
      <c r="F194" s="2" t="s">
        <v>151</v>
      </c>
      <c r="G194" s="6" t="s">
        <v>140</v>
      </c>
      <c r="H194" s="6" t="s">
        <v>149</v>
      </c>
      <c r="I194" s="6">
        <v>201</v>
      </c>
      <c r="J194" s="23">
        <f>Table10[[#This Row],[Quantity2]]*Table10[[#This Row],[Price]]</f>
        <v>1002.99</v>
      </c>
    </row>
    <row r="195" spans="1:10" x14ac:dyDescent="0.3">
      <c r="A195" s="8">
        <v>10645</v>
      </c>
      <c r="B195" s="60">
        <v>44911</v>
      </c>
      <c r="C195" s="6" t="s">
        <v>141</v>
      </c>
      <c r="D195" s="2">
        <v>12.99</v>
      </c>
      <c r="E195" s="2" t="s">
        <v>133</v>
      </c>
      <c r="F195" s="2" t="s">
        <v>151</v>
      </c>
      <c r="G195" s="6" t="s">
        <v>140</v>
      </c>
      <c r="H195" s="6" t="s">
        <v>149</v>
      </c>
      <c r="I195" s="6">
        <v>570</v>
      </c>
      <c r="J195" s="23">
        <f>Table10[[#This Row],[Quantity2]]*Table10[[#This Row],[Price]]</f>
        <v>7404.3</v>
      </c>
    </row>
    <row r="196" spans="1:10" x14ac:dyDescent="0.3">
      <c r="A196" s="8">
        <v>10646</v>
      </c>
      <c r="B196" s="60">
        <v>44911</v>
      </c>
      <c r="C196" s="6" t="s">
        <v>145</v>
      </c>
      <c r="D196" s="2">
        <v>9.9499999999999993</v>
      </c>
      <c r="E196" s="2" t="s">
        <v>133</v>
      </c>
      <c r="F196" s="2" t="s">
        <v>151</v>
      </c>
      <c r="G196" s="6" t="s">
        <v>140</v>
      </c>
      <c r="H196" s="6" t="s">
        <v>149</v>
      </c>
      <c r="I196" s="6">
        <v>222</v>
      </c>
      <c r="J196" s="23">
        <f>Table10[[#This Row],[Quantity2]]*Table10[[#This Row],[Price]]</f>
        <v>2208.8999999999996</v>
      </c>
    </row>
    <row r="197" spans="1:10" x14ac:dyDescent="0.3">
      <c r="A197" s="8">
        <v>10647</v>
      </c>
      <c r="B197" s="60">
        <v>44911</v>
      </c>
      <c r="C197" s="6" t="s">
        <v>132</v>
      </c>
      <c r="D197" s="2">
        <v>3.49</v>
      </c>
      <c r="E197" s="2" t="s">
        <v>133</v>
      </c>
      <c r="F197" s="2" t="s">
        <v>134</v>
      </c>
      <c r="G197" s="6" t="s">
        <v>140</v>
      </c>
      <c r="H197" s="6" t="s">
        <v>149</v>
      </c>
      <c r="I197" s="6">
        <v>631</v>
      </c>
      <c r="J197" s="23">
        <f>Table10[[#This Row],[Quantity2]]*Table10[[#This Row],[Price]]</f>
        <v>2202.19</v>
      </c>
    </row>
    <row r="198" spans="1:10" x14ac:dyDescent="0.3">
      <c r="A198" s="8">
        <v>10648</v>
      </c>
      <c r="B198" s="60">
        <v>44911</v>
      </c>
      <c r="C198" s="6" t="s">
        <v>136</v>
      </c>
      <c r="D198" s="2">
        <v>2.95</v>
      </c>
      <c r="E198" s="2" t="s">
        <v>133</v>
      </c>
      <c r="F198" s="2" t="s">
        <v>134</v>
      </c>
      <c r="G198" s="6" t="s">
        <v>140</v>
      </c>
      <c r="H198" s="6" t="s">
        <v>149</v>
      </c>
      <c r="I198" s="6">
        <v>746</v>
      </c>
      <c r="J198" s="23">
        <f>Table10[[#This Row],[Quantity2]]*Table10[[#This Row],[Price]]</f>
        <v>2200.7000000000003</v>
      </c>
    </row>
    <row r="199" spans="1:10" x14ac:dyDescent="0.3">
      <c r="A199" s="8">
        <v>10649</v>
      </c>
      <c r="B199" s="60">
        <v>44911</v>
      </c>
      <c r="C199" s="6" t="s">
        <v>138</v>
      </c>
      <c r="D199" s="2">
        <v>4.99</v>
      </c>
      <c r="E199" s="2" t="s">
        <v>133</v>
      </c>
      <c r="F199" s="2" t="s">
        <v>134</v>
      </c>
      <c r="G199" s="6" t="s">
        <v>140</v>
      </c>
      <c r="H199" s="6" t="s">
        <v>149</v>
      </c>
      <c r="I199" s="6">
        <v>201</v>
      </c>
      <c r="J199" s="23">
        <f>Table10[[#This Row],[Quantity2]]*Table10[[#This Row],[Price]]</f>
        <v>1002.99</v>
      </c>
    </row>
    <row r="200" spans="1:10" x14ac:dyDescent="0.3">
      <c r="A200" s="8">
        <v>10650</v>
      </c>
      <c r="B200" s="60">
        <v>44912</v>
      </c>
      <c r="C200" s="6" t="s">
        <v>141</v>
      </c>
      <c r="D200" s="2">
        <v>12.99</v>
      </c>
      <c r="E200" s="2" t="s">
        <v>133</v>
      </c>
      <c r="F200" s="2" t="s">
        <v>134</v>
      </c>
      <c r="G200" s="6" t="s">
        <v>140</v>
      </c>
      <c r="H200" s="6" t="s">
        <v>149</v>
      </c>
      <c r="I200" s="6">
        <v>586</v>
      </c>
      <c r="J200" s="23">
        <f>Table10[[#This Row],[Quantity2]]*Table10[[#This Row],[Price]]</f>
        <v>7612.14</v>
      </c>
    </row>
    <row r="201" spans="1:10" x14ac:dyDescent="0.3">
      <c r="A201" s="8">
        <v>10651</v>
      </c>
      <c r="B201" s="60">
        <v>44912</v>
      </c>
      <c r="C201" s="6" t="s">
        <v>145</v>
      </c>
      <c r="D201" s="2">
        <v>9.9499999999999993</v>
      </c>
      <c r="E201" s="2" t="s">
        <v>133</v>
      </c>
      <c r="F201" s="2" t="s">
        <v>134</v>
      </c>
      <c r="G201" s="6" t="s">
        <v>140</v>
      </c>
      <c r="H201" s="6" t="s">
        <v>149</v>
      </c>
      <c r="I201" s="6">
        <v>222</v>
      </c>
      <c r="J201" s="23">
        <f>Table10[[#This Row],[Quantity2]]*Table10[[#This Row],[Price]]</f>
        <v>2208.8999999999996</v>
      </c>
    </row>
    <row r="202" spans="1:10" x14ac:dyDescent="0.3">
      <c r="A202" s="8">
        <v>10652</v>
      </c>
      <c r="B202" s="60">
        <v>44912</v>
      </c>
      <c r="C202" s="6" t="s">
        <v>132</v>
      </c>
      <c r="D202" s="2">
        <v>3.49</v>
      </c>
      <c r="E202" s="2" t="s">
        <v>133</v>
      </c>
      <c r="F202" s="2" t="s">
        <v>134</v>
      </c>
      <c r="G202" s="6" t="s">
        <v>140</v>
      </c>
      <c r="H202" s="6" t="s">
        <v>149</v>
      </c>
      <c r="I202" s="6">
        <v>688</v>
      </c>
      <c r="J202" s="23">
        <f>Table10[[#This Row],[Quantity2]]*Table10[[#This Row],[Price]]</f>
        <v>2401.1200000000003</v>
      </c>
    </row>
    <row r="203" spans="1:10" x14ac:dyDescent="0.3">
      <c r="A203" s="8">
        <v>10653</v>
      </c>
      <c r="B203" s="60">
        <v>44912</v>
      </c>
      <c r="C203" s="6" t="s">
        <v>136</v>
      </c>
      <c r="D203" s="2">
        <v>2.95</v>
      </c>
      <c r="E203" s="2" t="s">
        <v>133</v>
      </c>
      <c r="F203" s="2" t="s">
        <v>134</v>
      </c>
      <c r="G203" s="6" t="s">
        <v>140</v>
      </c>
      <c r="H203" s="6" t="s">
        <v>149</v>
      </c>
      <c r="I203" s="6">
        <v>746</v>
      </c>
      <c r="J203" s="23">
        <f>Table10[[#This Row],[Quantity2]]*Table10[[#This Row],[Price]]</f>
        <v>2200.7000000000003</v>
      </c>
    </row>
    <row r="204" spans="1:10" x14ac:dyDescent="0.3">
      <c r="A204" s="8">
        <v>10654</v>
      </c>
      <c r="B204" s="60">
        <v>44912</v>
      </c>
      <c r="C204" s="6" t="s">
        <v>138</v>
      </c>
      <c r="D204" s="2">
        <v>4.99</v>
      </c>
      <c r="E204" s="2" t="s">
        <v>133</v>
      </c>
      <c r="F204" s="2" t="s">
        <v>134</v>
      </c>
      <c r="G204" s="6" t="s">
        <v>140</v>
      </c>
      <c r="H204" s="6" t="s">
        <v>149</v>
      </c>
      <c r="I204" s="6">
        <v>201</v>
      </c>
      <c r="J204" s="23">
        <f>Table10[[#This Row],[Quantity2]]*Table10[[#This Row],[Price]]</f>
        <v>1002.99</v>
      </c>
    </row>
    <row r="205" spans="1:10" x14ac:dyDescent="0.3">
      <c r="A205" s="8">
        <v>10655</v>
      </c>
      <c r="B205" s="60">
        <v>44913</v>
      </c>
      <c r="C205" s="6" t="s">
        <v>141</v>
      </c>
      <c r="D205" s="2">
        <v>12.99</v>
      </c>
      <c r="E205" s="2" t="s">
        <v>133</v>
      </c>
      <c r="F205" s="2" t="s">
        <v>134</v>
      </c>
      <c r="G205" s="6" t="s">
        <v>140</v>
      </c>
      <c r="H205" s="6" t="s">
        <v>149</v>
      </c>
      <c r="I205" s="6">
        <v>601</v>
      </c>
      <c r="J205" s="23">
        <f>Table10[[#This Row],[Quantity2]]*Table10[[#This Row],[Price]]</f>
        <v>7806.99</v>
      </c>
    </row>
    <row r="206" spans="1:10" x14ac:dyDescent="0.3">
      <c r="A206" s="8">
        <v>10656</v>
      </c>
      <c r="B206" s="60">
        <v>44913</v>
      </c>
      <c r="C206" s="6" t="s">
        <v>145</v>
      </c>
      <c r="D206" s="2">
        <v>9.9499999999999993</v>
      </c>
      <c r="E206" s="2" t="s">
        <v>133</v>
      </c>
      <c r="F206" s="2" t="s">
        <v>134</v>
      </c>
      <c r="G206" s="6" t="s">
        <v>140</v>
      </c>
      <c r="H206" s="6" t="s">
        <v>149</v>
      </c>
      <c r="I206" s="6">
        <v>222</v>
      </c>
      <c r="J206" s="23">
        <f>Table10[[#This Row],[Quantity2]]*Table10[[#This Row],[Price]]</f>
        <v>2208.8999999999996</v>
      </c>
    </row>
    <row r="207" spans="1:10" x14ac:dyDescent="0.3">
      <c r="A207" s="8">
        <v>10657</v>
      </c>
      <c r="B207" s="60">
        <v>44913</v>
      </c>
      <c r="C207" s="6" t="s">
        <v>132</v>
      </c>
      <c r="D207" s="2">
        <v>3.49</v>
      </c>
      <c r="E207" s="2" t="s">
        <v>133</v>
      </c>
      <c r="F207" s="2" t="s">
        <v>134</v>
      </c>
      <c r="G207" s="6" t="s">
        <v>140</v>
      </c>
      <c r="H207" s="6" t="s">
        <v>149</v>
      </c>
      <c r="I207" s="6">
        <v>688</v>
      </c>
      <c r="J207" s="23">
        <f>Table10[[#This Row],[Quantity2]]*Table10[[#This Row],[Price]]</f>
        <v>2401.1200000000003</v>
      </c>
    </row>
    <row r="208" spans="1:10" x14ac:dyDescent="0.3">
      <c r="A208" s="8">
        <v>10658</v>
      </c>
      <c r="B208" s="60">
        <v>44913</v>
      </c>
      <c r="C208" s="6" t="s">
        <v>136</v>
      </c>
      <c r="D208" s="2">
        <v>2.95</v>
      </c>
      <c r="E208" s="2" t="s">
        <v>133</v>
      </c>
      <c r="F208" s="2" t="s">
        <v>151</v>
      </c>
      <c r="G208" s="6" t="s">
        <v>140</v>
      </c>
      <c r="H208" s="6" t="s">
        <v>149</v>
      </c>
      <c r="I208" s="6">
        <v>746</v>
      </c>
      <c r="J208" s="23">
        <f>Table10[[#This Row],[Quantity2]]*Table10[[#This Row],[Price]]</f>
        <v>2200.7000000000003</v>
      </c>
    </row>
    <row r="209" spans="1:10" x14ac:dyDescent="0.3">
      <c r="A209" s="8">
        <v>10659</v>
      </c>
      <c r="B209" s="60">
        <v>44913</v>
      </c>
      <c r="C209" s="6" t="s">
        <v>138</v>
      </c>
      <c r="D209" s="2">
        <v>4.99</v>
      </c>
      <c r="E209" s="2" t="s">
        <v>133</v>
      </c>
      <c r="F209" s="2" t="s">
        <v>151</v>
      </c>
      <c r="G209" s="6" t="s">
        <v>140</v>
      </c>
      <c r="H209" s="6" t="s">
        <v>149</v>
      </c>
      <c r="I209" s="6">
        <v>201</v>
      </c>
      <c r="J209" s="23">
        <f>Table10[[#This Row],[Quantity2]]*Table10[[#This Row],[Price]]</f>
        <v>1002.99</v>
      </c>
    </row>
    <row r="210" spans="1:10" x14ac:dyDescent="0.3">
      <c r="A210" s="8">
        <v>10660</v>
      </c>
      <c r="B210" s="60">
        <v>44914</v>
      </c>
      <c r="C210" s="6" t="s">
        <v>141</v>
      </c>
      <c r="D210" s="2">
        <v>12.99</v>
      </c>
      <c r="E210" s="2" t="s">
        <v>139</v>
      </c>
      <c r="F210" s="2" t="s">
        <v>151</v>
      </c>
      <c r="G210" s="6" t="s">
        <v>140</v>
      </c>
      <c r="H210" s="6" t="s">
        <v>149</v>
      </c>
      <c r="I210" s="6">
        <v>632</v>
      </c>
      <c r="J210" s="23">
        <f>Table10[[#This Row],[Quantity2]]*Table10[[#This Row],[Price]]</f>
        <v>8209.68</v>
      </c>
    </row>
    <row r="211" spans="1:10" x14ac:dyDescent="0.3">
      <c r="A211" s="8">
        <v>10661</v>
      </c>
      <c r="B211" s="60">
        <v>44914</v>
      </c>
      <c r="C211" s="6" t="s">
        <v>145</v>
      </c>
      <c r="D211" s="2">
        <v>9.9499999999999993</v>
      </c>
      <c r="E211" s="2" t="s">
        <v>139</v>
      </c>
      <c r="F211" s="2" t="s">
        <v>151</v>
      </c>
      <c r="G211" s="6" t="s">
        <v>140</v>
      </c>
      <c r="H211" s="6" t="s">
        <v>149</v>
      </c>
      <c r="I211" s="6">
        <v>222</v>
      </c>
      <c r="J211" s="23">
        <f>Table10[[#This Row],[Quantity2]]*Table10[[#This Row],[Price]]</f>
        <v>2208.8999999999996</v>
      </c>
    </row>
    <row r="212" spans="1:10" x14ac:dyDescent="0.3">
      <c r="A212" s="8">
        <v>10662</v>
      </c>
      <c r="B212" s="60">
        <v>44914</v>
      </c>
      <c r="C212" s="6" t="s">
        <v>132</v>
      </c>
      <c r="D212" s="2">
        <v>3.49</v>
      </c>
      <c r="E212" s="2" t="s">
        <v>139</v>
      </c>
      <c r="F212" s="2" t="s">
        <v>151</v>
      </c>
      <c r="G212" s="6" t="s">
        <v>140</v>
      </c>
      <c r="H212" s="6" t="s">
        <v>149</v>
      </c>
      <c r="I212" s="6">
        <v>631</v>
      </c>
      <c r="J212" s="23">
        <f>Table10[[#This Row],[Quantity2]]*Table10[[#This Row],[Price]]</f>
        <v>2202.19</v>
      </c>
    </row>
    <row r="213" spans="1:10" x14ac:dyDescent="0.3">
      <c r="A213" s="8">
        <v>10663</v>
      </c>
      <c r="B213" s="60">
        <v>44914</v>
      </c>
      <c r="C213" s="6" t="s">
        <v>136</v>
      </c>
      <c r="D213" s="2">
        <v>2.95</v>
      </c>
      <c r="E213" s="2" t="s">
        <v>139</v>
      </c>
      <c r="F213" s="2" t="s">
        <v>151</v>
      </c>
      <c r="G213" s="6" t="s">
        <v>140</v>
      </c>
      <c r="H213" s="6" t="s">
        <v>149</v>
      </c>
      <c r="I213" s="6">
        <v>746</v>
      </c>
      <c r="J213" s="23">
        <f>Table10[[#This Row],[Quantity2]]*Table10[[#This Row],[Price]]</f>
        <v>2200.7000000000003</v>
      </c>
    </row>
    <row r="214" spans="1:10" x14ac:dyDescent="0.3">
      <c r="A214" s="8">
        <v>10664</v>
      </c>
      <c r="B214" s="60">
        <v>44914</v>
      </c>
      <c r="C214" s="6" t="s">
        <v>138</v>
      </c>
      <c r="D214" s="2">
        <v>4.99</v>
      </c>
      <c r="E214" s="2" t="s">
        <v>139</v>
      </c>
      <c r="F214" s="2" t="s">
        <v>151</v>
      </c>
      <c r="G214" s="6" t="s">
        <v>140</v>
      </c>
      <c r="H214" s="6" t="s">
        <v>149</v>
      </c>
      <c r="I214" s="6">
        <v>201</v>
      </c>
      <c r="J214" s="23">
        <f>Table10[[#This Row],[Quantity2]]*Table10[[#This Row],[Price]]</f>
        <v>1002.99</v>
      </c>
    </row>
    <row r="215" spans="1:10" x14ac:dyDescent="0.3">
      <c r="A215" s="8">
        <v>10665</v>
      </c>
      <c r="B215" s="60">
        <v>44915</v>
      </c>
      <c r="C215" s="6" t="s">
        <v>141</v>
      </c>
      <c r="D215" s="2">
        <v>12.99</v>
      </c>
      <c r="E215" s="2" t="s">
        <v>139</v>
      </c>
      <c r="F215" s="2" t="s">
        <v>151</v>
      </c>
      <c r="G215" s="6" t="s">
        <v>140</v>
      </c>
      <c r="H215" s="6" t="s">
        <v>149</v>
      </c>
      <c r="I215" s="6">
        <v>647</v>
      </c>
      <c r="J215" s="23">
        <f>Table10[[#This Row],[Quantity2]]*Table10[[#This Row],[Price]]</f>
        <v>8404.5300000000007</v>
      </c>
    </row>
    <row r="216" spans="1:10" x14ac:dyDescent="0.3">
      <c r="A216" s="8">
        <v>10666</v>
      </c>
      <c r="B216" s="60">
        <v>44915</v>
      </c>
      <c r="C216" s="6" t="s">
        <v>145</v>
      </c>
      <c r="D216" s="2">
        <v>9.9499999999999993</v>
      </c>
      <c r="E216" s="2" t="s">
        <v>139</v>
      </c>
      <c r="F216" s="2" t="s">
        <v>151</v>
      </c>
      <c r="G216" s="6" t="s">
        <v>140</v>
      </c>
      <c r="H216" s="6" t="s">
        <v>149</v>
      </c>
      <c r="I216" s="6">
        <v>222</v>
      </c>
      <c r="J216" s="23">
        <f>Table10[[#This Row],[Quantity2]]*Table10[[#This Row],[Price]]</f>
        <v>2208.8999999999996</v>
      </c>
    </row>
    <row r="217" spans="1:10" x14ac:dyDescent="0.3">
      <c r="A217" s="8">
        <v>10667</v>
      </c>
      <c r="B217" s="60">
        <v>44915</v>
      </c>
      <c r="C217" s="6" t="s">
        <v>132</v>
      </c>
      <c r="D217" s="2">
        <v>3.49</v>
      </c>
      <c r="E217" s="2" t="s">
        <v>139</v>
      </c>
      <c r="F217" s="2" t="s">
        <v>151</v>
      </c>
      <c r="G217" s="6" t="s">
        <v>140</v>
      </c>
      <c r="H217" s="6" t="s">
        <v>149</v>
      </c>
      <c r="I217" s="6">
        <v>631</v>
      </c>
      <c r="J217" s="23">
        <f>Table10[[#This Row],[Quantity2]]*Table10[[#This Row],[Price]]</f>
        <v>2202.19</v>
      </c>
    </row>
    <row r="218" spans="1:10" x14ac:dyDescent="0.3">
      <c r="A218" s="8">
        <v>10668</v>
      </c>
      <c r="B218" s="60">
        <v>44915</v>
      </c>
      <c r="C218" s="6" t="s">
        <v>136</v>
      </c>
      <c r="D218" s="2">
        <v>2.95</v>
      </c>
      <c r="E218" s="2" t="s">
        <v>139</v>
      </c>
      <c r="F218" s="2" t="s">
        <v>151</v>
      </c>
      <c r="G218" s="6" t="s">
        <v>140</v>
      </c>
      <c r="H218" s="6" t="s">
        <v>149</v>
      </c>
      <c r="I218" s="6">
        <v>746</v>
      </c>
      <c r="J218" s="23">
        <f>Table10[[#This Row],[Quantity2]]*Table10[[#This Row],[Price]]</f>
        <v>2200.7000000000003</v>
      </c>
    </row>
    <row r="219" spans="1:10" x14ac:dyDescent="0.3">
      <c r="A219" s="8">
        <v>10669</v>
      </c>
      <c r="B219" s="60">
        <v>44915</v>
      </c>
      <c r="C219" s="6" t="s">
        <v>138</v>
      </c>
      <c r="D219" s="2">
        <v>4.99</v>
      </c>
      <c r="E219" s="2" t="s">
        <v>139</v>
      </c>
      <c r="F219" s="2" t="s">
        <v>151</v>
      </c>
      <c r="G219" s="6" t="s">
        <v>140</v>
      </c>
      <c r="H219" s="6" t="s">
        <v>149</v>
      </c>
      <c r="I219" s="6">
        <v>201</v>
      </c>
      <c r="J219" s="23">
        <f>Table10[[#This Row],[Quantity2]]*Table10[[#This Row],[Price]]</f>
        <v>1002.99</v>
      </c>
    </row>
    <row r="220" spans="1:10" x14ac:dyDescent="0.3">
      <c r="A220" s="8">
        <v>10670</v>
      </c>
      <c r="B220" s="60">
        <v>44916</v>
      </c>
      <c r="C220" s="6" t="s">
        <v>141</v>
      </c>
      <c r="D220" s="2">
        <v>12.99</v>
      </c>
      <c r="E220" s="2" t="s">
        <v>139</v>
      </c>
      <c r="F220" s="2" t="s">
        <v>151</v>
      </c>
      <c r="G220" s="6" t="s">
        <v>140</v>
      </c>
      <c r="H220" s="6" t="s">
        <v>149</v>
      </c>
      <c r="I220" s="6">
        <v>678</v>
      </c>
      <c r="J220" s="23">
        <f>Table10[[#This Row],[Quantity2]]*Table10[[#This Row],[Price]]</f>
        <v>8807.2199999999993</v>
      </c>
    </row>
    <row r="221" spans="1:10" x14ac:dyDescent="0.3">
      <c r="A221" s="8">
        <v>10671</v>
      </c>
      <c r="B221" s="60">
        <v>44916</v>
      </c>
      <c r="C221" s="6" t="s">
        <v>145</v>
      </c>
      <c r="D221" s="2">
        <v>9.9499999999999993</v>
      </c>
      <c r="E221" s="2" t="s">
        <v>139</v>
      </c>
      <c r="F221" s="2" t="s">
        <v>151</v>
      </c>
      <c r="G221" s="6" t="s">
        <v>140</v>
      </c>
      <c r="H221" s="6" t="s">
        <v>149</v>
      </c>
      <c r="I221" s="6">
        <v>222</v>
      </c>
      <c r="J221" s="23">
        <f>Table10[[#This Row],[Quantity2]]*Table10[[#This Row],[Price]]</f>
        <v>2208.8999999999996</v>
      </c>
    </row>
    <row r="222" spans="1:10" x14ac:dyDescent="0.3">
      <c r="A222" s="8">
        <v>10672</v>
      </c>
      <c r="B222" s="60">
        <v>44916</v>
      </c>
      <c r="C222" s="6" t="s">
        <v>132</v>
      </c>
      <c r="D222" s="2">
        <v>3.49</v>
      </c>
      <c r="E222" s="2" t="s">
        <v>139</v>
      </c>
      <c r="F222" s="2" t="s">
        <v>151</v>
      </c>
      <c r="G222" s="6" t="s">
        <v>140</v>
      </c>
      <c r="H222" s="6" t="s">
        <v>149</v>
      </c>
      <c r="I222" s="6">
        <v>631</v>
      </c>
      <c r="J222" s="23">
        <f>Table10[[#This Row],[Quantity2]]*Table10[[#This Row],[Price]]</f>
        <v>2202.19</v>
      </c>
    </row>
    <row r="223" spans="1:10" x14ac:dyDescent="0.3">
      <c r="A223" s="8">
        <v>10673</v>
      </c>
      <c r="B223" s="60">
        <v>44916</v>
      </c>
      <c r="C223" s="6" t="s">
        <v>136</v>
      </c>
      <c r="D223" s="2">
        <v>2.95</v>
      </c>
      <c r="E223" s="2" t="s">
        <v>139</v>
      </c>
      <c r="F223" s="2" t="s">
        <v>151</v>
      </c>
      <c r="G223" s="6" t="s">
        <v>140</v>
      </c>
      <c r="H223" s="6" t="s">
        <v>149</v>
      </c>
      <c r="I223" s="6">
        <v>746</v>
      </c>
      <c r="J223" s="23">
        <f>Table10[[#This Row],[Quantity2]]*Table10[[#This Row],[Price]]</f>
        <v>2200.7000000000003</v>
      </c>
    </row>
    <row r="224" spans="1:10" x14ac:dyDescent="0.3">
      <c r="A224" s="8">
        <v>10674</v>
      </c>
      <c r="B224" s="60">
        <v>44916</v>
      </c>
      <c r="C224" s="6" t="s">
        <v>138</v>
      </c>
      <c r="D224" s="2">
        <v>4.99</v>
      </c>
      <c r="E224" s="2" t="s">
        <v>139</v>
      </c>
      <c r="F224" s="2" t="s">
        <v>151</v>
      </c>
      <c r="G224" s="6" t="s">
        <v>140</v>
      </c>
      <c r="H224" s="6" t="s">
        <v>149</v>
      </c>
      <c r="I224" s="6">
        <v>201</v>
      </c>
      <c r="J224" s="23">
        <f>Table10[[#This Row],[Quantity2]]*Table10[[#This Row],[Price]]</f>
        <v>1002.99</v>
      </c>
    </row>
    <row r="225" spans="1:10" x14ac:dyDescent="0.3">
      <c r="A225" s="8">
        <v>10675</v>
      </c>
      <c r="B225" s="60">
        <v>44917</v>
      </c>
      <c r="C225" s="6" t="s">
        <v>141</v>
      </c>
      <c r="D225" s="2">
        <v>12.99</v>
      </c>
      <c r="E225" s="2" t="s">
        <v>139</v>
      </c>
      <c r="F225" s="2" t="s">
        <v>151</v>
      </c>
      <c r="G225" s="6" t="s">
        <v>140</v>
      </c>
      <c r="H225" s="6" t="s">
        <v>149</v>
      </c>
      <c r="I225" s="6">
        <v>678</v>
      </c>
      <c r="J225" s="23">
        <f>Table10[[#This Row],[Quantity2]]*Table10[[#This Row],[Price]]</f>
        <v>8807.2199999999993</v>
      </c>
    </row>
    <row r="226" spans="1:10" x14ac:dyDescent="0.3">
      <c r="A226" s="8">
        <v>10676</v>
      </c>
      <c r="B226" s="60">
        <v>44917</v>
      </c>
      <c r="C226" s="6" t="s">
        <v>145</v>
      </c>
      <c r="D226" s="2">
        <v>9.9499999999999993</v>
      </c>
      <c r="E226" s="2" t="s">
        <v>139</v>
      </c>
      <c r="F226" s="2" t="s">
        <v>151</v>
      </c>
      <c r="G226" s="6" t="s">
        <v>140</v>
      </c>
      <c r="H226" s="6" t="s">
        <v>149</v>
      </c>
      <c r="I226" s="6">
        <v>242</v>
      </c>
      <c r="J226" s="23">
        <f>Table10[[#This Row],[Quantity2]]*Table10[[#This Row],[Price]]</f>
        <v>2407.8999999999996</v>
      </c>
    </row>
    <row r="227" spans="1:10" x14ac:dyDescent="0.3">
      <c r="A227" s="8">
        <v>10677</v>
      </c>
      <c r="B227" s="60">
        <v>44917</v>
      </c>
      <c r="C227" s="6" t="s">
        <v>132</v>
      </c>
      <c r="D227" s="2">
        <v>3.49</v>
      </c>
      <c r="E227" s="2" t="s">
        <v>139</v>
      </c>
      <c r="F227" s="2" t="s">
        <v>151</v>
      </c>
      <c r="G227" s="6" t="s">
        <v>140</v>
      </c>
      <c r="H227" s="6" t="s">
        <v>149</v>
      </c>
      <c r="I227" s="6">
        <v>631</v>
      </c>
      <c r="J227" s="23">
        <f>Table10[[#This Row],[Quantity2]]*Table10[[#This Row],[Price]]</f>
        <v>2202.19</v>
      </c>
    </row>
    <row r="228" spans="1:10" x14ac:dyDescent="0.3">
      <c r="A228" s="8">
        <v>10678</v>
      </c>
      <c r="B228" s="60">
        <v>44917</v>
      </c>
      <c r="C228" s="6" t="s">
        <v>136</v>
      </c>
      <c r="D228" s="2">
        <v>2.95</v>
      </c>
      <c r="E228" s="2" t="s">
        <v>139</v>
      </c>
      <c r="F228" s="2" t="s">
        <v>151</v>
      </c>
      <c r="G228" s="6" t="s">
        <v>140</v>
      </c>
      <c r="H228" s="6" t="s">
        <v>149</v>
      </c>
      <c r="I228" s="6">
        <v>746</v>
      </c>
      <c r="J228" s="23">
        <f>Table10[[#This Row],[Quantity2]]*Table10[[#This Row],[Price]]</f>
        <v>2200.7000000000003</v>
      </c>
    </row>
    <row r="229" spans="1:10" x14ac:dyDescent="0.3">
      <c r="A229" s="8">
        <v>10679</v>
      </c>
      <c r="B229" s="60">
        <v>44917</v>
      </c>
      <c r="C229" s="6" t="s">
        <v>138</v>
      </c>
      <c r="D229" s="2">
        <v>4.99</v>
      </c>
      <c r="E229" s="2" t="s">
        <v>139</v>
      </c>
      <c r="F229" s="2" t="s">
        <v>151</v>
      </c>
      <c r="G229" s="6" t="s">
        <v>140</v>
      </c>
      <c r="H229" s="6" t="s">
        <v>149</v>
      </c>
      <c r="I229" s="6">
        <v>201</v>
      </c>
      <c r="J229" s="23">
        <f>Table10[[#This Row],[Quantity2]]*Table10[[#This Row],[Price]]</f>
        <v>1002.99</v>
      </c>
    </row>
    <row r="230" spans="1:10" x14ac:dyDescent="0.3">
      <c r="A230" s="8">
        <v>10680</v>
      </c>
      <c r="B230" s="60">
        <v>44918</v>
      </c>
      <c r="C230" s="6" t="s">
        <v>141</v>
      </c>
      <c r="D230" s="2">
        <v>12.99</v>
      </c>
      <c r="E230" s="2" t="s">
        <v>139</v>
      </c>
      <c r="F230" s="2" t="s">
        <v>151</v>
      </c>
      <c r="G230" s="6" t="s">
        <v>140</v>
      </c>
      <c r="H230" s="6" t="s">
        <v>149</v>
      </c>
      <c r="I230" s="6">
        <v>647</v>
      </c>
      <c r="J230" s="23">
        <f>Table10[[#This Row],[Quantity2]]*Table10[[#This Row],[Price]]</f>
        <v>8404.5300000000007</v>
      </c>
    </row>
    <row r="231" spans="1:10" x14ac:dyDescent="0.3">
      <c r="A231" s="8">
        <v>10681</v>
      </c>
      <c r="B231" s="60">
        <v>44918</v>
      </c>
      <c r="C231" s="6" t="s">
        <v>145</v>
      </c>
      <c r="D231" s="2">
        <v>9.9499999999999993</v>
      </c>
      <c r="E231" s="2" t="s">
        <v>139</v>
      </c>
      <c r="F231" s="2" t="s">
        <v>151</v>
      </c>
      <c r="G231" s="6" t="s">
        <v>140</v>
      </c>
      <c r="H231" s="6" t="s">
        <v>149</v>
      </c>
      <c r="I231" s="6">
        <v>242</v>
      </c>
      <c r="J231" s="23">
        <f>Table10[[#This Row],[Quantity2]]*Table10[[#This Row],[Price]]</f>
        <v>2407.8999999999996</v>
      </c>
    </row>
    <row r="232" spans="1:10" x14ac:dyDescent="0.3">
      <c r="A232" s="8">
        <v>10682</v>
      </c>
      <c r="B232" s="60">
        <v>44918</v>
      </c>
      <c r="C232" s="6" t="s">
        <v>132</v>
      </c>
      <c r="D232" s="2">
        <v>3.49</v>
      </c>
      <c r="E232" s="2" t="s">
        <v>139</v>
      </c>
      <c r="F232" s="2" t="s">
        <v>151</v>
      </c>
      <c r="G232" s="6" t="s">
        <v>140</v>
      </c>
      <c r="H232" s="6" t="s">
        <v>149</v>
      </c>
      <c r="I232" s="6">
        <v>631</v>
      </c>
      <c r="J232" s="23">
        <f>Table10[[#This Row],[Quantity2]]*Table10[[#This Row],[Price]]</f>
        <v>2202.19</v>
      </c>
    </row>
    <row r="233" spans="1:10" x14ac:dyDescent="0.3">
      <c r="A233" s="8">
        <v>10683</v>
      </c>
      <c r="B233" s="60">
        <v>44918</v>
      </c>
      <c r="C233" s="6" t="s">
        <v>136</v>
      </c>
      <c r="D233" s="2">
        <v>2.95</v>
      </c>
      <c r="E233" s="2" t="s">
        <v>139</v>
      </c>
      <c r="F233" s="2" t="s">
        <v>151</v>
      </c>
      <c r="G233" s="6" t="s">
        <v>140</v>
      </c>
      <c r="H233" s="6" t="s">
        <v>149</v>
      </c>
      <c r="I233" s="6">
        <v>678</v>
      </c>
      <c r="J233" s="23">
        <f>Table10[[#This Row],[Quantity2]]*Table10[[#This Row],[Price]]</f>
        <v>2000.1000000000001</v>
      </c>
    </row>
    <row r="234" spans="1:10" x14ac:dyDescent="0.3">
      <c r="A234" s="8">
        <v>10684</v>
      </c>
      <c r="B234" s="60">
        <v>44918</v>
      </c>
      <c r="C234" s="6" t="s">
        <v>138</v>
      </c>
      <c r="D234" s="2">
        <v>4.99</v>
      </c>
      <c r="E234" s="2" t="s">
        <v>139</v>
      </c>
      <c r="F234" s="2" t="s">
        <v>151</v>
      </c>
      <c r="G234" s="6" t="s">
        <v>140</v>
      </c>
      <c r="H234" s="6" t="s">
        <v>149</v>
      </c>
      <c r="I234" s="6">
        <v>201</v>
      </c>
      <c r="J234" s="23">
        <f>Table10[[#This Row],[Quantity2]]*Table10[[#This Row],[Price]]</f>
        <v>1002.99</v>
      </c>
    </row>
    <row r="235" spans="1:10" x14ac:dyDescent="0.3">
      <c r="A235" s="8">
        <v>10685</v>
      </c>
      <c r="B235" s="60">
        <v>44919</v>
      </c>
      <c r="C235" s="6" t="s">
        <v>141</v>
      </c>
      <c r="D235" s="2">
        <v>12.99</v>
      </c>
      <c r="E235" s="2" t="s">
        <v>139</v>
      </c>
      <c r="F235" s="2" t="s">
        <v>151</v>
      </c>
      <c r="G235" s="6" t="s">
        <v>140</v>
      </c>
      <c r="H235" s="6" t="s">
        <v>149</v>
      </c>
      <c r="I235" s="6">
        <v>678</v>
      </c>
      <c r="J235" s="23">
        <f>Table10[[#This Row],[Quantity2]]*Table10[[#This Row],[Price]]</f>
        <v>8807.2199999999993</v>
      </c>
    </row>
    <row r="236" spans="1:10" x14ac:dyDescent="0.3">
      <c r="A236" s="8">
        <v>10686</v>
      </c>
      <c r="B236" s="60">
        <v>44919</v>
      </c>
      <c r="C236" s="6" t="s">
        <v>145</v>
      </c>
      <c r="D236" s="2">
        <v>9.9499999999999993</v>
      </c>
      <c r="E236" s="2" t="s">
        <v>139</v>
      </c>
      <c r="F236" s="2" t="s">
        <v>151</v>
      </c>
      <c r="G236" s="6" t="s">
        <v>140</v>
      </c>
      <c r="H236" s="6" t="s">
        <v>149</v>
      </c>
      <c r="I236" s="6">
        <v>242</v>
      </c>
      <c r="J236" s="23">
        <f>Table10[[#This Row],[Quantity2]]*Table10[[#This Row],[Price]]</f>
        <v>2407.8999999999996</v>
      </c>
    </row>
    <row r="237" spans="1:10" x14ac:dyDescent="0.3">
      <c r="A237" s="8">
        <v>10687</v>
      </c>
      <c r="B237" s="60">
        <v>44919</v>
      </c>
      <c r="C237" s="6" t="s">
        <v>132</v>
      </c>
      <c r="D237" s="2">
        <v>3.49</v>
      </c>
      <c r="E237" s="2" t="s">
        <v>139</v>
      </c>
      <c r="F237" s="2" t="s">
        <v>151</v>
      </c>
      <c r="G237" s="6" t="s">
        <v>144</v>
      </c>
      <c r="H237" s="6" t="s">
        <v>143</v>
      </c>
      <c r="I237" s="6">
        <v>631</v>
      </c>
      <c r="J237" s="23">
        <f>Table10[[#This Row],[Quantity2]]*Table10[[#This Row],[Price]]</f>
        <v>2202.19</v>
      </c>
    </row>
    <row r="238" spans="1:10" x14ac:dyDescent="0.3">
      <c r="A238" s="8">
        <v>10688</v>
      </c>
      <c r="B238" s="60">
        <v>44919</v>
      </c>
      <c r="C238" s="6" t="s">
        <v>136</v>
      </c>
      <c r="D238" s="2">
        <v>2.95</v>
      </c>
      <c r="E238" s="2" t="s">
        <v>139</v>
      </c>
      <c r="F238" s="2" t="s">
        <v>151</v>
      </c>
      <c r="G238" s="6" t="s">
        <v>144</v>
      </c>
      <c r="H238" s="6" t="s">
        <v>143</v>
      </c>
      <c r="I238" s="6">
        <v>678</v>
      </c>
      <c r="J238" s="23">
        <f>Table10[[#This Row],[Quantity2]]*Table10[[#This Row],[Price]]</f>
        <v>2000.1000000000001</v>
      </c>
    </row>
    <row r="239" spans="1:10" x14ac:dyDescent="0.3">
      <c r="A239" s="8">
        <v>10689</v>
      </c>
      <c r="B239" s="60">
        <v>44919</v>
      </c>
      <c r="C239" s="6" t="s">
        <v>138</v>
      </c>
      <c r="D239" s="2">
        <v>4.99</v>
      </c>
      <c r="E239" s="2" t="s">
        <v>139</v>
      </c>
      <c r="F239" s="2" t="s">
        <v>151</v>
      </c>
      <c r="G239" s="6" t="s">
        <v>144</v>
      </c>
      <c r="H239" s="6" t="s">
        <v>143</v>
      </c>
      <c r="I239" s="6">
        <v>201</v>
      </c>
      <c r="J239" s="23">
        <f>Table10[[#This Row],[Quantity2]]*Table10[[#This Row],[Price]]</f>
        <v>1002.99</v>
      </c>
    </row>
    <row r="240" spans="1:10" x14ac:dyDescent="0.3">
      <c r="A240" s="8">
        <v>10690</v>
      </c>
      <c r="B240" s="60">
        <v>44920</v>
      </c>
      <c r="C240" s="6" t="s">
        <v>141</v>
      </c>
      <c r="D240" s="2">
        <v>12.99</v>
      </c>
      <c r="E240" s="2" t="s">
        <v>139</v>
      </c>
      <c r="F240" s="2" t="s">
        <v>151</v>
      </c>
      <c r="G240" s="6" t="s">
        <v>144</v>
      </c>
      <c r="H240" s="6" t="s">
        <v>143</v>
      </c>
      <c r="I240" s="6">
        <v>678</v>
      </c>
      <c r="J240" s="23">
        <f>Table10[[#This Row],[Quantity2]]*Table10[[#This Row],[Price]]</f>
        <v>8807.2199999999993</v>
      </c>
    </row>
    <row r="241" spans="1:10" x14ac:dyDescent="0.3">
      <c r="A241" s="8">
        <v>10691</v>
      </c>
      <c r="B241" s="60">
        <v>44920</v>
      </c>
      <c r="C241" s="6" t="s">
        <v>145</v>
      </c>
      <c r="D241" s="2">
        <v>9.9499999999999993</v>
      </c>
      <c r="E241" s="2" t="s">
        <v>139</v>
      </c>
      <c r="F241" s="2" t="s">
        <v>151</v>
      </c>
      <c r="G241" s="6" t="s">
        <v>144</v>
      </c>
      <c r="H241" s="6" t="s">
        <v>143</v>
      </c>
      <c r="I241" s="6">
        <v>262</v>
      </c>
      <c r="J241" s="23">
        <f>Table10[[#This Row],[Quantity2]]*Table10[[#This Row],[Price]]</f>
        <v>2606.8999999999996</v>
      </c>
    </row>
    <row r="242" spans="1:10" x14ac:dyDescent="0.3">
      <c r="A242" s="8">
        <v>10692</v>
      </c>
      <c r="B242" s="60">
        <v>44920</v>
      </c>
      <c r="C242" s="6" t="s">
        <v>132</v>
      </c>
      <c r="D242" s="2">
        <v>3.49</v>
      </c>
      <c r="E242" s="2" t="s">
        <v>139</v>
      </c>
      <c r="F242" s="2" t="s">
        <v>151</v>
      </c>
      <c r="G242" s="6" t="s">
        <v>144</v>
      </c>
      <c r="H242" s="6" t="s">
        <v>143</v>
      </c>
      <c r="I242" s="6">
        <v>631</v>
      </c>
      <c r="J242" s="23">
        <f>Table10[[#This Row],[Quantity2]]*Table10[[#This Row],[Price]]</f>
        <v>2202.19</v>
      </c>
    </row>
    <row r="243" spans="1:10" x14ac:dyDescent="0.3">
      <c r="A243" s="8">
        <v>10693</v>
      </c>
      <c r="B243" s="60">
        <v>44920</v>
      </c>
      <c r="C243" s="6" t="s">
        <v>136</v>
      </c>
      <c r="D243" s="2">
        <v>2.95</v>
      </c>
      <c r="E243" s="2" t="s">
        <v>139</v>
      </c>
      <c r="F243" s="2" t="s">
        <v>151</v>
      </c>
      <c r="G243" s="6" t="s">
        <v>144</v>
      </c>
      <c r="H243" s="6" t="s">
        <v>143</v>
      </c>
      <c r="I243" s="6">
        <v>678</v>
      </c>
      <c r="J243" s="23">
        <f>Table10[[#This Row],[Quantity2]]*Table10[[#This Row],[Price]]</f>
        <v>2000.1000000000001</v>
      </c>
    </row>
    <row r="244" spans="1:10" x14ac:dyDescent="0.3">
      <c r="A244" s="8">
        <v>10694</v>
      </c>
      <c r="B244" s="60">
        <v>44920</v>
      </c>
      <c r="C244" s="6" t="s">
        <v>138</v>
      </c>
      <c r="D244" s="2">
        <v>4.99</v>
      </c>
      <c r="E244" s="2" t="s">
        <v>139</v>
      </c>
      <c r="F244" s="2" t="s">
        <v>151</v>
      </c>
      <c r="G244" s="6" t="s">
        <v>144</v>
      </c>
      <c r="H244" s="6" t="s">
        <v>143</v>
      </c>
      <c r="I244" s="6">
        <v>201</v>
      </c>
      <c r="J244" s="23">
        <f>Table10[[#This Row],[Quantity2]]*Table10[[#This Row],[Price]]</f>
        <v>1002.99</v>
      </c>
    </row>
    <row r="245" spans="1:10" x14ac:dyDescent="0.3">
      <c r="A245" s="8">
        <v>10695</v>
      </c>
      <c r="B245" s="60">
        <v>44921</v>
      </c>
      <c r="C245" s="6" t="s">
        <v>141</v>
      </c>
      <c r="D245" s="2">
        <v>12.99</v>
      </c>
      <c r="E245" s="2" t="s">
        <v>139</v>
      </c>
      <c r="F245" s="2" t="s">
        <v>151</v>
      </c>
      <c r="G245" s="6" t="s">
        <v>144</v>
      </c>
      <c r="H245" s="6" t="s">
        <v>143</v>
      </c>
      <c r="I245" s="6">
        <v>693</v>
      </c>
      <c r="J245" s="23">
        <f>Table10[[#This Row],[Quantity2]]*Table10[[#This Row],[Price]]</f>
        <v>9002.07</v>
      </c>
    </row>
    <row r="246" spans="1:10" x14ac:dyDescent="0.3">
      <c r="A246" s="8">
        <v>10696</v>
      </c>
      <c r="B246" s="60">
        <v>44921</v>
      </c>
      <c r="C246" s="6" t="s">
        <v>145</v>
      </c>
      <c r="D246" s="2">
        <v>9.9499999999999993</v>
      </c>
      <c r="E246" s="2" t="s">
        <v>139</v>
      </c>
      <c r="F246" s="2" t="s">
        <v>151</v>
      </c>
      <c r="G246" s="6" t="s">
        <v>144</v>
      </c>
      <c r="H246" s="6" t="s">
        <v>143</v>
      </c>
      <c r="I246" s="6">
        <v>282</v>
      </c>
      <c r="J246" s="23">
        <f>Table10[[#This Row],[Quantity2]]*Table10[[#This Row],[Price]]</f>
        <v>2805.8999999999996</v>
      </c>
    </row>
    <row r="247" spans="1:10" x14ac:dyDescent="0.3">
      <c r="A247" s="8">
        <v>10697</v>
      </c>
      <c r="B247" s="60">
        <v>44921</v>
      </c>
      <c r="C247" s="6" t="s">
        <v>132</v>
      </c>
      <c r="D247" s="2">
        <v>3.49</v>
      </c>
      <c r="E247" s="2" t="s">
        <v>139</v>
      </c>
      <c r="F247" s="2" t="s">
        <v>151</v>
      </c>
      <c r="G247" s="6" t="s">
        <v>144</v>
      </c>
      <c r="H247" s="6" t="s">
        <v>143</v>
      </c>
      <c r="I247" s="6">
        <v>631</v>
      </c>
      <c r="J247" s="23">
        <f>Table10[[#This Row],[Quantity2]]*Table10[[#This Row],[Price]]</f>
        <v>2202.19</v>
      </c>
    </row>
    <row r="248" spans="1:10" x14ac:dyDescent="0.3">
      <c r="A248" s="8">
        <v>10698</v>
      </c>
      <c r="B248" s="60">
        <v>44921</v>
      </c>
      <c r="C248" s="6" t="s">
        <v>136</v>
      </c>
      <c r="D248" s="2">
        <v>2.95</v>
      </c>
      <c r="E248" s="2" t="s">
        <v>139</v>
      </c>
      <c r="F248" s="2" t="s">
        <v>151</v>
      </c>
      <c r="G248" s="6" t="s">
        <v>144</v>
      </c>
      <c r="H248" s="6" t="s">
        <v>143</v>
      </c>
      <c r="I248" s="6">
        <v>678</v>
      </c>
      <c r="J248" s="23">
        <f>Table10[[#This Row],[Quantity2]]*Table10[[#This Row],[Price]]</f>
        <v>2000.1000000000001</v>
      </c>
    </row>
    <row r="249" spans="1:10" x14ac:dyDescent="0.3">
      <c r="A249" s="8">
        <v>10699</v>
      </c>
      <c r="B249" s="60">
        <v>44921</v>
      </c>
      <c r="C249" s="6" t="s">
        <v>138</v>
      </c>
      <c r="D249" s="2">
        <v>4.99</v>
      </c>
      <c r="E249" s="2" t="s">
        <v>139</v>
      </c>
      <c r="F249" s="2" t="s">
        <v>151</v>
      </c>
      <c r="G249" s="6" t="s">
        <v>144</v>
      </c>
      <c r="H249" s="6" t="s">
        <v>143</v>
      </c>
      <c r="I249" s="6">
        <v>201</v>
      </c>
      <c r="J249" s="23">
        <f>Table10[[#This Row],[Quantity2]]*Table10[[#This Row],[Price]]</f>
        <v>1002.99</v>
      </c>
    </row>
    <row r="250" spans="1:10" x14ac:dyDescent="0.3">
      <c r="A250" s="8">
        <v>10700</v>
      </c>
      <c r="B250" s="60">
        <v>44922</v>
      </c>
      <c r="C250" s="6" t="s">
        <v>141</v>
      </c>
      <c r="D250" s="2">
        <v>12.99</v>
      </c>
      <c r="E250" s="2" t="s">
        <v>139</v>
      </c>
      <c r="F250" s="2" t="s">
        <v>151</v>
      </c>
      <c r="G250" s="6" t="s">
        <v>144</v>
      </c>
      <c r="H250" s="6" t="s">
        <v>143</v>
      </c>
      <c r="I250" s="6">
        <v>693</v>
      </c>
      <c r="J250" s="23">
        <f>Table10[[#This Row],[Quantity2]]*Table10[[#This Row],[Price]]</f>
        <v>9002.07</v>
      </c>
    </row>
    <row r="251" spans="1:10" x14ac:dyDescent="0.3">
      <c r="A251" s="8">
        <v>10701</v>
      </c>
      <c r="B251" s="60">
        <v>44922</v>
      </c>
      <c r="C251" s="6" t="s">
        <v>145</v>
      </c>
      <c r="D251" s="2">
        <v>9.9499999999999993</v>
      </c>
      <c r="E251" s="2" t="s">
        <v>139</v>
      </c>
      <c r="F251" s="2" t="s">
        <v>151</v>
      </c>
      <c r="G251" s="6" t="s">
        <v>144</v>
      </c>
      <c r="H251" s="6" t="s">
        <v>143</v>
      </c>
      <c r="I251" s="6">
        <v>282</v>
      </c>
      <c r="J251" s="23">
        <f>Table10[[#This Row],[Quantity2]]*Table10[[#This Row],[Price]]</f>
        <v>2805.8999999999996</v>
      </c>
    </row>
    <row r="252" spans="1:10" x14ac:dyDescent="0.3">
      <c r="A252" s="8">
        <v>10702</v>
      </c>
      <c r="B252" s="60">
        <v>44922</v>
      </c>
      <c r="C252" s="6" t="s">
        <v>132</v>
      </c>
      <c r="D252" s="2">
        <v>3.49</v>
      </c>
      <c r="E252" s="2" t="s">
        <v>139</v>
      </c>
      <c r="F252" s="2" t="s">
        <v>151</v>
      </c>
      <c r="G252" s="6" t="s">
        <v>144</v>
      </c>
      <c r="H252" s="6" t="s">
        <v>143</v>
      </c>
      <c r="I252" s="6">
        <v>631</v>
      </c>
      <c r="J252" s="23">
        <f>Table10[[#This Row],[Quantity2]]*Table10[[#This Row],[Price]]</f>
        <v>2202.19</v>
      </c>
    </row>
    <row r="253" spans="1:10" x14ac:dyDescent="0.3">
      <c r="A253" s="8">
        <v>10703</v>
      </c>
      <c r="B253" s="60">
        <v>44922</v>
      </c>
      <c r="C253" s="6" t="s">
        <v>136</v>
      </c>
      <c r="D253" s="2">
        <v>2.95</v>
      </c>
      <c r="E253" s="2" t="s">
        <v>139</v>
      </c>
      <c r="F253" s="2" t="s">
        <v>134</v>
      </c>
      <c r="G253" s="6" t="s">
        <v>144</v>
      </c>
      <c r="H253" s="6" t="s">
        <v>143</v>
      </c>
      <c r="I253" s="6">
        <v>678</v>
      </c>
      <c r="J253" s="23">
        <f>Table10[[#This Row],[Quantity2]]*Table10[[#This Row],[Price]]</f>
        <v>2000.1000000000001</v>
      </c>
    </row>
    <row r="254" spans="1:10" x14ac:dyDescent="0.3">
      <c r="A254" s="8">
        <v>10704</v>
      </c>
      <c r="B254" s="60">
        <v>44922</v>
      </c>
      <c r="C254" s="6" t="s">
        <v>138</v>
      </c>
      <c r="D254" s="2">
        <v>4.99</v>
      </c>
      <c r="E254" s="2" t="s">
        <v>150</v>
      </c>
      <c r="F254" s="2" t="s">
        <v>134</v>
      </c>
      <c r="G254" s="6" t="s">
        <v>144</v>
      </c>
      <c r="H254" s="6" t="s">
        <v>143</v>
      </c>
      <c r="I254" s="6">
        <v>201</v>
      </c>
      <c r="J254" s="23">
        <f>Table10[[#This Row],[Quantity2]]*Table10[[#This Row],[Price]]</f>
        <v>1002.99</v>
      </c>
    </row>
    <row r="255" spans="1:10" x14ac:dyDescent="0.3">
      <c r="A255" s="8">
        <v>10705</v>
      </c>
      <c r="B255" s="60">
        <v>44923</v>
      </c>
      <c r="C255" s="6" t="s">
        <v>141</v>
      </c>
      <c r="D255" s="2">
        <v>12.99</v>
      </c>
      <c r="E255" s="2" t="s">
        <v>150</v>
      </c>
      <c r="F255" s="2" t="s">
        <v>134</v>
      </c>
      <c r="G255" s="6" t="s">
        <v>144</v>
      </c>
      <c r="H255" s="6" t="s">
        <v>143</v>
      </c>
      <c r="I255" s="6">
        <v>724</v>
      </c>
      <c r="J255" s="23">
        <f>Table10[[#This Row],[Quantity2]]*Table10[[#This Row],[Price]]</f>
        <v>9404.76</v>
      </c>
    </row>
    <row r="256" spans="1:10" x14ac:dyDescent="0.3">
      <c r="A256" s="8">
        <v>10706</v>
      </c>
      <c r="B256" s="60">
        <v>44923</v>
      </c>
      <c r="C256" s="6" t="s">
        <v>145</v>
      </c>
      <c r="D256" s="2">
        <v>9.9499999999999993</v>
      </c>
      <c r="E256" s="2" t="s">
        <v>150</v>
      </c>
      <c r="F256" s="2" t="s">
        <v>134</v>
      </c>
      <c r="G256" s="6" t="s">
        <v>144</v>
      </c>
      <c r="H256" s="6" t="s">
        <v>143</v>
      </c>
      <c r="I256" s="6">
        <v>302</v>
      </c>
      <c r="J256" s="23">
        <f>Table10[[#This Row],[Quantity2]]*Table10[[#This Row],[Price]]</f>
        <v>3004.8999999999996</v>
      </c>
    </row>
    <row r="257" spans="1:10" x14ac:dyDescent="0.3">
      <c r="A257" s="8">
        <v>10707</v>
      </c>
      <c r="B257" s="60">
        <v>44923</v>
      </c>
      <c r="C257" s="6" t="s">
        <v>132</v>
      </c>
      <c r="D257" s="2">
        <v>3.49</v>
      </c>
      <c r="E257" s="2" t="s">
        <v>150</v>
      </c>
      <c r="F257" s="2" t="s">
        <v>134</v>
      </c>
      <c r="G257" s="6" t="s">
        <v>144</v>
      </c>
      <c r="H257" s="6" t="s">
        <v>143</v>
      </c>
      <c r="I257" s="6">
        <v>631</v>
      </c>
      <c r="J257" s="23">
        <f>Table10[[#This Row],[Quantity2]]*Table10[[#This Row],[Price]]</f>
        <v>2202.19</v>
      </c>
    </row>
    <row r="258" spans="1:10" x14ac:dyDescent="0.3">
      <c r="A258" s="8">
        <v>10708</v>
      </c>
      <c r="B258" s="60">
        <v>44923</v>
      </c>
      <c r="C258" s="6" t="s">
        <v>136</v>
      </c>
      <c r="D258" s="2">
        <v>2.95</v>
      </c>
      <c r="E258" s="2" t="s">
        <v>150</v>
      </c>
      <c r="F258" s="2" t="s">
        <v>134</v>
      </c>
      <c r="G258" s="6" t="s">
        <v>144</v>
      </c>
      <c r="H258" s="6" t="s">
        <v>143</v>
      </c>
      <c r="I258" s="6">
        <v>678</v>
      </c>
      <c r="J258" s="23">
        <f>Table10[[#This Row],[Quantity2]]*Table10[[#This Row],[Price]]</f>
        <v>2000.1000000000001</v>
      </c>
    </row>
    <row r="259" spans="1:10" x14ac:dyDescent="0.3">
      <c r="A259" s="8">
        <v>10709</v>
      </c>
      <c r="B259" s="60">
        <v>44923</v>
      </c>
      <c r="C259" s="6" t="s">
        <v>138</v>
      </c>
      <c r="D259" s="2">
        <v>4.99</v>
      </c>
      <c r="E259" s="2" t="s">
        <v>150</v>
      </c>
      <c r="F259" s="2" t="s">
        <v>134</v>
      </c>
      <c r="G259" s="6" t="s">
        <v>144</v>
      </c>
      <c r="H259" s="6" t="s">
        <v>143</v>
      </c>
      <c r="I259" s="6">
        <v>201</v>
      </c>
      <c r="J259" s="23">
        <f>Table10[[#This Row],[Quantity2]]*Table10[[#This Row],[Price]]</f>
        <v>1002.99</v>
      </c>
    </row>
    <row r="260" spans="1:10" x14ac:dyDescent="0.3">
      <c r="A260" s="8">
        <v>10710</v>
      </c>
      <c r="B260" s="60">
        <v>44924</v>
      </c>
      <c r="C260" s="6" t="s">
        <v>141</v>
      </c>
      <c r="D260" s="2">
        <v>12.99</v>
      </c>
      <c r="E260" s="2" t="s">
        <v>150</v>
      </c>
      <c r="F260" s="2" t="s">
        <v>134</v>
      </c>
      <c r="G260" s="6" t="s">
        <v>144</v>
      </c>
      <c r="H260" s="6" t="s">
        <v>143</v>
      </c>
      <c r="I260" s="6">
        <v>755</v>
      </c>
      <c r="J260" s="23">
        <f>Table10[[#This Row],[Quantity2]]*Table10[[#This Row],[Price]]</f>
        <v>9807.4500000000007</v>
      </c>
    </row>
    <row r="261" spans="1:10" x14ac:dyDescent="0.3">
      <c r="A261" s="8">
        <v>10711</v>
      </c>
      <c r="B261" s="60">
        <v>44924</v>
      </c>
      <c r="C261" s="6" t="s">
        <v>145</v>
      </c>
      <c r="D261" s="2">
        <v>9.9499999999999993</v>
      </c>
      <c r="E261" s="2" t="s">
        <v>150</v>
      </c>
      <c r="F261" s="2" t="s">
        <v>134</v>
      </c>
      <c r="G261" s="6" t="s">
        <v>144</v>
      </c>
      <c r="H261" s="6" t="s">
        <v>143</v>
      </c>
      <c r="I261" s="6">
        <v>282</v>
      </c>
      <c r="J261" s="23">
        <f>Table10[[#This Row],[Quantity2]]*Table10[[#This Row],[Price]]</f>
        <v>2805.8999999999996</v>
      </c>
    </row>
    <row r="262" spans="1:10" x14ac:dyDescent="0.3">
      <c r="A262" s="8">
        <v>10712</v>
      </c>
      <c r="B262" s="60">
        <v>44924</v>
      </c>
      <c r="C262" s="6" t="s">
        <v>132</v>
      </c>
      <c r="D262" s="2">
        <v>3.49</v>
      </c>
      <c r="E262" s="2" t="s">
        <v>150</v>
      </c>
      <c r="F262" s="2" t="s">
        <v>134</v>
      </c>
      <c r="G262" s="6" t="s">
        <v>144</v>
      </c>
      <c r="H262" s="6" t="s">
        <v>143</v>
      </c>
      <c r="I262" s="6">
        <v>631</v>
      </c>
      <c r="J262" s="23">
        <f>Table10[[#This Row],[Quantity2]]*Table10[[#This Row],[Price]]</f>
        <v>2202.19</v>
      </c>
    </row>
    <row r="263" spans="1:10" x14ac:dyDescent="0.3">
      <c r="A263" s="12">
        <v>10713</v>
      </c>
      <c r="B263" s="61">
        <v>44924</v>
      </c>
      <c r="C263" s="26" t="s">
        <v>136</v>
      </c>
      <c r="D263" s="15">
        <v>2.95</v>
      </c>
      <c r="E263" s="15" t="s">
        <v>150</v>
      </c>
      <c r="F263" s="15" t="s">
        <v>134</v>
      </c>
      <c r="G263" s="26" t="s">
        <v>144</v>
      </c>
      <c r="H263" s="26" t="s">
        <v>143</v>
      </c>
      <c r="I263" s="26">
        <v>678</v>
      </c>
      <c r="J263" s="17">
        <f>Table10[[#This Row],[Quantity2]]*Table10[[#This Row],[Price]]</f>
        <v>2000.1000000000001</v>
      </c>
    </row>
  </sheetData>
  <dataConsolidate/>
  <pageMargins left="0.7" right="0.7" top="0.75" bottom="0.75" header="0.3" footer="0.3"/>
  <pageSetup orientation="portrait" r:id="rId2"/>
  <drawing r:id="rId3"/>
  <tableParts count="6">
    <tablePart r:id="rId4"/>
    <tablePart r:id="rId5"/>
    <tablePart r:id="rId6"/>
    <tablePart r:id="rId7"/>
    <tablePart r:id="rId8"/>
    <tablePart r:id="rId9"/>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A6FA-3F07-4042-9854-66AE36F213CA}">
  <sheetPr codeName="Sheet1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PR1</vt:lpstr>
      <vt:lpstr>Concatenate</vt:lpstr>
      <vt:lpstr>Drop Down</vt:lpstr>
      <vt:lpstr>V lookup</vt:lpstr>
      <vt:lpstr>Rounding</vt:lpstr>
      <vt:lpstr>Auto fill</vt:lpstr>
      <vt:lpstr>Comment</vt:lpstr>
      <vt:lpstr>Text to column</vt:lpstr>
      <vt:lpstr>Pivot table</vt:lpstr>
      <vt:lpstr> vlookup</vt:lpstr>
      <vt:lpstr>Pivot</vt:lpstr>
      <vt:lpstr>P3</vt:lpstr>
      <vt:lpstr>Funtions</vt:lpstr>
      <vt:lpstr>Work on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M∆ZZ .</dc:creator>
  <cp:lastModifiedBy>Anas patel</cp:lastModifiedBy>
  <dcterms:created xsi:type="dcterms:W3CDTF">2023-06-21T16:07:30Z</dcterms:created>
  <dcterms:modified xsi:type="dcterms:W3CDTF">2024-08-09T10:37:02Z</dcterms:modified>
</cp:coreProperties>
</file>