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903" firstSheet="1" activeTab="7"/>
  </bookViews>
  <sheets>
    <sheet name="FlowlineOpt" sheetId="3" r:id="rId1"/>
    <sheet name="Tubing size" sheetId="4" r:id="rId2"/>
    <sheet name="4 in" sheetId="5" r:id="rId3"/>
    <sheet name="Flowline 2nd atempt" sheetId="6" r:id="rId4"/>
    <sheet name="Not final version" sheetId="7" r:id="rId5"/>
    <sheet name="Erosional Velocity" sheetId="10" r:id="rId6"/>
    <sheet name="Severe slugging" sheetId="8" r:id="rId7"/>
    <sheet name="Final version" sheetId="9" r:id="rId8"/>
    <sheet name="Pressures in last junction" sheetId="11" r:id="rId9"/>
    <sheet name="Horizontal well trayectory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2" l="1"/>
  <c r="F72" i="12"/>
  <c r="L73" i="9" l="1"/>
  <c r="R108" i="9" l="1"/>
  <c r="V108" i="9" s="1"/>
  <c r="Q108" i="9"/>
  <c r="P108" i="9"/>
  <c r="O108" i="9"/>
  <c r="R107" i="9"/>
  <c r="Q107" i="9"/>
  <c r="P107" i="9"/>
  <c r="O107" i="9"/>
  <c r="R106" i="9"/>
  <c r="Q106" i="9"/>
  <c r="V106" i="9" s="1"/>
  <c r="P106" i="9"/>
  <c r="O106" i="9"/>
  <c r="R105" i="9"/>
  <c r="Q105" i="9"/>
  <c r="P105" i="9"/>
  <c r="O105" i="9"/>
  <c r="R104" i="9"/>
  <c r="Q104" i="9"/>
  <c r="P104" i="9"/>
  <c r="O104" i="9"/>
  <c r="R103" i="9"/>
  <c r="Q103" i="9"/>
  <c r="P103" i="9"/>
  <c r="O103" i="9"/>
  <c r="R102" i="9"/>
  <c r="Q102" i="9"/>
  <c r="P102" i="9"/>
  <c r="O102" i="9"/>
  <c r="R101" i="9"/>
  <c r="Q101" i="9"/>
  <c r="P101" i="9"/>
  <c r="O101" i="9"/>
  <c r="R100" i="9"/>
  <c r="Q100" i="9"/>
  <c r="P100" i="9"/>
  <c r="O100" i="9"/>
  <c r="R99" i="9"/>
  <c r="Q99" i="9"/>
  <c r="P99" i="9"/>
  <c r="O99" i="9"/>
  <c r="R98" i="9"/>
  <c r="Q98" i="9"/>
  <c r="V98" i="9" s="1"/>
  <c r="P98" i="9"/>
  <c r="O98" i="9"/>
  <c r="R97" i="9"/>
  <c r="Q97" i="9"/>
  <c r="P97" i="9"/>
  <c r="O97" i="9"/>
  <c r="R96" i="9"/>
  <c r="Q96" i="9"/>
  <c r="P96" i="9"/>
  <c r="O96" i="9"/>
  <c r="R95" i="9"/>
  <c r="Q95" i="9"/>
  <c r="P95" i="9"/>
  <c r="O95" i="9"/>
  <c r="R94" i="9"/>
  <c r="Q94" i="9"/>
  <c r="P94" i="9"/>
  <c r="O94" i="9"/>
  <c r="R93" i="9"/>
  <c r="Q93" i="9"/>
  <c r="P93" i="9"/>
  <c r="O93" i="9"/>
  <c r="R92" i="9"/>
  <c r="Q92" i="9"/>
  <c r="V92" i="9" s="1"/>
  <c r="P92" i="9"/>
  <c r="O92" i="9"/>
  <c r="R91" i="9"/>
  <c r="S91" i="9" s="1"/>
  <c r="S92" i="9" s="1"/>
  <c r="Q91" i="9"/>
  <c r="P91" i="9"/>
  <c r="O91" i="9"/>
  <c r="J91" i="9"/>
  <c r="J92" i="9" s="1"/>
  <c r="I91" i="9"/>
  <c r="I92" i="9" s="1"/>
  <c r="R81" i="9"/>
  <c r="V81" i="9" s="1"/>
  <c r="Q81" i="9"/>
  <c r="P81" i="9"/>
  <c r="O81" i="9"/>
  <c r="R80" i="9"/>
  <c r="Q80" i="9"/>
  <c r="P80" i="9"/>
  <c r="O80" i="9"/>
  <c r="R79" i="9"/>
  <c r="V79" i="9" s="1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S64" i="9" s="1"/>
  <c r="S65" i="9" s="1"/>
  <c r="Q64" i="9"/>
  <c r="T64" i="9" s="1"/>
  <c r="P64" i="9"/>
  <c r="O64" i="9"/>
  <c r="L64" i="9"/>
  <c r="N64" i="9" s="1"/>
  <c r="J64" i="9"/>
  <c r="J65" i="9" s="1"/>
  <c r="J66" i="9" s="1"/>
  <c r="I64" i="9"/>
  <c r="I65" i="9" s="1"/>
  <c r="L72" i="12"/>
  <c r="K72" i="12"/>
  <c r="I72" i="12"/>
  <c r="F74" i="12"/>
  <c r="H72" i="12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P49" i="9"/>
  <c r="O49" i="9"/>
  <c r="R48" i="9"/>
  <c r="Q48" i="9"/>
  <c r="P48" i="9"/>
  <c r="O48" i="9"/>
  <c r="R47" i="9"/>
  <c r="Q47" i="9"/>
  <c r="P47" i="9"/>
  <c r="O47" i="9"/>
  <c r="R46" i="9"/>
  <c r="Q46" i="9"/>
  <c r="P46" i="9"/>
  <c r="O46" i="9"/>
  <c r="R45" i="9"/>
  <c r="Q45" i="9"/>
  <c r="P45" i="9"/>
  <c r="O45" i="9"/>
  <c r="R44" i="9"/>
  <c r="Q44" i="9"/>
  <c r="P44" i="9"/>
  <c r="O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P38" i="9"/>
  <c r="O38" i="9"/>
  <c r="R37" i="9"/>
  <c r="S37" i="9" s="1"/>
  <c r="Q37" i="9"/>
  <c r="P37" i="9"/>
  <c r="O37" i="9"/>
  <c r="J37" i="9"/>
  <c r="J38" i="9" s="1"/>
  <c r="I37" i="9"/>
  <c r="I38" i="9" s="1"/>
  <c r="I39" i="9" s="1"/>
  <c r="V104" i="9" l="1"/>
  <c r="V102" i="9"/>
  <c r="V101" i="9"/>
  <c r="V100" i="9"/>
  <c r="V99" i="9"/>
  <c r="V97" i="9"/>
  <c r="V96" i="9"/>
  <c r="V94" i="9"/>
  <c r="U91" i="9"/>
  <c r="U92" i="9" s="1"/>
  <c r="V77" i="9"/>
  <c r="V75" i="9"/>
  <c r="V73" i="9"/>
  <c r="V71" i="9"/>
  <c r="V69" i="9"/>
  <c r="V67" i="9"/>
  <c r="V65" i="9"/>
  <c r="S66" i="9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T65" i="9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U37" i="9"/>
  <c r="S38" i="9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93" i="9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I93" i="9"/>
  <c r="K92" i="9"/>
  <c r="M92" i="9" s="1"/>
  <c r="L92" i="9"/>
  <c r="N92" i="9" s="1"/>
  <c r="J93" i="9"/>
  <c r="V91" i="9"/>
  <c r="V95" i="9"/>
  <c r="V103" i="9"/>
  <c r="V105" i="9"/>
  <c r="V107" i="9"/>
  <c r="K91" i="9"/>
  <c r="M91" i="9" s="1"/>
  <c r="V93" i="9"/>
  <c r="L91" i="9"/>
  <c r="N91" i="9" s="1"/>
  <c r="T91" i="9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I66" i="9"/>
  <c r="K65" i="9"/>
  <c r="M65" i="9" s="1"/>
  <c r="J67" i="9"/>
  <c r="L66" i="9"/>
  <c r="N66" i="9" s="1"/>
  <c r="U64" i="9"/>
  <c r="U65" i="9" s="1"/>
  <c r="V64" i="9"/>
  <c r="L65" i="9"/>
  <c r="N65" i="9" s="1"/>
  <c r="V66" i="9"/>
  <c r="V68" i="9"/>
  <c r="V70" i="9"/>
  <c r="V72" i="9"/>
  <c r="V74" i="9"/>
  <c r="V76" i="9"/>
  <c r="V78" i="9"/>
  <c r="V80" i="9"/>
  <c r="K64" i="9"/>
  <c r="M64" i="9" s="1"/>
  <c r="K37" i="9"/>
  <c r="M37" i="9" s="1"/>
  <c r="V38" i="9"/>
  <c r="V40" i="9"/>
  <c r="V41" i="9"/>
  <c r="V42" i="9"/>
  <c r="V43" i="9"/>
  <c r="V44" i="9"/>
  <c r="V45" i="9"/>
  <c r="V46" i="9"/>
  <c r="V48" i="9"/>
  <c r="V50" i="9"/>
  <c r="V52" i="9"/>
  <c r="V54" i="9"/>
  <c r="J39" i="9"/>
  <c r="L38" i="9"/>
  <c r="N38" i="9" s="1"/>
  <c r="I40" i="9"/>
  <c r="K39" i="9"/>
  <c r="M39" i="9" s="1"/>
  <c r="V37" i="9"/>
  <c r="V39" i="9"/>
  <c r="V47" i="9"/>
  <c r="V49" i="9"/>
  <c r="V51" i="9"/>
  <c r="V53" i="9"/>
  <c r="L37" i="9"/>
  <c r="N37" i="9" s="1"/>
  <c r="T37" i="9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K38" i="9"/>
  <c r="M38" i="9" s="1"/>
  <c r="Q24" i="9"/>
  <c r="V24" i="9" s="1"/>
  <c r="U24" i="9" s="1"/>
  <c r="R24" i="9"/>
  <c r="S24" i="9" s="1"/>
  <c r="S25" i="9" s="1"/>
  <c r="Q25" i="9"/>
  <c r="R25" i="9"/>
  <c r="V25" i="9" s="1"/>
  <c r="U25" i="9" s="1"/>
  <c r="M24" i="9"/>
  <c r="N24" i="9"/>
  <c r="O24" i="9"/>
  <c r="P24" i="9"/>
  <c r="M25" i="9"/>
  <c r="O25" i="9"/>
  <c r="P25" i="9"/>
  <c r="K24" i="9"/>
  <c r="L24" i="9"/>
  <c r="K25" i="9"/>
  <c r="U93" i="9" l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38" i="9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J94" i="9"/>
  <c r="L93" i="9"/>
  <c r="N93" i="9" s="1"/>
  <c r="I94" i="9"/>
  <c r="K93" i="9"/>
  <c r="M93" i="9" s="1"/>
  <c r="U66" i="9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J68" i="9"/>
  <c r="L67" i="9"/>
  <c r="N67" i="9" s="1"/>
  <c r="I67" i="9"/>
  <c r="K66" i="9"/>
  <c r="M66" i="9" s="1"/>
  <c r="J40" i="9"/>
  <c r="L39" i="9"/>
  <c r="N39" i="9" s="1"/>
  <c r="I41" i="9"/>
  <c r="K40" i="9"/>
  <c r="M40" i="9" s="1"/>
  <c r="T24" i="9"/>
  <c r="T25" i="9" s="1"/>
  <c r="V8" i="9"/>
  <c r="U8" i="9"/>
  <c r="T8" i="9"/>
  <c r="S8" i="9"/>
  <c r="R8" i="9"/>
  <c r="Q8" i="9"/>
  <c r="M8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9" i="9"/>
  <c r="S9" i="9" s="1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9" i="9"/>
  <c r="T9" i="9" s="1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J8" i="9"/>
  <c r="I8" i="9"/>
  <c r="I9" i="9" s="1"/>
  <c r="I10" i="9" s="1"/>
  <c r="H50" i="7"/>
  <c r="J50" i="7" s="1"/>
  <c r="L50" i="7" s="1"/>
  <c r="H51" i="7"/>
  <c r="N50" i="7"/>
  <c r="O50" i="7"/>
  <c r="P50" i="7"/>
  <c r="Q50" i="7"/>
  <c r="R50" i="7" s="1"/>
  <c r="S50" i="7"/>
  <c r="N51" i="7"/>
  <c r="O51" i="7"/>
  <c r="P51" i="7"/>
  <c r="Q51" i="7"/>
  <c r="Q48" i="7"/>
  <c r="Q49" i="7"/>
  <c r="P48" i="7"/>
  <c r="U48" i="7" s="1"/>
  <c r="P49" i="7"/>
  <c r="U49" i="7" s="1"/>
  <c r="O48" i="7"/>
  <c r="O49" i="7"/>
  <c r="N48" i="7"/>
  <c r="N49" i="7"/>
  <c r="J48" i="7"/>
  <c r="L48" i="7" s="1"/>
  <c r="H48" i="7"/>
  <c r="H49" i="7"/>
  <c r="J49" i="7" s="1"/>
  <c r="L49" i="7" s="1"/>
  <c r="S47" i="7"/>
  <c r="Q47" i="7"/>
  <c r="U47" i="7" s="1"/>
  <c r="T47" i="7" s="1"/>
  <c r="P47" i="7"/>
  <c r="O47" i="7"/>
  <c r="N47" i="7"/>
  <c r="I95" i="9" l="1"/>
  <c r="K94" i="9"/>
  <c r="M94" i="9" s="1"/>
  <c r="J95" i="9"/>
  <c r="L94" i="9"/>
  <c r="N94" i="9" s="1"/>
  <c r="K67" i="9"/>
  <c r="M67" i="9" s="1"/>
  <c r="I68" i="9"/>
  <c r="J69" i="9"/>
  <c r="L68" i="9"/>
  <c r="N68" i="9" s="1"/>
  <c r="I42" i="9"/>
  <c r="K41" i="9"/>
  <c r="M41" i="9" s="1"/>
  <c r="J41" i="9"/>
  <c r="L40" i="9"/>
  <c r="N40" i="9" s="1"/>
  <c r="V9" i="9"/>
  <c r="U9" i="9" s="1"/>
  <c r="K8" i="9"/>
  <c r="V21" i="9"/>
  <c r="V17" i="9"/>
  <c r="V16" i="9"/>
  <c r="V12" i="9"/>
  <c r="V11" i="9"/>
  <c r="V15" i="9"/>
  <c r="T10" i="9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V19" i="9"/>
  <c r="V23" i="9"/>
  <c r="V20" i="9"/>
  <c r="V13" i="9"/>
  <c r="I11" i="9"/>
  <c r="K10" i="9"/>
  <c r="M10" i="9" s="1"/>
  <c r="S10" i="9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V10" i="9"/>
  <c r="V18" i="9"/>
  <c r="J9" i="9"/>
  <c r="L8" i="9"/>
  <c r="N8" i="9" s="1"/>
  <c r="V14" i="9"/>
  <c r="V22" i="9"/>
  <c r="K9" i="9"/>
  <c r="M9" i="9" s="1"/>
  <c r="U51" i="7"/>
  <c r="R51" i="7"/>
  <c r="S51" i="7"/>
  <c r="J51" i="7"/>
  <c r="L51" i="7" s="1"/>
  <c r="U50" i="7"/>
  <c r="T50" i="7" s="1"/>
  <c r="T51" i="7" s="1"/>
  <c r="R47" i="7"/>
  <c r="N45" i="7"/>
  <c r="O45" i="7"/>
  <c r="P45" i="7"/>
  <c r="Q45" i="7"/>
  <c r="N46" i="7"/>
  <c r="O46" i="7"/>
  <c r="P46" i="7"/>
  <c r="Q46" i="7"/>
  <c r="Q44" i="7"/>
  <c r="P44" i="7"/>
  <c r="O44" i="7"/>
  <c r="N44" i="7"/>
  <c r="Q43" i="7"/>
  <c r="P43" i="7"/>
  <c r="O43" i="7"/>
  <c r="N43" i="7"/>
  <c r="Q42" i="7"/>
  <c r="U42" i="7" s="1"/>
  <c r="P42" i="7"/>
  <c r="O42" i="7"/>
  <c r="N42" i="7"/>
  <c r="Q41" i="7"/>
  <c r="P41" i="7"/>
  <c r="O41" i="7"/>
  <c r="N41" i="7"/>
  <c r="Q40" i="7"/>
  <c r="U40" i="7" s="1"/>
  <c r="P40" i="7"/>
  <c r="O40" i="7"/>
  <c r="N40" i="7"/>
  <c r="Q39" i="7"/>
  <c r="P39" i="7"/>
  <c r="O39" i="7"/>
  <c r="N39" i="7"/>
  <c r="Q38" i="7"/>
  <c r="U38" i="7" s="1"/>
  <c r="P38" i="7"/>
  <c r="O38" i="7"/>
  <c r="N38" i="7"/>
  <c r="Q37" i="7"/>
  <c r="P37" i="7"/>
  <c r="O37" i="7"/>
  <c r="N37" i="7"/>
  <c r="Q36" i="7"/>
  <c r="P36" i="7"/>
  <c r="O36" i="7"/>
  <c r="N36" i="7"/>
  <c r="I36" i="7"/>
  <c r="I37" i="7" s="1"/>
  <c r="S35" i="7"/>
  <c r="S36" i="7" s="1"/>
  <c r="S37" i="7" s="1"/>
  <c r="S38" i="7" s="1"/>
  <c r="S39" i="7" s="1"/>
  <c r="S40" i="7" s="1"/>
  <c r="S41" i="7" s="1"/>
  <c r="S42" i="7" s="1"/>
  <c r="Q35" i="7"/>
  <c r="R35" i="7" s="1"/>
  <c r="P35" i="7"/>
  <c r="U35" i="7" s="1"/>
  <c r="O35" i="7"/>
  <c r="N35" i="7"/>
  <c r="I35" i="7"/>
  <c r="K35" i="7" s="1"/>
  <c r="M35" i="7" s="1"/>
  <c r="H35" i="7"/>
  <c r="H36" i="7" s="1"/>
  <c r="J96" i="9" l="1"/>
  <c r="L95" i="9"/>
  <c r="N95" i="9" s="1"/>
  <c r="I96" i="9"/>
  <c r="K95" i="9"/>
  <c r="M95" i="9" s="1"/>
  <c r="J70" i="9"/>
  <c r="L69" i="9"/>
  <c r="N69" i="9" s="1"/>
  <c r="I69" i="9"/>
  <c r="K68" i="9"/>
  <c r="M68" i="9" s="1"/>
  <c r="J42" i="9"/>
  <c r="L41" i="9"/>
  <c r="N41" i="9" s="1"/>
  <c r="I43" i="9"/>
  <c r="K42" i="9"/>
  <c r="M42" i="9" s="1"/>
  <c r="U10" i="9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J10" i="9"/>
  <c r="L9" i="9"/>
  <c r="N9" i="9" s="1"/>
  <c r="I12" i="9"/>
  <c r="K11" i="9"/>
  <c r="M11" i="9" s="1"/>
  <c r="S43" i="7"/>
  <c r="S44" i="7" s="1"/>
  <c r="S45" i="7" s="1"/>
  <c r="S46" i="7" s="1"/>
  <c r="S48" i="7" s="1"/>
  <c r="S49" i="7" s="1"/>
  <c r="U44" i="7"/>
  <c r="U37" i="7"/>
  <c r="U39" i="7"/>
  <c r="U41" i="7"/>
  <c r="U43" i="7"/>
  <c r="U36" i="7"/>
  <c r="U45" i="7"/>
  <c r="U46" i="7"/>
  <c r="H37" i="7"/>
  <c r="J36" i="7"/>
  <c r="L36" i="7" s="1"/>
  <c r="I38" i="7"/>
  <c r="K37" i="7"/>
  <c r="M37" i="7" s="1"/>
  <c r="T35" i="7"/>
  <c r="R36" i="7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8" i="7" s="1"/>
  <c r="R49" i="7" s="1"/>
  <c r="K36" i="7"/>
  <c r="M36" i="7" s="1"/>
  <c r="J35" i="7"/>
  <c r="L35" i="7" s="1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Q8" i="7"/>
  <c r="P8" i="7"/>
  <c r="P7" i="7"/>
  <c r="Q7" i="7"/>
  <c r="I97" i="9" l="1"/>
  <c r="K96" i="9"/>
  <c r="M96" i="9" s="1"/>
  <c r="J97" i="9"/>
  <c r="L96" i="9"/>
  <c r="N96" i="9" s="1"/>
  <c r="K69" i="9"/>
  <c r="M69" i="9" s="1"/>
  <c r="I70" i="9"/>
  <c r="J71" i="9"/>
  <c r="L70" i="9"/>
  <c r="N70" i="9" s="1"/>
  <c r="I44" i="9"/>
  <c r="K43" i="9"/>
  <c r="M43" i="9" s="1"/>
  <c r="J43" i="9"/>
  <c r="L42" i="9"/>
  <c r="N42" i="9" s="1"/>
  <c r="I13" i="9"/>
  <c r="K12" i="9"/>
  <c r="M12" i="9" s="1"/>
  <c r="J11" i="9"/>
  <c r="L10" i="9"/>
  <c r="N10" i="9" s="1"/>
  <c r="T36" i="7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8" i="7" s="1"/>
  <c r="T49" i="7" s="1"/>
  <c r="I39" i="7"/>
  <c r="K38" i="7"/>
  <c r="M38" i="7" s="1"/>
  <c r="H38" i="7"/>
  <c r="J37" i="7"/>
  <c r="L37" i="7" s="1"/>
  <c r="N9" i="7"/>
  <c r="O9" i="7"/>
  <c r="N10" i="7"/>
  <c r="O10" i="7"/>
  <c r="N11" i="7"/>
  <c r="O11" i="7"/>
  <c r="N12" i="7"/>
  <c r="O12" i="7"/>
  <c r="U12" i="7"/>
  <c r="N13" i="7"/>
  <c r="O13" i="7"/>
  <c r="U13" i="7"/>
  <c r="N14" i="7"/>
  <c r="O14" i="7"/>
  <c r="N15" i="7"/>
  <c r="O15" i="7"/>
  <c r="N16" i="7"/>
  <c r="O16" i="7"/>
  <c r="U16" i="7"/>
  <c r="N17" i="7"/>
  <c r="O17" i="7"/>
  <c r="U17" i="7"/>
  <c r="N18" i="7"/>
  <c r="O18" i="7"/>
  <c r="N19" i="7"/>
  <c r="O19" i="7"/>
  <c r="N20" i="7"/>
  <c r="O20" i="7"/>
  <c r="U20" i="7"/>
  <c r="N21" i="7"/>
  <c r="O21" i="7"/>
  <c r="U21" i="7"/>
  <c r="N22" i="7"/>
  <c r="O22" i="7"/>
  <c r="N23" i="7"/>
  <c r="O23" i="7"/>
  <c r="N24" i="7"/>
  <c r="O24" i="7"/>
  <c r="U24" i="7"/>
  <c r="N25" i="7"/>
  <c r="O25" i="7"/>
  <c r="N26" i="7"/>
  <c r="O26" i="7"/>
  <c r="N27" i="7"/>
  <c r="O27" i="7"/>
  <c r="O8" i="7"/>
  <c r="N8" i="7"/>
  <c r="R7" i="7"/>
  <c r="R8" i="7" s="1"/>
  <c r="O7" i="7"/>
  <c r="N7" i="7"/>
  <c r="I7" i="7"/>
  <c r="I8" i="7" s="1"/>
  <c r="I9" i="7" s="1"/>
  <c r="H7" i="7"/>
  <c r="H8" i="7" s="1"/>
  <c r="H9" i="7" s="1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N57" i="6"/>
  <c r="M57" i="6"/>
  <c r="I75" i="6"/>
  <c r="I76" i="6" s="1"/>
  <c r="I77" i="6" s="1"/>
  <c r="I78" i="6" s="1"/>
  <c r="I79" i="6" s="1"/>
  <c r="I80" i="6" s="1"/>
  <c r="I81" i="6" s="1"/>
  <c r="I82" i="6" s="1"/>
  <c r="I83" i="6" s="1"/>
  <c r="H75" i="6"/>
  <c r="L75" i="6" s="1"/>
  <c r="J74" i="6"/>
  <c r="J75" i="6" s="1"/>
  <c r="J76" i="6" s="1"/>
  <c r="J77" i="6" s="1"/>
  <c r="J78" i="6" s="1"/>
  <c r="J79" i="6" s="1"/>
  <c r="J80" i="6" s="1"/>
  <c r="J81" i="6" s="1"/>
  <c r="J82" i="6" s="1"/>
  <c r="J83" i="6" s="1"/>
  <c r="I74" i="6"/>
  <c r="N74" i="6" s="1"/>
  <c r="H74" i="6"/>
  <c r="L74" i="6" s="1"/>
  <c r="G74" i="6"/>
  <c r="G75" i="6" s="1"/>
  <c r="J57" i="6"/>
  <c r="J58" i="6" s="1"/>
  <c r="J59" i="6" s="1"/>
  <c r="J60" i="6" s="1"/>
  <c r="J61" i="6" s="1"/>
  <c r="J62" i="6" s="1"/>
  <c r="J63" i="6" s="1"/>
  <c r="J64" i="6" s="1"/>
  <c r="J65" i="6" s="1"/>
  <c r="J66" i="6" s="1"/>
  <c r="I57" i="6"/>
  <c r="I58" i="6" s="1"/>
  <c r="I59" i="6" s="1"/>
  <c r="I60" i="6" s="1"/>
  <c r="I61" i="6" s="1"/>
  <c r="I62" i="6" s="1"/>
  <c r="I63" i="6" s="1"/>
  <c r="I64" i="6" s="1"/>
  <c r="I65" i="6" s="1"/>
  <c r="I66" i="6" s="1"/>
  <c r="H57" i="6"/>
  <c r="L57" i="6" s="1"/>
  <c r="G57" i="6"/>
  <c r="G58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H40" i="6"/>
  <c r="H41" i="6" s="1"/>
  <c r="G40" i="6"/>
  <c r="G41" i="6" s="1"/>
  <c r="J23" i="6"/>
  <c r="J24" i="6" s="1"/>
  <c r="J25" i="6" s="1"/>
  <c r="J26" i="6" s="1"/>
  <c r="J27" i="6" s="1"/>
  <c r="J28" i="6" s="1"/>
  <c r="J29" i="6" s="1"/>
  <c r="J30" i="6" s="1"/>
  <c r="J31" i="6" s="1"/>
  <c r="J32" i="6" s="1"/>
  <c r="I23" i="6"/>
  <c r="I24" i="6" s="1"/>
  <c r="I25" i="6" s="1"/>
  <c r="I26" i="6" s="1"/>
  <c r="I27" i="6" s="1"/>
  <c r="I28" i="6" s="1"/>
  <c r="I29" i="6" s="1"/>
  <c r="I30" i="6" s="1"/>
  <c r="I31" i="6" s="1"/>
  <c r="I32" i="6" s="1"/>
  <c r="H23" i="6"/>
  <c r="H24" i="6" s="1"/>
  <c r="G23" i="6"/>
  <c r="G24" i="6" s="1"/>
  <c r="J6" i="6"/>
  <c r="J7" i="6" s="1"/>
  <c r="J8" i="6" s="1"/>
  <c r="J9" i="6" s="1"/>
  <c r="J10" i="6" s="1"/>
  <c r="J11" i="6" s="1"/>
  <c r="J12" i="6" s="1"/>
  <c r="J13" i="6" s="1"/>
  <c r="J14" i="6" s="1"/>
  <c r="J15" i="6" s="1"/>
  <c r="I6" i="6"/>
  <c r="I7" i="6" s="1"/>
  <c r="I8" i="6" s="1"/>
  <c r="I9" i="6" s="1"/>
  <c r="I10" i="6" s="1"/>
  <c r="I11" i="6" s="1"/>
  <c r="I12" i="6" s="1"/>
  <c r="I13" i="6" s="1"/>
  <c r="I14" i="6" s="1"/>
  <c r="I15" i="6" s="1"/>
  <c r="H6" i="6"/>
  <c r="L6" i="6" s="1"/>
  <c r="G6" i="6"/>
  <c r="K6" i="6" s="1"/>
  <c r="J98" i="9" l="1"/>
  <c r="L97" i="9"/>
  <c r="N97" i="9" s="1"/>
  <c r="I98" i="9"/>
  <c r="K97" i="9"/>
  <c r="M97" i="9" s="1"/>
  <c r="J72" i="9"/>
  <c r="L71" i="9"/>
  <c r="N71" i="9" s="1"/>
  <c r="I71" i="9"/>
  <c r="K70" i="9"/>
  <c r="M70" i="9" s="1"/>
  <c r="J44" i="9"/>
  <c r="L43" i="9"/>
  <c r="N43" i="9" s="1"/>
  <c r="I45" i="9"/>
  <c r="K44" i="9"/>
  <c r="M44" i="9" s="1"/>
  <c r="I14" i="9"/>
  <c r="K13" i="9"/>
  <c r="M13" i="9" s="1"/>
  <c r="L11" i="9"/>
  <c r="N11" i="9" s="1"/>
  <c r="J12" i="9"/>
  <c r="H39" i="7"/>
  <c r="J38" i="7"/>
  <c r="L38" i="7" s="1"/>
  <c r="I40" i="7"/>
  <c r="K39" i="7"/>
  <c r="M39" i="7" s="1"/>
  <c r="U25" i="7"/>
  <c r="U10" i="7"/>
  <c r="R9" i="7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U7" i="7"/>
  <c r="K9" i="7"/>
  <c r="M9" i="7" s="1"/>
  <c r="I10" i="7"/>
  <c r="K10" i="7" s="1"/>
  <c r="M10" i="7" s="1"/>
  <c r="U26" i="7"/>
  <c r="U18" i="7"/>
  <c r="U23" i="7"/>
  <c r="U15" i="7"/>
  <c r="J9" i="7"/>
  <c r="L9" i="7" s="1"/>
  <c r="H10" i="7"/>
  <c r="U22" i="7"/>
  <c r="U14" i="7"/>
  <c r="U27" i="7"/>
  <c r="U19" i="7"/>
  <c r="U11" i="7"/>
  <c r="U9" i="7"/>
  <c r="J7" i="7"/>
  <c r="L7" i="7" s="1"/>
  <c r="K8" i="7"/>
  <c r="M8" i="7" s="1"/>
  <c r="K7" i="7"/>
  <c r="M7" i="7" s="1"/>
  <c r="S7" i="7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U8" i="7"/>
  <c r="T7" i="7"/>
  <c r="J8" i="7"/>
  <c r="L8" i="7" s="1"/>
  <c r="N83" i="6"/>
  <c r="N78" i="6"/>
  <c r="N82" i="6"/>
  <c r="N75" i="6"/>
  <c r="N79" i="6"/>
  <c r="N76" i="6"/>
  <c r="N80" i="6"/>
  <c r="N77" i="6"/>
  <c r="N81" i="6"/>
  <c r="M74" i="6"/>
  <c r="M75" i="6"/>
  <c r="K75" i="6"/>
  <c r="G76" i="6"/>
  <c r="K74" i="6"/>
  <c r="H76" i="6"/>
  <c r="H58" i="6"/>
  <c r="L58" i="6" s="1"/>
  <c r="K58" i="6"/>
  <c r="G59" i="6"/>
  <c r="K57" i="6"/>
  <c r="G7" i="6"/>
  <c r="K7" i="6" s="1"/>
  <c r="H7" i="6"/>
  <c r="L7" i="6" s="1"/>
  <c r="L41" i="6"/>
  <c r="H42" i="6"/>
  <c r="G42" i="6"/>
  <c r="K41" i="6"/>
  <c r="L40" i="6"/>
  <c r="K40" i="6"/>
  <c r="K24" i="6"/>
  <c r="G25" i="6"/>
  <c r="L24" i="6"/>
  <c r="H25" i="6"/>
  <c r="K23" i="6"/>
  <c r="L23" i="6"/>
  <c r="G8" i="6"/>
  <c r="H8" i="6"/>
  <c r="N38" i="5"/>
  <c r="O38" i="5"/>
  <c r="P38" i="5"/>
  <c r="S38" i="5" s="1"/>
  <c r="Q38" i="5"/>
  <c r="R38" i="5" s="1"/>
  <c r="N39" i="5"/>
  <c r="O39" i="5"/>
  <c r="P39" i="5"/>
  <c r="S39" i="5" s="1"/>
  <c r="Q39" i="5"/>
  <c r="R39" i="5" s="1"/>
  <c r="N40" i="5"/>
  <c r="O40" i="5"/>
  <c r="P40" i="5"/>
  <c r="S40" i="5" s="1"/>
  <c r="Q40" i="5"/>
  <c r="N41" i="5"/>
  <c r="O41" i="5"/>
  <c r="P41" i="5"/>
  <c r="S41" i="5" s="1"/>
  <c r="Q41" i="5"/>
  <c r="N42" i="5"/>
  <c r="O42" i="5"/>
  <c r="P42" i="5"/>
  <c r="S42" i="5" s="1"/>
  <c r="Q42" i="5"/>
  <c r="N43" i="5"/>
  <c r="O43" i="5"/>
  <c r="P43" i="5"/>
  <c r="S43" i="5" s="1"/>
  <c r="Q43" i="5"/>
  <c r="N44" i="5"/>
  <c r="O44" i="5"/>
  <c r="P44" i="5"/>
  <c r="S44" i="5" s="1"/>
  <c r="Q44" i="5"/>
  <c r="D38" i="5"/>
  <c r="F38" i="5" s="1"/>
  <c r="J38" i="5" s="1"/>
  <c r="E38" i="5"/>
  <c r="G38" i="5" s="1"/>
  <c r="K38" i="5" s="1"/>
  <c r="F23" i="5"/>
  <c r="N18" i="5"/>
  <c r="O18" i="5"/>
  <c r="P18" i="5"/>
  <c r="S18" i="5" s="1"/>
  <c r="Q18" i="5"/>
  <c r="R18" i="5" s="1"/>
  <c r="N19" i="5"/>
  <c r="O19" i="5"/>
  <c r="P19" i="5"/>
  <c r="S19" i="5" s="1"/>
  <c r="Q19" i="5"/>
  <c r="U19" i="5" s="1"/>
  <c r="N20" i="5"/>
  <c r="O20" i="5"/>
  <c r="P20" i="5"/>
  <c r="S20" i="5" s="1"/>
  <c r="Q20" i="5"/>
  <c r="N21" i="5"/>
  <c r="O21" i="5"/>
  <c r="P21" i="5"/>
  <c r="Q21" i="5"/>
  <c r="U21" i="5" s="1"/>
  <c r="N22" i="5"/>
  <c r="O22" i="5"/>
  <c r="P22" i="5"/>
  <c r="Q22" i="5"/>
  <c r="N23" i="5"/>
  <c r="O23" i="5"/>
  <c r="P23" i="5"/>
  <c r="Q23" i="5"/>
  <c r="N24" i="5"/>
  <c r="O24" i="5"/>
  <c r="P24" i="5"/>
  <c r="Q24" i="5"/>
  <c r="N25" i="5"/>
  <c r="O25" i="5"/>
  <c r="P25" i="5"/>
  <c r="Q25" i="5"/>
  <c r="N26" i="5"/>
  <c r="O26" i="5"/>
  <c r="P26" i="5"/>
  <c r="Q26" i="5"/>
  <c r="N27" i="5"/>
  <c r="O27" i="5"/>
  <c r="P27" i="5"/>
  <c r="Q27" i="5"/>
  <c r="N28" i="5"/>
  <c r="O28" i="5"/>
  <c r="P28" i="5"/>
  <c r="Q28" i="5"/>
  <c r="N29" i="5"/>
  <c r="O29" i="5"/>
  <c r="P29" i="5"/>
  <c r="Q29" i="5"/>
  <c r="N30" i="5"/>
  <c r="O30" i="5"/>
  <c r="P30" i="5"/>
  <c r="Q30" i="5"/>
  <c r="N31" i="5"/>
  <c r="O31" i="5"/>
  <c r="P31" i="5"/>
  <c r="Q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D18" i="5"/>
  <c r="D19" i="5" s="1"/>
  <c r="E18" i="5"/>
  <c r="G18" i="5" s="1"/>
  <c r="K18" i="5" s="1"/>
  <c r="F18" i="5"/>
  <c r="J18" i="5" s="1"/>
  <c r="Q9" i="5"/>
  <c r="Q10" i="5"/>
  <c r="Q11" i="5"/>
  <c r="Q12" i="5"/>
  <c r="U12" i="5" s="1"/>
  <c r="Q13" i="5"/>
  <c r="U13" i="5" s="1"/>
  <c r="Q14" i="5"/>
  <c r="Q15" i="5"/>
  <c r="Q16" i="5"/>
  <c r="Q17" i="5"/>
  <c r="Q8" i="5"/>
  <c r="U8" i="5" s="1"/>
  <c r="P9" i="5"/>
  <c r="P10" i="5"/>
  <c r="U10" i="5" s="1"/>
  <c r="P11" i="5"/>
  <c r="P12" i="5"/>
  <c r="P13" i="5"/>
  <c r="P14" i="5"/>
  <c r="P15" i="5"/>
  <c r="P16" i="5"/>
  <c r="P17" i="5"/>
  <c r="P8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O17" i="5"/>
  <c r="N17" i="5"/>
  <c r="O16" i="5"/>
  <c r="N16" i="5"/>
  <c r="U15" i="5"/>
  <c r="O15" i="5"/>
  <c r="N15" i="5"/>
  <c r="U14" i="5"/>
  <c r="O14" i="5"/>
  <c r="N14" i="5"/>
  <c r="O13" i="5"/>
  <c r="N13" i="5"/>
  <c r="O12" i="5"/>
  <c r="N12" i="5"/>
  <c r="O11" i="5"/>
  <c r="N11" i="5"/>
  <c r="O10" i="5"/>
  <c r="N10" i="5"/>
  <c r="O9" i="5"/>
  <c r="N9" i="5"/>
  <c r="E9" i="5"/>
  <c r="R8" i="5"/>
  <c r="O8" i="5"/>
  <c r="N8" i="5"/>
  <c r="G8" i="5"/>
  <c r="K8" i="5" s="1"/>
  <c r="E8" i="5"/>
  <c r="D8" i="5"/>
  <c r="D9" i="5" s="1"/>
  <c r="AO188" i="4"/>
  <c r="AN188" i="4"/>
  <c r="AM188" i="4"/>
  <c r="AL188" i="4"/>
  <c r="AO187" i="4"/>
  <c r="AN187" i="4"/>
  <c r="AM187" i="4"/>
  <c r="AL187" i="4"/>
  <c r="AO186" i="4"/>
  <c r="AN186" i="4"/>
  <c r="AM186" i="4"/>
  <c r="AL186" i="4"/>
  <c r="AO185" i="4"/>
  <c r="AN185" i="4"/>
  <c r="AM185" i="4"/>
  <c r="AL185" i="4"/>
  <c r="AO184" i="4"/>
  <c r="AN184" i="4"/>
  <c r="AM184" i="4"/>
  <c r="AL184" i="4"/>
  <c r="AO183" i="4"/>
  <c r="AN183" i="4"/>
  <c r="AM183" i="4"/>
  <c r="AL183" i="4"/>
  <c r="AO182" i="4"/>
  <c r="AN182" i="4"/>
  <c r="AM182" i="4"/>
  <c r="AL182" i="4"/>
  <c r="AO181" i="4"/>
  <c r="AN181" i="4"/>
  <c r="AM181" i="4"/>
  <c r="AL181" i="4"/>
  <c r="AO180" i="4"/>
  <c r="AN180" i="4"/>
  <c r="AM180" i="4"/>
  <c r="AL180" i="4"/>
  <c r="AO179" i="4"/>
  <c r="AP179" i="4" s="1"/>
  <c r="AN179" i="4"/>
  <c r="AQ179" i="4" s="1"/>
  <c r="AM179" i="4"/>
  <c r="AL179" i="4"/>
  <c r="AC179" i="4"/>
  <c r="AC180" i="4" s="1"/>
  <c r="AB179" i="4"/>
  <c r="AB180" i="4" s="1"/>
  <c r="AO169" i="4"/>
  <c r="AN169" i="4"/>
  <c r="AM169" i="4"/>
  <c r="AL169" i="4"/>
  <c r="AO168" i="4"/>
  <c r="AN168" i="4"/>
  <c r="AM168" i="4"/>
  <c r="AL168" i="4"/>
  <c r="AO167" i="4"/>
  <c r="AN167" i="4"/>
  <c r="AM167" i="4"/>
  <c r="AL167" i="4"/>
  <c r="AO166" i="4"/>
  <c r="AN166" i="4"/>
  <c r="AM166" i="4"/>
  <c r="AL166" i="4"/>
  <c r="AO165" i="4"/>
  <c r="AN165" i="4"/>
  <c r="AM165" i="4"/>
  <c r="AL165" i="4"/>
  <c r="AO164" i="4"/>
  <c r="AN164" i="4"/>
  <c r="AM164" i="4"/>
  <c r="AL164" i="4"/>
  <c r="AO163" i="4"/>
  <c r="AN163" i="4"/>
  <c r="AM163" i="4"/>
  <c r="AL163" i="4"/>
  <c r="AO162" i="4"/>
  <c r="AN162" i="4"/>
  <c r="AM162" i="4"/>
  <c r="AL162" i="4"/>
  <c r="AO161" i="4"/>
  <c r="AN161" i="4"/>
  <c r="AM161" i="4"/>
  <c r="AL161" i="4"/>
  <c r="AO160" i="4"/>
  <c r="AP160" i="4" s="1"/>
  <c r="AN160" i="4"/>
  <c r="AQ160" i="4" s="1"/>
  <c r="AQ161" i="4" s="1"/>
  <c r="AM160" i="4"/>
  <c r="AL160" i="4"/>
  <c r="AC160" i="4"/>
  <c r="AC161" i="4" s="1"/>
  <c r="AB160" i="4"/>
  <c r="AB161" i="4" s="1"/>
  <c r="Q141" i="4"/>
  <c r="AO150" i="4"/>
  <c r="AN150" i="4"/>
  <c r="AM150" i="4"/>
  <c r="AL150" i="4"/>
  <c r="AO149" i="4"/>
  <c r="AN149" i="4"/>
  <c r="AS149" i="4" s="1"/>
  <c r="AM149" i="4"/>
  <c r="AL149" i="4"/>
  <c r="AO148" i="4"/>
  <c r="AN148" i="4"/>
  <c r="AM148" i="4"/>
  <c r="AL148" i="4"/>
  <c r="AO147" i="4"/>
  <c r="AN147" i="4"/>
  <c r="AM147" i="4"/>
  <c r="AL147" i="4"/>
  <c r="AO146" i="4"/>
  <c r="AN146" i="4"/>
  <c r="AM146" i="4"/>
  <c r="AL146" i="4"/>
  <c r="AO145" i="4"/>
  <c r="AN145" i="4"/>
  <c r="AM145" i="4"/>
  <c r="AL145" i="4"/>
  <c r="AO144" i="4"/>
  <c r="AN144" i="4"/>
  <c r="AM144" i="4"/>
  <c r="AL144" i="4"/>
  <c r="AO143" i="4"/>
  <c r="AN143" i="4"/>
  <c r="AM143" i="4"/>
  <c r="AL143" i="4"/>
  <c r="AO142" i="4"/>
  <c r="AN142" i="4"/>
  <c r="AM142" i="4"/>
  <c r="AL142" i="4"/>
  <c r="AO141" i="4"/>
  <c r="AP141" i="4" s="1"/>
  <c r="AN141" i="4"/>
  <c r="AM141" i="4"/>
  <c r="AL141" i="4"/>
  <c r="AC141" i="4"/>
  <c r="AC142" i="4" s="1"/>
  <c r="AC143" i="4" s="1"/>
  <c r="AB141" i="4"/>
  <c r="AB142" i="4" s="1"/>
  <c r="F162" i="4"/>
  <c r="F163" i="4"/>
  <c r="Q185" i="4"/>
  <c r="P185" i="4"/>
  <c r="U185" i="4" s="1"/>
  <c r="O185" i="4"/>
  <c r="N185" i="4"/>
  <c r="Q184" i="4"/>
  <c r="P184" i="4"/>
  <c r="O184" i="4"/>
  <c r="N184" i="4"/>
  <c r="Q183" i="4"/>
  <c r="P183" i="4"/>
  <c r="U183" i="4" s="1"/>
  <c r="O183" i="4"/>
  <c r="N183" i="4"/>
  <c r="Q182" i="4"/>
  <c r="P182" i="4"/>
  <c r="O182" i="4"/>
  <c r="N182" i="4"/>
  <c r="Q181" i="4"/>
  <c r="P181" i="4"/>
  <c r="U181" i="4" s="1"/>
  <c r="O181" i="4"/>
  <c r="N181" i="4"/>
  <c r="U180" i="4"/>
  <c r="Q180" i="4"/>
  <c r="P180" i="4"/>
  <c r="O180" i="4"/>
  <c r="N180" i="4"/>
  <c r="Q179" i="4"/>
  <c r="P179" i="4"/>
  <c r="U179" i="4" s="1"/>
  <c r="O179" i="4"/>
  <c r="N179" i="4"/>
  <c r="Q178" i="4"/>
  <c r="P178" i="4"/>
  <c r="U178" i="4" s="1"/>
  <c r="O178" i="4"/>
  <c r="N178" i="4"/>
  <c r="Q177" i="4"/>
  <c r="P177" i="4"/>
  <c r="U177" i="4" s="1"/>
  <c r="O177" i="4"/>
  <c r="N177" i="4"/>
  <c r="Q176" i="4"/>
  <c r="P176" i="4"/>
  <c r="O176" i="4"/>
  <c r="N176" i="4"/>
  <c r="Q175" i="4"/>
  <c r="P175" i="4"/>
  <c r="U175" i="4" s="1"/>
  <c r="O175" i="4"/>
  <c r="N175" i="4"/>
  <c r="Q174" i="4"/>
  <c r="P174" i="4"/>
  <c r="O174" i="4"/>
  <c r="N174" i="4"/>
  <c r="Q173" i="4"/>
  <c r="P173" i="4"/>
  <c r="U173" i="4" s="1"/>
  <c r="O173" i="4"/>
  <c r="N173" i="4"/>
  <c r="Q172" i="4"/>
  <c r="P172" i="4"/>
  <c r="O172" i="4"/>
  <c r="N172" i="4"/>
  <c r="Q171" i="4"/>
  <c r="P171" i="4"/>
  <c r="U171" i="4" s="1"/>
  <c r="O171" i="4"/>
  <c r="N171" i="4"/>
  <c r="Q170" i="4"/>
  <c r="P170" i="4"/>
  <c r="O170" i="4"/>
  <c r="N170" i="4"/>
  <c r="Q169" i="4"/>
  <c r="P169" i="4"/>
  <c r="U169" i="4" s="1"/>
  <c r="O169" i="4"/>
  <c r="N169" i="4"/>
  <c r="Q168" i="4"/>
  <c r="P168" i="4"/>
  <c r="O168" i="4"/>
  <c r="N168" i="4"/>
  <c r="Q167" i="4"/>
  <c r="P167" i="4"/>
  <c r="U167" i="4" s="1"/>
  <c r="O167" i="4"/>
  <c r="N167" i="4"/>
  <c r="Q166" i="4"/>
  <c r="P166" i="4"/>
  <c r="U166" i="4" s="1"/>
  <c r="O166" i="4"/>
  <c r="N166" i="4"/>
  <c r="Q165" i="4"/>
  <c r="P165" i="4"/>
  <c r="U165" i="4" s="1"/>
  <c r="O165" i="4"/>
  <c r="N165" i="4"/>
  <c r="Q164" i="4"/>
  <c r="P164" i="4"/>
  <c r="U164" i="4" s="1"/>
  <c r="O164" i="4"/>
  <c r="N164" i="4"/>
  <c r="Q163" i="4"/>
  <c r="P163" i="4"/>
  <c r="U163" i="4" s="1"/>
  <c r="O163" i="4"/>
  <c r="N163" i="4"/>
  <c r="Q162" i="4"/>
  <c r="P162" i="4"/>
  <c r="U162" i="4" s="1"/>
  <c r="O162" i="4"/>
  <c r="N162" i="4"/>
  <c r="Q161" i="4"/>
  <c r="P161" i="4"/>
  <c r="U161" i="4" s="1"/>
  <c r="O161" i="4"/>
  <c r="N161" i="4"/>
  <c r="Q160" i="4"/>
  <c r="P160" i="4"/>
  <c r="U160" i="4" s="1"/>
  <c r="O160" i="4"/>
  <c r="N160" i="4"/>
  <c r="Q159" i="4"/>
  <c r="P159" i="4"/>
  <c r="U159" i="4" s="1"/>
  <c r="O159" i="4"/>
  <c r="N159" i="4"/>
  <c r="Q158" i="4"/>
  <c r="P158" i="4"/>
  <c r="O158" i="4"/>
  <c r="N158" i="4"/>
  <c r="Q157" i="4"/>
  <c r="P157" i="4"/>
  <c r="U157" i="4" s="1"/>
  <c r="O157" i="4"/>
  <c r="N157" i="4"/>
  <c r="U156" i="4"/>
  <c r="Q156" i="4"/>
  <c r="P156" i="4"/>
  <c r="O156" i="4"/>
  <c r="N156" i="4"/>
  <c r="Q155" i="4"/>
  <c r="P155" i="4"/>
  <c r="O155" i="4"/>
  <c r="N155" i="4"/>
  <c r="Q154" i="4"/>
  <c r="P154" i="4"/>
  <c r="O154" i="4"/>
  <c r="N154" i="4"/>
  <c r="Q153" i="4"/>
  <c r="P153" i="4"/>
  <c r="U153" i="4" s="1"/>
  <c r="O153" i="4"/>
  <c r="N153" i="4"/>
  <c r="Q152" i="4"/>
  <c r="P152" i="4"/>
  <c r="O152" i="4"/>
  <c r="N152" i="4"/>
  <c r="Q151" i="4"/>
  <c r="P151" i="4"/>
  <c r="O151" i="4"/>
  <c r="N151" i="4"/>
  <c r="U150" i="4"/>
  <c r="Q150" i="4"/>
  <c r="P150" i="4"/>
  <c r="O150" i="4"/>
  <c r="N150" i="4"/>
  <c r="Q149" i="4"/>
  <c r="P149" i="4"/>
  <c r="U149" i="4" s="1"/>
  <c r="O149" i="4"/>
  <c r="N149" i="4"/>
  <c r="Q148" i="4"/>
  <c r="U148" i="4" s="1"/>
  <c r="P148" i="4"/>
  <c r="O148" i="4"/>
  <c r="N148" i="4"/>
  <c r="Q147" i="4"/>
  <c r="P147" i="4"/>
  <c r="U147" i="4" s="1"/>
  <c r="O147" i="4"/>
  <c r="N147" i="4"/>
  <c r="Q146" i="4"/>
  <c r="U146" i="4" s="1"/>
  <c r="P146" i="4"/>
  <c r="O146" i="4"/>
  <c r="N146" i="4"/>
  <c r="E146" i="4"/>
  <c r="G146" i="4" s="1"/>
  <c r="K146" i="4" s="1"/>
  <c r="Q145" i="4"/>
  <c r="U145" i="4" s="1"/>
  <c r="P145" i="4"/>
  <c r="O145" i="4"/>
  <c r="N145" i="4"/>
  <c r="K145" i="4"/>
  <c r="Q144" i="4"/>
  <c r="U144" i="4" s="1"/>
  <c r="P144" i="4"/>
  <c r="O144" i="4"/>
  <c r="N144" i="4"/>
  <c r="U143" i="4"/>
  <c r="Q143" i="4"/>
  <c r="P143" i="4"/>
  <c r="O143" i="4"/>
  <c r="N143" i="4"/>
  <c r="U142" i="4"/>
  <c r="Q142" i="4"/>
  <c r="P142" i="4"/>
  <c r="O142" i="4"/>
  <c r="N142" i="4"/>
  <c r="G142" i="4"/>
  <c r="K142" i="4" s="1"/>
  <c r="T141" i="4"/>
  <c r="S141" i="4"/>
  <c r="S142" i="4" s="1"/>
  <c r="R141" i="4"/>
  <c r="R142" i="4" s="1"/>
  <c r="P141" i="4"/>
  <c r="U141" i="4" s="1"/>
  <c r="O141" i="4"/>
  <c r="N141" i="4"/>
  <c r="G141" i="4"/>
  <c r="K141" i="4" s="1"/>
  <c r="E141" i="4"/>
  <c r="E142" i="4" s="1"/>
  <c r="E143" i="4" s="1"/>
  <c r="E144" i="4" s="1"/>
  <c r="E145" i="4" s="1"/>
  <c r="G145" i="4" s="1"/>
  <c r="D141" i="4"/>
  <c r="J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T85" i="4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I99" i="9" l="1"/>
  <c r="K98" i="9"/>
  <c r="M98" i="9" s="1"/>
  <c r="J99" i="9"/>
  <c r="L98" i="9"/>
  <c r="N98" i="9" s="1"/>
  <c r="I72" i="9"/>
  <c r="K71" i="9"/>
  <c r="M71" i="9" s="1"/>
  <c r="J73" i="9"/>
  <c r="L72" i="9"/>
  <c r="N72" i="9" s="1"/>
  <c r="K45" i="9"/>
  <c r="M45" i="9" s="1"/>
  <c r="I46" i="9"/>
  <c r="J45" i="9"/>
  <c r="L44" i="9"/>
  <c r="N44" i="9" s="1"/>
  <c r="J13" i="9"/>
  <c r="L12" i="9"/>
  <c r="N12" i="9" s="1"/>
  <c r="K14" i="9"/>
  <c r="M14" i="9" s="1"/>
  <c r="I15" i="9"/>
  <c r="I41" i="7"/>
  <c r="K40" i="7"/>
  <c r="M40" i="7" s="1"/>
  <c r="H40" i="7"/>
  <c r="J39" i="7"/>
  <c r="L39" i="7" s="1"/>
  <c r="I11" i="7"/>
  <c r="K11" i="7" s="1"/>
  <c r="M11" i="7" s="1"/>
  <c r="J10" i="7"/>
  <c r="L10" i="7" s="1"/>
  <c r="H11" i="7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M76" i="6"/>
  <c r="H59" i="6"/>
  <c r="H60" i="6" s="1"/>
  <c r="G77" i="6"/>
  <c r="K76" i="6"/>
  <c r="L76" i="6"/>
  <c r="H77" i="6"/>
  <c r="G60" i="6"/>
  <c r="K59" i="6"/>
  <c r="G43" i="6"/>
  <c r="K42" i="6"/>
  <c r="H43" i="6"/>
  <c r="L42" i="6"/>
  <c r="G26" i="6"/>
  <c r="K25" i="6"/>
  <c r="H26" i="6"/>
  <c r="L25" i="6"/>
  <c r="K8" i="6"/>
  <c r="G9" i="6"/>
  <c r="H9" i="6"/>
  <c r="L8" i="6"/>
  <c r="R40" i="5"/>
  <c r="R41" i="5" s="1"/>
  <c r="R42" i="5" s="1"/>
  <c r="R43" i="5" s="1"/>
  <c r="R44" i="5" s="1"/>
  <c r="E39" i="5"/>
  <c r="D39" i="5"/>
  <c r="U43" i="5"/>
  <c r="U41" i="5"/>
  <c r="U40" i="5"/>
  <c r="U44" i="5"/>
  <c r="U42" i="5"/>
  <c r="U39" i="5"/>
  <c r="U38" i="5"/>
  <c r="T38" i="5" s="1"/>
  <c r="E19" i="5"/>
  <c r="G19" i="5" s="1"/>
  <c r="K19" i="5" s="1"/>
  <c r="E20" i="5"/>
  <c r="D20" i="5"/>
  <c r="F19" i="5"/>
  <c r="J19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R19" i="5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U18" i="5"/>
  <c r="T18" i="5" s="1"/>
  <c r="T19" i="5" s="1"/>
  <c r="U35" i="5"/>
  <c r="U32" i="5"/>
  <c r="U31" i="5"/>
  <c r="U30" i="5"/>
  <c r="U29" i="5"/>
  <c r="U27" i="5"/>
  <c r="U25" i="5"/>
  <c r="U24" i="5"/>
  <c r="U20" i="5"/>
  <c r="U37" i="5"/>
  <c r="U36" i="5"/>
  <c r="U34" i="5"/>
  <c r="U33" i="5"/>
  <c r="U28" i="5"/>
  <c r="U26" i="5"/>
  <c r="U23" i="5"/>
  <c r="U22" i="5"/>
  <c r="U16" i="5"/>
  <c r="U17" i="5"/>
  <c r="F9" i="5"/>
  <c r="J9" i="5" s="1"/>
  <c r="D10" i="5"/>
  <c r="E10" i="5"/>
  <c r="G9" i="5"/>
  <c r="K9" i="5" s="1"/>
  <c r="R9" i="5"/>
  <c r="R10" i="5" s="1"/>
  <c r="R11" i="5" s="1"/>
  <c r="R12" i="5" s="1"/>
  <c r="R13" i="5" s="1"/>
  <c r="R14" i="5" s="1"/>
  <c r="R15" i="5" s="1"/>
  <c r="R16" i="5" s="1"/>
  <c r="R17" i="5" s="1"/>
  <c r="U9" i="5"/>
  <c r="U11" i="5"/>
  <c r="T8" i="5"/>
  <c r="F8" i="5"/>
  <c r="J8" i="5" s="1"/>
  <c r="AP180" i="4"/>
  <c r="AS180" i="4"/>
  <c r="AS182" i="4"/>
  <c r="AS184" i="4"/>
  <c r="AS186" i="4"/>
  <c r="AS188" i="4"/>
  <c r="AC181" i="4"/>
  <c r="AE180" i="4"/>
  <c r="AI180" i="4" s="1"/>
  <c r="AP181" i="4"/>
  <c r="AP182" i="4" s="1"/>
  <c r="AP183" i="4" s="1"/>
  <c r="AP184" i="4" s="1"/>
  <c r="AP185" i="4" s="1"/>
  <c r="AP186" i="4" s="1"/>
  <c r="AP187" i="4" s="1"/>
  <c r="AP188" i="4" s="1"/>
  <c r="AD180" i="4"/>
  <c r="AH180" i="4" s="1"/>
  <c r="AB181" i="4"/>
  <c r="AS179" i="4"/>
  <c r="AQ180" i="4"/>
  <c r="AQ181" i="4" s="1"/>
  <c r="AQ182" i="4" s="1"/>
  <c r="AQ183" i="4" s="1"/>
  <c r="AQ184" i="4" s="1"/>
  <c r="AQ185" i="4" s="1"/>
  <c r="AQ186" i="4" s="1"/>
  <c r="AQ187" i="4" s="1"/>
  <c r="AQ188" i="4" s="1"/>
  <c r="AS181" i="4"/>
  <c r="AS183" i="4"/>
  <c r="AS185" i="4"/>
  <c r="AS187" i="4"/>
  <c r="AR179" i="4"/>
  <c r="AD179" i="4"/>
  <c r="AH179" i="4" s="1"/>
  <c r="AE179" i="4"/>
  <c r="AI179" i="4" s="1"/>
  <c r="AP161" i="4"/>
  <c r="AS161" i="4"/>
  <c r="AS163" i="4"/>
  <c r="AS165" i="4"/>
  <c r="AS167" i="4"/>
  <c r="AS169" i="4"/>
  <c r="AC162" i="4"/>
  <c r="AE161" i="4"/>
  <c r="AI161" i="4" s="1"/>
  <c r="AP162" i="4"/>
  <c r="AP163" i="4" s="1"/>
  <c r="AP164" i="4" s="1"/>
  <c r="AP165" i="4" s="1"/>
  <c r="AP166" i="4" s="1"/>
  <c r="AP167" i="4" s="1"/>
  <c r="AP168" i="4" s="1"/>
  <c r="AP169" i="4" s="1"/>
  <c r="AB162" i="4"/>
  <c r="AD161" i="4"/>
  <c r="AH161" i="4" s="1"/>
  <c r="AQ162" i="4"/>
  <c r="AQ163" i="4" s="1"/>
  <c r="AQ164" i="4" s="1"/>
  <c r="AQ165" i="4" s="1"/>
  <c r="AQ166" i="4" s="1"/>
  <c r="AQ167" i="4" s="1"/>
  <c r="AQ168" i="4" s="1"/>
  <c r="AQ169" i="4" s="1"/>
  <c r="AS164" i="4"/>
  <c r="AS166" i="4"/>
  <c r="AS168" i="4"/>
  <c r="AD160" i="4"/>
  <c r="AH160" i="4" s="1"/>
  <c r="AR160" i="4"/>
  <c r="AS160" i="4"/>
  <c r="AS162" i="4"/>
  <c r="AE160" i="4"/>
  <c r="AI160" i="4" s="1"/>
  <c r="AS147" i="4"/>
  <c r="AS145" i="4"/>
  <c r="AS143" i="4"/>
  <c r="AR141" i="4"/>
  <c r="AQ141" i="4"/>
  <c r="AQ142" i="4" s="1"/>
  <c r="AQ143" i="4" s="1"/>
  <c r="AQ144" i="4" s="1"/>
  <c r="AQ145" i="4" s="1"/>
  <c r="AQ146" i="4" s="1"/>
  <c r="AQ147" i="4" s="1"/>
  <c r="AQ148" i="4" s="1"/>
  <c r="AQ149" i="4" s="1"/>
  <c r="AQ150" i="4" s="1"/>
  <c r="AE141" i="4"/>
  <c r="AI141" i="4" s="1"/>
  <c r="AS142" i="4"/>
  <c r="AS144" i="4"/>
  <c r="AS146" i="4"/>
  <c r="AS148" i="4"/>
  <c r="AS150" i="4"/>
  <c r="AC144" i="4"/>
  <c r="AE143" i="4"/>
  <c r="AI143" i="4" s="1"/>
  <c r="AB143" i="4"/>
  <c r="AD142" i="4"/>
  <c r="AH142" i="4" s="1"/>
  <c r="AP142" i="4"/>
  <c r="AP143" i="4" s="1"/>
  <c r="AP144" i="4" s="1"/>
  <c r="AP145" i="4" s="1"/>
  <c r="AP146" i="4" s="1"/>
  <c r="AP147" i="4" s="1"/>
  <c r="AP148" i="4" s="1"/>
  <c r="AP149" i="4" s="1"/>
  <c r="AP150" i="4" s="1"/>
  <c r="AS141" i="4"/>
  <c r="AE142" i="4"/>
  <c r="AI142" i="4" s="1"/>
  <c r="AD141" i="4"/>
  <c r="AH141" i="4" s="1"/>
  <c r="T144" i="4"/>
  <c r="T145" i="4" s="1"/>
  <c r="T146" i="4" s="1"/>
  <c r="T147" i="4" s="1"/>
  <c r="T148" i="4" s="1"/>
  <c r="T149" i="4" s="1"/>
  <c r="T150" i="4" s="1"/>
  <c r="U155" i="4"/>
  <c r="U174" i="4"/>
  <c r="U172" i="4"/>
  <c r="T142" i="4"/>
  <c r="T143" i="4" s="1"/>
  <c r="E147" i="4"/>
  <c r="U176" i="4"/>
  <c r="G143" i="4"/>
  <c r="K143" i="4" s="1"/>
  <c r="S143" i="4"/>
  <c r="S144" i="4" s="1"/>
  <c r="G144" i="4"/>
  <c r="K144" i="4" s="1"/>
  <c r="S145" i="4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U154" i="4"/>
  <c r="R144" i="4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43" i="4"/>
  <c r="U151" i="4"/>
  <c r="D142" i="4"/>
  <c r="F141" i="4"/>
  <c r="J141" i="4" s="1"/>
  <c r="U152" i="4"/>
  <c r="U168" i="4"/>
  <c r="U170" i="4"/>
  <c r="U182" i="4"/>
  <c r="U184" i="4"/>
  <c r="U158" i="4"/>
  <c r="S87" i="4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R87" i="4"/>
  <c r="R88" i="4"/>
  <c r="R89" i="4"/>
  <c r="R90" i="4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S86" i="4"/>
  <c r="R86" i="4"/>
  <c r="S85" i="4"/>
  <c r="R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Q85" i="4"/>
  <c r="U85" i="4" s="1"/>
  <c r="P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85" i="4"/>
  <c r="D87" i="4"/>
  <c r="F87" i="4" s="1"/>
  <c r="E87" i="4"/>
  <c r="G87" i="4"/>
  <c r="D88" i="4"/>
  <c r="F88" i="4" s="1"/>
  <c r="E88" i="4"/>
  <c r="G88" i="4"/>
  <c r="D89" i="4"/>
  <c r="F89" i="4" s="1"/>
  <c r="E89" i="4"/>
  <c r="G89" i="4"/>
  <c r="D90" i="4"/>
  <c r="F90" i="4" s="1"/>
  <c r="E90" i="4"/>
  <c r="G90" i="4"/>
  <c r="D91" i="4"/>
  <c r="F91" i="4" s="1"/>
  <c r="E91" i="4"/>
  <c r="G91" i="4"/>
  <c r="D92" i="4"/>
  <c r="F92" i="4" s="1"/>
  <c r="E92" i="4"/>
  <c r="G92" i="4"/>
  <c r="D93" i="4"/>
  <c r="F93" i="4" s="1"/>
  <c r="E93" i="4"/>
  <c r="G93" i="4"/>
  <c r="D94" i="4"/>
  <c r="F94" i="4" s="1"/>
  <c r="E94" i="4"/>
  <c r="G94" i="4"/>
  <c r="D95" i="4"/>
  <c r="F95" i="4" s="1"/>
  <c r="E95" i="4"/>
  <c r="G95" i="4"/>
  <c r="D96" i="4"/>
  <c r="F96" i="4" s="1"/>
  <c r="E96" i="4"/>
  <c r="G96" i="4"/>
  <c r="D97" i="4"/>
  <c r="F97" i="4" s="1"/>
  <c r="E97" i="4"/>
  <c r="G97" i="4"/>
  <c r="D98" i="4"/>
  <c r="F98" i="4" s="1"/>
  <c r="E98" i="4"/>
  <c r="G98" i="4"/>
  <c r="D99" i="4"/>
  <c r="F99" i="4" s="1"/>
  <c r="E99" i="4"/>
  <c r="G99" i="4"/>
  <c r="D100" i="4"/>
  <c r="F100" i="4" s="1"/>
  <c r="E100" i="4"/>
  <c r="G100" i="4"/>
  <c r="D101" i="4"/>
  <c r="F101" i="4" s="1"/>
  <c r="E101" i="4"/>
  <c r="G101" i="4"/>
  <c r="D102" i="4"/>
  <c r="F102" i="4" s="1"/>
  <c r="E102" i="4"/>
  <c r="G102" i="4"/>
  <c r="D103" i="4"/>
  <c r="F103" i="4" s="1"/>
  <c r="E103" i="4"/>
  <c r="G103" i="4"/>
  <c r="D104" i="4"/>
  <c r="F104" i="4" s="1"/>
  <c r="E104" i="4"/>
  <c r="G104" i="4"/>
  <c r="D105" i="4"/>
  <c r="F105" i="4" s="1"/>
  <c r="E105" i="4"/>
  <c r="G105" i="4"/>
  <c r="D106" i="4"/>
  <c r="F106" i="4" s="1"/>
  <c r="E106" i="4"/>
  <c r="G106" i="4"/>
  <c r="D107" i="4"/>
  <c r="F107" i="4" s="1"/>
  <c r="E107" i="4"/>
  <c r="G107" i="4"/>
  <c r="D108" i="4"/>
  <c r="F108" i="4" s="1"/>
  <c r="E108" i="4"/>
  <c r="G108" i="4"/>
  <c r="D109" i="4"/>
  <c r="F109" i="4" s="1"/>
  <c r="E109" i="4"/>
  <c r="G109" i="4"/>
  <c r="D110" i="4"/>
  <c r="F110" i="4" s="1"/>
  <c r="E110" i="4"/>
  <c r="G110" i="4"/>
  <c r="D111" i="4"/>
  <c r="F111" i="4" s="1"/>
  <c r="E111" i="4"/>
  <c r="G111" i="4"/>
  <c r="D112" i="4"/>
  <c r="F112" i="4" s="1"/>
  <c r="E112" i="4"/>
  <c r="G112" i="4"/>
  <c r="D113" i="4"/>
  <c r="F113" i="4" s="1"/>
  <c r="E113" i="4"/>
  <c r="G113" i="4"/>
  <c r="D114" i="4"/>
  <c r="F114" i="4" s="1"/>
  <c r="E114" i="4"/>
  <c r="G114" i="4"/>
  <c r="D115" i="4"/>
  <c r="F115" i="4" s="1"/>
  <c r="E115" i="4"/>
  <c r="G115" i="4"/>
  <c r="D116" i="4"/>
  <c r="F116" i="4" s="1"/>
  <c r="E116" i="4"/>
  <c r="G116" i="4"/>
  <c r="D117" i="4"/>
  <c r="F117" i="4" s="1"/>
  <c r="E117" i="4"/>
  <c r="G117" i="4"/>
  <c r="D118" i="4"/>
  <c r="F118" i="4" s="1"/>
  <c r="E118" i="4"/>
  <c r="G118" i="4"/>
  <c r="D119" i="4"/>
  <c r="F119" i="4" s="1"/>
  <c r="E119" i="4"/>
  <c r="G119" i="4"/>
  <c r="D120" i="4"/>
  <c r="F120" i="4" s="1"/>
  <c r="E120" i="4"/>
  <c r="G120" i="4"/>
  <c r="D121" i="4"/>
  <c r="F121" i="4" s="1"/>
  <c r="E121" i="4"/>
  <c r="G121" i="4"/>
  <c r="D122" i="4"/>
  <c r="F122" i="4" s="1"/>
  <c r="E122" i="4"/>
  <c r="G122" i="4"/>
  <c r="D123" i="4"/>
  <c r="F123" i="4" s="1"/>
  <c r="E123" i="4"/>
  <c r="G123" i="4"/>
  <c r="D124" i="4"/>
  <c r="F124" i="4" s="1"/>
  <c r="E124" i="4"/>
  <c r="G124" i="4"/>
  <c r="D125" i="4"/>
  <c r="F125" i="4" s="1"/>
  <c r="E125" i="4"/>
  <c r="G125" i="4"/>
  <c r="D126" i="4"/>
  <c r="F126" i="4" s="1"/>
  <c r="E126" i="4"/>
  <c r="G126" i="4"/>
  <c r="D127" i="4"/>
  <c r="F127" i="4" s="1"/>
  <c r="E127" i="4"/>
  <c r="G127" i="4"/>
  <c r="D128" i="4"/>
  <c r="F128" i="4" s="1"/>
  <c r="E128" i="4"/>
  <c r="G128" i="4"/>
  <c r="D129" i="4"/>
  <c r="F129" i="4" s="1"/>
  <c r="E129" i="4"/>
  <c r="G129" i="4"/>
  <c r="G86" i="4"/>
  <c r="F86" i="4"/>
  <c r="E86" i="4"/>
  <c r="D86" i="4"/>
  <c r="G85" i="4"/>
  <c r="E85" i="4"/>
  <c r="D85" i="4"/>
  <c r="F85" i="4" s="1"/>
  <c r="J100" i="9" l="1"/>
  <c r="L99" i="9"/>
  <c r="N99" i="9" s="1"/>
  <c r="I100" i="9"/>
  <c r="K99" i="9"/>
  <c r="M99" i="9" s="1"/>
  <c r="I73" i="9"/>
  <c r="K72" i="9"/>
  <c r="M72" i="9" s="1"/>
  <c r="J74" i="9"/>
  <c r="N73" i="9"/>
  <c r="J46" i="9"/>
  <c r="L45" i="9"/>
  <c r="N45" i="9" s="1"/>
  <c r="I47" i="9"/>
  <c r="K46" i="9"/>
  <c r="M46" i="9" s="1"/>
  <c r="I16" i="9"/>
  <c r="K15" i="9"/>
  <c r="M15" i="9" s="1"/>
  <c r="L13" i="9"/>
  <c r="N13" i="9" s="1"/>
  <c r="J14" i="9"/>
  <c r="H41" i="7"/>
  <c r="J40" i="7"/>
  <c r="L40" i="7" s="1"/>
  <c r="I42" i="7"/>
  <c r="K41" i="7"/>
  <c r="M41" i="7" s="1"/>
  <c r="I12" i="7"/>
  <c r="K12" i="7" s="1"/>
  <c r="M12" i="7" s="1"/>
  <c r="J11" i="7"/>
  <c r="L11" i="7" s="1"/>
  <c r="H12" i="7"/>
  <c r="M77" i="6"/>
  <c r="L59" i="6"/>
  <c r="K77" i="6"/>
  <c r="G78" i="6"/>
  <c r="L77" i="6"/>
  <c r="H78" i="6"/>
  <c r="H61" i="6"/>
  <c r="L60" i="6"/>
  <c r="K60" i="6"/>
  <c r="G61" i="6"/>
  <c r="L43" i="6"/>
  <c r="H44" i="6"/>
  <c r="G44" i="6"/>
  <c r="K43" i="6"/>
  <c r="K26" i="6"/>
  <c r="G27" i="6"/>
  <c r="L26" i="6"/>
  <c r="H27" i="6"/>
  <c r="G10" i="6"/>
  <c r="K9" i="6"/>
  <c r="L9" i="6"/>
  <c r="H10" i="6"/>
  <c r="E40" i="5"/>
  <c r="G39" i="5"/>
  <c r="K39" i="5" s="1"/>
  <c r="F39" i="5"/>
  <c r="J39" i="5" s="1"/>
  <c r="D40" i="5"/>
  <c r="T39" i="5"/>
  <c r="T40" i="5" s="1"/>
  <c r="T41" i="5" s="1"/>
  <c r="T42" i="5" s="1"/>
  <c r="T43" i="5" s="1"/>
  <c r="T44" i="5" s="1"/>
  <c r="G20" i="5"/>
  <c r="K20" i="5" s="1"/>
  <c r="E21" i="5"/>
  <c r="F20" i="5"/>
  <c r="J20" i="5" s="1"/>
  <c r="D21" i="5"/>
  <c r="T20" i="5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D11" i="5"/>
  <c r="F10" i="5"/>
  <c r="J10" i="5" s="1"/>
  <c r="E11" i="5"/>
  <c r="G10" i="5"/>
  <c r="K10" i="5" s="1"/>
  <c r="T9" i="5"/>
  <c r="T10" i="5" s="1"/>
  <c r="T11" i="5" s="1"/>
  <c r="T12" i="5" s="1"/>
  <c r="T13" i="5" s="1"/>
  <c r="T14" i="5" s="1"/>
  <c r="T15" i="5" s="1"/>
  <c r="T16" i="5" s="1"/>
  <c r="T17" i="5" s="1"/>
  <c r="AR180" i="4"/>
  <c r="AR181" i="4" s="1"/>
  <c r="AR182" i="4" s="1"/>
  <c r="AR183" i="4" s="1"/>
  <c r="AR184" i="4" s="1"/>
  <c r="AR185" i="4" s="1"/>
  <c r="AR186" i="4" s="1"/>
  <c r="AR187" i="4" s="1"/>
  <c r="AR188" i="4" s="1"/>
  <c r="AB182" i="4"/>
  <c r="AD181" i="4"/>
  <c r="AH181" i="4" s="1"/>
  <c r="AC182" i="4"/>
  <c r="AE181" i="4"/>
  <c r="AI181" i="4" s="1"/>
  <c r="AR161" i="4"/>
  <c r="AR162" i="4" s="1"/>
  <c r="AR163" i="4" s="1"/>
  <c r="AR164" i="4" s="1"/>
  <c r="AR165" i="4" s="1"/>
  <c r="AR166" i="4" s="1"/>
  <c r="AR167" i="4" s="1"/>
  <c r="AR168" i="4" s="1"/>
  <c r="AR169" i="4" s="1"/>
  <c r="AB163" i="4"/>
  <c r="AD162" i="4"/>
  <c r="AH162" i="4" s="1"/>
  <c r="AC163" i="4"/>
  <c r="AE162" i="4"/>
  <c r="AI162" i="4" s="1"/>
  <c r="AR142" i="4"/>
  <c r="AR143" i="4" s="1"/>
  <c r="AR144" i="4" s="1"/>
  <c r="AR145" i="4" s="1"/>
  <c r="AR146" i="4" s="1"/>
  <c r="AR147" i="4" s="1"/>
  <c r="AR148" i="4" s="1"/>
  <c r="AR149" i="4" s="1"/>
  <c r="AR150" i="4" s="1"/>
  <c r="AB144" i="4"/>
  <c r="AD143" i="4"/>
  <c r="AH143" i="4" s="1"/>
  <c r="AC145" i="4"/>
  <c r="AE144" i="4"/>
  <c r="AI144" i="4" s="1"/>
  <c r="T151" i="4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D143" i="4"/>
  <c r="F142" i="4"/>
  <c r="J142" i="4" s="1"/>
  <c r="G147" i="4"/>
  <c r="K147" i="4" s="1"/>
  <c r="E148" i="4"/>
  <c r="M39" i="3"/>
  <c r="L27" i="3"/>
  <c r="L28" i="3"/>
  <c r="L29" i="3"/>
  <c r="L30" i="3"/>
  <c r="L31" i="3"/>
  <c r="L32" i="3"/>
  <c r="L33" i="3"/>
  <c r="L34" i="3"/>
  <c r="L35" i="3"/>
  <c r="L36" i="3"/>
  <c r="M27" i="3"/>
  <c r="M28" i="3"/>
  <c r="M29" i="3"/>
  <c r="M30" i="3"/>
  <c r="M31" i="3"/>
  <c r="M32" i="3"/>
  <c r="M33" i="3"/>
  <c r="M34" i="3"/>
  <c r="M35" i="3"/>
  <c r="M36" i="3"/>
  <c r="M38" i="3"/>
  <c r="M40" i="3"/>
  <c r="D27" i="3"/>
  <c r="D28" i="3"/>
  <c r="D29" i="3"/>
  <c r="D30" i="3"/>
  <c r="D31" i="3"/>
  <c r="D32" i="3"/>
  <c r="D33" i="3"/>
  <c r="D34" i="3"/>
  <c r="D35" i="3"/>
  <c r="D36" i="3"/>
  <c r="E27" i="3"/>
  <c r="E28" i="3"/>
  <c r="E29" i="3"/>
  <c r="E30" i="3"/>
  <c r="E31" i="3"/>
  <c r="E32" i="3"/>
  <c r="E33" i="3"/>
  <c r="E34" i="3"/>
  <c r="E35" i="3"/>
  <c r="E36" i="3"/>
  <c r="E38" i="3"/>
  <c r="E39" i="3"/>
  <c r="E40" i="3"/>
  <c r="E46" i="4"/>
  <c r="E47" i="4"/>
  <c r="D46" i="4"/>
  <c r="F46" i="4"/>
  <c r="P27" i="4"/>
  <c r="P28" i="4"/>
  <c r="O27" i="4"/>
  <c r="Q27" i="4"/>
  <c r="E27" i="4"/>
  <c r="E28" i="4"/>
  <c r="D27" i="4"/>
  <c r="F27" i="4"/>
  <c r="P10" i="4"/>
  <c r="P11" i="4"/>
  <c r="O10" i="4"/>
  <c r="O11" i="4"/>
  <c r="E10" i="4"/>
  <c r="E11" i="4"/>
  <c r="D10" i="4"/>
  <c r="F10" i="4"/>
  <c r="O27" i="3"/>
  <c r="N28" i="3"/>
  <c r="G27" i="3"/>
  <c r="F27" i="3"/>
  <c r="M8" i="3"/>
  <c r="M9" i="3"/>
  <c r="L8" i="3"/>
  <c r="L9" i="3"/>
  <c r="E8" i="3"/>
  <c r="E9" i="3"/>
  <c r="E10" i="3"/>
  <c r="E11" i="3"/>
  <c r="G11" i="3"/>
  <c r="E12" i="3"/>
  <c r="G12" i="3"/>
  <c r="E13" i="3"/>
  <c r="E14" i="3"/>
  <c r="D8" i="3"/>
  <c r="D9" i="3"/>
  <c r="D10" i="3"/>
  <c r="D11" i="3"/>
  <c r="D12" i="3"/>
  <c r="D13" i="3"/>
  <c r="D14" i="3"/>
  <c r="D15" i="3"/>
  <c r="D16" i="3"/>
  <c r="D17" i="3"/>
  <c r="G9" i="3"/>
  <c r="G10" i="3"/>
  <c r="F9" i="3"/>
  <c r="F8" i="3"/>
  <c r="G8" i="3"/>
  <c r="G10" i="4"/>
  <c r="G46" i="4"/>
  <c r="G47" i="4"/>
  <c r="E48" i="4"/>
  <c r="D47" i="4"/>
  <c r="T27" i="4"/>
  <c r="O8" i="3"/>
  <c r="N27" i="3"/>
  <c r="T28" i="4"/>
  <c r="P29" i="4"/>
  <c r="O28" i="4"/>
  <c r="G27" i="4"/>
  <c r="E29" i="4"/>
  <c r="G28" i="4"/>
  <c r="D28" i="4"/>
  <c r="Q10" i="4"/>
  <c r="T10" i="4"/>
  <c r="O12" i="4"/>
  <c r="Q11" i="4"/>
  <c r="P12" i="4"/>
  <c r="T11" i="4"/>
  <c r="E12" i="4"/>
  <c r="G11" i="4"/>
  <c r="D11" i="4"/>
  <c r="N29" i="3"/>
  <c r="O28" i="3"/>
  <c r="N8" i="3"/>
  <c r="L10" i="3"/>
  <c r="N9" i="3"/>
  <c r="M10" i="3"/>
  <c r="O9" i="3"/>
  <c r="G14" i="3"/>
  <c r="E15" i="3"/>
  <c r="G13" i="3"/>
  <c r="F10" i="3"/>
  <c r="F11" i="3"/>
  <c r="F12" i="3"/>
  <c r="F13" i="3"/>
  <c r="F14" i="3"/>
  <c r="F15" i="3"/>
  <c r="F16" i="3"/>
  <c r="F17" i="3"/>
  <c r="F47" i="4"/>
  <c r="D48" i="4"/>
  <c r="G48" i="4"/>
  <c r="E49" i="4"/>
  <c r="Q28" i="4"/>
  <c r="O29" i="4"/>
  <c r="T29" i="4"/>
  <c r="P30" i="4"/>
  <c r="G29" i="4"/>
  <c r="E30" i="4"/>
  <c r="F28" i="4"/>
  <c r="D29" i="4"/>
  <c r="O13" i="4"/>
  <c r="Q12" i="4"/>
  <c r="P13" i="4"/>
  <c r="T12" i="4"/>
  <c r="E13" i="4"/>
  <c r="G12" i="4"/>
  <c r="F11" i="4"/>
  <c r="D12" i="4"/>
  <c r="O29" i="3"/>
  <c r="N30" i="3"/>
  <c r="G28" i="3"/>
  <c r="F28" i="3"/>
  <c r="L11" i="3"/>
  <c r="N10" i="3"/>
  <c r="M11" i="3"/>
  <c r="O10" i="3"/>
  <c r="G15" i="3"/>
  <c r="E16" i="3"/>
  <c r="F48" i="4"/>
  <c r="D49" i="4"/>
  <c r="G49" i="4"/>
  <c r="E50" i="4"/>
  <c r="P31" i="4"/>
  <c r="T30" i="4"/>
  <c r="Q29" i="4"/>
  <c r="O30" i="4"/>
  <c r="F29" i="4"/>
  <c r="D30" i="4"/>
  <c r="E31" i="4"/>
  <c r="G30" i="4"/>
  <c r="O14" i="4"/>
  <c r="Q13" i="4"/>
  <c r="P14" i="4"/>
  <c r="T13" i="4"/>
  <c r="E14" i="4"/>
  <c r="G13" i="4"/>
  <c r="F12" i="4"/>
  <c r="D13" i="4"/>
  <c r="O30" i="3"/>
  <c r="N31" i="3"/>
  <c r="F29" i="3"/>
  <c r="G29" i="3"/>
  <c r="M12" i="3"/>
  <c r="O11" i="3"/>
  <c r="L12" i="3"/>
  <c r="N11" i="3"/>
  <c r="G16" i="3"/>
  <c r="E17" i="3"/>
  <c r="G17" i="3"/>
  <c r="F49" i="4"/>
  <c r="D50" i="4"/>
  <c r="G50" i="4"/>
  <c r="E51" i="4"/>
  <c r="T31" i="4"/>
  <c r="P32" i="4"/>
  <c r="Q30" i="4"/>
  <c r="O31" i="4"/>
  <c r="G31" i="4"/>
  <c r="E32" i="4"/>
  <c r="F30" i="4"/>
  <c r="D31" i="4"/>
  <c r="O15" i="4"/>
  <c r="Q14" i="4"/>
  <c r="P15" i="4"/>
  <c r="T14" i="4"/>
  <c r="E15" i="4"/>
  <c r="G14" i="4"/>
  <c r="F13" i="4"/>
  <c r="D14" i="4"/>
  <c r="O31" i="3"/>
  <c r="N32" i="3"/>
  <c r="G30" i="3"/>
  <c r="F30" i="3"/>
  <c r="L13" i="3"/>
  <c r="N12" i="3"/>
  <c r="M13" i="3"/>
  <c r="O12" i="3"/>
  <c r="F50" i="4"/>
  <c r="D51" i="4"/>
  <c r="G51" i="4"/>
  <c r="E52" i="4"/>
  <c r="P33" i="4"/>
  <c r="T32" i="4"/>
  <c r="Q31" i="4"/>
  <c r="O32" i="4"/>
  <c r="F31" i="4"/>
  <c r="D32" i="4"/>
  <c r="E33" i="4"/>
  <c r="G32" i="4"/>
  <c r="O16" i="4"/>
  <c r="Q15" i="4"/>
  <c r="P16" i="4"/>
  <c r="T15" i="4"/>
  <c r="E16" i="4"/>
  <c r="G15" i="4"/>
  <c r="F14" i="4"/>
  <c r="D15" i="4"/>
  <c r="O32" i="3"/>
  <c r="N33" i="3"/>
  <c r="F31" i="3"/>
  <c r="G31" i="3"/>
  <c r="L14" i="3"/>
  <c r="N13" i="3"/>
  <c r="M14" i="3"/>
  <c r="O13" i="3"/>
  <c r="F51" i="4"/>
  <c r="D52" i="4"/>
  <c r="G52" i="4"/>
  <c r="E53" i="4"/>
  <c r="T33" i="4"/>
  <c r="P34" i="4"/>
  <c r="Q32" i="4"/>
  <c r="O33" i="4"/>
  <c r="G33" i="4"/>
  <c r="E34" i="4"/>
  <c r="F32" i="4"/>
  <c r="D33" i="4"/>
  <c r="O17" i="4"/>
  <c r="Q16" i="4"/>
  <c r="P17" i="4"/>
  <c r="T16" i="4"/>
  <c r="E17" i="4"/>
  <c r="G16" i="4"/>
  <c r="F15" i="4"/>
  <c r="D16" i="4"/>
  <c r="O33" i="3"/>
  <c r="N34" i="3"/>
  <c r="G32" i="3"/>
  <c r="F32" i="3"/>
  <c r="L15" i="3"/>
  <c r="N14" i="3"/>
  <c r="M15" i="3"/>
  <c r="O14" i="3"/>
  <c r="F52" i="4"/>
  <c r="D53" i="4"/>
  <c r="G53" i="4"/>
  <c r="E54" i="4"/>
  <c r="T34" i="4"/>
  <c r="P35" i="4"/>
  <c r="Q33" i="4"/>
  <c r="O34" i="4"/>
  <c r="F33" i="4"/>
  <c r="D34" i="4"/>
  <c r="E35" i="4"/>
  <c r="G34" i="4"/>
  <c r="O18" i="4"/>
  <c r="Q17" i="4"/>
  <c r="P18" i="4"/>
  <c r="T17" i="4"/>
  <c r="E18" i="4"/>
  <c r="G17" i="4"/>
  <c r="F16" i="4"/>
  <c r="D17" i="4"/>
  <c r="O34" i="3"/>
  <c r="N35" i="3"/>
  <c r="F33" i="3"/>
  <c r="G33" i="3"/>
  <c r="L16" i="3"/>
  <c r="N15" i="3"/>
  <c r="M16" i="3"/>
  <c r="O15" i="3"/>
  <c r="F53" i="4"/>
  <c r="D54" i="4"/>
  <c r="G54" i="4"/>
  <c r="E55" i="4"/>
  <c r="E56" i="4"/>
  <c r="T35" i="4"/>
  <c r="P36" i="4"/>
  <c r="T36" i="4"/>
  <c r="Q34" i="4"/>
  <c r="O35" i="4"/>
  <c r="G35" i="4"/>
  <c r="E36" i="4"/>
  <c r="G36" i="4"/>
  <c r="F34" i="4"/>
  <c r="D35" i="4"/>
  <c r="O19" i="4"/>
  <c r="Q19" i="4"/>
  <c r="Q18" i="4"/>
  <c r="P19" i="4"/>
  <c r="T19" i="4"/>
  <c r="T18" i="4"/>
  <c r="E19" i="4"/>
  <c r="G19" i="4"/>
  <c r="G18" i="4"/>
  <c r="F17" i="4"/>
  <c r="D18" i="4"/>
  <c r="O35" i="3"/>
  <c r="N36" i="3"/>
  <c r="G34" i="3"/>
  <c r="F34" i="3"/>
  <c r="L17" i="3"/>
  <c r="N17" i="3"/>
  <c r="N16" i="3"/>
  <c r="M17" i="3"/>
  <c r="O17" i="3"/>
  <c r="O16" i="3"/>
  <c r="E57" i="4"/>
  <c r="G56" i="4"/>
  <c r="G55" i="4"/>
  <c r="F54" i="4"/>
  <c r="D55" i="4"/>
  <c r="D56" i="4"/>
  <c r="Q35" i="4"/>
  <c r="O36" i="4"/>
  <c r="Q36" i="4"/>
  <c r="F35" i="4"/>
  <c r="D36" i="4"/>
  <c r="F36" i="4"/>
  <c r="F18" i="4"/>
  <c r="D19" i="4"/>
  <c r="F19" i="4"/>
  <c r="O36" i="3"/>
  <c r="F35" i="3"/>
  <c r="F36" i="3"/>
  <c r="G35" i="3"/>
  <c r="G36" i="3"/>
  <c r="D57" i="4"/>
  <c r="F56" i="4"/>
  <c r="E58" i="4"/>
  <c r="G57" i="4"/>
  <c r="F55" i="4"/>
  <c r="E59" i="4"/>
  <c r="G58" i="4"/>
  <c r="D58" i="4"/>
  <c r="F57" i="4"/>
  <c r="D59" i="4"/>
  <c r="F58" i="4"/>
  <c r="E60" i="4"/>
  <c r="G59" i="4"/>
  <c r="E61" i="4"/>
  <c r="G60" i="4"/>
  <c r="D60" i="4"/>
  <c r="F59" i="4"/>
  <c r="D61" i="4"/>
  <c r="F60" i="4"/>
  <c r="E62" i="4"/>
  <c r="G61" i="4"/>
  <c r="E63" i="4"/>
  <c r="G62" i="4"/>
  <c r="D62" i="4"/>
  <c r="F61" i="4"/>
  <c r="D63" i="4"/>
  <c r="F62" i="4"/>
  <c r="E64" i="4"/>
  <c r="G63" i="4"/>
  <c r="E65" i="4"/>
  <c r="G64" i="4"/>
  <c r="D64" i="4"/>
  <c r="F63" i="4"/>
  <c r="D65" i="4"/>
  <c r="F64" i="4"/>
  <c r="E66" i="4"/>
  <c r="G65" i="4"/>
  <c r="E67" i="4"/>
  <c r="G66" i="4"/>
  <c r="D66" i="4"/>
  <c r="F65" i="4"/>
  <c r="D67" i="4"/>
  <c r="F66" i="4"/>
  <c r="E68" i="4"/>
  <c r="G67" i="4"/>
  <c r="E69" i="4"/>
  <c r="G68" i="4"/>
  <c r="D68" i="4"/>
  <c r="F67" i="4"/>
  <c r="D69" i="4"/>
  <c r="F68" i="4"/>
  <c r="E70" i="4"/>
  <c r="G69" i="4"/>
  <c r="E71" i="4"/>
  <c r="G70" i="4"/>
  <c r="D70" i="4"/>
  <c r="F69" i="4"/>
  <c r="D71" i="4"/>
  <c r="F70" i="4"/>
  <c r="E72" i="4"/>
  <c r="G71" i="4"/>
  <c r="E73" i="4"/>
  <c r="G72" i="4"/>
  <c r="D72" i="4"/>
  <c r="F71" i="4"/>
  <c r="D73" i="4"/>
  <c r="F72" i="4"/>
  <c r="E74" i="4"/>
  <c r="G73" i="4"/>
  <c r="E75" i="4"/>
  <c r="G75" i="4"/>
  <c r="G74" i="4"/>
  <c r="D74" i="4"/>
  <c r="F73" i="4"/>
  <c r="D75" i="4"/>
  <c r="F75" i="4"/>
  <c r="F74" i="4"/>
  <c r="I101" i="9" l="1"/>
  <c r="K100" i="9"/>
  <c r="M100" i="9" s="1"/>
  <c r="J101" i="9"/>
  <c r="L100" i="9"/>
  <c r="N100" i="9" s="1"/>
  <c r="J75" i="9"/>
  <c r="L74" i="9"/>
  <c r="N74" i="9" s="1"/>
  <c r="I74" i="9"/>
  <c r="K73" i="9"/>
  <c r="M73" i="9" s="1"/>
  <c r="K47" i="9"/>
  <c r="M47" i="9" s="1"/>
  <c r="I48" i="9"/>
  <c r="J47" i="9"/>
  <c r="L46" i="9"/>
  <c r="N46" i="9" s="1"/>
  <c r="J15" i="9"/>
  <c r="L14" i="9"/>
  <c r="N14" i="9" s="1"/>
  <c r="I17" i="9"/>
  <c r="K16" i="9"/>
  <c r="M16" i="9" s="1"/>
  <c r="I43" i="7"/>
  <c r="K42" i="7"/>
  <c r="M42" i="7" s="1"/>
  <c r="H42" i="7"/>
  <c r="J41" i="7"/>
  <c r="L41" i="7" s="1"/>
  <c r="I13" i="7"/>
  <c r="K13" i="7" s="1"/>
  <c r="M13" i="7" s="1"/>
  <c r="J12" i="7"/>
  <c r="L12" i="7" s="1"/>
  <c r="H13" i="7"/>
  <c r="M78" i="6"/>
  <c r="G79" i="6"/>
  <c r="K78" i="6"/>
  <c r="L78" i="6"/>
  <c r="H79" i="6"/>
  <c r="G62" i="6"/>
  <c r="K61" i="6"/>
  <c r="L61" i="6"/>
  <c r="H62" i="6"/>
  <c r="G45" i="6"/>
  <c r="K44" i="6"/>
  <c r="H45" i="6"/>
  <c r="L44" i="6"/>
  <c r="K27" i="6"/>
  <c r="G28" i="6"/>
  <c r="H28" i="6"/>
  <c r="L27" i="6"/>
  <c r="G11" i="6"/>
  <c r="K10" i="6"/>
  <c r="L10" i="6"/>
  <c r="H11" i="6"/>
  <c r="G40" i="5"/>
  <c r="K40" i="5" s="1"/>
  <c r="E41" i="5"/>
  <c r="F40" i="5"/>
  <c r="J40" i="5" s="1"/>
  <c r="D41" i="5"/>
  <c r="G21" i="5"/>
  <c r="K21" i="5" s="1"/>
  <c r="E22" i="5"/>
  <c r="F21" i="5"/>
  <c r="J21" i="5" s="1"/>
  <c r="D22" i="5"/>
  <c r="E12" i="5"/>
  <c r="G11" i="5"/>
  <c r="K11" i="5" s="1"/>
  <c r="D12" i="5"/>
  <c r="F11" i="5"/>
  <c r="J11" i="5" s="1"/>
  <c r="AB183" i="4"/>
  <c r="AD182" i="4"/>
  <c r="AH182" i="4" s="1"/>
  <c r="AC183" i="4"/>
  <c r="AE182" i="4"/>
  <c r="AI182" i="4" s="1"/>
  <c r="AC164" i="4"/>
  <c r="AE163" i="4"/>
  <c r="AI163" i="4" s="1"/>
  <c r="AB164" i="4"/>
  <c r="AD163" i="4"/>
  <c r="AH163" i="4" s="1"/>
  <c r="AC146" i="4"/>
  <c r="AE145" i="4"/>
  <c r="AI145" i="4" s="1"/>
  <c r="AB145" i="4"/>
  <c r="AD144" i="4"/>
  <c r="AH144" i="4" s="1"/>
  <c r="G148" i="4"/>
  <c r="K148" i="4" s="1"/>
  <c r="E149" i="4"/>
  <c r="D144" i="4"/>
  <c r="F143" i="4"/>
  <c r="J143" i="4" s="1"/>
  <c r="I102" i="9" l="1"/>
  <c r="K101" i="9"/>
  <c r="M101" i="9" s="1"/>
  <c r="J102" i="9"/>
  <c r="L101" i="9"/>
  <c r="N101" i="9" s="1"/>
  <c r="J76" i="9"/>
  <c r="L75" i="9"/>
  <c r="N75" i="9" s="1"/>
  <c r="I75" i="9"/>
  <c r="K74" i="9"/>
  <c r="M74" i="9" s="1"/>
  <c r="J48" i="9"/>
  <c r="L47" i="9"/>
  <c r="N47" i="9" s="1"/>
  <c r="I49" i="9"/>
  <c r="K48" i="9"/>
  <c r="M48" i="9" s="1"/>
  <c r="J16" i="9"/>
  <c r="L15" i="9"/>
  <c r="N15" i="9" s="1"/>
  <c r="I18" i="9"/>
  <c r="K17" i="9"/>
  <c r="M17" i="9" s="1"/>
  <c r="I44" i="7"/>
  <c r="K43" i="7"/>
  <c r="M43" i="7" s="1"/>
  <c r="H43" i="7"/>
  <c r="J42" i="7"/>
  <c r="L42" i="7" s="1"/>
  <c r="I14" i="7"/>
  <c r="I15" i="7" s="1"/>
  <c r="J13" i="7"/>
  <c r="L13" i="7" s="1"/>
  <c r="H14" i="7"/>
  <c r="M79" i="6"/>
  <c r="K79" i="6"/>
  <c r="G80" i="6"/>
  <c r="H80" i="6"/>
  <c r="L79" i="6"/>
  <c r="H63" i="6"/>
  <c r="L62" i="6"/>
  <c r="K62" i="6"/>
  <c r="G63" i="6"/>
  <c r="L45" i="6"/>
  <c r="H46" i="6"/>
  <c r="G46" i="6"/>
  <c r="K45" i="6"/>
  <c r="G29" i="6"/>
  <c r="K28" i="6"/>
  <c r="L28" i="6"/>
  <c r="H29" i="6"/>
  <c r="K11" i="6"/>
  <c r="G12" i="6"/>
  <c r="L11" i="6"/>
  <c r="H12" i="6"/>
  <c r="E42" i="5"/>
  <c r="G41" i="5"/>
  <c r="K41" i="5" s="1"/>
  <c r="F41" i="5"/>
  <c r="J41" i="5" s="1"/>
  <c r="D42" i="5"/>
  <c r="G22" i="5"/>
  <c r="K22" i="5" s="1"/>
  <c r="E23" i="5"/>
  <c r="F22" i="5"/>
  <c r="J22" i="5" s="1"/>
  <c r="D23" i="5"/>
  <c r="E13" i="5"/>
  <c r="G12" i="5"/>
  <c r="K12" i="5" s="1"/>
  <c r="D13" i="5"/>
  <c r="F12" i="5"/>
  <c r="J12" i="5" s="1"/>
  <c r="AC184" i="4"/>
  <c r="AE183" i="4"/>
  <c r="AI183" i="4" s="1"/>
  <c r="AB184" i="4"/>
  <c r="AD183" i="4"/>
  <c r="AH183" i="4" s="1"/>
  <c r="AC165" i="4"/>
  <c r="AE164" i="4"/>
  <c r="AI164" i="4" s="1"/>
  <c r="AB165" i="4"/>
  <c r="AD164" i="4"/>
  <c r="AH164" i="4" s="1"/>
  <c r="AB146" i="4"/>
  <c r="AD145" i="4"/>
  <c r="AH145" i="4" s="1"/>
  <c r="AC147" i="4"/>
  <c r="AE146" i="4"/>
  <c r="AI146" i="4" s="1"/>
  <c r="E150" i="4"/>
  <c r="G149" i="4"/>
  <c r="K149" i="4" s="1"/>
  <c r="F144" i="4"/>
  <c r="J144" i="4" s="1"/>
  <c r="D145" i="4"/>
  <c r="I103" i="9" l="1"/>
  <c r="K102" i="9"/>
  <c r="M102" i="9" s="1"/>
  <c r="J103" i="9"/>
  <c r="L102" i="9"/>
  <c r="N102" i="9" s="1"/>
  <c r="J77" i="9"/>
  <c r="L76" i="9"/>
  <c r="N76" i="9" s="1"/>
  <c r="I76" i="9"/>
  <c r="K75" i="9"/>
  <c r="M75" i="9" s="1"/>
  <c r="I50" i="9"/>
  <c r="K49" i="9"/>
  <c r="M49" i="9" s="1"/>
  <c r="J49" i="9"/>
  <c r="L48" i="9"/>
  <c r="N48" i="9" s="1"/>
  <c r="J17" i="9"/>
  <c r="L16" i="9"/>
  <c r="N16" i="9" s="1"/>
  <c r="I19" i="9"/>
  <c r="K18" i="9"/>
  <c r="M18" i="9" s="1"/>
  <c r="K44" i="7"/>
  <c r="M44" i="7" s="1"/>
  <c r="I45" i="7"/>
  <c r="H44" i="7"/>
  <c r="J43" i="7"/>
  <c r="L43" i="7" s="1"/>
  <c r="K14" i="7"/>
  <c r="M14" i="7" s="1"/>
  <c r="J14" i="7"/>
  <c r="L14" i="7" s="1"/>
  <c r="H15" i="7"/>
  <c r="I16" i="7"/>
  <c r="K15" i="7"/>
  <c r="M15" i="7" s="1"/>
  <c r="M80" i="6"/>
  <c r="G81" i="6"/>
  <c r="K80" i="6"/>
  <c r="L80" i="6"/>
  <c r="H81" i="6"/>
  <c r="L63" i="6"/>
  <c r="H64" i="6"/>
  <c r="G64" i="6"/>
  <c r="K63" i="6"/>
  <c r="H47" i="6"/>
  <c r="L46" i="6"/>
  <c r="G47" i="6"/>
  <c r="K46" i="6"/>
  <c r="G30" i="6"/>
  <c r="K29" i="6"/>
  <c r="H30" i="6"/>
  <c r="L29" i="6"/>
  <c r="K12" i="6"/>
  <c r="G13" i="6"/>
  <c r="H13" i="6"/>
  <c r="L12" i="6"/>
  <c r="G42" i="5"/>
  <c r="K42" i="5" s="1"/>
  <c r="E43" i="5"/>
  <c r="F42" i="5"/>
  <c r="J42" i="5" s="1"/>
  <c r="D43" i="5"/>
  <c r="G23" i="5"/>
  <c r="K23" i="5" s="1"/>
  <c r="E24" i="5"/>
  <c r="J23" i="5"/>
  <c r="D24" i="5"/>
  <c r="E14" i="5"/>
  <c r="G13" i="5"/>
  <c r="K13" i="5" s="1"/>
  <c r="D14" i="5"/>
  <c r="F13" i="5"/>
  <c r="J13" i="5" s="1"/>
  <c r="AC185" i="4"/>
  <c r="AE184" i="4"/>
  <c r="AI184" i="4" s="1"/>
  <c r="AD184" i="4"/>
  <c r="AH184" i="4" s="1"/>
  <c r="AB185" i="4"/>
  <c r="AC166" i="4"/>
  <c r="AE165" i="4"/>
  <c r="AI165" i="4" s="1"/>
  <c r="AD165" i="4"/>
  <c r="AH165" i="4" s="1"/>
  <c r="AB166" i="4"/>
  <c r="AB147" i="4"/>
  <c r="AD146" i="4"/>
  <c r="AH146" i="4" s="1"/>
  <c r="AC148" i="4"/>
  <c r="AE147" i="4"/>
  <c r="AI147" i="4" s="1"/>
  <c r="E151" i="4"/>
  <c r="G150" i="4"/>
  <c r="K150" i="4" s="1"/>
  <c r="D146" i="4"/>
  <c r="F145" i="4"/>
  <c r="J145" i="4" s="1"/>
  <c r="J104" i="9" l="1"/>
  <c r="L103" i="9"/>
  <c r="N103" i="9" s="1"/>
  <c r="I104" i="9"/>
  <c r="K103" i="9"/>
  <c r="M103" i="9" s="1"/>
  <c r="J78" i="9"/>
  <c r="L77" i="9"/>
  <c r="N77" i="9" s="1"/>
  <c r="I77" i="9"/>
  <c r="K76" i="9"/>
  <c r="M76" i="9" s="1"/>
  <c r="I51" i="9"/>
  <c r="K50" i="9"/>
  <c r="M50" i="9" s="1"/>
  <c r="J50" i="9"/>
  <c r="L49" i="9"/>
  <c r="N49" i="9" s="1"/>
  <c r="J18" i="9"/>
  <c r="L17" i="9"/>
  <c r="N17" i="9" s="1"/>
  <c r="I20" i="9"/>
  <c r="K19" i="9"/>
  <c r="M19" i="9" s="1"/>
  <c r="J44" i="7"/>
  <c r="L44" i="7" s="1"/>
  <c r="H45" i="7"/>
  <c r="I46" i="7"/>
  <c r="K45" i="7"/>
  <c r="M45" i="7" s="1"/>
  <c r="K16" i="7"/>
  <c r="M16" i="7" s="1"/>
  <c r="I17" i="7"/>
  <c r="J15" i="7"/>
  <c r="L15" i="7" s="1"/>
  <c r="H16" i="7"/>
  <c r="M81" i="6"/>
  <c r="K81" i="6"/>
  <c r="G82" i="6"/>
  <c r="L81" i="6"/>
  <c r="H82" i="6"/>
  <c r="L64" i="6"/>
  <c r="H65" i="6"/>
  <c r="K64" i="6"/>
  <c r="G65" i="6"/>
  <c r="G48" i="6"/>
  <c r="K47" i="6"/>
  <c r="L47" i="6"/>
  <c r="H48" i="6"/>
  <c r="G31" i="6"/>
  <c r="K30" i="6"/>
  <c r="L30" i="6"/>
  <c r="H31" i="6"/>
  <c r="G14" i="6"/>
  <c r="K13" i="6"/>
  <c r="L13" i="6"/>
  <c r="H14" i="6"/>
  <c r="E44" i="5"/>
  <c r="G43" i="5"/>
  <c r="K43" i="5" s="1"/>
  <c r="F43" i="5"/>
  <c r="J43" i="5" s="1"/>
  <c r="D44" i="5"/>
  <c r="G24" i="5"/>
  <c r="K24" i="5" s="1"/>
  <c r="E25" i="5"/>
  <c r="D25" i="5"/>
  <c r="F24" i="5"/>
  <c r="J24" i="5" s="1"/>
  <c r="E15" i="5"/>
  <c r="G14" i="5"/>
  <c r="K14" i="5" s="1"/>
  <c r="D15" i="5"/>
  <c r="F14" i="5"/>
  <c r="J14" i="5" s="1"/>
  <c r="AC186" i="4"/>
  <c r="AE185" i="4"/>
  <c r="AI185" i="4" s="1"/>
  <c r="AB186" i="4"/>
  <c r="AD185" i="4"/>
  <c r="AH185" i="4" s="1"/>
  <c r="AB167" i="4"/>
  <c r="AD166" i="4"/>
  <c r="AH166" i="4" s="1"/>
  <c r="AC167" i="4"/>
  <c r="AE166" i="4"/>
  <c r="AI166" i="4" s="1"/>
  <c r="AB148" i="4"/>
  <c r="AD147" i="4"/>
  <c r="AH147" i="4" s="1"/>
  <c r="AC149" i="4"/>
  <c r="AE148" i="4"/>
  <c r="AI148" i="4" s="1"/>
  <c r="E152" i="4"/>
  <c r="G151" i="4"/>
  <c r="K151" i="4" s="1"/>
  <c r="F146" i="4"/>
  <c r="J146" i="4" s="1"/>
  <c r="D147" i="4"/>
  <c r="L104" i="9" l="1"/>
  <c r="N104" i="9" s="1"/>
  <c r="J105" i="9"/>
  <c r="I105" i="9"/>
  <c r="K104" i="9"/>
  <c r="M104" i="9" s="1"/>
  <c r="J79" i="9"/>
  <c r="L78" i="9"/>
  <c r="N78" i="9" s="1"/>
  <c r="I78" i="9"/>
  <c r="K77" i="9"/>
  <c r="M77" i="9" s="1"/>
  <c r="I52" i="9"/>
  <c r="K51" i="9"/>
  <c r="M51" i="9" s="1"/>
  <c r="J51" i="9"/>
  <c r="L50" i="9"/>
  <c r="N50" i="9" s="1"/>
  <c r="I21" i="9"/>
  <c r="K20" i="9"/>
  <c r="M20" i="9" s="1"/>
  <c r="J19" i="9"/>
  <c r="L18" i="9"/>
  <c r="N18" i="9" s="1"/>
  <c r="K46" i="7"/>
  <c r="M46" i="7" s="1"/>
  <c r="H46" i="7"/>
  <c r="J45" i="7"/>
  <c r="L45" i="7" s="1"/>
  <c r="J16" i="7"/>
  <c r="L16" i="7" s="1"/>
  <c r="H17" i="7"/>
  <c r="K17" i="7"/>
  <c r="M17" i="7" s="1"/>
  <c r="I18" i="7"/>
  <c r="M82" i="6"/>
  <c r="H83" i="6"/>
  <c r="L82" i="6"/>
  <c r="G83" i="6"/>
  <c r="K83" i="6" s="1"/>
  <c r="K82" i="6"/>
  <c r="H66" i="6"/>
  <c r="L66" i="6" s="1"/>
  <c r="L65" i="6"/>
  <c r="G66" i="6"/>
  <c r="K66" i="6" s="1"/>
  <c r="K65" i="6"/>
  <c r="H49" i="6"/>
  <c r="L49" i="6" s="1"/>
  <c r="L48" i="6"/>
  <c r="G49" i="6"/>
  <c r="K49" i="6" s="1"/>
  <c r="K48" i="6"/>
  <c r="G32" i="6"/>
  <c r="K32" i="6" s="1"/>
  <c r="K31" i="6"/>
  <c r="H32" i="6"/>
  <c r="L32" i="6" s="1"/>
  <c r="L31" i="6"/>
  <c r="G15" i="6"/>
  <c r="K15" i="6" s="1"/>
  <c r="K14" i="6"/>
  <c r="L14" i="6"/>
  <c r="H15" i="6"/>
  <c r="L15" i="6" s="1"/>
  <c r="G44" i="5"/>
  <c r="K44" i="5" s="1"/>
  <c r="F44" i="5"/>
  <c r="J44" i="5" s="1"/>
  <c r="G25" i="5"/>
  <c r="K25" i="5" s="1"/>
  <c r="E26" i="5"/>
  <c r="F25" i="5"/>
  <c r="J25" i="5" s="1"/>
  <c r="D26" i="5"/>
  <c r="E16" i="5"/>
  <c r="G15" i="5"/>
  <c r="K15" i="5" s="1"/>
  <c r="D16" i="5"/>
  <c r="F15" i="5"/>
  <c r="J15" i="5" s="1"/>
  <c r="AC187" i="4"/>
  <c r="AE186" i="4"/>
  <c r="AI186" i="4" s="1"/>
  <c r="AD186" i="4"/>
  <c r="AH186" i="4" s="1"/>
  <c r="AB187" i="4"/>
  <c r="AC168" i="4"/>
  <c r="AE167" i="4"/>
  <c r="AI167" i="4" s="1"/>
  <c r="AB168" i="4"/>
  <c r="AD167" i="4"/>
  <c r="AH167" i="4" s="1"/>
  <c r="AC150" i="4"/>
  <c r="AE150" i="4" s="1"/>
  <c r="AI150" i="4" s="1"/>
  <c r="AE149" i="4"/>
  <c r="AI149" i="4" s="1"/>
  <c r="AB149" i="4"/>
  <c r="AD148" i="4"/>
  <c r="AH148" i="4" s="1"/>
  <c r="E153" i="4"/>
  <c r="G152" i="4"/>
  <c r="K152" i="4" s="1"/>
  <c r="D148" i="4"/>
  <c r="F147" i="4"/>
  <c r="J147" i="4" s="1"/>
  <c r="J106" i="9" l="1"/>
  <c r="L105" i="9"/>
  <c r="N105" i="9" s="1"/>
  <c r="I106" i="9"/>
  <c r="K105" i="9"/>
  <c r="M105" i="9" s="1"/>
  <c r="I79" i="9"/>
  <c r="K78" i="9"/>
  <c r="M78" i="9" s="1"/>
  <c r="J80" i="9"/>
  <c r="L80" i="9" s="1"/>
  <c r="N80" i="9" s="1"/>
  <c r="L79" i="9"/>
  <c r="N79" i="9" s="1"/>
  <c r="I53" i="9"/>
  <c r="K52" i="9"/>
  <c r="M52" i="9" s="1"/>
  <c r="J52" i="9"/>
  <c r="L51" i="9"/>
  <c r="N51" i="9" s="1"/>
  <c r="I22" i="9"/>
  <c r="K21" i="9"/>
  <c r="M21" i="9" s="1"/>
  <c r="L19" i="9"/>
  <c r="N19" i="9" s="1"/>
  <c r="J20" i="9"/>
  <c r="H47" i="7"/>
  <c r="J46" i="7"/>
  <c r="L46" i="7" s="1"/>
  <c r="K18" i="7"/>
  <c r="M18" i="7" s="1"/>
  <c r="I19" i="7"/>
  <c r="J17" i="7"/>
  <c r="L17" i="7" s="1"/>
  <c r="H18" i="7"/>
  <c r="L83" i="6"/>
  <c r="M83" i="6"/>
  <c r="G26" i="5"/>
  <c r="K26" i="5" s="1"/>
  <c r="E27" i="5"/>
  <c r="F26" i="5"/>
  <c r="J26" i="5" s="1"/>
  <c r="D27" i="5"/>
  <c r="D17" i="5"/>
  <c r="F17" i="5" s="1"/>
  <c r="J17" i="5" s="1"/>
  <c r="F16" i="5"/>
  <c r="J16" i="5" s="1"/>
  <c r="E17" i="5"/>
  <c r="G17" i="5" s="1"/>
  <c r="K17" i="5" s="1"/>
  <c r="G16" i="5"/>
  <c r="K16" i="5" s="1"/>
  <c r="AC188" i="4"/>
  <c r="AE188" i="4" s="1"/>
  <c r="AI188" i="4" s="1"/>
  <c r="AE187" i="4"/>
  <c r="AI187" i="4" s="1"/>
  <c r="AB188" i="4"/>
  <c r="AD188" i="4" s="1"/>
  <c r="AH188" i="4" s="1"/>
  <c r="AD187" i="4"/>
  <c r="AH187" i="4" s="1"/>
  <c r="AB169" i="4"/>
  <c r="AD169" i="4" s="1"/>
  <c r="AH169" i="4" s="1"/>
  <c r="AD168" i="4"/>
  <c r="AH168" i="4" s="1"/>
  <c r="AC169" i="4"/>
  <c r="AE169" i="4" s="1"/>
  <c r="AI169" i="4" s="1"/>
  <c r="AE168" i="4"/>
  <c r="AI168" i="4" s="1"/>
  <c r="AB150" i="4"/>
  <c r="AD150" i="4" s="1"/>
  <c r="AH150" i="4" s="1"/>
  <c r="AD149" i="4"/>
  <c r="AH149" i="4" s="1"/>
  <c r="E154" i="4"/>
  <c r="G153" i="4"/>
  <c r="K153" i="4" s="1"/>
  <c r="D149" i="4"/>
  <c r="F148" i="4"/>
  <c r="J148" i="4" s="1"/>
  <c r="J107" i="9" l="1"/>
  <c r="L107" i="9" s="1"/>
  <c r="N107" i="9" s="1"/>
  <c r="L106" i="9"/>
  <c r="N106" i="9" s="1"/>
  <c r="I107" i="9"/>
  <c r="K106" i="9"/>
  <c r="M106" i="9" s="1"/>
  <c r="I80" i="9"/>
  <c r="K79" i="9"/>
  <c r="M79" i="9" s="1"/>
  <c r="J53" i="9"/>
  <c r="L53" i="9" s="1"/>
  <c r="N53" i="9" s="1"/>
  <c r="L52" i="9"/>
  <c r="N52" i="9" s="1"/>
  <c r="K53" i="9"/>
  <c r="M53" i="9" s="1"/>
  <c r="I54" i="9"/>
  <c r="K54" i="9" s="1"/>
  <c r="M54" i="9" s="1"/>
  <c r="I23" i="9"/>
  <c r="K22" i="9"/>
  <c r="M22" i="9" s="1"/>
  <c r="J21" i="9"/>
  <c r="L20" i="9"/>
  <c r="N20" i="9" s="1"/>
  <c r="J47" i="7"/>
  <c r="L47" i="7" s="1"/>
  <c r="K19" i="7"/>
  <c r="M19" i="7" s="1"/>
  <c r="I20" i="7"/>
  <c r="H19" i="7"/>
  <c r="J18" i="7"/>
  <c r="L18" i="7" s="1"/>
  <c r="G27" i="5"/>
  <c r="K27" i="5" s="1"/>
  <c r="E28" i="5"/>
  <c r="F27" i="5"/>
  <c r="J27" i="5" s="1"/>
  <c r="D28" i="5"/>
  <c r="D150" i="4"/>
  <c r="F149" i="4"/>
  <c r="J149" i="4" s="1"/>
  <c r="E155" i="4"/>
  <c r="G154" i="4"/>
  <c r="K154" i="4" s="1"/>
  <c r="I108" i="9" l="1"/>
  <c r="K108" i="9" s="1"/>
  <c r="M108" i="9" s="1"/>
  <c r="K107" i="9"/>
  <c r="M107" i="9" s="1"/>
  <c r="I81" i="9"/>
  <c r="K81" i="9" s="1"/>
  <c r="M81" i="9" s="1"/>
  <c r="K80" i="9"/>
  <c r="M80" i="9" s="1"/>
  <c r="I24" i="9"/>
  <c r="K23" i="9"/>
  <c r="M23" i="9" s="1"/>
  <c r="J22" i="9"/>
  <c r="L21" i="9"/>
  <c r="N21" i="9" s="1"/>
  <c r="K20" i="7"/>
  <c r="M20" i="7" s="1"/>
  <c r="I21" i="7"/>
  <c r="J19" i="7"/>
  <c r="L19" i="7" s="1"/>
  <c r="H20" i="7"/>
  <c r="G28" i="5"/>
  <c r="K28" i="5" s="1"/>
  <c r="E29" i="5"/>
  <c r="D29" i="5"/>
  <c r="F28" i="5"/>
  <c r="J28" i="5" s="1"/>
  <c r="E156" i="4"/>
  <c r="G155" i="4"/>
  <c r="K155" i="4" s="1"/>
  <c r="D151" i="4"/>
  <c r="F150" i="4"/>
  <c r="J150" i="4" s="1"/>
  <c r="I25" i="9" l="1"/>
  <c r="J23" i="9"/>
  <c r="L22" i="9"/>
  <c r="N22" i="9" s="1"/>
  <c r="J20" i="7"/>
  <c r="L20" i="7" s="1"/>
  <c r="H21" i="7"/>
  <c r="K21" i="7"/>
  <c r="M21" i="7" s="1"/>
  <c r="I22" i="7"/>
  <c r="G29" i="5"/>
  <c r="K29" i="5" s="1"/>
  <c r="E30" i="5"/>
  <c r="F29" i="5"/>
  <c r="J29" i="5" s="1"/>
  <c r="D30" i="5"/>
  <c r="D152" i="4"/>
  <c r="F151" i="4"/>
  <c r="J151" i="4" s="1"/>
  <c r="E157" i="4"/>
  <c r="G156" i="4"/>
  <c r="K156" i="4" s="1"/>
  <c r="L23" i="9" l="1"/>
  <c r="N23" i="9" s="1"/>
  <c r="J24" i="9"/>
  <c r="K22" i="7"/>
  <c r="M22" i="7" s="1"/>
  <c r="I23" i="7"/>
  <c r="J21" i="7"/>
  <c r="L21" i="7" s="1"/>
  <c r="H22" i="7"/>
  <c r="G30" i="5"/>
  <c r="K30" i="5" s="1"/>
  <c r="E31" i="5"/>
  <c r="D31" i="5"/>
  <c r="F30" i="5"/>
  <c r="J30" i="5" s="1"/>
  <c r="G157" i="4"/>
  <c r="K157" i="4" s="1"/>
  <c r="E158" i="4"/>
  <c r="D153" i="4"/>
  <c r="F152" i="4"/>
  <c r="J152" i="4" s="1"/>
  <c r="I24" i="7" l="1"/>
  <c r="K23" i="7"/>
  <c r="M23" i="7" s="1"/>
  <c r="J22" i="7"/>
  <c r="L22" i="7" s="1"/>
  <c r="H23" i="7"/>
  <c r="G31" i="5"/>
  <c r="K31" i="5" s="1"/>
  <c r="E32" i="5"/>
  <c r="F31" i="5"/>
  <c r="J31" i="5" s="1"/>
  <c r="D32" i="5"/>
  <c r="D154" i="4"/>
  <c r="F153" i="4"/>
  <c r="J153" i="4" s="1"/>
  <c r="E159" i="4"/>
  <c r="G158" i="4"/>
  <c r="K158" i="4" s="1"/>
  <c r="J23" i="7" l="1"/>
  <c r="L23" i="7" s="1"/>
  <c r="H24" i="7"/>
  <c r="K24" i="7"/>
  <c r="M24" i="7" s="1"/>
  <c r="I25" i="7"/>
  <c r="G32" i="5"/>
  <c r="K32" i="5" s="1"/>
  <c r="E33" i="5"/>
  <c r="F32" i="5"/>
  <c r="J32" i="5" s="1"/>
  <c r="D33" i="5"/>
  <c r="E160" i="4"/>
  <c r="G159" i="4"/>
  <c r="K159" i="4" s="1"/>
  <c r="D155" i="4"/>
  <c r="F154" i="4"/>
  <c r="J154" i="4" s="1"/>
  <c r="K25" i="7" l="1"/>
  <c r="M25" i="7" s="1"/>
  <c r="I26" i="7"/>
  <c r="J24" i="7"/>
  <c r="L24" i="7" s="1"/>
  <c r="H25" i="7"/>
  <c r="G33" i="5"/>
  <c r="K33" i="5" s="1"/>
  <c r="E34" i="5"/>
  <c r="F33" i="5"/>
  <c r="J33" i="5" s="1"/>
  <c r="D34" i="5"/>
  <c r="F155" i="4"/>
  <c r="J155" i="4" s="1"/>
  <c r="D156" i="4"/>
  <c r="E161" i="4"/>
  <c r="G160" i="4"/>
  <c r="K160" i="4" s="1"/>
  <c r="J25" i="7" l="1"/>
  <c r="L25" i="7" s="1"/>
  <c r="H26" i="7"/>
  <c r="K26" i="7"/>
  <c r="M26" i="7" s="1"/>
  <c r="I27" i="7"/>
  <c r="G34" i="5"/>
  <c r="K34" i="5" s="1"/>
  <c r="E35" i="5"/>
  <c r="D35" i="5"/>
  <c r="F34" i="5"/>
  <c r="J34" i="5" s="1"/>
  <c r="E162" i="4"/>
  <c r="G161" i="4"/>
  <c r="K161" i="4" s="1"/>
  <c r="F156" i="4"/>
  <c r="J156" i="4" s="1"/>
  <c r="D157" i="4"/>
  <c r="K27" i="7" l="1"/>
  <c r="M27" i="7" s="1"/>
  <c r="H27" i="7"/>
  <c r="J26" i="7"/>
  <c r="L26" i="7" s="1"/>
  <c r="G35" i="5"/>
  <c r="K35" i="5" s="1"/>
  <c r="E36" i="5"/>
  <c r="F35" i="5"/>
  <c r="J35" i="5" s="1"/>
  <c r="D36" i="5"/>
  <c r="D158" i="4"/>
  <c r="F157" i="4"/>
  <c r="J157" i="4" s="1"/>
  <c r="E163" i="4"/>
  <c r="G162" i="4"/>
  <c r="K162" i="4" s="1"/>
  <c r="J27" i="7" l="1"/>
  <c r="L27" i="7" s="1"/>
  <c r="G36" i="5"/>
  <c r="K36" i="5" s="1"/>
  <c r="E37" i="5"/>
  <c r="G37" i="5" s="1"/>
  <c r="K37" i="5" s="1"/>
  <c r="F36" i="5"/>
  <c r="J36" i="5" s="1"/>
  <c r="D37" i="5"/>
  <c r="F37" i="5" s="1"/>
  <c r="J37" i="5" s="1"/>
  <c r="F158" i="4"/>
  <c r="J158" i="4" s="1"/>
  <c r="D159" i="4"/>
  <c r="E164" i="4"/>
  <c r="G163" i="4"/>
  <c r="K163" i="4" s="1"/>
  <c r="E165" i="4" l="1"/>
  <c r="G164" i="4"/>
  <c r="K164" i="4" s="1"/>
  <c r="D160" i="4"/>
  <c r="F159" i="4"/>
  <c r="J159" i="4" s="1"/>
  <c r="E166" i="4" l="1"/>
  <c r="G165" i="4"/>
  <c r="K165" i="4" s="1"/>
  <c r="D161" i="4"/>
  <c r="F160" i="4"/>
  <c r="J160" i="4" s="1"/>
  <c r="E167" i="4" l="1"/>
  <c r="G166" i="4"/>
  <c r="K166" i="4" s="1"/>
  <c r="D162" i="4"/>
  <c r="F161" i="4"/>
  <c r="J161" i="4" s="1"/>
  <c r="D163" i="4" l="1"/>
  <c r="J162" i="4"/>
  <c r="G167" i="4"/>
  <c r="K167" i="4" s="1"/>
  <c r="E168" i="4"/>
  <c r="E169" i="4" l="1"/>
  <c r="G168" i="4"/>
  <c r="K168" i="4" s="1"/>
  <c r="D164" i="4"/>
  <c r="J163" i="4"/>
  <c r="D165" i="4" l="1"/>
  <c r="F164" i="4"/>
  <c r="J164" i="4" s="1"/>
  <c r="G169" i="4"/>
  <c r="K169" i="4" s="1"/>
  <c r="E170" i="4"/>
  <c r="E171" i="4" l="1"/>
  <c r="G170" i="4"/>
  <c r="K170" i="4" s="1"/>
  <c r="F165" i="4"/>
  <c r="J165" i="4" s="1"/>
  <c r="D166" i="4"/>
  <c r="D167" i="4" l="1"/>
  <c r="F166" i="4"/>
  <c r="J166" i="4" s="1"/>
  <c r="E172" i="4"/>
  <c r="G171" i="4"/>
  <c r="K171" i="4" s="1"/>
  <c r="E173" i="4" l="1"/>
  <c r="G172" i="4"/>
  <c r="K172" i="4" s="1"/>
  <c r="D168" i="4"/>
  <c r="F167" i="4"/>
  <c r="J167" i="4" s="1"/>
  <c r="D169" i="4" l="1"/>
  <c r="F168" i="4"/>
  <c r="J168" i="4" s="1"/>
  <c r="E174" i="4"/>
  <c r="G173" i="4"/>
  <c r="K173" i="4" s="1"/>
  <c r="E175" i="4" l="1"/>
  <c r="G174" i="4"/>
  <c r="K174" i="4" s="1"/>
  <c r="D170" i="4"/>
  <c r="F169" i="4"/>
  <c r="J169" i="4" s="1"/>
  <c r="D171" i="4" l="1"/>
  <c r="F170" i="4"/>
  <c r="J170" i="4" s="1"/>
  <c r="G175" i="4"/>
  <c r="K175" i="4" s="1"/>
  <c r="E176" i="4"/>
  <c r="E177" i="4" l="1"/>
  <c r="G176" i="4"/>
  <c r="K176" i="4" s="1"/>
  <c r="D172" i="4"/>
  <c r="F171" i="4"/>
  <c r="J171" i="4" s="1"/>
  <c r="D173" i="4" l="1"/>
  <c r="F172" i="4"/>
  <c r="J172" i="4" s="1"/>
  <c r="G177" i="4"/>
  <c r="K177" i="4" s="1"/>
  <c r="E178" i="4"/>
  <c r="E179" i="4" l="1"/>
  <c r="G178" i="4"/>
  <c r="K178" i="4" s="1"/>
  <c r="F173" i="4"/>
  <c r="J173" i="4" s="1"/>
  <c r="D174" i="4"/>
  <c r="D175" i="4" l="1"/>
  <c r="F174" i="4"/>
  <c r="J174" i="4" s="1"/>
  <c r="G179" i="4"/>
  <c r="K179" i="4" s="1"/>
  <c r="E180" i="4"/>
  <c r="E181" i="4" l="1"/>
  <c r="G180" i="4"/>
  <c r="K180" i="4" s="1"/>
  <c r="D176" i="4"/>
  <c r="F175" i="4"/>
  <c r="J175" i="4" s="1"/>
  <c r="D177" i="4" l="1"/>
  <c r="F176" i="4"/>
  <c r="J176" i="4" s="1"/>
  <c r="E182" i="4"/>
  <c r="G181" i="4"/>
  <c r="K181" i="4" s="1"/>
  <c r="E183" i="4" l="1"/>
  <c r="G182" i="4"/>
  <c r="K182" i="4" s="1"/>
  <c r="F177" i="4"/>
  <c r="J177" i="4" s="1"/>
  <c r="D178" i="4"/>
  <c r="D179" i="4" l="1"/>
  <c r="F178" i="4"/>
  <c r="J178" i="4" s="1"/>
  <c r="E184" i="4"/>
  <c r="G183" i="4"/>
  <c r="K183" i="4" s="1"/>
  <c r="E185" i="4" l="1"/>
  <c r="G185" i="4" s="1"/>
  <c r="K185" i="4" s="1"/>
  <c r="G184" i="4"/>
  <c r="K184" i="4" s="1"/>
  <c r="D180" i="4"/>
  <c r="F179" i="4"/>
  <c r="J179" i="4" s="1"/>
  <c r="D181" i="4" l="1"/>
  <c r="F180" i="4"/>
  <c r="J180" i="4" s="1"/>
  <c r="D182" i="4" l="1"/>
  <c r="F181" i="4"/>
  <c r="J181" i="4" s="1"/>
  <c r="D183" i="4" l="1"/>
  <c r="F182" i="4"/>
  <c r="J182" i="4" s="1"/>
  <c r="F183" i="4" l="1"/>
  <c r="J183" i="4" s="1"/>
  <c r="D184" i="4"/>
  <c r="D185" i="4" l="1"/>
  <c r="F185" i="4" s="1"/>
  <c r="J185" i="4" s="1"/>
  <c r="F184" i="4"/>
  <c r="J184" i="4" s="1"/>
</calcChain>
</file>

<file path=xl/sharedStrings.xml><?xml version="1.0" encoding="utf-8"?>
<sst xmlns="http://schemas.openxmlformats.org/spreadsheetml/2006/main" count="673" uniqueCount="144">
  <si>
    <t>A</t>
  </si>
  <si>
    <t>B</t>
  </si>
  <si>
    <t>C</t>
  </si>
  <si>
    <t>Year</t>
  </si>
  <si>
    <t>diameter</t>
  </si>
  <si>
    <t>Cluster A</t>
  </si>
  <si>
    <t>CASE 1</t>
  </si>
  <si>
    <t>CASE 2</t>
  </si>
  <si>
    <t>ClusterA</t>
  </si>
  <si>
    <t>ClusterB</t>
  </si>
  <si>
    <t>Cumulative A</t>
  </si>
  <si>
    <t>Cumulative B</t>
  </si>
  <si>
    <t>pR A</t>
  </si>
  <si>
    <t>pR B</t>
  </si>
  <si>
    <t>Tubing Size=2.875in</t>
  </si>
  <si>
    <t>Pipe A(in)</t>
  </si>
  <si>
    <t>Pipe B(in)</t>
  </si>
  <si>
    <t>Pipe C(in)</t>
  </si>
  <si>
    <t>Case1</t>
  </si>
  <si>
    <t>Case2</t>
  </si>
  <si>
    <t>Case3</t>
  </si>
  <si>
    <t>CASE 3</t>
  </si>
  <si>
    <t>CASE 4</t>
  </si>
  <si>
    <t>Case4</t>
  </si>
  <si>
    <t>Income(M$)</t>
  </si>
  <si>
    <t>Size</t>
  </si>
  <si>
    <t>$/mile</t>
  </si>
  <si>
    <t>Expenditure(K$)</t>
  </si>
  <si>
    <t>6 inch</t>
  </si>
  <si>
    <t>Profit</t>
  </si>
  <si>
    <t>12 inch</t>
  </si>
  <si>
    <t>16 inch</t>
  </si>
  <si>
    <t>18 inch</t>
  </si>
  <si>
    <t>20 inch</t>
  </si>
  <si>
    <t>24 inch</t>
  </si>
  <si>
    <t>Miles</t>
  </si>
  <si>
    <t>Tubing size= 2.875 in</t>
  </si>
  <si>
    <t>Tubing size= 3.5 in</t>
  </si>
  <si>
    <t>Cluster B</t>
  </si>
  <si>
    <t>Cumulative</t>
  </si>
  <si>
    <t>Tubing size= 4 in</t>
  </si>
  <si>
    <t>Tubing size= 4.5 in</t>
  </si>
  <si>
    <t>Using 5 in for pipe 1-8</t>
  </si>
  <si>
    <t>Cluster A: 3.5in tubing; 5 in pipeline  /  Cluster B: 2.875 tubing; 3 in pipeline</t>
  </si>
  <si>
    <t>Oil rate A</t>
  </si>
  <si>
    <t>Oil rate B</t>
  </si>
  <si>
    <t>Total gas (mmscf/d)</t>
  </si>
  <si>
    <t>Total oil (STB/d)</t>
  </si>
  <si>
    <t>Well head pressure A</t>
  </si>
  <si>
    <t>Well head pressure B</t>
  </si>
  <si>
    <t>oil ($/bbbl)</t>
  </si>
  <si>
    <t>gas ($/mcf)</t>
  </si>
  <si>
    <t>Oil reven($)</t>
  </si>
  <si>
    <t>Gas reven ($)</t>
  </si>
  <si>
    <t>Total cumul revenue($)</t>
  </si>
  <si>
    <t>Oil cumul revenue($)</t>
  </si>
  <si>
    <t>Gas cumul revenue($)</t>
  </si>
  <si>
    <t>Total revenues per year ($)</t>
  </si>
  <si>
    <t>Pressure Differential A</t>
  </si>
  <si>
    <t>Pressure Differential B</t>
  </si>
  <si>
    <t>PCP</t>
  </si>
  <si>
    <t>No artificial / 4 in pipe</t>
  </si>
  <si>
    <t>Cluster A: 4 in tubing; 5 in pipeline  /  Cluster B: 2.875 tubing; 3 in pipeline</t>
  </si>
  <si>
    <t>Cluster A: 5 in tubing; 5 in pipeline  /  Cluster B: 2.875 tubing; 3 in pipeline</t>
  </si>
  <si>
    <t>No artificial / 5 in pipe</t>
  </si>
  <si>
    <t>Cluster A: 6 in tubing; 5 in pipeline  /  Cluster B: 2.875 tubing; 3 in pipeline</t>
  </si>
  <si>
    <t>No artificial / 6 in pipe</t>
  </si>
  <si>
    <t>no artificial lift</t>
  </si>
  <si>
    <t>CASE 1: 20/20/30</t>
  </si>
  <si>
    <t>Gas</t>
  </si>
  <si>
    <t>Oil</t>
  </si>
  <si>
    <t>CASE 2: 26/26/36</t>
  </si>
  <si>
    <t>CASE 3: 12/12/18</t>
  </si>
  <si>
    <t>CASE 4: 12/20/30</t>
  </si>
  <si>
    <t>total gas</t>
  </si>
  <si>
    <t>total oil</t>
  </si>
  <si>
    <t>CASE 5: 12/20/24</t>
  </si>
  <si>
    <t>Cluster A: 4 in tubing; 4.5 in pipeline  /  Cluster B: 5 tubing; 4.5 in pipeline</t>
  </si>
  <si>
    <t>Gas rate A</t>
  </si>
  <si>
    <t>Gas rate B</t>
  </si>
  <si>
    <t>case 1</t>
  </si>
  <si>
    <t>case2</t>
  </si>
  <si>
    <t>case 3</t>
  </si>
  <si>
    <t>case 4</t>
  </si>
  <si>
    <t>case 5</t>
  </si>
  <si>
    <t>Critical rates</t>
  </si>
  <si>
    <t>Depth</t>
  </si>
  <si>
    <t>year 10</t>
  </si>
  <si>
    <t>year 13</t>
  </si>
  <si>
    <t>No gas lift</t>
  </si>
  <si>
    <t>NO GAS LIFT</t>
  </si>
  <si>
    <t>YEAR 11</t>
  </si>
  <si>
    <t>YEAR 10</t>
  </si>
  <si>
    <t>GAS LIFT</t>
  </si>
  <si>
    <t>CLUSTER B: 5 in</t>
  </si>
  <si>
    <t>CLUSTER A: 4in</t>
  </si>
  <si>
    <t>Year 9</t>
  </si>
  <si>
    <t>ARTIFICIAL LIFT FOR A 2mmscf/d  - 1 mmscf/d for cluster B - 5 in cluster B</t>
  </si>
  <si>
    <t>year 12</t>
  </si>
  <si>
    <t>depth</t>
  </si>
  <si>
    <t>Critical depth</t>
  </si>
  <si>
    <t>LOADING CLUSTER A</t>
  </si>
  <si>
    <t>LOADING CLUSTER B</t>
  </si>
  <si>
    <t>Start Artificial lift cluster B</t>
  </si>
  <si>
    <t>Start Artificial lift Cluster A</t>
  </si>
  <si>
    <t>Cluster B started loading. We shut down this cluster</t>
  </si>
  <si>
    <t xml:space="preserve"> -</t>
  </si>
  <si>
    <t xml:space="preserve"> - </t>
  </si>
  <si>
    <t>Cluster A started Loading. We shut this cluster</t>
  </si>
  <si>
    <t>Cluster A and B started Loading. Apply Gas lift</t>
  </si>
  <si>
    <t>Cluster B started Loading. We shut down this cluster of wells.</t>
  </si>
  <si>
    <t>Cluster A started Loading. We shut down this cluster of wells.</t>
  </si>
  <si>
    <t>Cluster A: 4 in tubing; 4.5 in pipeline  /  Cluster B: 4 tubing; 4.5 in pipeline</t>
  </si>
  <si>
    <t>CLUSTER B: 4 in</t>
  </si>
  <si>
    <t>YEAR 12</t>
  </si>
  <si>
    <t>YEAR 17</t>
  </si>
  <si>
    <t>YEAR 18</t>
  </si>
  <si>
    <t>Elevation (ft)</t>
  </si>
  <si>
    <t>Fluid mean velocity (ft/s)</t>
  </si>
  <si>
    <t>Erosional velocity (ft/s)</t>
  </si>
  <si>
    <t>12th year Horizontal Well</t>
  </si>
  <si>
    <t>12th year Vertical Well</t>
  </si>
  <si>
    <t>1st year Horizontal Well</t>
  </si>
  <si>
    <t>1st year Vertical Well</t>
  </si>
  <si>
    <t>Base case</t>
  </si>
  <si>
    <t>Node</t>
  </si>
  <si>
    <t>Pressure</t>
  </si>
  <si>
    <t>j1</t>
  </si>
  <si>
    <t>injection</t>
  </si>
  <si>
    <t>Cluster B closure</t>
  </si>
  <si>
    <t>Separator</t>
  </si>
  <si>
    <t>Toe-up</t>
  </si>
  <si>
    <t>TOE-UP 2*</t>
  </si>
  <si>
    <t>J1 junction pressure</t>
  </si>
  <si>
    <t>md</t>
  </si>
  <si>
    <t>tvd</t>
  </si>
  <si>
    <t>undulation 1</t>
  </si>
  <si>
    <t>undulation 2</t>
  </si>
  <si>
    <t>Base case / Toe- down</t>
  </si>
  <si>
    <t>Undulation 1</t>
  </si>
  <si>
    <t>Undulation 2</t>
  </si>
  <si>
    <t xml:space="preserve">Tow up </t>
  </si>
  <si>
    <t>Tow down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</si>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</sst>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5" xfId="0" applyBorder="1"/>
    <xf numFmtId="0" fontId="1" fillId="0" borderId="0" xfId="0" applyFont="1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Font="1" applyBorder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8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/>
    <xf numFmtId="0" fontId="0" fillId="0" borderId="31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/>
    <xf numFmtId="0" fontId="1" fillId="0" borderId="0" xfId="0" applyFont="1" applyFill="1" applyAlignmen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vertical="center" wrapText="1"/>
    </xf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11" borderId="0" xfId="0" applyFill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FlowlineOpt!$A$8:$A$17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FlowlineOpt!$B$8:$B$17</c:f>
              <c:numCache>
                <c:formatCode>General</c:formatCode>
                <c:ptCount val="10"/>
                <c:pt idx="0">
                  <c:v>6.7637619999999998</c:v>
                </c:pt>
                <c:pt idx="1">
                  <c:v>6.3098150000000004</c:v>
                </c:pt>
                <c:pt idx="2">
                  <c:v>5.9427620000000001</c:v>
                </c:pt>
                <c:pt idx="3">
                  <c:v>5.5281000000000002</c:v>
                </c:pt>
                <c:pt idx="4">
                  <c:v>5.176196</c:v>
                </c:pt>
                <c:pt idx="5">
                  <c:v>4.8899819999999998</c:v>
                </c:pt>
                <c:pt idx="6">
                  <c:v>4.6314830000000002</c:v>
                </c:pt>
                <c:pt idx="7">
                  <c:v>4.281053</c:v>
                </c:pt>
                <c:pt idx="8">
                  <c:v>3.9714399999999999</c:v>
                </c:pt>
                <c:pt idx="9">
                  <c:v>3.7872819999999998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3-4943-A344-4A3C59A79831}"/>
            </c:ext>
          </c:extLst>
        </c:ser>
        <c:ser>
          <c:idx val="1"/>
          <c:order val="1"/>
          <c:tx>
            <c:v>Case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FlowlineOpt!$I$8:$I$17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FlowlineOpt!$J$8:$J$17</c:f>
              <c:numCache>
                <c:formatCode>General</c:formatCode>
                <c:ptCount val="10"/>
                <c:pt idx="0">
                  <c:v>10.408910000000001</c:v>
                </c:pt>
                <c:pt idx="1">
                  <c:v>9.2990209999999998</c:v>
                </c:pt>
                <c:pt idx="2">
                  <c:v>8.3155619999999999</c:v>
                </c:pt>
                <c:pt idx="3">
                  <c:v>7.4953830000000004</c:v>
                </c:pt>
                <c:pt idx="4">
                  <c:v>6.7363049999999998</c:v>
                </c:pt>
                <c:pt idx="5">
                  <c:v>6.0506149999999996</c:v>
                </c:pt>
                <c:pt idx="6">
                  <c:v>5.4904070000000003</c:v>
                </c:pt>
                <c:pt idx="7">
                  <c:v>4.906193</c:v>
                </c:pt>
                <c:pt idx="8">
                  <c:v>4.4397840000000004</c:v>
                </c:pt>
                <c:pt idx="9">
                  <c:v>3.9715440000000002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3-4943-A344-4A3C59A79831}"/>
            </c:ext>
          </c:extLst>
        </c:ser>
        <c:ser>
          <c:idx val="2"/>
          <c:order val="2"/>
          <c:tx>
            <c:v>Case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FlowlineOpt!$A$27:$A$36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FlowlineOpt!$B$27:$B$36</c:f>
              <c:numCache>
                <c:formatCode>General</c:formatCode>
                <c:ptCount val="10"/>
                <c:pt idx="0">
                  <c:v>12.25216</c:v>
                </c:pt>
                <c:pt idx="1">
                  <c:v>10.630409999999999</c:v>
                </c:pt>
                <c:pt idx="2">
                  <c:v>9.275423</c:v>
                </c:pt>
                <c:pt idx="3">
                  <c:v>8.1019089999999991</c:v>
                </c:pt>
                <c:pt idx="4">
                  <c:v>7.0732330000000001</c:v>
                </c:pt>
                <c:pt idx="5">
                  <c:v>6.2058479999999996</c:v>
                </c:pt>
                <c:pt idx="6">
                  <c:v>5.4760790000000004</c:v>
                </c:pt>
                <c:pt idx="7">
                  <c:v>4.8619630000000003</c:v>
                </c:pt>
                <c:pt idx="8">
                  <c:v>4.3171559999999998</c:v>
                </c:pt>
                <c:pt idx="9">
                  <c:v>3.807178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3-4943-A344-4A3C59A79831}"/>
            </c:ext>
          </c:extLst>
        </c:ser>
        <c:ser>
          <c:idx val="3"/>
          <c:order val="3"/>
          <c:tx>
            <c:v>Case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FlowlineOpt!$I$27:$I$36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FlowlineOpt!$J$27:$J$36</c:f>
              <c:numCache>
                <c:formatCode>General</c:formatCode>
                <c:ptCount val="10"/>
                <c:pt idx="0">
                  <c:v>12.34947</c:v>
                </c:pt>
                <c:pt idx="1">
                  <c:v>10.698079999999999</c:v>
                </c:pt>
                <c:pt idx="2">
                  <c:v>9.3020700000000005</c:v>
                </c:pt>
                <c:pt idx="3">
                  <c:v>8.1087640000000007</c:v>
                </c:pt>
                <c:pt idx="4">
                  <c:v>7.0829089999999999</c:v>
                </c:pt>
                <c:pt idx="5">
                  <c:v>6.1912339999999997</c:v>
                </c:pt>
                <c:pt idx="6">
                  <c:v>5.4600150000000003</c:v>
                </c:pt>
                <c:pt idx="7">
                  <c:v>4.8475020000000004</c:v>
                </c:pt>
                <c:pt idx="8">
                  <c:v>4.266553</c:v>
                </c:pt>
                <c:pt idx="9">
                  <c:v>3.8017300000000001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A3-4943-A344-4A3C59A7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82800"/>
        <c:axId val="1025983216"/>
      </c:scatterChart>
      <c:valAx>
        <c:axId val="10259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83216"/>
        <c:crosses val="autoZero"/>
        <c:crossBetween val="midCat"/>
      </c:valAx>
      <c:valAx>
        <c:axId val="10259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qg, mmscf/D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Cluster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size'!$B$85:$B$129</c:f>
              <c:numCache>
                <c:formatCode>General</c:formatCode>
                <c:ptCount val="45"/>
                <c:pt idx="0">
                  <c:v>16.0944</c:v>
                </c:pt>
                <c:pt idx="1">
                  <c:v>12.883459999999999</c:v>
                </c:pt>
                <c:pt idx="2">
                  <c:v>10.484209999999999</c:v>
                </c:pt>
                <c:pt idx="3">
                  <c:v>8.6704310000000007</c:v>
                </c:pt>
                <c:pt idx="4">
                  <c:v>7.2915799999999997</c:v>
                </c:pt>
                <c:pt idx="5">
                  <c:v>6.1871600000000004</c:v>
                </c:pt>
                <c:pt idx="6">
                  <c:v>5.2889929999999996</c:v>
                </c:pt>
                <c:pt idx="7">
                  <c:v>4.628673</c:v>
                </c:pt>
                <c:pt idx="8">
                  <c:v>4.0517440000000002</c:v>
                </c:pt>
                <c:pt idx="9">
                  <c:v>3.5670989999999998</c:v>
                </c:pt>
                <c:pt idx="10">
                  <c:v>3.1574399999999998</c:v>
                </c:pt>
                <c:pt idx="11">
                  <c:v>2.8106140000000002</c:v>
                </c:pt>
                <c:pt idx="12">
                  <c:v>2.5130409999999999</c:v>
                </c:pt>
                <c:pt idx="13">
                  <c:v>2.252046</c:v>
                </c:pt>
                <c:pt idx="14">
                  <c:v>2.0342760000000002</c:v>
                </c:pt>
                <c:pt idx="15">
                  <c:v>1.795895</c:v>
                </c:pt>
                <c:pt idx="16">
                  <c:v>1.6040000000000001</c:v>
                </c:pt>
                <c:pt idx="17">
                  <c:v>1.473984</c:v>
                </c:pt>
                <c:pt idx="18">
                  <c:v>1.3472090000000001</c:v>
                </c:pt>
                <c:pt idx="19">
                  <c:v>1.2308250000000001</c:v>
                </c:pt>
                <c:pt idx="20">
                  <c:v>1.125359</c:v>
                </c:pt>
                <c:pt idx="21">
                  <c:v>1.0308729999999999</c:v>
                </c:pt>
                <c:pt idx="22">
                  <c:v>0.94584080000000004</c:v>
                </c:pt>
                <c:pt idx="23">
                  <c:v>0.86925949999999996</c:v>
                </c:pt>
                <c:pt idx="24">
                  <c:v>0.80034249999999996</c:v>
                </c:pt>
                <c:pt idx="25">
                  <c:v>0.73797100000000004</c:v>
                </c:pt>
                <c:pt idx="26">
                  <c:v>0.68105740000000003</c:v>
                </c:pt>
                <c:pt idx="27">
                  <c:v>0.62958250000000004</c:v>
                </c:pt>
                <c:pt idx="28">
                  <c:v>0.58261320000000005</c:v>
                </c:pt>
                <c:pt idx="29">
                  <c:v>0.53955070000000005</c:v>
                </c:pt>
                <c:pt idx="30">
                  <c:v>0.50031130000000001</c:v>
                </c:pt>
                <c:pt idx="31">
                  <c:v>0.464727</c:v>
                </c:pt>
                <c:pt idx="32">
                  <c:v>0.43118030000000002</c:v>
                </c:pt>
                <c:pt idx="33">
                  <c:v>0.40023740000000002</c:v>
                </c:pt>
                <c:pt idx="34">
                  <c:v>0.3719673</c:v>
                </c:pt>
                <c:pt idx="35">
                  <c:v>0.34523409999999999</c:v>
                </c:pt>
                <c:pt idx="36">
                  <c:v>0.32101360000000001</c:v>
                </c:pt>
                <c:pt idx="37">
                  <c:v>0.29819649999999998</c:v>
                </c:pt>
                <c:pt idx="38">
                  <c:v>0.2633741</c:v>
                </c:pt>
                <c:pt idx="39">
                  <c:v>0.29501080000000002</c:v>
                </c:pt>
                <c:pt idx="40">
                  <c:v>0.41071950000000002</c:v>
                </c:pt>
                <c:pt idx="41">
                  <c:v>0.3683207</c:v>
                </c:pt>
                <c:pt idx="42">
                  <c:v>0.36892130000000001</c:v>
                </c:pt>
                <c:pt idx="43">
                  <c:v>0.23317070000000001</c:v>
                </c:pt>
                <c:pt idx="44">
                  <c:v>0.22998479999999999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8-4687-9F23-6004C9C0D108}"/>
            </c:ext>
          </c:extLst>
        </c:ser>
        <c:ser>
          <c:idx val="1"/>
          <c:order val="1"/>
          <c:tx>
            <c:v>Cluster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size'!$C$85:$C$129</c:f>
              <c:numCache>
                <c:formatCode>General</c:formatCode>
                <c:ptCount val="45"/>
                <c:pt idx="0">
                  <c:v>2.7032630000000002</c:v>
                </c:pt>
                <c:pt idx="1">
                  <c:v>2.6400380000000001</c:v>
                </c:pt>
                <c:pt idx="2">
                  <c:v>2.572883</c:v>
                </c:pt>
                <c:pt idx="3">
                  <c:v>2.5044520000000001</c:v>
                </c:pt>
                <c:pt idx="4">
                  <c:v>2.4388000000000001</c:v>
                </c:pt>
                <c:pt idx="5">
                  <c:v>2.366924</c:v>
                </c:pt>
                <c:pt idx="6">
                  <c:v>2.307172</c:v>
                </c:pt>
                <c:pt idx="7">
                  <c:v>2.2488160000000001</c:v>
                </c:pt>
                <c:pt idx="8">
                  <c:v>2.1931609999999999</c:v>
                </c:pt>
                <c:pt idx="9">
                  <c:v>2.1390380000000002</c:v>
                </c:pt>
                <c:pt idx="10">
                  <c:v>2.0866069999999999</c:v>
                </c:pt>
                <c:pt idx="11">
                  <c:v>2.036635</c:v>
                </c:pt>
                <c:pt idx="12">
                  <c:v>1.9879579999999999</c:v>
                </c:pt>
                <c:pt idx="13">
                  <c:v>1.9402280000000001</c:v>
                </c:pt>
                <c:pt idx="14">
                  <c:v>1.8965460000000001</c:v>
                </c:pt>
                <c:pt idx="15">
                  <c:v>1.845818</c:v>
                </c:pt>
                <c:pt idx="16">
                  <c:v>1.793428</c:v>
                </c:pt>
                <c:pt idx="17">
                  <c:v>1.7570969999999999</c:v>
                </c:pt>
                <c:pt idx="18">
                  <c:v>1.718359</c:v>
                </c:pt>
                <c:pt idx="19">
                  <c:v>1.6807639999999999</c:v>
                </c:pt>
                <c:pt idx="20">
                  <c:v>1.643106</c:v>
                </c:pt>
                <c:pt idx="21">
                  <c:v>1.6072789999999999</c:v>
                </c:pt>
                <c:pt idx="22">
                  <c:v>1.572241</c:v>
                </c:pt>
                <c:pt idx="23">
                  <c:v>1.538009</c:v>
                </c:pt>
                <c:pt idx="24">
                  <c:v>1.50505</c:v>
                </c:pt>
                <c:pt idx="25">
                  <c:v>1.4731320000000001</c:v>
                </c:pt>
                <c:pt idx="26">
                  <c:v>1.442415</c:v>
                </c:pt>
                <c:pt idx="27">
                  <c:v>1.412612</c:v>
                </c:pt>
                <c:pt idx="28">
                  <c:v>1.383842</c:v>
                </c:pt>
                <c:pt idx="29">
                  <c:v>1.35547</c:v>
                </c:pt>
                <c:pt idx="30">
                  <c:v>1.3282259999999999</c:v>
                </c:pt>
                <c:pt idx="31">
                  <c:v>1.3017840000000001</c:v>
                </c:pt>
                <c:pt idx="32">
                  <c:v>1.27555</c:v>
                </c:pt>
                <c:pt idx="33">
                  <c:v>1.2504930000000001</c:v>
                </c:pt>
                <c:pt idx="34">
                  <c:v>1.225867</c:v>
                </c:pt>
                <c:pt idx="35">
                  <c:v>1.20201</c:v>
                </c:pt>
                <c:pt idx="36">
                  <c:v>1.178779</c:v>
                </c:pt>
                <c:pt idx="37">
                  <c:v>1.1560569999999999</c:v>
                </c:pt>
                <c:pt idx="38">
                  <c:v>1.1339859999999999</c:v>
                </c:pt>
                <c:pt idx="39">
                  <c:v>1.1141030000000001</c:v>
                </c:pt>
                <c:pt idx="40">
                  <c:v>1.1022099999999999</c:v>
                </c:pt>
                <c:pt idx="41">
                  <c:v>1.073482</c:v>
                </c:pt>
                <c:pt idx="42">
                  <c:v>1.0616719999999999</c:v>
                </c:pt>
                <c:pt idx="43">
                  <c:v>1.030788</c:v>
                </c:pt>
                <c:pt idx="44">
                  <c:v>1.0182800000000001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8-4687-9F23-6004C9C0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6160"/>
        <c:axId val="1957866560"/>
      </c:scatterChart>
      <c:valAx>
        <c:axId val="195785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6560"/>
        <c:crosses val="autoZero"/>
        <c:crossBetween val="midCat"/>
      </c:valAx>
      <c:valAx>
        <c:axId val="1957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Revenue</a:t>
            </a:r>
            <a:r>
              <a:rPr lang="en-US" sz="1400" b="0" i="0" u="none" strike="noStrike" baseline="0">
                <a:effectLst/>
              </a:rPr>
              <a:t>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size'!$P$85:$P$129</c:f>
              <c:numCache>
                <c:formatCode>General</c:formatCode>
                <c:ptCount val="45"/>
                <c:pt idx="0">
                  <c:v>64664705.970000014</c:v>
                </c:pt>
                <c:pt idx="1">
                  <c:v>52806312.219999999</c:v>
                </c:pt>
                <c:pt idx="2">
                  <c:v>43901980.269999996</c:v>
                </c:pt>
                <c:pt idx="3">
                  <c:v>37131823.030000009</c:v>
                </c:pt>
                <c:pt idx="4">
                  <c:v>31955238.999999996</c:v>
                </c:pt>
                <c:pt idx="5">
                  <c:v>27766697.560000002</c:v>
                </c:pt>
                <c:pt idx="6">
                  <c:v>24357531.129999995</c:v>
                </c:pt>
                <c:pt idx="7">
                  <c:v>21819563.490000002</c:v>
                </c:pt>
                <c:pt idx="8">
                  <c:v>19591888.190000001</c:v>
                </c:pt>
                <c:pt idx="9">
                  <c:v>17704404.57</c:v>
                </c:pt>
                <c:pt idx="10">
                  <c:v>16094325.329999998</c:v>
                </c:pt>
                <c:pt idx="11">
                  <c:v>14718971.750000002</c:v>
                </c:pt>
                <c:pt idx="12">
                  <c:v>13526227.67</c:v>
                </c:pt>
                <c:pt idx="13">
                  <c:v>12469067.220000001</c:v>
                </c:pt>
                <c:pt idx="14">
                  <c:v>11578543.140000002</c:v>
                </c:pt>
                <c:pt idx="15">
                  <c:v>10597358.170000002</c:v>
                </c:pt>
                <c:pt idx="16">
                  <c:v>9782207.3200000003</c:v>
                </c:pt>
                <c:pt idx="17">
                  <c:v>9228084.0299999975</c:v>
                </c:pt>
                <c:pt idx="18">
                  <c:v>8680519.0600000005</c:v>
                </c:pt>
                <c:pt idx="19">
                  <c:v>8173384.4100000001</c:v>
                </c:pt>
                <c:pt idx="20">
                  <c:v>7705962.4900000002</c:v>
                </c:pt>
                <c:pt idx="21">
                  <c:v>7282627.459999999</c:v>
                </c:pt>
                <c:pt idx="22">
                  <c:v>6895526.7100000009</c:v>
                </c:pt>
                <c:pt idx="23">
                  <c:v>6541036.8849999988</c:v>
                </c:pt>
                <c:pt idx="24">
                  <c:v>6217309.625</c:v>
                </c:pt>
                <c:pt idx="25">
                  <c:v>5919753.2300000004</c:v>
                </c:pt>
                <c:pt idx="26">
                  <c:v>5644748.3599999994</c:v>
                </c:pt>
                <c:pt idx="27">
                  <c:v>5391596.4050000003</c:v>
                </c:pt>
                <c:pt idx="28">
                  <c:v>5157152.16</c:v>
                </c:pt>
                <c:pt idx="29">
                  <c:v>4937839.3550000004</c:v>
                </c:pt>
                <c:pt idx="30">
                  <c:v>4734951.1849999996</c:v>
                </c:pt>
                <c:pt idx="31">
                  <c:v>4547160.51</c:v>
                </c:pt>
                <c:pt idx="32">
                  <c:v>4367262.5949999997</c:v>
                </c:pt>
                <c:pt idx="33">
                  <c:v>4199446.18</c:v>
                </c:pt>
                <c:pt idx="34">
                  <c:v>4042329.3750000005</c:v>
                </c:pt>
                <c:pt idx="35">
                  <c:v>3892506.3649999998</c:v>
                </c:pt>
                <c:pt idx="36">
                  <c:v>3753225.6500000004</c:v>
                </c:pt>
                <c:pt idx="37">
                  <c:v>3620182.0549999992</c:v>
                </c:pt>
                <c:pt idx="38">
                  <c:v>3444744.8049999997</c:v>
                </c:pt>
                <c:pt idx="39">
                  <c:v>3516674.99</c:v>
                </c:pt>
                <c:pt idx="40">
                  <c:v>3912966.0749999997</c:v>
                </c:pt>
                <c:pt idx="41">
                  <c:v>3695296.1349999998</c:v>
                </c:pt>
                <c:pt idx="42">
                  <c:v>3671624.4250000003</c:v>
                </c:pt>
                <c:pt idx="43">
                  <c:v>3108498.7749999999</c:v>
                </c:pt>
                <c:pt idx="44">
                  <c:v>3069477.7200000007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F-4606-9756-3D172BA38796}"/>
            </c:ext>
          </c:extLst>
        </c:ser>
        <c:ser>
          <c:idx val="1"/>
          <c:order val="1"/>
          <c:tx>
            <c:v>Oil Revenue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size'!$Q$85:$Q$129</c:f>
              <c:numCache>
                <c:formatCode>General</c:formatCode>
                <c:ptCount val="45"/>
                <c:pt idx="0">
                  <c:v>38958001.706250004</c:v>
                </c:pt>
                <c:pt idx="1">
                  <c:v>32388808.502250005</c:v>
                </c:pt>
                <c:pt idx="2">
                  <c:v>27394107.257249996</c:v>
                </c:pt>
                <c:pt idx="3">
                  <c:v>23575074.333749998</c:v>
                </c:pt>
                <c:pt idx="4">
                  <c:v>20484961.065000001</c:v>
                </c:pt>
                <c:pt idx="5">
                  <c:v>17969831.037</c:v>
                </c:pt>
                <c:pt idx="6">
                  <c:v>16097442.466500001</c:v>
                </c:pt>
                <c:pt idx="7">
                  <c:v>14453971.092</c:v>
                </c:pt>
                <c:pt idx="8">
                  <c:v>13061478.316500001</c:v>
                </c:pt>
                <c:pt idx="9">
                  <c:v>11873629.872000001</c:v>
                </c:pt>
                <c:pt idx="10">
                  <c:v>10858961.043000001</c:v>
                </c:pt>
                <c:pt idx="11">
                  <c:v>9979011.5422499999</c:v>
                </c:pt>
                <c:pt idx="12">
                  <c:v>9199091.4412500001</c:v>
                </c:pt>
                <c:pt idx="13">
                  <c:v>8542101.4605000019</c:v>
                </c:pt>
                <c:pt idx="14">
                  <c:v>7818230.6864999998</c:v>
                </c:pt>
                <c:pt idx="15">
                  <c:v>7216849.5142500009</c:v>
                </c:pt>
                <c:pt idx="16">
                  <c:v>6808046.539499999</c:v>
                </c:pt>
                <c:pt idx="17">
                  <c:v>6404075.7997500002</c:v>
                </c:pt>
                <c:pt idx="18">
                  <c:v>6029939.1015000008</c:v>
                </c:pt>
                <c:pt idx="19">
                  <c:v>5685096.2265000008</c:v>
                </c:pt>
                <c:pt idx="20">
                  <c:v>5372777.4794999994</c:v>
                </c:pt>
                <c:pt idx="21">
                  <c:v>5087193.8692500005</c:v>
                </c:pt>
                <c:pt idx="22">
                  <c:v>4825667.2994999997</c:v>
                </c:pt>
                <c:pt idx="23">
                  <c:v>4586836.7947499994</c:v>
                </c:pt>
                <c:pt idx="24">
                  <c:v>4367315.1915000007</c:v>
                </c:pt>
                <c:pt idx="25">
                  <c:v>4164429.4852499999</c:v>
                </c:pt>
                <c:pt idx="26">
                  <c:v>3977665.7377499999</c:v>
                </c:pt>
                <c:pt idx="27">
                  <c:v>3804704.0820000004</c:v>
                </c:pt>
                <c:pt idx="28">
                  <c:v>3642906.0060000005</c:v>
                </c:pt>
                <c:pt idx="29">
                  <c:v>3493222.6814999999</c:v>
                </c:pt>
                <c:pt idx="30">
                  <c:v>3354680.2702499996</c:v>
                </c:pt>
                <c:pt idx="31">
                  <c:v>3221961.1784999995</c:v>
                </c:pt>
                <c:pt idx="32">
                  <c:v>3098154.1274999999</c:v>
                </c:pt>
                <c:pt idx="33">
                  <c:v>2982239.7817500001</c:v>
                </c:pt>
                <c:pt idx="34">
                  <c:v>2871706.4302499997</c:v>
                </c:pt>
                <c:pt idx="35">
                  <c:v>2768952.2872500001</c:v>
                </c:pt>
                <c:pt idx="36">
                  <c:v>2670800.5935</c:v>
                </c:pt>
                <c:pt idx="37">
                  <c:v>2541372.6611250001</c:v>
                </c:pt>
                <c:pt idx="38">
                  <c:v>2594420.2372500002</c:v>
                </c:pt>
                <c:pt idx="39">
                  <c:v>2886801.9907500003</c:v>
                </c:pt>
                <c:pt idx="40">
                  <c:v>2726214.6014999999</c:v>
                </c:pt>
                <c:pt idx="41">
                  <c:v>2723934.9757500002</c:v>
                </c:pt>
                <c:pt idx="42">
                  <c:v>2293368.7117500002</c:v>
                </c:pt>
                <c:pt idx="43">
                  <c:v>2519771.8972500004</c:v>
                </c:pt>
                <c:pt idx="44">
                  <c:v>2425519.99125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F-4606-9756-3D172BA3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64896"/>
        <c:axId val="1957865728"/>
      </c:scatterChart>
      <c:valAx>
        <c:axId val="195786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5728"/>
        <c:crosses val="autoZero"/>
        <c:crossBetween val="midCat"/>
      </c:valAx>
      <c:valAx>
        <c:axId val="1957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total revenue</a:t>
            </a:r>
            <a:r>
              <a:rPr lang="en-US" sz="1400" b="0" i="0" u="none" strike="noStrike" baseline="0">
                <a:effectLst/>
              </a:rPr>
              <a:t>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Cumulative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size'!$T$85:$T$129</c:f>
              <c:numCache>
                <c:formatCode>General</c:formatCode>
                <c:ptCount val="45"/>
                <c:pt idx="0">
                  <c:v>103622707.67625001</c:v>
                </c:pt>
                <c:pt idx="1">
                  <c:v>188817828.39850003</c:v>
                </c:pt>
                <c:pt idx="2">
                  <c:v>260113915.92575002</c:v>
                </c:pt>
                <c:pt idx="3">
                  <c:v>320820813.2895</c:v>
                </c:pt>
                <c:pt idx="4">
                  <c:v>373261013.3545</c:v>
                </c:pt>
                <c:pt idx="5">
                  <c:v>418997541.9515</c:v>
                </c:pt>
                <c:pt idx="6">
                  <c:v>459452515.54799998</c:v>
                </c:pt>
                <c:pt idx="7">
                  <c:v>495726050.13</c:v>
                </c:pt>
                <c:pt idx="8">
                  <c:v>528379416.6365</c:v>
                </c:pt>
                <c:pt idx="9">
                  <c:v>557957451.07850003</c:v>
                </c:pt>
                <c:pt idx="10">
                  <c:v>584910737.45150006</c:v>
                </c:pt>
                <c:pt idx="11">
                  <c:v>609608720.7437501</c:v>
                </c:pt>
                <c:pt idx="12">
                  <c:v>632334039.85500014</c:v>
                </c:pt>
                <c:pt idx="13">
                  <c:v>653345208.53550017</c:v>
                </c:pt>
                <c:pt idx="14">
                  <c:v>672741982.36200023</c:v>
                </c:pt>
                <c:pt idx="15">
                  <c:v>690556190.04625022</c:v>
                </c:pt>
                <c:pt idx="16">
                  <c:v>707146443.90575027</c:v>
                </c:pt>
                <c:pt idx="17">
                  <c:v>722778603.73550022</c:v>
                </c:pt>
                <c:pt idx="18">
                  <c:v>737489061.89700019</c:v>
                </c:pt>
                <c:pt idx="19">
                  <c:v>751347542.53350019</c:v>
                </c:pt>
                <c:pt idx="20">
                  <c:v>764426282.50300014</c:v>
                </c:pt>
                <c:pt idx="21">
                  <c:v>776796103.83225012</c:v>
                </c:pt>
                <c:pt idx="22">
                  <c:v>788517297.84175014</c:v>
                </c:pt>
                <c:pt idx="23">
                  <c:v>799645171.52150011</c:v>
                </c:pt>
                <c:pt idx="24">
                  <c:v>810229796.33800006</c:v>
                </c:pt>
                <c:pt idx="25">
                  <c:v>820313979.05325007</c:v>
                </c:pt>
                <c:pt idx="26">
                  <c:v>829936393.15100002</c:v>
                </c:pt>
                <c:pt idx="27">
                  <c:v>839132693.63800001</c:v>
                </c:pt>
                <c:pt idx="28">
                  <c:v>847932751.80400002</c:v>
                </c:pt>
                <c:pt idx="29">
                  <c:v>856363813.8405</c:v>
                </c:pt>
                <c:pt idx="30">
                  <c:v>864453445.29575002</c:v>
                </c:pt>
                <c:pt idx="31">
                  <c:v>872222566.98425007</c:v>
                </c:pt>
                <c:pt idx="32">
                  <c:v>879687983.70675004</c:v>
                </c:pt>
                <c:pt idx="33">
                  <c:v>886869669.66850007</c:v>
                </c:pt>
                <c:pt idx="34">
                  <c:v>893783705.47375011</c:v>
                </c:pt>
                <c:pt idx="35">
                  <c:v>900445164.12600017</c:v>
                </c:pt>
                <c:pt idx="36">
                  <c:v>906869190.36950016</c:v>
                </c:pt>
                <c:pt idx="37">
                  <c:v>913030745.08562517</c:v>
                </c:pt>
                <c:pt idx="38">
                  <c:v>919069910.12787521</c:v>
                </c:pt>
                <c:pt idx="39">
                  <c:v>925473387.10862517</c:v>
                </c:pt>
                <c:pt idx="40">
                  <c:v>932112567.78512514</c:v>
                </c:pt>
                <c:pt idx="41">
                  <c:v>938531798.8958751</c:v>
                </c:pt>
                <c:pt idx="42">
                  <c:v>944496792.03262508</c:v>
                </c:pt>
                <c:pt idx="43">
                  <c:v>950125062.70487511</c:v>
                </c:pt>
                <c:pt idx="44">
                  <c:v>955620060.41612506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8-409F-BDC0-988E6F05F855}"/>
            </c:ext>
          </c:extLst>
        </c:ser>
        <c:ser>
          <c:idx val="1"/>
          <c:order val="1"/>
          <c:tx>
            <c:v>Oil Cumulative Revenue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size'!$R$85:$R$129</c:f>
              <c:numCache>
                <c:formatCode>General</c:formatCode>
                <c:ptCount val="45"/>
                <c:pt idx="0">
                  <c:v>38958001.706250004</c:v>
                </c:pt>
                <c:pt idx="1">
                  <c:v>71346810.208500013</c:v>
                </c:pt>
                <c:pt idx="2">
                  <c:v>98740917.465750009</c:v>
                </c:pt>
                <c:pt idx="3">
                  <c:v>122315991.7995</c:v>
                </c:pt>
                <c:pt idx="4">
                  <c:v>142800952.86450002</c:v>
                </c:pt>
                <c:pt idx="5">
                  <c:v>160770783.90150002</c:v>
                </c:pt>
                <c:pt idx="6">
                  <c:v>176868226.36800003</c:v>
                </c:pt>
                <c:pt idx="7">
                  <c:v>191322197.46000004</c:v>
                </c:pt>
                <c:pt idx="8">
                  <c:v>204383675.77650005</c:v>
                </c:pt>
                <c:pt idx="9">
                  <c:v>216257305.64850006</c:v>
                </c:pt>
                <c:pt idx="10">
                  <c:v>227116266.69150007</c:v>
                </c:pt>
                <c:pt idx="11">
                  <c:v>237095278.23375008</c:v>
                </c:pt>
                <c:pt idx="12">
                  <c:v>246294369.67500007</c:v>
                </c:pt>
                <c:pt idx="13">
                  <c:v>254836471.13550007</c:v>
                </c:pt>
                <c:pt idx="14">
                  <c:v>262654701.82200009</c:v>
                </c:pt>
                <c:pt idx="15">
                  <c:v>269871551.33625007</c:v>
                </c:pt>
                <c:pt idx="16">
                  <c:v>276679597.87575006</c:v>
                </c:pt>
                <c:pt idx="17">
                  <c:v>283083673.67550004</c:v>
                </c:pt>
                <c:pt idx="18">
                  <c:v>289113612.77700001</c:v>
                </c:pt>
                <c:pt idx="19">
                  <c:v>294798709.00349998</c:v>
                </c:pt>
                <c:pt idx="20">
                  <c:v>300171486.48299998</c:v>
                </c:pt>
                <c:pt idx="21">
                  <c:v>305258680.35224998</c:v>
                </c:pt>
                <c:pt idx="22">
                  <c:v>310084347.65174997</c:v>
                </c:pt>
                <c:pt idx="23">
                  <c:v>314671184.44649994</c:v>
                </c:pt>
                <c:pt idx="24">
                  <c:v>319038499.63799995</c:v>
                </c:pt>
                <c:pt idx="25">
                  <c:v>323202929.12324995</c:v>
                </c:pt>
                <c:pt idx="26">
                  <c:v>327180594.86099994</c:v>
                </c:pt>
                <c:pt idx="27">
                  <c:v>330985298.94299996</c:v>
                </c:pt>
                <c:pt idx="28">
                  <c:v>334628204.94899994</c:v>
                </c:pt>
                <c:pt idx="29">
                  <c:v>338121427.63049996</c:v>
                </c:pt>
                <c:pt idx="30">
                  <c:v>341476107.90074998</c:v>
                </c:pt>
                <c:pt idx="31">
                  <c:v>344698069.07924998</c:v>
                </c:pt>
                <c:pt idx="32">
                  <c:v>347796223.20674998</c:v>
                </c:pt>
                <c:pt idx="33">
                  <c:v>350778462.9885</c:v>
                </c:pt>
                <c:pt idx="34">
                  <c:v>353650169.41874999</c:v>
                </c:pt>
                <c:pt idx="35">
                  <c:v>356419121.70599997</c:v>
                </c:pt>
                <c:pt idx="36">
                  <c:v>359089922.29949999</c:v>
                </c:pt>
                <c:pt idx="37">
                  <c:v>361631294.96062499</c:v>
                </c:pt>
                <c:pt idx="38">
                  <c:v>364225715.19787502</c:v>
                </c:pt>
                <c:pt idx="39">
                  <c:v>367112517.18862504</c:v>
                </c:pt>
                <c:pt idx="40">
                  <c:v>369838731.79012501</c:v>
                </c:pt>
                <c:pt idx="41">
                  <c:v>372562666.76587504</c:v>
                </c:pt>
                <c:pt idx="42">
                  <c:v>374856035.47762501</c:v>
                </c:pt>
                <c:pt idx="43">
                  <c:v>377375807.37487501</c:v>
                </c:pt>
                <c:pt idx="44">
                  <c:v>379801327.36612499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8-409F-BDC0-988E6F05F855}"/>
            </c:ext>
          </c:extLst>
        </c:ser>
        <c:ser>
          <c:idx val="2"/>
          <c:order val="2"/>
          <c:tx>
            <c:v>Gas Cumulative revenue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size'!$S$85:$S$129</c:f>
              <c:numCache>
                <c:formatCode>General</c:formatCode>
                <c:ptCount val="45"/>
                <c:pt idx="0">
                  <c:v>64664705.970000014</c:v>
                </c:pt>
                <c:pt idx="1">
                  <c:v>117471018.19000001</c:v>
                </c:pt>
                <c:pt idx="2">
                  <c:v>161372998.46000001</c:v>
                </c:pt>
                <c:pt idx="3">
                  <c:v>198504821.49000001</c:v>
                </c:pt>
                <c:pt idx="4">
                  <c:v>230460060.49000001</c:v>
                </c:pt>
                <c:pt idx="5">
                  <c:v>258226758.05000001</c:v>
                </c:pt>
                <c:pt idx="6">
                  <c:v>282584289.18000001</c:v>
                </c:pt>
                <c:pt idx="7">
                  <c:v>304403852.67000002</c:v>
                </c:pt>
                <c:pt idx="8">
                  <c:v>323995740.86000001</c:v>
                </c:pt>
                <c:pt idx="9">
                  <c:v>341700145.43000001</c:v>
                </c:pt>
                <c:pt idx="10">
                  <c:v>357794470.75999999</c:v>
                </c:pt>
                <c:pt idx="11">
                  <c:v>372513442.50999999</c:v>
                </c:pt>
                <c:pt idx="12">
                  <c:v>386039670.18000001</c:v>
                </c:pt>
                <c:pt idx="13">
                  <c:v>398508737.40000004</c:v>
                </c:pt>
                <c:pt idx="14">
                  <c:v>410087280.54000002</c:v>
                </c:pt>
                <c:pt idx="15">
                  <c:v>420684638.71000004</c:v>
                </c:pt>
                <c:pt idx="16">
                  <c:v>430466846.03000003</c:v>
                </c:pt>
                <c:pt idx="17">
                  <c:v>439694930.06</c:v>
                </c:pt>
                <c:pt idx="18">
                  <c:v>448375449.12</c:v>
                </c:pt>
                <c:pt idx="19">
                  <c:v>456548833.53000003</c:v>
                </c:pt>
                <c:pt idx="20">
                  <c:v>464254796.02000004</c:v>
                </c:pt>
                <c:pt idx="21">
                  <c:v>471537423.48000002</c:v>
                </c:pt>
                <c:pt idx="22">
                  <c:v>478432950.19</c:v>
                </c:pt>
                <c:pt idx="23">
                  <c:v>484973987.07499999</c:v>
                </c:pt>
                <c:pt idx="24">
                  <c:v>491191296.69999999</c:v>
                </c:pt>
                <c:pt idx="25">
                  <c:v>497111049.93000001</c:v>
                </c:pt>
                <c:pt idx="26">
                  <c:v>502755798.29000002</c:v>
                </c:pt>
                <c:pt idx="27">
                  <c:v>508147394.69499999</c:v>
                </c:pt>
                <c:pt idx="28">
                  <c:v>513304546.85500002</c:v>
                </c:pt>
                <c:pt idx="29">
                  <c:v>518242386.21000004</c:v>
                </c:pt>
                <c:pt idx="30">
                  <c:v>522977337.39500004</c:v>
                </c:pt>
                <c:pt idx="31">
                  <c:v>527524497.90500003</c:v>
                </c:pt>
                <c:pt idx="32">
                  <c:v>531891760.50000006</c:v>
                </c:pt>
                <c:pt idx="33">
                  <c:v>536091206.68000007</c:v>
                </c:pt>
                <c:pt idx="34">
                  <c:v>540133536.05500007</c:v>
                </c:pt>
                <c:pt idx="35">
                  <c:v>544026042.42000008</c:v>
                </c:pt>
                <c:pt idx="36">
                  <c:v>547779268.07000005</c:v>
                </c:pt>
                <c:pt idx="37">
                  <c:v>551399450.125</c:v>
                </c:pt>
                <c:pt idx="38">
                  <c:v>554844194.92999995</c:v>
                </c:pt>
                <c:pt idx="39">
                  <c:v>558360869.91999996</c:v>
                </c:pt>
                <c:pt idx="40">
                  <c:v>562273835.995</c:v>
                </c:pt>
                <c:pt idx="41">
                  <c:v>565969132.13</c:v>
                </c:pt>
                <c:pt idx="42">
                  <c:v>569640756.55499995</c:v>
                </c:pt>
                <c:pt idx="43">
                  <c:v>572749255.32999992</c:v>
                </c:pt>
                <c:pt idx="44">
                  <c:v>575818733.04999995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88-409F-BDC0-988E6F05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64896"/>
        <c:axId val="1957865728"/>
      </c:scatterChart>
      <c:valAx>
        <c:axId val="195786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5728"/>
        <c:crosses val="autoZero"/>
        <c:crossBetween val="midCat"/>
      </c:valAx>
      <c:valAx>
        <c:axId val="1957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U.S. Dollars ($)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08202099737532E-2"/>
          <c:y val="0.82291557305336838"/>
          <c:w val="0.94939151356080487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revenues</a:t>
            </a:r>
            <a:r>
              <a:rPr lang="en-US" sz="1400" b="0" i="0" u="none" strike="noStrike" baseline="0">
                <a:effectLst/>
              </a:rPr>
              <a:t>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Revenues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size'!$U$85:$U$129</c:f>
              <c:numCache>
                <c:formatCode>General</c:formatCode>
                <c:ptCount val="45"/>
                <c:pt idx="0">
                  <c:v>103622707.67625001</c:v>
                </c:pt>
                <c:pt idx="1">
                  <c:v>85195120.72225</c:v>
                </c:pt>
                <c:pt idx="2">
                  <c:v>71296087.527249992</c:v>
                </c:pt>
                <c:pt idx="3">
                  <c:v>60706897.363750011</c:v>
                </c:pt>
                <c:pt idx="4">
                  <c:v>52440200.064999998</c:v>
                </c:pt>
                <c:pt idx="5">
                  <c:v>45736528.597000003</c:v>
                </c:pt>
                <c:pt idx="6">
                  <c:v>40454973.596499994</c:v>
                </c:pt>
                <c:pt idx="7">
                  <c:v>36273534.582000002</c:v>
                </c:pt>
                <c:pt idx="8">
                  <c:v>32653366.506500002</c:v>
                </c:pt>
                <c:pt idx="9">
                  <c:v>29578034.442000002</c:v>
                </c:pt>
                <c:pt idx="10">
                  <c:v>26953286.373</c:v>
                </c:pt>
                <c:pt idx="11">
                  <c:v>24697983.29225</c:v>
                </c:pt>
                <c:pt idx="12">
                  <c:v>22725319.111249998</c:v>
                </c:pt>
                <c:pt idx="13">
                  <c:v>21011168.680500001</c:v>
                </c:pt>
                <c:pt idx="14">
                  <c:v>19396773.826500002</c:v>
                </c:pt>
                <c:pt idx="15">
                  <c:v>17814207.684250005</c:v>
                </c:pt>
                <c:pt idx="16">
                  <c:v>16590253.859499998</c:v>
                </c:pt>
                <c:pt idx="17">
                  <c:v>15632159.829749998</c:v>
                </c:pt>
                <c:pt idx="18">
                  <c:v>14710458.161500001</c:v>
                </c:pt>
                <c:pt idx="19">
                  <c:v>13858480.636500001</c:v>
                </c:pt>
                <c:pt idx="20">
                  <c:v>13078739.9695</c:v>
                </c:pt>
                <c:pt idx="21">
                  <c:v>12369821.32925</c:v>
                </c:pt>
                <c:pt idx="22">
                  <c:v>11721194.009500001</c:v>
                </c:pt>
                <c:pt idx="23">
                  <c:v>11127873.679749999</c:v>
                </c:pt>
                <c:pt idx="24">
                  <c:v>10584624.816500001</c:v>
                </c:pt>
                <c:pt idx="25">
                  <c:v>10084182.71525</c:v>
                </c:pt>
                <c:pt idx="26">
                  <c:v>9622414.0977499988</c:v>
                </c:pt>
                <c:pt idx="27">
                  <c:v>9196300.4869999997</c:v>
                </c:pt>
                <c:pt idx="28">
                  <c:v>8800058.1660000011</c:v>
                </c:pt>
                <c:pt idx="29">
                  <c:v>8431062.0364999995</c:v>
                </c:pt>
                <c:pt idx="30">
                  <c:v>8089631.4552499987</c:v>
                </c:pt>
                <c:pt idx="31">
                  <c:v>7769121.6884999992</c:v>
                </c:pt>
                <c:pt idx="32">
                  <c:v>7465416.7225000001</c:v>
                </c:pt>
                <c:pt idx="33">
                  <c:v>7181685.9617499998</c:v>
                </c:pt>
                <c:pt idx="34">
                  <c:v>6914035.8052500002</c:v>
                </c:pt>
                <c:pt idx="35">
                  <c:v>6661458.6522499993</c:v>
                </c:pt>
                <c:pt idx="36">
                  <c:v>6424026.2434999999</c:v>
                </c:pt>
                <c:pt idx="37">
                  <c:v>6161554.7161249993</c:v>
                </c:pt>
                <c:pt idx="38">
                  <c:v>6039165.0422499999</c:v>
                </c:pt>
                <c:pt idx="39">
                  <c:v>6403476.9807500001</c:v>
                </c:pt>
                <c:pt idx="40">
                  <c:v>6639180.6765000001</c:v>
                </c:pt>
                <c:pt idx="41">
                  <c:v>6419231.11075</c:v>
                </c:pt>
                <c:pt idx="42">
                  <c:v>5964993.1367500005</c:v>
                </c:pt>
                <c:pt idx="43">
                  <c:v>5628270.6722500008</c:v>
                </c:pt>
                <c:pt idx="44">
                  <c:v>5494997.7112500006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5-4A0E-A998-31A45C1E0759}"/>
            </c:ext>
          </c:extLst>
        </c:ser>
        <c:ser>
          <c:idx val="1"/>
          <c:order val="1"/>
          <c:tx>
            <c:v>Cumulative revenue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size'!$T$85:$T$129</c:f>
              <c:numCache>
                <c:formatCode>General</c:formatCode>
                <c:ptCount val="45"/>
                <c:pt idx="0">
                  <c:v>103622707.67625001</c:v>
                </c:pt>
                <c:pt idx="1">
                  <c:v>188817828.39850003</c:v>
                </c:pt>
                <c:pt idx="2">
                  <c:v>260113915.92575002</c:v>
                </c:pt>
                <c:pt idx="3">
                  <c:v>320820813.2895</c:v>
                </c:pt>
                <c:pt idx="4">
                  <c:v>373261013.3545</c:v>
                </c:pt>
                <c:pt idx="5">
                  <c:v>418997541.9515</c:v>
                </c:pt>
                <c:pt idx="6">
                  <c:v>459452515.54799998</c:v>
                </c:pt>
                <c:pt idx="7">
                  <c:v>495726050.13</c:v>
                </c:pt>
                <c:pt idx="8">
                  <c:v>528379416.6365</c:v>
                </c:pt>
                <c:pt idx="9">
                  <c:v>557957451.07850003</c:v>
                </c:pt>
                <c:pt idx="10">
                  <c:v>584910737.45150006</c:v>
                </c:pt>
                <c:pt idx="11">
                  <c:v>609608720.7437501</c:v>
                </c:pt>
                <c:pt idx="12">
                  <c:v>632334039.85500014</c:v>
                </c:pt>
                <c:pt idx="13">
                  <c:v>653345208.53550017</c:v>
                </c:pt>
                <c:pt idx="14">
                  <c:v>672741982.36200023</c:v>
                </c:pt>
                <c:pt idx="15">
                  <c:v>690556190.04625022</c:v>
                </c:pt>
                <c:pt idx="16">
                  <c:v>707146443.90575027</c:v>
                </c:pt>
                <c:pt idx="17">
                  <c:v>722778603.73550022</c:v>
                </c:pt>
                <c:pt idx="18">
                  <c:v>737489061.89700019</c:v>
                </c:pt>
                <c:pt idx="19">
                  <c:v>751347542.53350019</c:v>
                </c:pt>
                <c:pt idx="20">
                  <c:v>764426282.50300014</c:v>
                </c:pt>
                <c:pt idx="21">
                  <c:v>776796103.83225012</c:v>
                </c:pt>
                <c:pt idx="22">
                  <c:v>788517297.84175014</c:v>
                </c:pt>
                <c:pt idx="23">
                  <c:v>799645171.52150011</c:v>
                </c:pt>
                <c:pt idx="24">
                  <c:v>810229796.33800006</c:v>
                </c:pt>
                <c:pt idx="25">
                  <c:v>820313979.05325007</c:v>
                </c:pt>
                <c:pt idx="26">
                  <c:v>829936393.15100002</c:v>
                </c:pt>
                <c:pt idx="27">
                  <c:v>839132693.63800001</c:v>
                </c:pt>
                <c:pt idx="28">
                  <c:v>847932751.80400002</c:v>
                </c:pt>
                <c:pt idx="29">
                  <c:v>856363813.8405</c:v>
                </c:pt>
                <c:pt idx="30">
                  <c:v>864453445.29575002</c:v>
                </c:pt>
                <c:pt idx="31">
                  <c:v>872222566.98425007</c:v>
                </c:pt>
                <c:pt idx="32">
                  <c:v>879687983.70675004</c:v>
                </c:pt>
                <c:pt idx="33">
                  <c:v>886869669.66850007</c:v>
                </c:pt>
                <c:pt idx="34">
                  <c:v>893783705.47375011</c:v>
                </c:pt>
                <c:pt idx="35">
                  <c:v>900445164.12600017</c:v>
                </c:pt>
                <c:pt idx="36">
                  <c:v>906869190.36950016</c:v>
                </c:pt>
                <c:pt idx="37">
                  <c:v>913030745.08562517</c:v>
                </c:pt>
                <c:pt idx="38">
                  <c:v>919069910.12787521</c:v>
                </c:pt>
                <c:pt idx="39">
                  <c:v>925473387.10862517</c:v>
                </c:pt>
                <c:pt idx="40">
                  <c:v>932112567.78512514</c:v>
                </c:pt>
                <c:pt idx="41">
                  <c:v>938531798.8958751</c:v>
                </c:pt>
                <c:pt idx="42">
                  <c:v>944496792.03262508</c:v>
                </c:pt>
                <c:pt idx="43">
                  <c:v>950125062.70487511</c:v>
                </c:pt>
                <c:pt idx="44">
                  <c:v>955620060.41612506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3-4798-AFB2-0D490768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64896"/>
        <c:axId val="1957865728"/>
      </c:scatterChart>
      <c:valAx>
        <c:axId val="195786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5728"/>
        <c:crosses val="autoZero"/>
        <c:crossBetween val="midCat"/>
      </c:valAx>
      <c:valAx>
        <c:axId val="1957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differential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size'!$J$85:$J$129</c:f>
              <c:numCache>
                <c:formatCode>General</c:formatCode>
                <c:ptCount val="45"/>
                <c:pt idx="0">
                  <c:v>2452.4145399999998</c:v>
                </c:pt>
                <c:pt idx="1">
                  <c:v>2189.4526660000001</c:v>
                </c:pt>
                <c:pt idx="2">
                  <c:v>1970.675467</c:v>
                </c:pt>
                <c:pt idx="3">
                  <c:v>1789.4580280999999</c:v>
                </c:pt>
                <c:pt idx="4">
                  <c:v>1630.0127261000002</c:v>
                </c:pt>
                <c:pt idx="5">
                  <c:v>1486.1238220999999</c:v>
                </c:pt>
                <c:pt idx="6">
                  <c:v>1380.1948754</c:v>
                </c:pt>
                <c:pt idx="7">
                  <c:v>1280.7794366999999</c:v>
                </c:pt>
                <c:pt idx="8">
                  <c:v>1192.5074430999998</c:v>
                </c:pt>
                <c:pt idx="9">
                  <c:v>1114.0566749999998</c:v>
                </c:pt>
                <c:pt idx="10">
                  <c:v>1044.7696389999996</c:v>
                </c:pt>
                <c:pt idx="11">
                  <c:v>982.6683923999999</c:v>
                </c:pt>
                <c:pt idx="12">
                  <c:v>926.0621944999998</c:v>
                </c:pt>
                <c:pt idx="13">
                  <c:v>877.09908709999979</c:v>
                </c:pt>
                <c:pt idx="14">
                  <c:v>821.41434270000002</c:v>
                </c:pt>
                <c:pt idx="15">
                  <c:v>775.38744219999978</c:v>
                </c:pt>
                <c:pt idx="16">
                  <c:v>742.94554219999998</c:v>
                </c:pt>
                <c:pt idx="17">
                  <c:v>710.5467926</c:v>
                </c:pt>
                <c:pt idx="18">
                  <c:v>679.9652155</c:v>
                </c:pt>
                <c:pt idx="19">
                  <c:v>651.45324800000049</c:v>
                </c:pt>
                <c:pt idx="20">
                  <c:v>625.30368590000046</c:v>
                </c:pt>
                <c:pt idx="21">
                  <c:v>601.12356720000059</c:v>
                </c:pt>
                <c:pt idx="22">
                  <c:v>578.74615368000059</c:v>
                </c:pt>
                <c:pt idx="23">
                  <c:v>558.07147063000059</c:v>
                </c:pt>
                <c:pt idx="24">
                  <c:v>538.9030698800002</c:v>
                </c:pt>
                <c:pt idx="25">
                  <c:v>521.05670498000018</c:v>
                </c:pt>
                <c:pt idx="26">
                  <c:v>504.48314792000053</c:v>
                </c:pt>
                <c:pt idx="27">
                  <c:v>489.03849117000027</c:v>
                </c:pt>
                <c:pt idx="28">
                  <c:v>474.59526209000046</c:v>
                </c:pt>
                <c:pt idx="29">
                  <c:v>461.09420176000049</c:v>
                </c:pt>
                <c:pt idx="30">
                  <c:v>448.53568429000063</c:v>
                </c:pt>
                <c:pt idx="31">
                  <c:v>436.56466299000056</c:v>
                </c:pt>
                <c:pt idx="32">
                  <c:v>425.33741442000053</c:v>
                </c:pt>
                <c:pt idx="33">
                  <c:v>414.76741536000031</c:v>
                </c:pt>
                <c:pt idx="34">
                  <c:v>404.70013149000033</c:v>
                </c:pt>
                <c:pt idx="35">
                  <c:v>395.28020470000058</c:v>
                </c:pt>
                <c:pt idx="36">
                  <c:v>386.36510686000031</c:v>
                </c:pt>
                <c:pt idx="37">
                  <c:v>378.28020351000043</c:v>
                </c:pt>
                <c:pt idx="38">
                  <c:v>382.82951072000071</c:v>
                </c:pt>
                <c:pt idx="39">
                  <c:v>419.4709742000008</c:v>
                </c:pt>
                <c:pt idx="40">
                  <c:v>404.15111715000091</c:v>
                </c:pt>
                <c:pt idx="41">
                  <c:v>402.90819382000097</c:v>
                </c:pt>
                <c:pt idx="42">
                  <c:v>389.53111735000084</c:v>
                </c:pt>
                <c:pt idx="43">
                  <c:v>385.78337902000089</c:v>
                </c:pt>
                <c:pt idx="44">
                  <c:v>377.15781190000087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4146-A274-135D2DD5CC8B}"/>
            </c:ext>
          </c:extLst>
        </c:ser>
        <c:ser>
          <c:idx val="1"/>
          <c:order val="1"/>
          <c:tx>
            <c:v>Cluster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size'!$K$85:$K$129</c:f>
              <c:numCache>
                <c:formatCode>General</c:formatCode>
                <c:ptCount val="45"/>
                <c:pt idx="0">
                  <c:v>2781.5128782100001</c:v>
                </c:pt>
                <c:pt idx="1">
                  <c:v>2745.4429956699996</c:v>
                </c:pt>
                <c:pt idx="2">
                  <c:v>2706.5183992800003</c:v>
                </c:pt>
                <c:pt idx="3">
                  <c:v>2668.4685501199997</c:v>
                </c:pt>
                <c:pt idx="4">
                  <c:v>2623.0263461200002</c:v>
                </c:pt>
                <c:pt idx="5">
                  <c:v>2587.4793012</c:v>
                </c:pt>
                <c:pt idx="6">
                  <c:v>2552.5721544400003</c:v>
                </c:pt>
                <c:pt idx="7">
                  <c:v>2519.0897051600004</c:v>
                </c:pt>
                <c:pt idx="8">
                  <c:v>2485.8905470299997</c:v>
                </c:pt>
                <c:pt idx="9">
                  <c:v>2453.3113944900001</c:v>
                </c:pt>
                <c:pt idx="10">
                  <c:v>2422.1340091800002</c:v>
                </c:pt>
                <c:pt idx="11">
                  <c:v>2391.19989463</c:v>
                </c:pt>
                <c:pt idx="12">
                  <c:v>2360.33789849</c:v>
                </c:pt>
                <c:pt idx="13">
                  <c:v>2332.5182032500002</c:v>
                </c:pt>
                <c:pt idx="14">
                  <c:v>2296.9280530699998</c:v>
                </c:pt>
                <c:pt idx="15">
                  <c:v>2258.8229631300001</c:v>
                </c:pt>
                <c:pt idx="16">
                  <c:v>2235.8712118900003</c:v>
                </c:pt>
                <c:pt idx="17">
                  <c:v>2209.80531488</c:v>
                </c:pt>
                <c:pt idx="18">
                  <c:v>2184.2093714100001</c:v>
                </c:pt>
                <c:pt idx="19">
                  <c:v>2158.0270592900001</c:v>
                </c:pt>
                <c:pt idx="20">
                  <c:v>2133.0373443099998</c:v>
                </c:pt>
                <c:pt idx="21">
                  <c:v>2108.1883572400002</c:v>
                </c:pt>
                <c:pt idx="22">
                  <c:v>2083.6053027099997</c:v>
                </c:pt>
                <c:pt idx="23">
                  <c:v>2059.5252247399999</c:v>
                </c:pt>
                <c:pt idx="24">
                  <c:v>2035.7898082400002</c:v>
                </c:pt>
                <c:pt idx="25">
                  <c:v>2012.6671946800002</c:v>
                </c:pt>
                <c:pt idx="26">
                  <c:v>1989.9291727299999</c:v>
                </c:pt>
                <c:pt idx="27">
                  <c:v>1967.7493307699999</c:v>
                </c:pt>
                <c:pt idx="28">
                  <c:v>1945.7716329099999</c:v>
                </c:pt>
                <c:pt idx="29">
                  <c:v>1924.3591778099999</c:v>
                </c:pt>
                <c:pt idx="30">
                  <c:v>1903.5716732300002</c:v>
                </c:pt>
                <c:pt idx="31">
                  <c:v>1882.66112451</c:v>
                </c:pt>
                <c:pt idx="32">
                  <c:v>1862.5088430100004</c:v>
                </c:pt>
                <c:pt idx="33">
                  <c:v>1842.59658532</c:v>
                </c:pt>
                <c:pt idx="34">
                  <c:v>1823.1504442099999</c:v>
                </c:pt>
                <c:pt idx="35">
                  <c:v>1804.02283091</c:v>
                </c:pt>
                <c:pt idx="36">
                  <c:v>1785.2184488400003</c:v>
                </c:pt>
                <c:pt idx="37">
                  <c:v>1766.7604950300001</c:v>
                </c:pt>
                <c:pt idx="38">
                  <c:v>1750.3820896500001</c:v>
                </c:pt>
                <c:pt idx="39">
                  <c:v>1742.1791906600001</c:v>
                </c:pt>
                <c:pt idx="40">
                  <c:v>1716.0501113599998</c:v>
                </c:pt>
                <c:pt idx="41">
                  <c:v>1707.3999323</c:v>
                </c:pt>
                <c:pt idx="42">
                  <c:v>1678.57230054</c:v>
                </c:pt>
                <c:pt idx="43">
                  <c:v>1668.8444205000001</c:v>
                </c:pt>
                <c:pt idx="44">
                  <c:v>1649.8326880999998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4-4146-A274-135D2DD5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7199"/>
        <c:axId val="884478431"/>
      </c:scatterChart>
      <c:valAx>
        <c:axId val="8844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8431"/>
        <c:crosses val="autoZero"/>
        <c:crossBetween val="midCat"/>
      </c:valAx>
      <c:valAx>
        <c:axId val="8844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Difference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6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Flowrate (Cluster 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gas 3.5 cluster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size'!$B$85:$B$129</c:f>
              <c:numCache>
                <c:formatCode>General</c:formatCode>
                <c:ptCount val="45"/>
                <c:pt idx="0">
                  <c:v>16.0944</c:v>
                </c:pt>
                <c:pt idx="1">
                  <c:v>12.883459999999999</c:v>
                </c:pt>
                <c:pt idx="2">
                  <c:v>10.484209999999999</c:v>
                </c:pt>
                <c:pt idx="3">
                  <c:v>8.6704310000000007</c:v>
                </c:pt>
                <c:pt idx="4">
                  <c:v>7.2915799999999997</c:v>
                </c:pt>
                <c:pt idx="5">
                  <c:v>6.1871600000000004</c:v>
                </c:pt>
                <c:pt idx="6">
                  <c:v>5.2889929999999996</c:v>
                </c:pt>
                <c:pt idx="7">
                  <c:v>4.628673</c:v>
                </c:pt>
                <c:pt idx="8">
                  <c:v>4.0517440000000002</c:v>
                </c:pt>
                <c:pt idx="9">
                  <c:v>3.5670989999999998</c:v>
                </c:pt>
                <c:pt idx="10">
                  <c:v>3.1574399999999998</c:v>
                </c:pt>
                <c:pt idx="11">
                  <c:v>2.8106140000000002</c:v>
                </c:pt>
                <c:pt idx="12">
                  <c:v>2.5130409999999999</c:v>
                </c:pt>
                <c:pt idx="13">
                  <c:v>2.252046</c:v>
                </c:pt>
                <c:pt idx="14">
                  <c:v>2.0342760000000002</c:v>
                </c:pt>
                <c:pt idx="15">
                  <c:v>1.795895</c:v>
                </c:pt>
                <c:pt idx="16">
                  <c:v>1.6040000000000001</c:v>
                </c:pt>
                <c:pt idx="17">
                  <c:v>1.473984</c:v>
                </c:pt>
                <c:pt idx="18">
                  <c:v>1.3472090000000001</c:v>
                </c:pt>
                <c:pt idx="19">
                  <c:v>1.2308250000000001</c:v>
                </c:pt>
                <c:pt idx="20">
                  <c:v>1.125359</c:v>
                </c:pt>
                <c:pt idx="21">
                  <c:v>1.0308729999999999</c:v>
                </c:pt>
                <c:pt idx="22">
                  <c:v>0.94584080000000004</c:v>
                </c:pt>
                <c:pt idx="23">
                  <c:v>0.86925949999999996</c:v>
                </c:pt>
                <c:pt idx="24">
                  <c:v>0.80034249999999996</c:v>
                </c:pt>
                <c:pt idx="25">
                  <c:v>0.73797100000000004</c:v>
                </c:pt>
                <c:pt idx="26">
                  <c:v>0.68105740000000003</c:v>
                </c:pt>
                <c:pt idx="27">
                  <c:v>0.62958250000000004</c:v>
                </c:pt>
                <c:pt idx="28">
                  <c:v>0.58261320000000005</c:v>
                </c:pt>
                <c:pt idx="29">
                  <c:v>0.53955070000000005</c:v>
                </c:pt>
                <c:pt idx="30">
                  <c:v>0.50031130000000001</c:v>
                </c:pt>
                <c:pt idx="31">
                  <c:v>0.464727</c:v>
                </c:pt>
                <c:pt idx="32">
                  <c:v>0.43118030000000002</c:v>
                </c:pt>
                <c:pt idx="33">
                  <c:v>0.40023740000000002</c:v>
                </c:pt>
                <c:pt idx="34">
                  <c:v>0.3719673</c:v>
                </c:pt>
                <c:pt idx="35">
                  <c:v>0.34523409999999999</c:v>
                </c:pt>
                <c:pt idx="36">
                  <c:v>0.32101360000000001</c:v>
                </c:pt>
                <c:pt idx="37">
                  <c:v>0.29819649999999998</c:v>
                </c:pt>
                <c:pt idx="38">
                  <c:v>0.2633741</c:v>
                </c:pt>
                <c:pt idx="39">
                  <c:v>0.29501080000000002</c:v>
                </c:pt>
                <c:pt idx="40">
                  <c:v>0.41071950000000002</c:v>
                </c:pt>
                <c:pt idx="41">
                  <c:v>0.3683207</c:v>
                </c:pt>
                <c:pt idx="42">
                  <c:v>0.36892130000000001</c:v>
                </c:pt>
                <c:pt idx="43">
                  <c:v>0.23317070000000001</c:v>
                </c:pt>
                <c:pt idx="44">
                  <c:v>0.22998479999999999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F-4668-96F1-3F2D4B3D58CB}"/>
            </c:ext>
          </c:extLst>
        </c:ser>
        <c:ser>
          <c:idx val="2"/>
          <c:order val="1"/>
          <c:tx>
            <c:v>gas 4 cluster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'Tubing size'!$Y$141:$Y$150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size'!$Z$141:$Z$150</c:f>
              <c:numCache>
                <c:formatCode>General</c:formatCode>
                <c:ptCount val="10"/>
                <c:pt idx="0">
                  <c:v>16.547450000000001</c:v>
                </c:pt>
                <c:pt idx="1">
                  <c:v>13.14969</c:v>
                </c:pt>
                <c:pt idx="2">
                  <c:v>10.66615</c:v>
                </c:pt>
                <c:pt idx="3">
                  <c:v>8.8144329999999993</c:v>
                </c:pt>
                <c:pt idx="4">
                  <c:v>7.4058859999999997</c:v>
                </c:pt>
                <c:pt idx="5">
                  <c:v>6.2704979999999999</c:v>
                </c:pt>
                <c:pt idx="6">
                  <c:v>5.3223760000000002</c:v>
                </c:pt>
                <c:pt idx="7">
                  <c:v>4.6758980000000001</c:v>
                </c:pt>
                <c:pt idx="8">
                  <c:v>4.0871240000000002</c:v>
                </c:pt>
                <c:pt idx="9">
                  <c:v>3.5936180000000002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6F-4668-96F1-3F2D4B3D58CB}"/>
            </c:ext>
          </c:extLst>
        </c:ser>
        <c:ser>
          <c:idx val="1"/>
          <c:order val="2"/>
          <c:tx>
            <c:v>gas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size'!$Y$160:$Y$169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size'!$Z$160:$Z$169</c:f>
              <c:numCache>
                <c:formatCode>General</c:formatCode>
                <c:ptCount val="10"/>
                <c:pt idx="0">
                  <c:v>17.112839999999998</c:v>
                </c:pt>
                <c:pt idx="1">
                  <c:v>13.565149999999999</c:v>
                </c:pt>
                <c:pt idx="2">
                  <c:v>10.93685</c:v>
                </c:pt>
                <c:pt idx="3">
                  <c:v>8.9883550000000003</c:v>
                </c:pt>
                <c:pt idx="4">
                  <c:v>7.5284899999999997</c:v>
                </c:pt>
                <c:pt idx="5">
                  <c:v>6.3474069999999996</c:v>
                </c:pt>
                <c:pt idx="6">
                  <c:v>5.4170790000000002</c:v>
                </c:pt>
                <c:pt idx="7">
                  <c:v>4.7150819999999998</c:v>
                </c:pt>
                <c:pt idx="8">
                  <c:v>4.117559</c:v>
                </c:pt>
                <c:pt idx="9">
                  <c:v>3.6185420000000001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6F-4668-96F1-3F2D4B3D58CB}"/>
            </c:ext>
          </c:extLst>
        </c:ser>
        <c:ser>
          <c:idx val="3"/>
          <c:order val="3"/>
          <c:tx>
            <c:v>gas 6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'Tubing size'!$Y$179:$Y$188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size'!$Z$179:$Z$188</c:f>
              <c:numCache>
                <c:formatCode>General</c:formatCode>
                <c:ptCount val="10"/>
                <c:pt idx="0">
                  <c:v>17.475110000000001</c:v>
                </c:pt>
                <c:pt idx="1">
                  <c:v>13.75854</c:v>
                </c:pt>
                <c:pt idx="2">
                  <c:v>11.089230000000001</c:v>
                </c:pt>
                <c:pt idx="3">
                  <c:v>9.0812550000000005</c:v>
                </c:pt>
                <c:pt idx="4">
                  <c:v>7.59598</c:v>
                </c:pt>
                <c:pt idx="5">
                  <c:v>6.4255230000000001</c:v>
                </c:pt>
                <c:pt idx="6">
                  <c:v>5.5073629999999998</c:v>
                </c:pt>
                <c:pt idx="7">
                  <c:v>4.7197019999999998</c:v>
                </c:pt>
                <c:pt idx="8">
                  <c:v>4.1212900000000001</c:v>
                </c:pt>
                <c:pt idx="9">
                  <c:v>3.6227429999999998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6F-4668-96F1-3F2D4B3D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6160"/>
        <c:axId val="1957866560"/>
      </c:scatterChart>
      <c:valAx>
        <c:axId val="195785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6560"/>
        <c:crosses val="autoZero"/>
        <c:crossBetween val="midCat"/>
      </c:valAx>
      <c:valAx>
        <c:axId val="1957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Flowrate (Cluster 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oil 3.5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size'!$L$85:$L$129</c:f>
              <c:numCache>
                <c:formatCode>General</c:formatCode>
                <c:ptCount val="45"/>
                <c:pt idx="0">
                  <c:v>422.4359</c:v>
                </c:pt>
                <c:pt idx="1">
                  <c:v>343.76690000000002</c:v>
                </c:pt>
                <c:pt idx="2">
                  <c:v>284.29489999999998</c:v>
                </c:pt>
                <c:pt idx="3">
                  <c:v>239.0838</c:v>
                </c:pt>
                <c:pt idx="4">
                  <c:v>202.87090000000001</c:v>
                </c:pt>
                <c:pt idx="5">
                  <c:v>173.42080000000001</c:v>
                </c:pt>
                <c:pt idx="6">
                  <c:v>151.7696</c:v>
                </c:pt>
                <c:pt idx="7">
                  <c:v>132.8527</c:v>
                </c:pt>
                <c:pt idx="8">
                  <c:v>116.96169999999999</c:v>
                </c:pt>
                <c:pt idx="9">
                  <c:v>103.52930000000001</c:v>
                </c:pt>
                <c:pt idx="10">
                  <c:v>92.157229999999998</c:v>
                </c:pt>
                <c:pt idx="11">
                  <c:v>82.400120000000001</c:v>
                </c:pt>
                <c:pt idx="12">
                  <c:v>73.842370000000003</c:v>
                </c:pt>
                <c:pt idx="13">
                  <c:v>66.701890000000006</c:v>
                </c:pt>
                <c:pt idx="14">
                  <c:v>58.885620000000003</c:v>
                </c:pt>
                <c:pt idx="15">
                  <c:v>52.59357</c:v>
                </c:pt>
                <c:pt idx="16">
                  <c:v>48.330500000000001</c:v>
                </c:pt>
                <c:pt idx="17">
                  <c:v>44.173639999999999</c:v>
                </c:pt>
                <c:pt idx="18">
                  <c:v>40.357550000000003</c:v>
                </c:pt>
                <c:pt idx="19">
                  <c:v>36.899430000000002</c:v>
                </c:pt>
                <c:pt idx="20">
                  <c:v>33.801299999999998</c:v>
                </c:pt>
                <c:pt idx="21">
                  <c:v>31.013190000000002</c:v>
                </c:pt>
                <c:pt idx="22">
                  <c:v>28.50216</c:v>
                </c:pt>
                <c:pt idx="23">
                  <c:v>26.242439999999998</c:v>
                </c:pt>
                <c:pt idx="24">
                  <c:v>24.197340000000001</c:v>
                </c:pt>
                <c:pt idx="25">
                  <c:v>22.331209999999999</c:v>
                </c:pt>
                <c:pt idx="26">
                  <c:v>20.64339</c:v>
                </c:pt>
                <c:pt idx="27">
                  <c:v>19.10331</c:v>
                </c:pt>
                <c:pt idx="28">
                  <c:v>17.69134</c:v>
                </c:pt>
                <c:pt idx="29">
                  <c:v>16.404710000000001</c:v>
                </c:pt>
                <c:pt idx="30">
                  <c:v>15.23794</c:v>
                </c:pt>
                <c:pt idx="31">
                  <c:v>14.137980000000001</c:v>
                </c:pt>
                <c:pt idx="32">
                  <c:v>13.123390000000001</c:v>
                </c:pt>
                <c:pt idx="33">
                  <c:v>12.196440000000001</c:v>
                </c:pt>
                <c:pt idx="34">
                  <c:v>11.319879999999999</c:v>
                </c:pt>
                <c:pt idx="35">
                  <c:v>10.52572</c:v>
                </c:pt>
                <c:pt idx="36">
                  <c:v>9.7775879999999997</c:v>
                </c:pt>
                <c:pt idx="37">
                  <c:v>8.6358090000000001</c:v>
                </c:pt>
                <c:pt idx="38">
                  <c:v>9.6729099999999999</c:v>
                </c:pt>
                <c:pt idx="39">
                  <c:v>13.467090000000001</c:v>
                </c:pt>
                <c:pt idx="40">
                  <c:v>12.07687</c:v>
                </c:pt>
                <c:pt idx="41">
                  <c:v>12.28145</c:v>
                </c:pt>
                <c:pt idx="42">
                  <c:v>7.6462240000000001</c:v>
                </c:pt>
                <c:pt idx="43">
                  <c:v>10.64912</c:v>
                </c:pt>
                <c:pt idx="44">
                  <c:v>9.915972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7-4BF2-8A62-42A022AD2A3D}"/>
            </c:ext>
          </c:extLst>
        </c:ser>
        <c:ser>
          <c:idx val="2"/>
          <c:order val="1"/>
          <c:tx>
            <c:v>oil 4 in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'Tubing size'!$Y$141:$Y$150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size'!$AJ$141:$AJ$150</c:f>
              <c:numCache>
                <c:formatCode>General</c:formatCode>
                <c:ptCount val="10"/>
                <c:pt idx="0">
                  <c:v>542.57439999999997</c:v>
                </c:pt>
                <c:pt idx="1">
                  <c:v>431.1653</c:v>
                </c:pt>
                <c:pt idx="2">
                  <c:v>349.73239999999998</c:v>
                </c:pt>
                <c:pt idx="3">
                  <c:v>289.01659999999998</c:v>
                </c:pt>
                <c:pt idx="4">
                  <c:v>242.83170000000001</c:v>
                </c:pt>
                <c:pt idx="5">
                  <c:v>205.60339999999999</c:v>
                </c:pt>
                <c:pt idx="6">
                  <c:v>174.5154</c:v>
                </c:pt>
                <c:pt idx="7">
                  <c:v>153.31809999999999</c:v>
                </c:pt>
                <c:pt idx="8">
                  <c:v>134.0128</c:v>
                </c:pt>
                <c:pt idx="9">
                  <c:v>117.8312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7-4BF2-8A62-42A022AD2A3D}"/>
            </c:ext>
          </c:extLst>
        </c:ser>
        <c:ser>
          <c:idx val="1"/>
          <c:order val="2"/>
          <c:tx>
            <c:v>oil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size'!$Y$160:$Y$169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size'!$AJ$160:$AJ$169</c:f>
              <c:numCache>
                <c:formatCode>General</c:formatCode>
                <c:ptCount val="10"/>
                <c:pt idx="0">
                  <c:v>561.11310000000003</c:v>
                </c:pt>
                <c:pt idx="1">
                  <c:v>444.78789999999998</c:v>
                </c:pt>
                <c:pt idx="2">
                  <c:v>358.60849999999999</c:v>
                </c:pt>
                <c:pt idx="3">
                  <c:v>294.71929999999998</c:v>
                </c:pt>
                <c:pt idx="4">
                  <c:v>246.85169999999999</c:v>
                </c:pt>
                <c:pt idx="5">
                  <c:v>208.12520000000001</c:v>
                </c:pt>
                <c:pt idx="6">
                  <c:v>177.6207</c:v>
                </c:pt>
                <c:pt idx="7">
                  <c:v>154.60290000000001</c:v>
                </c:pt>
                <c:pt idx="8">
                  <c:v>135.01070000000001</c:v>
                </c:pt>
                <c:pt idx="9">
                  <c:v>118.6484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87-4BF2-8A62-42A022AD2A3D}"/>
            </c:ext>
          </c:extLst>
        </c:ser>
        <c:ser>
          <c:idx val="3"/>
          <c:order val="3"/>
          <c:tx>
            <c:v>oil 6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'Tubing size'!$Y$179:$Y$188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size'!$AJ$179:$AJ$188</c:f>
              <c:numCache>
                <c:formatCode>General</c:formatCode>
                <c:ptCount val="10"/>
                <c:pt idx="0">
                  <c:v>572.99170000000004</c:v>
                </c:pt>
                <c:pt idx="1">
                  <c:v>451.12900000000002</c:v>
                </c:pt>
                <c:pt idx="2">
                  <c:v>363.60500000000002</c:v>
                </c:pt>
                <c:pt idx="3">
                  <c:v>297.7654</c:v>
                </c:pt>
                <c:pt idx="4">
                  <c:v>249.06469999999999</c:v>
                </c:pt>
                <c:pt idx="5">
                  <c:v>210.6866</c:v>
                </c:pt>
                <c:pt idx="6">
                  <c:v>180.58099999999999</c:v>
                </c:pt>
                <c:pt idx="7">
                  <c:v>154.7544</c:v>
                </c:pt>
                <c:pt idx="8">
                  <c:v>135.13300000000001</c:v>
                </c:pt>
                <c:pt idx="9">
                  <c:v>118.78619999999999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87-4BF2-8A62-42A022AD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6160"/>
        <c:axId val="1957866560"/>
      </c:scatterChart>
      <c:valAx>
        <c:axId val="195785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66560"/>
        <c:crosses val="autoZero"/>
        <c:crossBetween val="midCat"/>
      </c:valAx>
      <c:valAx>
        <c:axId val="1957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q(stb/d)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Differential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in'!$A$8:$A$44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'4 in'!$J$8:$J$44</c:f>
              <c:numCache>
                <c:formatCode>General</c:formatCode>
                <c:ptCount val="37"/>
                <c:pt idx="0">
                  <c:v>2370.5412450000003</c:v>
                </c:pt>
                <c:pt idx="1">
                  <c:v>2132.8712340000002</c:v>
                </c:pt>
                <c:pt idx="2">
                  <c:v>1925.395849</c:v>
                </c:pt>
                <c:pt idx="3">
                  <c:v>1747.4791663000005</c:v>
                </c:pt>
                <c:pt idx="4">
                  <c:v>1596.8569628999999</c:v>
                </c:pt>
                <c:pt idx="5">
                  <c:v>1461.2603567000001</c:v>
                </c:pt>
                <c:pt idx="6">
                  <c:v>1335.3079223</c:v>
                </c:pt>
                <c:pt idx="7">
                  <c:v>1249.2522560999998</c:v>
                </c:pt>
                <c:pt idx="8">
                  <c:v>1162.0361404999999</c:v>
                </c:pt>
                <c:pt idx="9">
                  <c:v>1084.0202062999999</c:v>
                </c:pt>
                <c:pt idx="10">
                  <c:v>1014.2814109000001</c:v>
                </c:pt>
                <c:pt idx="11">
                  <c:v>952.49240080000004</c:v>
                </c:pt>
                <c:pt idx="12">
                  <c:v>896.54393509999989</c:v>
                </c:pt>
                <c:pt idx="13">
                  <c:v>847.70731749999982</c:v>
                </c:pt>
                <c:pt idx="14">
                  <c:v>788.70571309999968</c:v>
                </c:pt>
                <c:pt idx="15">
                  <c:v>740.80582429999981</c:v>
                </c:pt>
                <c:pt idx="16">
                  <c:v>712.59188839999979</c:v>
                </c:pt>
                <c:pt idx="17">
                  <c:v>680.42328959999952</c:v>
                </c:pt>
                <c:pt idx="18">
                  <c:v>649.85082339999963</c:v>
                </c:pt>
                <c:pt idx="19">
                  <c:v>621.70417789999976</c:v>
                </c:pt>
                <c:pt idx="20">
                  <c:v>595.46318789999975</c:v>
                </c:pt>
                <c:pt idx="21">
                  <c:v>571.43330669999966</c:v>
                </c:pt>
                <c:pt idx="22">
                  <c:v>549.18061082999998</c:v>
                </c:pt>
                <c:pt idx="23">
                  <c:v>528.49438825999948</c:v>
                </c:pt>
                <c:pt idx="24">
                  <c:v>509.47830010999951</c:v>
                </c:pt>
                <c:pt idx="25">
                  <c:v>491.78171214999929</c:v>
                </c:pt>
                <c:pt idx="26">
                  <c:v>475.36375651999924</c:v>
                </c:pt>
                <c:pt idx="27">
                  <c:v>460.13691820999929</c:v>
                </c:pt>
                <c:pt idx="28">
                  <c:v>445.8507276999992</c:v>
                </c:pt>
                <c:pt idx="29">
                  <c:v>432.63843742999904</c:v>
                </c:pt>
                <c:pt idx="30">
                  <c:v>420.21081990999926</c:v>
                </c:pt>
                <c:pt idx="31">
                  <c:v>408.65629144999912</c:v>
                </c:pt>
                <c:pt idx="32">
                  <c:v>397.70140034999918</c:v>
                </c:pt>
                <c:pt idx="33">
                  <c:v>387.42080336999925</c:v>
                </c:pt>
                <c:pt idx="34">
                  <c:v>391.96519795999916</c:v>
                </c:pt>
                <c:pt idx="35">
                  <c:v>379.75202068999909</c:v>
                </c:pt>
                <c:pt idx="36">
                  <c:v>410.62320855999917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E-461A-8B1F-68215E7968C1}"/>
            </c:ext>
          </c:extLst>
        </c:ser>
        <c:ser>
          <c:idx val="1"/>
          <c:order val="1"/>
          <c:tx>
            <c:v>Cluster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in'!$A$8:$A$44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'4 in'!$K$8:$K$44</c:f>
              <c:numCache>
                <c:formatCode>General</c:formatCode>
                <c:ptCount val="37"/>
                <c:pt idx="0">
                  <c:v>2769.7083219899996</c:v>
                </c:pt>
                <c:pt idx="1">
                  <c:v>2740.2452929600004</c:v>
                </c:pt>
                <c:pt idx="2">
                  <c:v>2705.3965899700002</c:v>
                </c:pt>
                <c:pt idx="3">
                  <c:v>2667.64341044</c:v>
                </c:pt>
                <c:pt idx="4">
                  <c:v>2630.62273547</c:v>
                </c:pt>
                <c:pt idx="5">
                  <c:v>2586.00182447</c:v>
                </c:pt>
                <c:pt idx="6">
                  <c:v>2551.8938342699998</c:v>
                </c:pt>
                <c:pt idx="7">
                  <c:v>2517.9800085500001</c:v>
                </c:pt>
                <c:pt idx="8">
                  <c:v>2485.53519194</c:v>
                </c:pt>
                <c:pt idx="9">
                  <c:v>2453.1548342199999</c:v>
                </c:pt>
                <c:pt idx="10">
                  <c:v>2421.4780954000003</c:v>
                </c:pt>
                <c:pt idx="11">
                  <c:v>2391.4119698600002</c:v>
                </c:pt>
                <c:pt idx="12">
                  <c:v>2360.9794032500004</c:v>
                </c:pt>
                <c:pt idx="13">
                  <c:v>2333.8508890600001</c:v>
                </c:pt>
                <c:pt idx="14">
                  <c:v>2292.44465184</c:v>
                </c:pt>
                <c:pt idx="15">
                  <c:v>2252.3628597000002</c:v>
                </c:pt>
                <c:pt idx="16">
                  <c:v>2234.05757318</c:v>
                </c:pt>
                <c:pt idx="17">
                  <c:v>2209.4589968400001</c:v>
                </c:pt>
                <c:pt idx="18">
                  <c:v>2183.8692058299998</c:v>
                </c:pt>
                <c:pt idx="19">
                  <c:v>2158.6145333899999</c:v>
                </c:pt>
                <c:pt idx="20">
                  <c:v>2133.0025653999996</c:v>
                </c:pt>
                <c:pt idx="21">
                  <c:v>2108.51040715</c:v>
                </c:pt>
                <c:pt idx="22">
                  <c:v>2084.2387682400004</c:v>
                </c:pt>
                <c:pt idx="23">
                  <c:v>2060.1856060999999</c:v>
                </c:pt>
                <c:pt idx="24">
                  <c:v>2036.6758240999998</c:v>
                </c:pt>
                <c:pt idx="25">
                  <c:v>2013.4797785400001</c:v>
                </c:pt>
                <c:pt idx="26">
                  <c:v>1990.8608186999995</c:v>
                </c:pt>
                <c:pt idx="27">
                  <c:v>1968.6018555999999</c:v>
                </c:pt>
                <c:pt idx="28">
                  <c:v>1946.6221473799997</c:v>
                </c:pt>
                <c:pt idx="29">
                  <c:v>1925.4305848399999</c:v>
                </c:pt>
                <c:pt idx="30">
                  <c:v>1904.4716678499999</c:v>
                </c:pt>
                <c:pt idx="31">
                  <c:v>1883.9042201299997</c:v>
                </c:pt>
                <c:pt idx="32">
                  <c:v>1863.6552222499997</c:v>
                </c:pt>
                <c:pt idx="33">
                  <c:v>1843.9229512299999</c:v>
                </c:pt>
                <c:pt idx="34">
                  <c:v>1826.1268744700001</c:v>
                </c:pt>
                <c:pt idx="35">
                  <c:v>1807.1967274399999</c:v>
                </c:pt>
                <c:pt idx="36">
                  <c:v>1785.43802714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E-461A-8B1F-68215E79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43247"/>
        <c:axId val="831939503"/>
      </c:scatterChart>
      <c:valAx>
        <c:axId val="83194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39503"/>
        <c:crosses val="autoZero"/>
        <c:crossBetween val="midCat"/>
      </c:valAx>
      <c:valAx>
        <c:axId val="8319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Difference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gas Cluster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'Flowline 2nd atempt'!$B$23:$B$32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atempt'!$G$23:$G$32</c:f>
              <c:numCache>
                <c:formatCode>General</c:formatCode>
                <c:ptCount val="10"/>
                <c:pt idx="0">
                  <c:v>30600.523250000002</c:v>
                </c:pt>
                <c:pt idx="1">
                  <c:v>54767.100250000003</c:v>
                </c:pt>
                <c:pt idx="2">
                  <c:v>74327.650999999998</c:v>
                </c:pt>
                <c:pt idx="3">
                  <c:v>90347.871474999993</c:v>
                </c:pt>
                <c:pt idx="4">
                  <c:v>103673.07977499999</c:v>
                </c:pt>
                <c:pt idx="5">
                  <c:v>115006.55607499999</c:v>
                </c:pt>
                <c:pt idx="6">
                  <c:v>124734.56162499999</c:v>
                </c:pt>
                <c:pt idx="7">
                  <c:v>133088.13412499998</c:v>
                </c:pt>
                <c:pt idx="8">
                  <c:v>140395.67502499997</c:v>
                </c:pt>
                <c:pt idx="9">
                  <c:v>146797.00304999997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F-4F7B-B6F2-E89BEC57171D}"/>
            </c:ext>
          </c:extLst>
        </c:ser>
        <c:ser>
          <c:idx val="0"/>
          <c:order val="1"/>
          <c:tx>
            <c:v>case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atempt'!$G$6:$G$15</c:f>
              <c:numCache>
                <c:formatCode>General</c:formatCode>
                <c:ptCount val="10"/>
                <c:pt idx="0">
                  <c:v>30536.447499999995</c:v>
                </c:pt>
                <c:pt idx="1">
                  <c:v>54624.166249999995</c:v>
                </c:pt>
                <c:pt idx="2">
                  <c:v>74217.493999999992</c:v>
                </c:pt>
                <c:pt idx="3">
                  <c:v>90324.186624999988</c:v>
                </c:pt>
                <c:pt idx="4">
                  <c:v>103723.04462499998</c:v>
                </c:pt>
                <c:pt idx="5">
                  <c:v>115134.13269999999</c:v>
                </c:pt>
                <c:pt idx="6">
                  <c:v>124956.78274999998</c:v>
                </c:pt>
                <c:pt idx="7">
                  <c:v>133407.65512499999</c:v>
                </c:pt>
                <c:pt idx="8">
                  <c:v>140798.06562499999</c:v>
                </c:pt>
                <c:pt idx="9">
                  <c:v>147281.348925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1F-4F7B-B6F2-E89BEC57171D}"/>
            </c:ext>
          </c:extLst>
        </c:ser>
        <c:ser>
          <c:idx val="1"/>
          <c:order val="2"/>
          <c:tx>
            <c:v>Case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atempt'!$G$40:$G$49</c:f>
              <c:numCache>
                <c:formatCode>General</c:formatCode>
                <c:ptCount val="10"/>
                <c:pt idx="0">
                  <c:v>28506.22625</c:v>
                </c:pt>
                <c:pt idx="1">
                  <c:v>51638.977249999996</c:v>
                </c:pt>
                <c:pt idx="2">
                  <c:v>70726.998999999996</c:v>
                </c:pt>
                <c:pt idx="3">
                  <c:v>86763.325099999987</c:v>
                </c:pt>
                <c:pt idx="4">
                  <c:v>100432.68277499999</c:v>
                </c:pt>
                <c:pt idx="5">
                  <c:v>112010.63972499999</c:v>
                </c:pt>
                <c:pt idx="6">
                  <c:v>122119.95164999999</c:v>
                </c:pt>
                <c:pt idx="7">
                  <c:v>130933.01352499999</c:v>
                </c:pt>
                <c:pt idx="8">
                  <c:v>138673.761975</c:v>
                </c:pt>
                <c:pt idx="9">
                  <c:v>145517.19260000001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1F-4F7B-B6F2-E89BEC57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48400"/>
        <c:axId val="1047049232"/>
      </c:scatterChart>
      <c:valAx>
        <c:axId val="10470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9232"/>
        <c:crosses val="autoZero"/>
        <c:crossBetween val="midCat"/>
      </c:valAx>
      <c:valAx>
        <c:axId val="1047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gas, mmscf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gas Cluster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'Flowline 2nd atempt'!$B$23:$B$32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atempt'!$H$23:$H$32</c:f>
              <c:numCache>
                <c:formatCode>General</c:formatCode>
                <c:ptCount val="10"/>
                <c:pt idx="0">
                  <c:v>32994.145799999998</c:v>
                </c:pt>
                <c:pt idx="1">
                  <c:v>59764.070700000004</c:v>
                </c:pt>
                <c:pt idx="2">
                  <c:v>81011.998200000002</c:v>
                </c:pt>
                <c:pt idx="3">
                  <c:v>97483.108650000009</c:v>
                </c:pt>
                <c:pt idx="4">
                  <c:v>110279.48670000001</c:v>
                </c:pt>
                <c:pt idx="5">
                  <c:v>120377.52852000001</c:v>
                </c:pt>
                <c:pt idx="6">
                  <c:v>128504.66451</c:v>
                </c:pt>
                <c:pt idx="7">
                  <c:v>135123.960315</c:v>
                </c:pt>
                <c:pt idx="8">
                  <c:v>140524.97226000001</c:v>
                </c:pt>
                <c:pt idx="9">
                  <c:v>144939.5436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B-4312-9E61-C5CDFC1CFEA0}"/>
            </c:ext>
          </c:extLst>
        </c:ser>
        <c:ser>
          <c:idx val="0"/>
          <c:order val="1"/>
          <c:tx>
            <c:v>case 1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atempt'!$H$6:$H$15</c:f>
              <c:numCache>
                <c:formatCode>General</c:formatCode>
                <c:ptCount val="10"/>
                <c:pt idx="0">
                  <c:v>32948.517150000007</c:v>
                </c:pt>
                <c:pt idx="1">
                  <c:v>59672.517750000014</c:v>
                </c:pt>
                <c:pt idx="2">
                  <c:v>81017.177550000022</c:v>
                </c:pt>
                <c:pt idx="3">
                  <c:v>97576.479300000021</c:v>
                </c:pt>
                <c:pt idx="4">
                  <c:v>110488.82880000002</c:v>
                </c:pt>
                <c:pt idx="5">
                  <c:v>120699.86148000002</c:v>
                </c:pt>
                <c:pt idx="6">
                  <c:v>128892.38868000002</c:v>
                </c:pt>
                <c:pt idx="7">
                  <c:v>135634.74715500002</c:v>
                </c:pt>
                <c:pt idx="8">
                  <c:v>141159.98466000002</c:v>
                </c:pt>
                <c:pt idx="9">
                  <c:v>145699.97182500002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B-4312-9E61-C5CDFC1CFEA0}"/>
            </c:ext>
          </c:extLst>
        </c:ser>
        <c:ser>
          <c:idx val="1"/>
          <c:order val="2"/>
          <c:tx>
            <c:v>case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atempt'!$H$40:$H$49</c:f>
              <c:numCache>
                <c:formatCode>General</c:formatCode>
                <c:ptCount val="10"/>
                <c:pt idx="0">
                  <c:v>29349.131700000002</c:v>
                </c:pt>
                <c:pt idx="1">
                  <c:v>54010.754549999998</c:v>
                </c:pt>
                <c:pt idx="2">
                  <c:v>74426.263049999994</c:v>
                </c:pt>
                <c:pt idx="3">
                  <c:v>90929.303699999989</c:v>
                </c:pt>
                <c:pt idx="4">
                  <c:v>104337.77579999999</c:v>
                </c:pt>
                <c:pt idx="5">
                  <c:v>115257.56693999999</c:v>
                </c:pt>
                <c:pt idx="6">
                  <c:v>124334.48293499999</c:v>
                </c:pt>
                <c:pt idx="7">
                  <c:v>131856.55367999998</c:v>
                </c:pt>
                <c:pt idx="8">
                  <c:v>138112.02587999997</c:v>
                </c:pt>
                <c:pt idx="9">
                  <c:v>143379.73690499997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B-4312-9E61-C5CDFC1C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48400"/>
        <c:axId val="1047049232"/>
      </c:scatterChart>
      <c:valAx>
        <c:axId val="10470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9232"/>
        <c:crosses val="autoZero"/>
        <c:crossBetween val="midCat"/>
      </c:valAx>
      <c:valAx>
        <c:axId val="1047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gas, mmscf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FlowlineOpt!$A$8:$A$17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FlowlineOpt!$C$8:$C$17</c:f>
              <c:numCache>
                <c:formatCode>General</c:formatCode>
                <c:ptCount val="10"/>
                <c:pt idx="0">
                  <c:v>1.888598</c:v>
                </c:pt>
                <c:pt idx="1">
                  <c:v>1.9077679999999999</c:v>
                </c:pt>
                <c:pt idx="2">
                  <c:v>1.9067080000000001</c:v>
                </c:pt>
                <c:pt idx="3">
                  <c:v>1.905572</c:v>
                </c:pt>
                <c:pt idx="4">
                  <c:v>1.9260900000000001</c:v>
                </c:pt>
                <c:pt idx="5">
                  <c:v>1.909354</c:v>
                </c:pt>
                <c:pt idx="6">
                  <c:v>1.8912929999999999</c:v>
                </c:pt>
                <c:pt idx="7">
                  <c:v>1.9056230000000001</c:v>
                </c:pt>
                <c:pt idx="8">
                  <c:v>1.8792629999999999</c:v>
                </c:pt>
                <c:pt idx="9">
                  <c:v>1.8598699999999999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65F-ADE9-6AA10DBBBEF0}"/>
            </c:ext>
          </c:extLst>
        </c:ser>
        <c:ser>
          <c:idx val="1"/>
          <c:order val="1"/>
          <c:tx>
            <c:v>Case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FlowlineOpt!$I$8:$I$17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FlowlineOpt!$K$8:$K$17</c:f>
              <c:numCache>
                <c:formatCode>General</c:formatCode>
                <c:ptCount val="10"/>
                <c:pt idx="0">
                  <c:v>2.6530260000000001</c:v>
                </c:pt>
                <c:pt idx="1">
                  <c:v>2.595853</c:v>
                </c:pt>
                <c:pt idx="2">
                  <c:v>2.5385</c:v>
                </c:pt>
                <c:pt idx="3">
                  <c:v>2.4808569999999999</c:v>
                </c:pt>
                <c:pt idx="4">
                  <c:v>2.424099</c:v>
                </c:pt>
                <c:pt idx="5">
                  <c:v>2.3689979999999999</c:v>
                </c:pt>
                <c:pt idx="6">
                  <c:v>2.315607</c:v>
                </c:pt>
                <c:pt idx="7">
                  <c:v>2.2590089999999998</c:v>
                </c:pt>
                <c:pt idx="8">
                  <c:v>2.2046920000000001</c:v>
                </c:pt>
                <c:pt idx="9">
                  <c:v>2.1545990000000002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65F-ADE9-6AA10DBBBEF0}"/>
            </c:ext>
          </c:extLst>
        </c:ser>
        <c:ser>
          <c:idx val="2"/>
          <c:order val="2"/>
          <c:tx>
            <c:v>Case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FlowlineOpt!$A$27:$A$36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FlowlineOpt!$C$27:$C$36</c:f>
              <c:numCache>
                <c:formatCode>General</c:formatCode>
                <c:ptCount val="10"/>
                <c:pt idx="0">
                  <c:v>2.6005029999999998</c:v>
                </c:pt>
                <c:pt idx="1">
                  <c:v>2.5267620000000002</c:v>
                </c:pt>
                <c:pt idx="2">
                  <c:v>2.4897830000000001</c:v>
                </c:pt>
                <c:pt idx="3">
                  <c:v>2.4334549999999999</c:v>
                </c:pt>
                <c:pt idx="4">
                  <c:v>2.354047</c:v>
                </c:pt>
                <c:pt idx="5">
                  <c:v>2.3046319999999998</c:v>
                </c:pt>
                <c:pt idx="6">
                  <c:v>2.2555100000000001</c:v>
                </c:pt>
                <c:pt idx="7">
                  <c:v>2.2139730000000002</c:v>
                </c:pt>
                <c:pt idx="8">
                  <c:v>2.1577009999999999</c:v>
                </c:pt>
                <c:pt idx="9">
                  <c:v>2.1039859999999999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65F-ADE9-6AA10DBBBEF0}"/>
            </c:ext>
          </c:extLst>
        </c:ser>
        <c:ser>
          <c:idx val="3"/>
          <c:order val="3"/>
          <c:tx>
            <c:v>Case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FlowlineOpt!$I$27:$I$36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FlowlineOpt!$K$27:$K$36</c:f>
              <c:numCache>
                <c:formatCode>General</c:formatCode>
                <c:ptCount val="10"/>
                <c:pt idx="0">
                  <c:v>2.7085859999999999</c:v>
                </c:pt>
                <c:pt idx="1">
                  <c:v>2.6406520000000002</c:v>
                </c:pt>
                <c:pt idx="2">
                  <c:v>2.5734300000000001</c:v>
                </c:pt>
                <c:pt idx="3">
                  <c:v>2.504578</c:v>
                </c:pt>
                <c:pt idx="4">
                  <c:v>2.4283760000000001</c:v>
                </c:pt>
                <c:pt idx="5">
                  <c:v>2.3675899999999999</c:v>
                </c:pt>
                <c:pt idx="6">
                  <c:v>2.310082</c:v>
                </c:pt>
                <c:pt idx="7">
                  <c:v>2.246677</c:v>
                </c:pt>
                <c:pt idx="8">
                  <c:v>2.1992129999999999</c:v>
                </c:pt>
                <c:pt idx="9">
                  <c:v>2.141642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FD-465F-ADE9-6AA10DBB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82800"/>
        <c:axId val="1025983216"/>
      </c:scatterChart>
      <c:valAx>
        <c:axId val="10259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83216"/>
        <c:crosses val="autoZero"/>
        <c:crossBetween val="midCat"/>
      </c:valAx>
      <c:valAx>
        <c:axId val="102598321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qg, mmscf/D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oil Cluster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'Flowline 2nd atempt'!$B$23:$B$32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atempt'!$I$23:$I$32</c:f>
              <c:numCache>
                <c:formatCode>General</c:formatCode>
                <c:ptCount val="10"/>
                <c:pt idx="0">
                  <c:v>1003361.0924999999</c:v>
                </c:pt>
                <c:pt idx="1">
                  <c:v>1795758.9375</c:v>
                </c:pt>
                <c:pt idx="2">
                  <c:v>2437130.3674999997</c:v>
                </c:pt>
                <c:pt idx="3">
                  <c:v>2962417.5624999995</c:v>
                </c:pt>
                <c:pt idx="4">
                  <c:v>3399337.8924999996</c:v>
                </c:pt>
                <c:pt idx="5">
                  <c:v>3770951.3274999997</c:v>
                </c:pt>
                <c:pt idx="6">
                  <c:v>4089923.0024999995</c:v>
                </c:pt>
                <c:pt idx="7">
                  <c:v>4363828.4924999997</c:v>
                </c:pt>
                <c:pt idx="8">
                  <c:v>4603435.4799999995</c:v>
                </c:pt>
                <c:pt idx="9">
                  <c:v>4813328.7299999995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8-4EAE-B17C-82EE7B83413F}"/>
            </c:ext>
          </c:extLst>
        </c:ser>
        <c:ser>
          <c:idx val="0"/>
          <c:order val="1"/>
          <c:tx>
            <c:v>case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atempt'!$I$6:$I$15</c:f>
              <c:numCache>
                <c:formatCode>General</c:formatCode>
                <c:ptCount val="10"/>
                <c:pt idx="0">
                  <c:v>1001259.7875</c:v>
                </c:pt>
                <c:pt idx="1">
                  <c:v>1791072.1550000003</c:v>
                </c:pt>
                <c:pt idx="2">
                  <c:v>2433518.3275000001</c:v>
                </c:pt>
                <c:pt idx="3">
                  <c:v>2961640.8425000003</c:v>
                </c:pt>
                <c:pt idx="4">
                  <c:v>3400976.1950000003</c:v>
                </c:pt>
                <c:pt idx="5">
                  <c:v>3775134.41</c:v>
                </c:pt>
                <c:pt idx="6">
                  <c:v>4097209.4975000001</c:v>
                </c:pt>
                <c:pt idx="7">
                  <c:v>4374305.2700000005</c:v>
                </c:pt>
                <c:pt idx="8">
                  <c:v>4616629.5</c:v>
                </c:pt>
                <c:pt idx="9">
                  <c:v>4829209.88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8-4EAE-B17C-82EE7B83413F}"/>
            </c:ext>
          </c:extLst>
        </c:ser>
        <c:ser>
          <c:idx val="1"/>
          <c:order val="2"/>
          <c:tx>
            <c:v>case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atempt'!$I$40:$I$49</c:f>
              <c:numCache>
                <c:formatCode>General</c:formatCode>
                <c:ptCount val="10"/>
                <c:pt idx="0">
                  <c:v>934690.72250000015</c:v>
                </c:pt>
                <c:pt idx="1">
                  <c:v>1693190.835</c:v>
                </c:pt>
                <c:pt idx="2">
                  <c:v>2319068.1974999998</c:v>
                </c:pt>
                <c:pt idx="3">
                  <c:v>2844883.5474999999</c:v>
                </c:pt>
                <c:pt idx="4">
                  <c:v>3293088.2174999998</c:v>
                </c:pt>
                <c:pt idx="5">
                  <c:v>3672717.9649999999</c:v>
                </c:pt>
                <c:pt idx="6">
                  <c:v>4004192.3499999996</c:v>
                </c:pt>
                <c:pt idx="7">
                  <c:v>4293163.9449999994</c:v>
                </c:pt>
                <c:pt idx="8">
                  <c:v>4546975.4549999991</c:v>
                </c:pt>
                <c:pt idx="9">
                  <c:v>4771364.8624999989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8-4EAE-B17C-82EE7B83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48400"/>
        <c:axId val="1047049232"/>
      </c:scatterChart>
      <c:valAx>
        <c:axId val="10470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9232"/>
        <c:crosses val="autoZero"/>
        <c:crossBetween val="midCat"/>
      </c:valAx>
      <c:valAx>
        <c:axId val="1047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oil, STB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Oil Cluster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case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'Flowline 2nd atempt'!$B$23:$B$32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atempt'!$J$23:$J$32</c:f>
              <c:numCache>
                <c:formatCode>General</c:formatCode>
                <c:ptCount val="10"/>
                <c:pt idx="0">
                  <c:v>1081829.6684999999</c:v>
                </c:pt>
                <c:pt idx="1">
                  <c:v>1959575.9745</c:v>
                </c:pt>
                <c:pt idx="2">
                  <c:v>2656264.14</c:v>
                </c:pt>
                <c:pt idx="3">
                  <c:v>3196327.7760000001</c:v>
                </c:pt>
                <c:pt idx="4">
                  <c:v>3615902.1014999999</c:v>
                </c:pt>
                <c:pt idx="5">
                  <c:v>3947002.0694999998</c:v>
                </c:pt>
                <c:pt idx="6">
                  <c:v>4213478.97</c:v>
                </c:pt>
                <c:pt idx="7">
                  <c:v>4430515.9634999996</c:v>
                </c:pt>
                <c:pt idx="8">
                  <c:v>4607607.1379999993</c:v>
                </c:pt>
                <c:pt idx="9">
                  <c:v>4752354.4214999992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8-45EA-A326-DC997995DE2F}"/>
            </c:ext>
          </c:extLst>
        </c:ser>
        <c:ser>
          <c:idx val="0"/>
          <c:order val="1"/>
          <c:tx>
            <c:v>case 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atempt'!$J$6:$J$15</c:f>
              <c:numCache>
                <c:formatCode>General</c:formatCode>
                <c:ptCount val="10"/>
                <c:pt idx="0">
                  <c:v>1080333.4605</c:v>
                </c:pt>
                <c:pt idx="1">
                  <c:v>1956574.2510000002</c:v>
                </c:pt>
                <c:pt idx="2">
                  <c:v>2656434.0840000003</c:v>
                </c:pt>
                <c:pt idx="3">
                  <c:v>3199389.3960000002</c:v>
                </c:pt>
                <c:pt idx="4">
                  <c:v>3622766.5470000003</c:v>
                </c:pt>
                <c:pt idx="5">
                  <c:v>3957571.3380000005</c:v>
                </c:pt>
                <c:pt idx="6">
                  <c:v>4226192.2485000007</c:v>
                </c:pt>
                <c:pt idx="7">
                  <c:v>4447264.3170000007</c:v>
                </c:pt>
                <c:pt idx="8">
                  <c:v>4628428.7820000006</c:v>
                </c:pt>
                <c:pt idx="9">
                  <c:v>4777288.3380000005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8-45EA-A326-DC997995DE2F}"/>
            </c:ext>
          </c:extLst>
        </c:ser>
        <c:ser>
          <c:idx val="1"/>
          <c:order val="2"/>
          <c:tx>
            <c:v>case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atempt'!$J$40:$J$49</c:f>
              <c:numCache>
                <c:formatCode>General</c:formatCode>
                <c:ptCount val="10"/>
                <c:pt idx="0">
                  <c:v>962314.7984999998</c:v>
                </c:pt>
                <c:pt idx="1">
                  <c:v>1770932.9879999999</c:v>
                </c:pt>
                <c:pt idx="2">
                  <c:v>2440327.6214999999</c:v>
                </c:pt>
                <c:pt idx="3">
                  <c:v>2981437.8585000001</c:v>
                </c:pt>
                <c:pt idx="4">
                  <c:v>3421082.1105</c:v>
                </c:pt>
                <c:pt idx="5">
                  <c:v>3779125.977</c:v>
                </c:pt>
                <c:pt idx="6">
                  <c:v>4076744.6775000002</c:v>
                </c:pt>
                <c:pt idx="7">
                  <c:v>4323382.3680000007</c:v>
                </c:pt>
                <c:pt idx="8">
                  <c:v>4528490.1030000011</c:v>
                </c:pt>
                <c:pt idx="9">
                  <c:v>4701210.5850000009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8-45EA-A326-DC997995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48400"/>
        <c:axId val="1047049232"/>
      </c:scatterChart>
      <c:valAx>
        <c:axId val="10470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9232"/>
        <c:crosses val="autoZero"/>
        <c:crossBetween val="midCat"/>
      </c:valAx>
      <c:valAx>
        <c:axId val="1047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oil, 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cumulative gas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atempt'!$B$57:$B$66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atempt'!$M$57:$M$66</c:f>
              <c:numCache>
                <c:formatCode>General</c:formatCode>
                <c:ptCount val="10"/>
                <c:pt idx="0">
                  <c:v>62393.756999999998</c:v>
                </c:pt>
                <c:pt idx="1">
                  <c:v>112605.97845</c:v>
                </c:pt>
                <c:pt idx="2">
                  <c:v>153246.15155000001</c:v>
                </c:pt>
                <c:pt idx="3">
                  <c:v>185905.5741</c:v>
                </c:pt>
                <c:pt idx="4">
                  <c:v>212333.12534999999</c:v>
                </c:pt>
                <c:pt idx="5">
                  <c:v>234125.61642500001</c:v>
                </c:pt>
                <c:pt idx="6">
                  <c:v>252345.83351999999</c:v>
                </c:pt>
                <c:pt idx="7">
                  <c:v>267678.969965</c:v>
                </c:pt>
                <c:pt idx="8">
                  <c:v>280742.24878999998</c:v>
                </c:pt>
                <c:pt idx="9">
                  <c:v>291911.26922999998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2-4CDE-8346-78AEDCA5A65D}"/>
            </c:ext>
          </c:extLst>
        </c:ser>
        <c:ser>
          <c:idx val="1"/>
          <c:order val="1"/>
          <c:tx>
            <c:v>case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atempt'!$B$74:$B$83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atempt'!$M$74:$M$83</c:f>
              <c:numCache>
                <c:formatCode>General</c:formatCode>
                <c:ptCount val="10"/>
                <c:pt idx="0">
                  <c:v>61876.884149999998</c:v>
                </c:pt>
                <c:pt idx="1">
                  <c:v>111963.0419</c:v>
                </c:pt>
                <c:pt idx="2">
                  <c:v>149644.01035</c:v>
                </c:pt>
                <c:pt idx="3">
                  <c:v>183084.05840000001</c:v>
                </c:pt>
                <c:pt idx="4">
                  <c:v>210205.71372500001</c:v>
                </c:pt>
                <c:pt idx="5">
                  <c:v>232527.31354499998</c:v>
                </c:pt>
                <c:pt idx="6">
                  <c:v>251147.84146999998</c:v>
                </c:pt>
                <c:pt idx="7">
                  <c:v>266904.54034000001</c:v>
                </c:pt>
                <c:pt idx="8">
                  <c:v>280331.46538000001</c:v>
                </c:pt>
                <c:pt idx="9">
                  <c:v>291824.83796000003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2-4CDE-8346-78AEDCA5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02976"/>
        <c:axId val="1222302144"/>
      </c:scatterChart>
      <c:valAx>
        <c:axId val="12223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2144"/>
        <c:crosses val="autoZero"/>
        <c:crossBetween val="midCat"/>
      </c:valAx>
      <c:valAx>
        <c:axId val="1222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gas, mmscf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cumulative oil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'Flowline 2nd atempt'!$B$57:$B$66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atempt'!$N$57:$N$66</c:f>
              <c:numCache>
                <c:formatCode>General</c:formatCode>
                <c:ptCount val="10"/>
                <c:pt idx="0">
                  <c:v>2045813.9040000001</c:v>
                </c:pt>
                <c:pt idx="1">
                  <c:v>3692210.4250000003</c:v>
                </c:pt>
                <c:pt idx="2">
                  <c:v>5024751.4395000003</c:v>
                </c:pt>
                <c:pt idx="3">
                  <c:v>6095613.9165000003</c:v>
                </c:pt>
                <c:pt idx="4">
                  <c:v>6962140.9985000007</c:v>
                </c:pt>
                <c:pt idx="5">
                  <c:v>7676690.3660000004</c:v>
                </c:pt>
                <c:pt idx="6">
                  <c:v>8274109.4084999999</c:v>
                </c:pt>
                <c:pt idx="7">
                  <c:v>8776864.4965000004</c:v>
                </c:pt>
                <c:pt idx="8">
                  <c:v>9205193.8945000004</c:v>
                </c:pt>
                <c:pt idx="9">
                  <c:v>9571412.8485000003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F-4A83-99BA-6D901AA02E6F}"/>
            </c:ext>
          </c:extLst>
        </c:ser>
        <c:ser>
          <c:idx val="1"/>
          <c:order val="1"/>
          <c:tx>
            <c:v>Case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'Flowline 2nd atempt'!$B$74:$B$83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'Flowline 2nd atempt'!$N$74:$N$83</c:f>
              <c:numCache>
                <c:formatCode>General</c:formatCode>
                <c:ptCount val="10"/>
                <c:pt idx="0">
                  <c:v>2028866.1509999998</c:v>
                </c:pt>
                <c:pt idx="1">
                  <c:v>3671128.9009999996</c:v>
                </c:pt>
                <c:pt idx="2">
                  <c:v>4906641.7464999994</c:v>
                </c:pt>
                <c:pt idx="3">
                  <c:v>6003099.556499999</c:v>
                </c:pt>
                <c:pt idx="4">
                  <c:v>6892385.1914999988</c:v>
                </c:pt>
                <c:pt idx="5">
                  <c:v>7624283.3374999994</c:v>
                </c:pt>
                <c:pt idx="6">
                  <c:v>8234827.8894999996</c:v>
                </c:pt>
                <c:pt idx="7">
                  <c:v>8751471.0449999999</c:v>
                </c:pt>
                <c:pt idx="8">
                  <c:v>9191723.9710000008</c:v>
                </c:pt>
                <c:pt idx="9">
                  <c:v>9568578.0395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F-4A83-99BA-6D901AA0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02976"/>
        <c:axId val="1222302144"/>
      </c:scatterChart>
      <c:valAx>
        <c:axId val="12223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2144"/>
        <c:crosses val="autoZero"/>
        <c:crossBetween val="midCat"/>
      </c:valAx>
      <c:valAx>
        <c:axId val="1222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oil, 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12th year Erosional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'Erosional Velocity'!$E$4:$E$99</c:f>
              <c:numCache>
                <c:formatCode>General</c:formatCode>
                <c:ptCount val="96"/>
                <c:pt idx="0">
                  <c:v>41.146479999999997</c:v>
                </c:pt>
                <c:pt idx="1">
                  <c:v>41.347679999999997</c:v>
                </c:pt>
                <c:pt idx="2">
                  <c:v>41.454569999999997</c:v>
                </c:pt>
                <c:pt idx="3">
                  <c:v>41.566090000000003</c:v>
                </c:pt>
                <c:pt idx="4">
                  <c:v>41.579180000000001</c:v>
                </c:pt>
                <c:pt idx="5">
                  <c:v>41.60145</c:v>
                </c:pt>
                <c:pt idx="6">
                  <c:v>41.601739999999999</c:v>
                </c:pt>
                <c:pt idx="7">
                  <c:v>41.630360000000003</c:v>
                </c:pt>
                <c:pt idx="8">
                  <c:v>41.69265</c:v>
                </c:pt>
                <c:pt idx="9">
                  <c:v>41.765329999999999</c:v>
                </c:pt>
                <c:pt idx="10">
                  <c:v>41.77599</c:v>
                </c:pt>
                <c:pt idx="11">
                  <c:v>41.787689999999998</c:v>
                </c:pt>
                <c:pt idx="12">
                  <c:v>41.800069999999998</c:v>
                </c:pt>
                <c:pt idx="13">
                  <c:v>41.81317</c:v>
                </c:pt>
                <c:pt idx="14">
                  <c:v>41.827030000000001</c:v>
                </c:pt>
                <c:pt idx="15">
                  <c:v>41.842089999999999</c:v>
                </c:pt>
                <c:pt idx="16">
                  <c:v>41.857550000000003</c:v>
                </c:pt>
                <c:pt idx="17">
                  <c:v>41.873849999999997</c:v>
                </c:pt>
                <c:pt idx="18">
                  <c:v>41.891469999999998</c:v>
                </c:pt>
                <c:pt idx="19">
                  <c:v>41.91001</c:v>
                </c:pt>
                <c:pt idx="20">
                  <c:v>41.929020000000001</c:v>
                </c:pt>
                <c:pt idx="21">
                  <c:v>41.939909999999998</c:v>
                </c:pt>
                <c:pt idx="22">
                  <c:v>41.940730000000002</c:v>
                </c:pt>
                <c:pt idx="23">
                  <c:v>41.946599999999997</c:v>
                </c:pt>
                <c:pt idx="24">
                  <c:v>41.96096</c:v>
                </c:pt>
                <c:pt idx="25">
                  <c:v>41.975999999999999</c:v>
                </c:pt>
                <c:pt idx="26">
                  <c:v>42.268059999999998</c:v>
                </c:pt>
                <c:pt idx="27">
                  <c:v>42.295409999999997</c:v>
                </c:pt>
                <c:pt idx="28">
                  <c:v>42.32376</c:v>
                </c:pt>
                <c:pt idx="29">
                  <c:v>42.35257</c:v>
                </c:pt>
                <c:pt idx="30">
                  <c:v>42.382730000000002</c:v>
                </c:pt>
                <c:pt idx="31">
                  <c:v>42.41337</c:v>
                </c:pt>
                <c:pt idx="32">
                  <c:v>42.445390000000003</c:v>
                </c:pt>
                <c:pt idx="33">
                  <c:v>42.47833</c:v>
                </c:pt>
                <c:pt idx="34">
                  <c:v>42.511809999999997</c:v>
                </c:pt>
                <c:pt idx="35">
                  <c:v>42.546680000000002</c:v>
                </c:pt>
                <c:pt idx="36">
                  <c:v>43.03725</c:v>
                </c:pt>
                <c:pt idx="37">
                  <c:v>43.084139999999998</c:v>
                </c:pt>
                <c:pt idx="38">
                  <c:v>43.132170000000002</c:v>
                </c:pt>
                <c:pt idx="39">
                  <c:v>43.181660000000001</c:v>
                </c:pt>
                <c:pt idx="40">
                  <c:v>43.231789999999997</c:v>
                </c:pt>
                <c:pt idx="41">
                  <c:v>43.282530000000001</c:v>
                </c:pt>
                <c:pt idx="42">
                  <c:v>43.334739999999996</c:v>
                </c:pt>
                <c:pt idx="43">
                  <c:v>43.387590000000003</c:v>
                </c:pt>
                <c:pt idx="44">
                  <c:v>43.398739999999997</c:v>
                </c:pt>
                <c:pt idx="45">
                  <c:v>43.441890000000001</c:v>
                </c:pt>
                <c:pt idx="46">
                  <c:v>43.496760000000002</c:v>
                </c:pt>
                <c:pt idx="47">
                  <c:v>44.09666</c:v>
                </c:pt>
                <c:pt idx="48">
                  <c:v>44.692360000000001</c:v>
                </c:pt>
                <c:pt idx="49">
                  <c:v>44.763730000000002</c:v>
                </c:pt>
                <c:pt idx="50">
                  <c:v>44.836289999999998</c:v>
                </c:pt>
                <c:pt idx="51">
                  <c:v>44.909489999999998</c:v>
                </c:pt>
                <c:pt idx="52">
                  <c:v>44.983780000000003</c:v>
                </c:pt>
                <c:pt idx="53">
                  <c:v>45.058720000000001</c:v>
                </c:pt>
                <c:pt idx="54">
                  <c:v>45.13476</c:v>
                </c:pt>
                <c:pt idx="55">
                  <c:v>45.211469999999998</c:v>
                </c:pt>
                <c:pt idx="56">
                  <c:v>45.289279999999998</c:v>
                </c:pt>
                <c:pt idx="57">
                  <c:v>45.368229999999997</c:v>
                </c:pt>
                <c:pt idx="58">
                  <c:v>45.391030000000001</c:v>
                </c:pt>
                <c:pt idx="59">
                  <c:v>45.412779999999998</c:v>
                </c:pt>
                <c:pt idx="60">
                  <c:v>45.716740000000001</c:v>
                </c:pt>
                <c:pt idx="61">
                  <c:v>45.758690000000001</c:v>
                </c:pt>
                <c:pt idx="62">
                  <c:v>45.800400000000003</c:v>
                </c:pt>
                <c:pt idx="63">
                  <c:v>45.84187</c:v>
                </c:pt>
                <c:pt idx="64">
                  <c:v>45.883670000000002</c:v>
                </c:pt>
                <c:pt idx="65">
                  <c:v>45.926380000000002</c:v>
                </c:pt>
                <c:pt idx="66">
                  <c:v>45.950560000000003</c:v>
                </c:pt>
                <c:pt idx="67">
                  <c:v>45.97</c:v>
                </c:pt>
                <c:pt idx="68">
                  <c:v>46.014310000000002</c:v>
                </c:pt>
                <c:pt idx="69">
                  <c:v>46.059199999999997</c:v>
                </c:pt>
                <c:pt idx="70">
                  <c:v>46.104669999999999</c:v>
                </c:pt>
                <c:pt idx="71">
                  <c:v>46.15063</c:v>
                </c:pt>
                <c:pt idx="72">
                  <c:v>46.19708</c:v>
                </c:pt>
                <c:pt idx="73">
                  <c:v>46.826320000000003</c:v>
                </c:pt>
                <c:pt idx="74">
                  <c:v>46.875709999999998</c:v>
                </c:pt>
                <c:pt idx="75">
                  <c:v>46.925130000000003</c:v>
                </c:pt>
                <c:pt idx="76">
                  <c:v>46.974449999999997</c:v>
                </c:pt>
                <c:pt idx="77">
                  <c:v>47.023910000000001</c:v>
                </c:pt>
                <c:pt idx="78">
                  <c:v>47.073279999999997</c:v>
                </c:pt>
                <c:pt idx="79">
                  <c:v>47.46584</c:v>
                </c:pt>
                <c:pt idx="80">
                  <c:v>48.853999999999999</c:v>
                </c:pt>
                <c:pt idx="81">
                  <c:v>49.333289999999998</c:v>
                </c:pt>
                <c:pt idx="82">
                  <c:v>50.290550000000003</c:v>
                </c:pt>
                <c:pt idx="83">
                  <c:v>51.206009999999999</c:v>
                </c:pt>
                <c:pt idx="84">
                  <c:v>51.66554</c:v>
                </c:pt>
                <c:pt idx="85">
                  <c:v>52.608829999999998</c:v>
                </c:pt>
                <c:pt idx="86">
                  <c:v>53.558309999999999</c:v>
                </c:pt>
                <c:pt idx="87">
                  <c:v>53.606760000000001</c:v>
                </c:pt>
                <c:pt idx="88">
                  <c:v>53.655639999999998</c:v>
                </c:pt>
                <c:pt idx="89">
                  <c:v>54.062840000000001</c:v>
                </c:pt>
                <c:pt idx="90">
                  <c:v>54.157969999999999</c:v>
                </c:pt>
                <c:pt idx="91">
                  <c:v>54.159520000000001</c:v>
                </c:pt>
                <c:pt idx="92">
                  <c:v>54.115389999999998</c:v>
                </c:pt>
                <c:pt idx="93">
                  <c:v>54.11665</c:v>
                </c:pt>
                <c:pt idx="94">
                  <c:v>54.078719999999997</c:v>
                </c:pt>
                <c:pt idx="95">
                  <c:v>54.068669999999997</c:v>
                </c:pt>
              </c:numCache>
            </c:numRef>
          </c:xVal>
          <c:yVal>
            <c:numRef>
              <c:f>'Erosional Velocity'!$C$4:$C$99</c:f>
              <c:numCache>
                <c:formatCode>General</c:formatCode>
                <c:ptCount val="96"/>
                <c:pt idx="0">
                  <c:v>-9689.1</c:v>
                </c:pt>
                <c:pt idx="1">
                  <c:v>-9686.2999999999993</c:v>
                </c:pt>
                <c:pt idx="2">
                  <c:v>-9682.7999999999993</c:v>
                </c:pt>
                <c:pt idx="3">
                  <c:v>-9679.2999999999993</c:v>
                </c:pt>
                <c:pt idx="4">
                  <c:v>-9678.2999999999993</c:v>
                </c:pt>
                <c:pt idx="5">
                  <c:v>-9675.6</c:v>
                </c:pt>
                <c:pt idx="6">
                  <c:v>-9675.6</c:v>
                </c:pt>
                <c:pt idx="7">
                  <c:v>-9673</c:v>
                </c:pt>
                <c:pt idx="8">
                  <c:v>-9664.2999999999993</c:v>
                </c:pt>
                <c:pt idx="9">
                  <c:v>-9650.2999999999993</c:v>
                </c:pt>
                <c:pt idx="10">
                  <c:v>-9648</c:v>
                </c:pt>
                <c:pt idx="11">
                  <c:v>-9645.4</c:v>
                </c:pt>
                <c:pt idx="12">
                  <c:v>-9642.6</c:v>
                </c:pt>
                <c:pt idx="13">
                  <c:v>-9639.6</c:v>
                </c:pt>
                <c:pt idx="14">
                  <c:v>-9636.4</c:v>
                </c:pt>
                <c:pt idx="15">
                  <c:v>-9632.9</c:v>
                </c:pt>
                <c:pt idx="16">
                  <c:v>-9629.2999999999993</c:v>
                </c:pt>
                <c:pt idx="17">
                  <c:v>-9625.5</c:v>
                </c:pt>
                <c:pt idx="18">
                  <c:v>-9621.4</c:v>
                </c:pt>
                <c:pt idx="19">
                  <c:v>-9617.1</c:v>
                </c:pt>
                <c:pt idx="20">
                  <c:v>-9612.7000000000007</c:v>
                </c:pt>
                <c:pt idx="21">
                  <c:v>-9610.2000000000007</c:v>
                </c:pt>
                <c:pt idx="22">
                  <c:v>-9610.2000000000007</c:v>
                </c:pt>
                <c:pt idx="23">
                  <c:v>-9608</c:v>
                </c:pt>
                <c:pt idx="24">
                  <c:v>-9603.1</c:v>
                </c:pt>
                <c:pt idx="25">
                  <c:v>-9598</c:v>
                </c:pt>
                <c:pt idx="26">
                  <c:v>-9505.1</c:v>
                </c:pt>
                <c:pt idx="27">
                  <c:v>-9496.9</c:v>
                </c:pt>
                <c:pt idx="28">
                  <c:v>-9488.5</c:v>
                </c:pt>
                <c:pt idx="29">
                  <c:v>-9480</c:v>
                </c:pt>
                <c:pt idx="30">
                  <c:v>-9471.2000000000007</c:v>
                </c:pt>
                <c:pt idx="31">
                  <c:v>-9462.2999999999993</c:v>
                </c:pt>
                <c:pt idx="32">
                  <c:v>-9453.1</c:v>
                </c:pt>
                <c:pt idx="33">
                  <c:v>-9443.7000000000007</c:v>
                </c:pt>
                <c:pt idx="34">
                  <c:v>-9434.2000000000007</c:v>
                </c:pt>
                <c:pt idx="35">
                  <c:v>-9424.4</c:v>
                </c:pt>
                <c:pt idx="36">
                  <c:v>-9292.2999999999993</c:v>
                </c:pt>
                <c:pt idx="37">
                  <c:v>-9280.1</c:v>
                </c:pt>
                <c:pt idx="38">
                  <c:v>-9267.7000000000007</c:v>
                </c:pt>
                <c:pt idx="39">
                  <c:v>-9255</c:v>
                </c:pt>
                <c:pt idx="40">
                  <c:v>-9242.2000000000007</c:v>
                </c:pt>
                <c:pt idx="41">
                  <c:v>-9229.2999999999993</c:v>
                </c:pt>
                <c:pt idx="42">
                  <c:v>-9216.1</c:v>
                </c:pt>
                <c:pt idx="43">
                  <c:v>-9202.7999999999993</c:v>
                </c:pt>
                <c:pt idx="44">
                  <c:v>-9200</c:v>
                </c:pt>
                <c:pt idx="45">
                  <c:v>-9189.2000000000007</c:v>
                </c:pt>
                <c:pt idx="46">
                  <c:v>-9175.5</c:v>
                </c:pt>
                <c:pt idx="47">
                  <c:v>-9026.9</c:v>
                </c:pt>
                <c:pt idx="48">
                  <c:v>-8882</c:v>
                </c:pt>
                <c:pt idx="49">
                  <c:v>-8864.9</c:v>
                </c:pt>
                <c:pt idx="50">
                  <c:v>-8847.6</c:v>
                </c:pt>
                <c:pt idx="51">
                  <c:v>-8830.2000000000007</c:v>
                </c:pt>
                <c:pt idx="52">
                  <c:v>-8812.6</c:v>
                </c:pt>
                <c:pt idx="53">
                  <c:v>-8794.9</c:v>
                </c:pt>
                <c:pt idx="54">
                  <c:v>-8777</c:v>
                </c:pt>
                <c:pt idx="55">
                  <c:v>-8759</c:v>
                </c:pt>
                <c:pt idx="56">
                  <c:v>-8740.7999999999993</c:v>
                </c:pt>
                <c:pt idx="57">
                  <c:v>-8722.4</c:v>
                </c:pt>
                <c:pt idx="58">
                  <c:v>-8703.9</c:v>
                </c:pt>
                <c:pt idx="59">
                  <c:v>-8685.2999999999993</c:v>
                </c:pt>
                <c:pt idx="60">
                  <c:v>-8416.1</c:v>
                </c:pt>
                <c:pt idx="61">
                  <c:v>-8377.7999999999993</c:v>
                </c:pt>
                <c:pt idx="62">
                  <c:v>-8339.5</c:v>
                </c:pt>
                <c:pt idx="63">
                  <c:v>-8301.2000000000007</c:v>
                </c:pt>
                <c:pt idx="64">
                  <c:v>-8262.4</c:v>
                </c:pt>
                <c:pt idx="65">
                  <c:v>-8222.6</c:v>
                </c:pt>
                <c:pt idx="66">
                  <c:v>-8200</c:v>
                </c:pt>
                <c:pt idx="67">
                  <c:v>-8181.8</c:v>
                </c:pt>
                <c:pt idx="68">
                  <c:v>-8140.2</c:v>
                </c:pt>
                <c:pt idx="69">
                  <c:v>-8097.9</c:v>
                </c:pt>
                <c:pt idx="70">
                  <c:v>-8054.9</c:v>
                </c:pt>
                <c:pt idx="71">
                  <c:v>-8011.3</c:v>
                </c:pt>
                <c:pt idx="72">
                  <c:v>-7967.1</c:v>
                </c:pt>
                <c:pt idx="73">
                  <c:v>-7349.3</c:v>
                </c:pt>
                <c:pt idx="74">
                  <c:v>-7299.6</c:v>
                </c:pt>
                <c:pt idx="75">
                  <c:v>-7249.8</c:v>
                </c:pt>
                <c:pt idx="76">
                  <c:v>-7200</c:v>
                </c:pt>
                <c:pt idx="77">
                  <c:v>-7150</c:v>
                </c:pt>
                <c:pt idx="78">
                  <c:v>-7100</c:v>
                </c:pt>
                <c:pt idx="79">
                  <c:v>-6700</c:v>
                </c:pt>
                <c:pt idx="80">
                  <c:v>-6700</c:v>
                </c:pt>
                <c:pt idx="81">
                  <c:v>-6200</c:v>
                </c:pt>
                <c:pt idx="82">
                  <c:v>-5200</c:v>
                </c:pt>
                <c:pt idx="83">
                  <c:v>-4200</c:v>
                </c:pt>
                <c:pt idx="84">
                  <c:v>-3700</c:v>
                </c:pt>
                <c:pt idx="85">
                  <c:v>-2700</c:v>
                </c:pt>
                <c:pt idx="86">
                  <c:v>-1700</c:v>
                </c:pt>
                <c:pt idx="87">
                  <c:v>-1650</c:v>
                </c:pt>
                <c:pt idx="88">
                  <c:v>-1600</c:v>
                </c:pt>
                <c:pt idx="89">
                  <c:v>-1200</c:v>
                </c:pt>
                <c:pt idx="90">
                  <c:v>-1200</c:v>
                </c:pt>
                <c:pt idx="91">
                  <c:v>-1189.44</c:v>
                </c:pt>
                <c:pt idx="92">
                  <c:v>-1200</c:v>
                </c:pt>
                <c:pt idx="93">
                  <c:v>-1189.44</c:v>
                </c:pt>
                <c:pt idx="94">
                  <c:v>-1200</c:v>
                </c:pt>
                <c:pt idx="95">
                  <c:v>-1200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2-4E59-A06F-C03FFEB091BC}"/>
            </c:ext>
          </c:extLst>
        </c:ser>
        <c:ser>
          <c:idx val="1"/>
          <c:order val="1"/>
          <c:tx>
            <c:v>12th year Fluid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'Erosional Velocity'!$D$4:$D$99</c:f>
              <c:numCache>
                <c:formatCode>General</c:formatCode>
                <c:ptCount val="96"/>
                <c:pt idx="0">
                  <c:v>4.6366030000000001E-4</c:v>
                </c:pt>
                <c:pt idx="1">
                  <c:v>0.37294529999999998</c:v>
                </c:pt>
                <c:pt idx="2">
                  <c:v>0.84015119999999999</c:v>
                </c:pt>
                <c:pt idx="3">
                  <c:v>1.308794</c:v>
                </c:pt>
                <c:pt idx="4">
                  <c:v>1.3558250000000001</c:v>
                </c:pt>
                <c:pt idx="5">
                  <c:v>1.403343</c:v>
                </c:pt>
                <c:pt idx="6">
                  <c:v>1.205668</c:v>
                </c:pt>
                <c:pt idx="7">
                  <c:v>1.207327</c:v>
                </c:pt>
                <c:pt idx="8">
                  <c:v>1.210942</c:v>
                </c:pt>
                <c:pt idx="9">
                  <c:v>1.2151689999999999</c:v>
                </c:pt>
                <c:pt idx="10">
                  <c:v>1.215789</c:v>
                </c:pt>
                <c:pt idx="11">
                  <c:v>1.2164699999999999</c:v>
                </c:pt>
                <c:pt idx="12">
                  <c:v>1.21719</c:v>
                </c:pt>
                <c:pt idx="13">
                  <c:v>1.217954</c:v>
                </c:pt>
                <c:pt idx="14">
                  <c:v>1.218761</c:v>
                </c:pt>
                <c:pt idx="15">
                  <c:v>1.2196389999999999</c:v>
                </c:pt>
                <c:pt idx="16">
                  <c:v>1.2205410000000001</c:v>
                </c:pt>
                <c:pt idx="17">
                  <c:v>1.2214910000000001</c:v>
                </c:pt>
                <c:pt idx="18">
                  <c:v>1.2225189999999999</c:v>
                </c:pt>
                <c:pt idx="19">
                  <c:v>1.2236020000000001</c:v>
                </c:pt>
                <c:pt idx="20">
                  <c:v>1.224712</c:v>
                </c:pt>
                <c:pt idx="21">
                  <c:v>1.225349</c:v>
                </c:pt>
                <c:pt idx="22">
                  <c:v>5.7053039999999999</c:v>
                </c:pt>
                <c:pt idx="23">
                  <c:v>5.7069029999999996</c:v>
                </c:pt>
                <c:pt idx="24">
                  <c:v>5.7108080000000001</c:v>
                </c:pt>
                <c:pt idx="25">
                  <c:v>5.7149029999999996</c:v>
                </c:pt>
                <c:pt idx="26">
                  <c:v>5.7947069999999998</c:v>
                </c:pt>
                <c:pt idx="27">
                  <c:v>5.8022080000000003</c:v>
                </c:pt>
                <c:pt idx="28">
                  <c:v>5.8099889999999998</c:v>
                </c:pt>
                <c:pt idx="29">
                  <c:v>5.817901</c:v>
                </c:pt>
                <c:pt idx="30">
                  <c:v>5.8261900000000004</c:v>
                </c:pt>
                <c:pt idx="31">
                  <c:v>5.8346179999999999</c:v>
                </c:pt>
                <c:pt idx="32">
                  <c:v>5.8434290000000004</c:v>
                </c:pt>
                <c:pt idx="33">
                  <c:v>5.8525029999999996</c:v>
                </c:pt>
                <c:pt idx="34">
                  <c:v>5.8617330000000001</c:v>
                </c:pt>
                <c:pt idx="35">
                  <c:v>5.8713519999999999</c:v>
                </c:pt>
                <c:pt idx="36">
                  <c:v>6.00753</c:v>
                </c:pt>
                <c:pt idx="37">
                  <c:v>6.020626</c:v>
                </c:pt>
                <c:pt idx="38">
                  <c:v>6.0340569999999998</c:v>
                </c:pt>
                <c:pt idx="39">
                  <c:v>6.0479139999999996</c:v>
                </c:pt>
                <c:pt idx="40">
                  <c:v>6.0619639999999997</c:v>
                </c:pt>
                <c:pt idx="41">
                  <c:v>6.0762020000000003</c:v>
                </c:pt>
                <c:pt idx="42">
                  <c:v>6.0908670000000003</c:v>
                </c:pt>
                <c:pt idx="43">
                  <c:v>6.1057329999999999</c:v>
                </c:pt>
                <c:pt idx="44">
                  <c:v>6.108873</c:v>
                </c:pt>
                <c:pt idx="45">
                  <c:v>6.1210269999999998</c:v>
                </c:pt>
                <c:pt idx="46">
                  <c:v>6.1364989999999997</c:v>
                </c:pt>
                <c:pt idx="47">
                  <c:v>6.3069329999999999</c:v>
                </c:pt>
                <c:pt idx="48">
                  <c:v>6.4784839999999999</c:v>
                </c:pt>
                <c:pt idx="49">
                  <c:v>6.4991919999999999</c:v>
                </c:pt>
                <c:pt idx="50">
                  <c:v>6.5202790000000004</c:v>
                </c:pt>
                <c:pt idx="51">
                  <c:v>6.541588</c:v>
                </c:pt>
                <c:pt idx="52">
                  <c:v>6.5632460000000004</c:v>
                </c:pt>
                <c:pt idx="53">
                  <c:v>6.5851329999999999</c:v>
                </c:pt>
                <c:pt idx="54">
                  <c:v>6.6073769999999996</c:v>
                </c:pt>
                <c:pt idx="55">
                  <c:v>6.6298550000000001</c:v>
                </c:pt>
                <c:pt idx="56">
                  <c:v>6.6526969999999999</c:v>
                </c:pt>
                <c:pt idx="57">
                  <c:v>6.6759089999999999</c:v>
                </c:pt>
                <c:pt idx="58">
                  <c:v>6.6826220000000003</c:v>
                </c:pt>
                <c:pt idx="59">
                  <c:v>6.6890289999999997</c:v>
                </c:pt>
                <c:pt idx="60">
                  <c:v>6.7788709999999996</c:v>
                </c:pt>
                <c:pt idx="61">
                  <c:v>6.7913160000000001</c:v>
                </c:pt>
                <c:pt idx="62">
                  <c:v>6.8037029999999996</c:v>
                </c:pt>
                <c:pt idx="63">
                  <c:v>6.8160299999999996</c:v>
                </c:pt>
                <c:pt idx="64">
                  <c:v>6.8284669999999998</c:v>
                </c:pt>
                <c:pt idx="65">
                  <c:v>6.841183</c:v>
                </c:pt>
                <c:pt idx="66">
                  <c:v>6.8483900000000002</c:v>
                </c:pt>
                <c:pt idx="67">
                  <c:v>6.8541850000000002</c:v>
                </c:pt>
                <c:pt idx="68">
                  <c:v>6.8674039999999996</c:v>
                </c:pt>
                <c:pt idx="69">
                  <c:v>6.8808100000000003</c:v>
                </c:pt>
                <c:pt idx="70">
                  <c:v>6.8944039999999998</c:v>
                </c:pt>
                <c:pt idx="71">
                  <c:v>6.908156</c:v>
                </c:pt>
                <c:pt idx="72">
                  <c:v>6.9220680000000003</c:v>
                </c:pt>
                <c:pt idx="73">
                  <c:v>7.1119209999999997</c:v>
                </c:pt>
                <c:pt idx="74">
                  <c:v>7.1269309999999999</c:v>
                </c:pt>
                <c:pt idx="75">
                  <c:v>7.141966</c:v>
                </c:pt>
                <c:pt idx="76">
                  <c:v>7.1569859999999998</c:v>
                </c:pt>
                <c:pt idx="77">
                  <c:v>7.1720660000000001</c:v>
                </c:pt>
                <c:pt idx="78">
                  <c:v>7.1871349999999996</c:v>
                </c:pt>
                <c:pt idx="79">
                  <c:v>7.3075070000000002</c:v>
                </c:pt>
                <c:pt idx="80">
                  <c:v>9.5306110000000004</c:v>
                </c:pt>
                <c:pt idx="81">
                  <c:v>9.7185310000000005</c:v>
                </c:pt>
                <c:pt idx="82">
                  <c:v>10.099349999999999</c:v>
                </c:pt>
                <c:pt idx="83">
                  <c:v>10.47038</c:v>
                </c:pt>
                <c:pt idx="84">
                  <c:v>10.65915</c:v>
                </c:pt>
                <c:pt idx="85">
                  <c:v>11.051920000000001</c:v>
                </c:pt>
                <c:pt idx="86">
                  <c:v>11.45445</c:v>
                </c:pt>
                <c:pt idx="87">
                  <c:v>11.47518</c:v>
                </c:pt>
                <c:pt idx="88">
                  <c:v>11.496119999999999</c:v>
                </c:pt>
                <c:pt idx="89">
                  <c:v>11.67127</c:v>
                </c:pt>
                <c:pt idx="90">
                  <c:v>9.2542279999999995</c:v>
                </c:pt>
                <c:pt idx="91">
                  <c:v>9.254759</c:v>
                </c:pt>
                <c:pt idx="92">
                  <c:v>9.2396840000000005</c:v>
                </c:pt>
                <c:pt idx="93">
                  <c:v>9.2401119999999999</c:v>
                </c:pt>
                <c:pt idx="94">
                  <c:v>9.2271640000000001</c:v>
                </c:pt>
                <c:pt idx="95">
                  <c:v>9.2237340000000003</c:v>
                </c:pt>
              </c:numCache>
            </c:numRef>
          </c:xVal>
          <c:yVal>
            <c:numRef>
              <c:f>'Erosional Velocity'!$C$4:$C$99</c:f>
              <c:numCache>
                <c:formatCode>General</c:formatCode>
                <c:ptCount val="96"/>
                <c:pt idx="0">
                  <c:v>-9689.1</c:v>
                </c:pt>
                <c:pt idx="1">
                  <c:v>-9686.2999999999993</c:v>
                </c:pt>
                <c:pt idx="2">
                  <c:v>-9682.7999999999993</c:v>
                </c:pt>
                <c:pt idx="3">
                  <c:v>-9679.2999999999993</c:v>
                </c:pt>
                <c:pt idx="4">
                  <c:v>-9678.2999999999993</c:v>
                </c:pt>
                <c:pt idx="5">
                  <c:v>-9675.6</c:v>
                </c:pt>
                <c:pt idx="6">
                  <c:v>-9675.6</c:v>
                </c:pt>
                <c:pt idx="7">
                  <c:v>-9673</c:v>
                </c:pt>
                <c:pt idx="8">
                  <c:v>-9664.2999999999993</c:v>
                </c:pt>
                <c:pt idx="9">
                  <c:v>-9650.2999999999993</c:v>
                </c:pt>
                <c:pt idx="10">
                  <c:v>-9648</c:v>
                </c:pt>
                <c:pt idx="11">
                  <c:v>-9645.4</c:v>
                </c:pt>
                <c:pt idx="12">
                  <c:v>-9642.6</c:v>
                </c:pt>
                <c:pt idx="13">
                  <c:v>-9639.6</c:v>
                </c:pt>
                <c:pt idx="14">
                  <c:v>-9636.4</c:v>
                </c:pt>
                <c:pt idx="15">
                  <c:v>-9632.9</c:v>
                </c:pt>
                <c:pt idx="16">
                  <c:v>-9629.2999999999993</c:v>
                </c:pt>
                <c:pt idx="17">
                  <c:v>-9625.5</c:v>
                </c:pt>
                <c:pt idx="18">
                  <c:v>-9621.4</c:v>
                </c:pt>
                <c:pt idx="19">
                  <c:v>-9617.1</c:v>
                </c:pt>
                <c:pt idx="20">
                  <c:v>-9612.7000000000007</c:v>
                </c:pt>
                <c:pt idx="21">
                  <c:v>-9610.2000000000007</c:v>
                </c:pt>
                <c:pt idx="22">
                  <c:v>-9610.2000000000007</c:v>
                </c:pt>
                <c:pt idx="23">
                  <c:v>-9608</c:v>
                </c:pt>
                <c:pt idx="24">
                  <c:v>-9603.1</c:v>
                </c:pt>
                <c:pt idx="25">
                  <c:v>-9598</c:v>
                </c:pt>
                <c:pt idx="26">
                  <c:v>-9505.1</c:v>
                </c:pt>
                <c:pt idx="27">
                  <c:v>-9496.9</c:v>
                </c:pt>
                <c:pt idx="28">
                  <c:v>-9488.5</c:v>
                </c:pt>
                <c:pt idx="29">
                  <c:v>-9480</c:v>
                </c:pt>
                <c:pt idx="30">
                  <c:v>-9471.2000000000007</c:v>
                </c:pt>
                <c:pt idx="31">
                  <c:v>-9462.2999999999993</c:v>
                </c:pt>
                <c:pt idx="32">
                  <c:v>-9453.1</c:v>
                </c:pt>
                <c:pt idx="33">
                  <c:v>-9443.7000000000007</c:v>
                </c:pt>
                <c:pt idx="34">
                  <c:v>-9434.2000000000007</c:v>
                </c:pt>
                <c:pt idx="35">
                  <c:v>-9424.4</c:v>
                </c:pt>
                <c:pt idx="36">
                  <c:v>-9292.2999999999993</c:v>
                </c:pt>
                <c:pt idx="37">
                  <c:v>-9280.1</c:v>
                </c:pt>
                <c:pt idx="38">
                  <c:v>-9267.7000000000007</c:v>
                </c:pt>
                <c:pt idx="39">
                  <c:v>-9255</c:v>
                </c:pt>
                <c:pt idx="40">
                  <c:v>-9242.2000000000007</c:v>
                </c:pt>
                <c:pt idx="41">
                  <c:v>-9229.2999999999993</c:v>
                </c:pt>
                <c:pt idx="42">
                  <c:v>-9216.1</c:v>
                </c:pt>
                <c:pt idx="43">
                  <c:v>-9202.7999999999993</c:v>
                </c:pt>
                <c:pt idx="44">
                  <c:v>-9200</c:v>
                </c:pt>
                <c:pt idx="45">
                  <c:v>-9189.2000000000007</c:v>
                </c:pt>
                <c:pt idx="46">
                  <c:v>-9175.5</c:v>
                </c:pt>
                <c:pt idx="47">
                  <c:v>-9026.9</c:v>
                </c:pt>
                <c:pt idx="48">
                  <c:v>-8882</c:v>
                </c:pt>
                <c:pt idx="49">
                  <c:v>-8864.9</c:v>
                </c:pt>
                <c:pt idx="50">
                  <c:v>-8847.6</c:v>
                </c:pt>
                <c:pt idx="51">
                  <c:v>-8830.2000000000007</c:v>
                </c:pt>
                <c:pt idx="52">
                  <c:v>-8812.6</c:v>
                </c:pt>
                <c:pt idx="53">
                  <c:v>-8794.9</c:v>
                </c:pt>
                <c:pt idx="54">
                  <c:v>-8777</c:v>
                </c:pt>
                <c:pt idx="55">
                  <c:v>-8759</c:v>
                </c:pt>
                <c:pt idx="56">
                  <c:v>-8740.7999999999993</c:v>
                </c:pt>
                <c:pt idx="57">
                  <c:v>-8722.4</c:v>
                </c:pt>
                <c:pt idx="58">
                  <c:v>-8703.9</c:v>
                </c:pt>
                <c:pt idx="59">
                  <c:v>-8685.2999999999993</c:v>
                </c:pt>
                <c:pt idx="60">
                  <c:v>-8416.1</c:v>
                </c:pt>
                <c:pt idx="61">
                  <c:v>-8377.7999999999993</c:v>
                </c:pt>
                <c:pt idx="62">
                  <c:v>-8339.5</c:v>
                </c:pt>
                <c:pt idx="63">
                  <c:v>-8301.2000000000007</c:v>
                </c:pt>
                <c:pt idx="64">
                  <c:v>-8262.4</c:v>
                </c:pt>
                <c:pt idx="65">
                  <c:v>-8222.6</c:v>
                </c:pt>
                <c:pt idx="66">
                  <c:v>-8200</c:v>
                </c:pt>
                <c:pt idx="67">
                  <c:v>-8181.8</c:v>
                </c:pt>
                <c:pt idx="68">
                  <c:v>-8140.2</c:v>
                </c:pt>
                <c:pt idx="69">
                  <c:v>-8097.9</c:v>
                </c:pt>
                <c:pt idx="70">
                  <c:v>-8054.9</c:v>
                </c:pt>
                <c:pt idx="71">
                  <c:v>-8011.3</c:v>
                </c:pt>
                <c:pt idx="72">
                  <c:v>-7967.1</c:v>
                </c:pt>
                <c:pt idx="73">
                  <c:v>-7349.3</c:v>
                </c:pt>
                <c:pt idx="74">
                  <c:v>-7299.6</c:v>
                </c:pt>
                <c:pt idx="75">
                  <c:v>-7249.8</c:v>
                </c:pt>
                <c:pt idx="76">
                  <c:v>-7200</c:v>
                </c:pt>
                <c:pt idx="77">
                  <c:v>-7150</c:v>
                </c:pt>
                <c:pt idx="78">
                  <c:v>-7100</c:v>
                </c:pt>
                <c:pt idx="79">
                  <c:v>-6700</c:v>
                </c:pt>
                <c:pt idx="80">
                  <c:v>-6700</c:v>
                </c:pt>
                <c:pt idx="81">
                  <c:v>-6200</c:v>
                </c:pt>
                <c:pt idx="82">
                  <c:v>-5200</c:v>
                </c:pt>
                <c:pt idx="83">
                  <c:v>-4200</c:v>
                </c:pt>
                <c:pt idx="84">
                  <c:v>-3700</c:v>
                </c:pt>
                <c:pt idx="85">
                  <c:v>-2700</c:v>
                </c:pt>
                <c:pt idx="86">
                  <c:v>-1700</c:v>
                </c:pt>
                <c:pt idx="87">
                  <c:v>-1650</c:v>
                </c:pt>
                <c:pt idx="88">
                  <c:v>-1600</c:v>
                </c:pt>
                <c:pt idx="89">
                  <c:v>-1200</c:v>
                </c:pt>
                <c:pt idx="90">
                  <c:v>-1200</c:v>
                </c:pt>
                <c:pt idx="91">
                  <c:v>-1189.44</c:v>
                </c:pt>
                <c:pt idx="92">
                  <c:v>-1200</c:v>
                </c:pt>
                <c:pt idx="93">
                  <c:v>-1189.44</c:v>
                </c:pt>
                <c:pt idx="94">
                  <c:v>-1200</c:v>
                </c:pt>
                <c:pt idx="95">
                  <c:v>-1200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2-4E59-A06F-C03FFEB0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2879"/>
        <c:axId val="1074731615"/>
      </c:scatterChart>
      <c:valAx>
        <c:axId val="10747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 ft/s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1615"/>
        <c:crosses val="autoZero"/>
        <c:crossBetween val="midCat"/>
      </c:valAx>
      <c:valAx>
        <c:axId val="1074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year Erosional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'Erosional Velocity'!$O$4:$O$97</c:f>
              <c:numCache>
                <c:formatCode>General</c:formatCode>
                <c:ptCount val="94"/>
                <c:pt idx="0">
                  <c:v>30.375160000000001</c:v>
                </c:pt>
                <c:pt idx="1">
                  <c:v>30.535229999999999</c:v>
                </c:pt>
                <c:pt idx="2">
                  <c:v>30.61054</c:v>
                </c:pt>
                <c:pt idx="3">
                  <c:v>30.690940000000001</c:v>
                </c:pt>
                <c:pt idx="4">
                  <c:v>30.700230000000001</c:v>
                </c:pt>
                <c:pt idx="5">
                  <c:v>30.71349</c:v>
                </c:pt>
                <c:pt idx="6">
                  <c:v>30.713619999999999</c:v>
                </c:pt>
                <c:pt idx="7">
                  <c:v>30.726179999999999</c:v>
                </c:pt>
                <c:pt idx="8">
                  <c:v>30.75506</c:v>
                </c:pt>
                <c:pt idx="9">
                  <c:v>30.790099999999999</c:v>
                </c:pt>
                <c:pt idx="10">
                  <c:v>30.795280000000002</c:v>
                </c:pt>
                <c:pt idx="11">
                  <c:v>30.800909999999998</c:v>
                </c:pt>
                <c:pt idx="12">
                  <c:v>30.806840000000001</c:v>
                </c:pt>
                <c:pt idx="13">
                  <c:v>30.813089999999999</c:v>
                </c:pt>
                <c:pt idx="14">
                  <c:v>30.819649999999999</c:v>
                </c:pt>
                <c:pt idx="15">
                  <c:v>30.826720000000002</c:v>
                </c:pt>
                <c:pt idx="16">
                  <c:v>30.83398</c:v>
                </c:pt>
                <c:pt idx="17">
                  <c:v>30.84158</c:v>
                </c:pt>
                <c:pt idx="18">
                  <c:v>30.849730000000001</c:v>
                </c:pt>
                <c:pt idx="19">
                  <c:v>30.858260000000001</c:v>
                </c:pt>
                <c:pt idx="20">
                  <c:v>30.866980000000002</c:v>
                </c:pt>
                <c:pt idx="21">
                  <c:v>30.871929999999999</c:v>
                </c:pt>
                <c:pt idx="22">
                  <c:v>30.87435</c:v>
                </c:pt>
                <c:pt idx="23">
                  <c:v>30.878589999999999</c:v>
                </c:pt>
                <c:pt idx="24">
                  <c:v>30.88842</c:v>
                </c:pt>
                <c:pt idx="25">
                  <c:v>30.898430000000001</c:v>
                </c:pt>
                <c:pt idx="26">
                  <c:v>31.054780000000001</c:v>
                </c:pt>
                <c:pt idx="27">
                  <c:v>31.067129999999999</c:v>
                </c:pt>
                <c:pt idx="28">
                  <c:v>31.07967</c:v>
                </c:pt>
                <c:pt idx="29">
                  <c:v>31.092310000000001</c:v>
                </c:pt>
                <c:pt idx="30">
                  <c:v>31.105170000000001</c:v>
                </c:pt>
                <c:pt idx="31">
                  <c:v>31.11814</c:v>
                </c:pt>
                <c:pt idx="32">
                  <c:v>31.131309999999999</c:v>
                </c:pt>
                <c:pt idx="33">
                  <c:v>31.144680000000001</c:v>
                </c:pt>
                <c:pt idx="34">
                  <c:v>31.158110000000001</c:v>
                </c:pt>
                <c:pt idx="35">
                  <c:v>31.171769999999999</c:v>
                </c:pt>
                <c:pt idx="36">
                  <c:v>31.348140000000001</c:v>
                </c:pt>
                <c:pt idx="37">
                  <c:v>31.363869999999999</c:v>
                </c:pt>
                <c:pt idx="38">
                  <c:v>31.379760000000001</c:v>
                </c:pt>
                <c:pt idx="39">
                  <c:v>31.395910000000001</c:v>
                </c:pt>
                <c:pt idx="40">
                  <c:v>31.41215</c:v>
                </c:pt>
                <c:pt idx="41">
                  <c:v>31.42849</c:v>
                </c:pt>
                <c:pt idx="42">
                  <c:v>31.4451</c:v>
                </c:pt>
                <c:pt idx="43">
                  <c:v>31.461790000000001</c:v>
                </c:pt>
                <c:pt idx="44">
                  <c:v>31.465250000000001</c:v>
                </c:pt>
                <c:pt idx="45">
                  <c:v>31.478750000000002</c:v>
                </c:pt>
                <c:pt idx="46">
                  <c:v>31.49579</c:v>
                </c:pt>
                <c:pt idx="47">
                  <c:v>31.67333</c:v>
                </c:pt>
                <c:pt idx="48">
                  <c:v>31.849019999999999</c:v>
                </c:pt>
                <c:pt idx="49">
                  <c:v>31.86928</c:v>
                </c:pt>
                <c:pt idx="50">
                  <c:v>31.889769999999999</c:v>
                </c:pt>
                <c:pt idx="51">
                  <c:v>31.910350000000001</c:v>
                </c:pt>
                <c:pt idx="52">
                  <c:v>31.931149999999999</c:v>
                </c:pt>
                <c:pt idx="53">
                  <c:v>31.952020000000001</c:v>
                </c:pt>
                <c:pt idx="54">
                  <c:v>31.973120000000002</c:v>
                </c:pt>
                <c:pt idx="55">
                  <c:v>31.994299999999999</c:v>
                </c:pt>
                <c:pt idx="56">
                  <c:v>32.01567</c:v>
                </c:pt>
                <c:pt idx="57">
                  <c:v>32.037260000000003</c:v>
                </c:pt>
                <c:pt idx="58">
                  <c:v>32.057000000000002</c:v>
                </c:pt>
                <c:pt idx="59">
                  <c:v>32.076839999999997</c:v>
                </c:pt>
                <c:pt idx="60">
                  <c:v>32.363010000000003</c:v>
                </c:pt>
                <c:pt idx="61">
                  <c:v>32.404049999999998</c:v>
                </c:pt>
                <c:pt idx="62">
                  <c:v>32.445239999999998</c:v>
                </c:pt>
                <c:pt idx="63">
                  <c:v>32.486559999999997</c:v>
                </c:pt>
                <c:pt idx="64">
                  <c:v>32.528410000000001</c:v>
                </c:pt>
                <c:pt idx="65">
                  <c:v>32.571199999999997</c:v>
                </c:pt>
                <c:pt idx="66">
                  <c:v>32.595410000000001</c:v>
                </c:pt>
                <c:pt idx="67">
                  <c:v>32.614939999999997</c:v>
                </c:pt>
                <c:pt idx="68">
                  <c:v>32.659489999999998</c:v>
                </c:pt>
                <c:pt idx="69">
                  <c:v>32.70476</c:v>
                </c:pt>
                <c:pt idx="70">
                  <c:v>32.750770000000003</c:v>
                </c:pt>
                <c:pt idx="71">
                  <c:v>32.797449999999998</c:v>
                </c:pt>
                <c:pt idx="72">
                  <c:v>32.844799999999999</c:v>
                </c:pt>
                <c:pt idx="73">
                  <c:v>33.515529999999998</c:v>
                </c:pt>
                <c:pt idx="74">
                  <c:v>33.570650000000001</c:v>
                </c:pt>
                <c:pt idx="75">
                  <c:v>33.626139999999999</c:v>
                </c:pt>
                <c:pt idx="76">
                  <c:v>33.681899999999999</c:v>
                </c:pt>
                <c:pt idx="77">
                  <c:v>33.738109999999999</c:v>
                </c:pt>
                <c:pt idx="78">
                  <c:v>33.794589999999999</c:v>
                </c:pt>
                <c:pt idx="79">
                  <c:v>34.842080000000003</c:v>
                </c:pt>
                <c:pt idx="80">
                  <c:v>36.131120000000003</c:v>
                </c:pt>
                <c:pt idx="81">
                  <c:v>37.560809999999996</c:v>
                </c:pt>
                <c:pt idx="82">
                  <c:v>38.341650000000001</c:v>
                </c:pt>
                <c:pt idx="83">
                  <c:v>40.058010000000003</c:v>
                </c:pt>
                <c:pt idx="84">
                  <c:v>41.994390000000003</c:v>
                </c:pt>
                <c:pt idx="85">
                  <c:v>42.099710000000002</c:v>
                </c:pt>
                <c:pt idx="86">
                  <c:v>42.206009999999999</c:v>
                </c:pt>
                <c:pt idx="87">
                  <c:v>43.093980000000002</c:v>
                </c:pt>
                <c:pt idx="88">
                  <c:v>44.501660000000001</c:v>
                </c:pt>
                <c:pt idx="89">
                  <c:v>45.466320000000003</c:v>
                </c:pt>
                <c:pt idx="90">
                  <c:v>46.51932</c:v>
                </c:pt>
                <c:pt idx="91">
                  <c:v>47.735320000000002</c:v>
                </c:pt>
                <c:pt idx="92">
                  <c:v>49.115349999999999</c:v>
                </c:pt>
                <c:pt idx="93">
                  <c:v>50.730980000000002</c:v>
                </c:pt>
              </c:numCache>
            </c:numRef>
          </c:xVal>
          <c:yVal>
            <c:numRef>
              <c:f>'Erosional Velocity'!$M$4:$M$97</c:f>
              <c:numCache>
                <c:formatCode>General</c:formatCode>
                <c:ptCount val="94"/>
                <c:pt idx="0">
                  <c:v>-9689.1</c:v>
                </c:pt>
                <c:pt idx="1">
                  <c:v>-9686.2999999999993</c:v>
                </c:pt>
                <c:pt idx="2">
                  <c:v>-9682.7999999999993</c:v>
                </c:pt>
                <c:pt idx="3">
                  <c:v>-9679.2999999999993</c:v>
                </c:pt>
                <c:pt idx="4">
                  <c:v>-9678.2999999999993</c:v>
                </c:pt>
                <c:pt idx="5">
                  <c:v>-9675.6</c:v>
                </c:pt>
                <c:pt idx="6">
                  <c:v>-9675.6</c:v>
                </c:pt>
                <c:pt idx="7">
                  <c:v>-9673</c:v>
                </c:pt>
                <c:pt idx="8">
                  <c:v>-9664.2999999999993</c:v>
                </c:pt>
                <c:pt idx="9">
                  <c:v>-9650.2999999999993</c:v>
                </c:pt>
                <c:pt idx="10">
                  <c:v>-9648</c:v>
                </c:pt>
                <c:pt idx="11">
                  <c:v>-9645.4</c:v>
                </c:pt>
                <c:pt idx="12">
                  <c:v>-9642.6</c:v>
                </c:pt>
                <c:pt idx="13">
                  <c:v>-9639.6</c:v>
                </c:pt>
                <c:pt idx="14">
                  <c:v>-9636.4</c:v>
                </c:pt>
                <c:pt idx="15">
                  <c:v>-9632.9</c:v>
                </c:pt>
                <c:pt idx="16">
                  <c:v>-9629.2999999999993</c:v>
                </c:pt>
                <c:pt idx="17">
                  <c:v>-9625.5</c:v>
                </c:pt>
                <c:pt idx="18">
                  <c:v>-9621.4</c:v>
                </c:pt>
                <c:pt idx="19">
                  <c:v>-9617.1</c:v>
                </c:pt>
                <c:pt idx="20">
                  <c:v>-9612.7000000000007</c:v>
                </c:pt>
                <c:pt idx="21">
                  <c:v>-9610.2000000000007</c:v>
                </c:pt>
                <c:pt idx="22">
                  <c:v>-9610.2000000000007</c:v>
                </c:pt>
                <c:pt idx="23">
                  <c:v>-9608</c:v>
                </c:pt>
                <c:pt idx="24">
                  <c:v>-9603.1</c:v>
                </c:pt>
                <c:pt idx="25">
                  <c:v>-9598</c:v>
                </c:pt>
                <c:pt idx="26">
                  <c:v>-9505.1</c:v>
                </c:pt>
                <c:pt idx="27">
                  <c:v>-9496.9</c:v>
                </c:pt>
                <c:pt idx="28">
                  <c:v>-9488.5</c:v>
                </c:pt>
                <c:pt idx="29">
                  <c:v>-9480</c:v>
                </c:pt>
                <c:pt idx="30">
                  <c:v>-9471.2000000000007</c:v>
                </c:pt>
                <c:pt idx="31">
                  <c:v>-9462.2999999999993</c:v>
                </c:pt>
                <c:pt idx="32">
                  <c:v>-9453.1</c:v>
                </c:pt>
                <c:pt idx="33">
                  <c:v>-9443.7000000000007</c:v>
                </c:pt>
                <c:pt idx="34">
                  <c:v>-9434.2000000000007</c:v>
                </c:pt>
                <c:pt idx="35">
                  <c:v>-9424.4</c:v>
                </c:pt>
                <c:pt idx="36">
                  <c:v>-9292.2999999999993</c:v>
                </c:pt>
                <c:pt idx="37">
                  <c:v>-9280.1</c:v>
                </c:pt>
                <c:pt idx="38">
                  <c:v>-9267.7000000000007</c:v>
                </c:pt>
                <c:pt idx="39">
                  <c:v>-9255</c:v>
                </c:pt>
                <c:pt idx="40">
                  <c:v>-9242.2000000000007</c:v>
                </c:pt>
                <c:pt idx="41">
                  <c:v>-9229.2999999999993</c:v>
                </c:pt>
                <c:pt idx="42">
                  <c:v>-9216.1</c:v>
                </c:pt>
                <c:pt idx="43">
                  <c:v>-9202.7999999999993</c:v>
                </c:pt>
                <c:pt idx="44">
                  <c:v>-9200</c:v>
                </c:pt>
                <c:pt idx="45">
                  <c:v>-9189.2000000000007</c:v>
                </c:pt>
                <c:pt idx="46">
                  <c:v>-9175.5</c:v>
                </c:pt>
                <c:pt idx="47">
                  <c:v>-9026.9</c:v>
                </c:pt>
                <c:pt idx="48">
                  <c:v>-8882</c:v>
                </c:pt>
                <c:pt idx="49">
                  <c:v>-8864.9</c:v>
                </c:pt>
                <c:pt idx="50">
                  <c:v>-8847.6</c:v>
                </c:pt>
                <c:pt idx="51">
                  <c:v>-8830.2000000000007</c:v>
                </c:pt>
                <c:pt idx="52">
                  <c:v>-8812.6</c:v>
                </c:pt>
                <c:pt idx="53">
                  <c:v>-8794.9</c:v>
                </c:pt>
                <c:pt idx="54">
                  <c:v>-8777</c:v>
                </c:pt>
                <c:pt idx="55">
                  <c:v>-8759</c:v>
                </c:pt>
                <c:pt idx="56">
                  <c:v>-8740.7999999999993</c:v>
                </c:pt>
                <c:pt idx="57">
                  <c:v>-8722.4</c:v>
                </c:pt>
                <c:pt idx="58">
                  <c:v>-8703.9</c:v>
                </c:pt>
                <c:pt idx="59">
                  <c:v>-8685.2999999999993</c:v>
                </c:pt>
                <c:pt idx="60">
                  <c:v>-8416.1</c:v>
                </c:pt>
                <c:pt idx="61">
                  <c:v>-8377.7999999999993</c:v>
                </c:pt>
                <c:pt idx="62">
                  <c:v>-8339.5</c:v>
                </c:pt>
                <c:pt idx="63">
                  <c:v>-8301.2000000000007</c:v>
                </c:pt>
                <c:pt idx="64">
                  <c:v>-8262.4</c:v>
                </c:pt>
                <c:pt idx="65">
                  <c:v>-8222.6</c:v>
                </c:pt>
                <c:pt idx="66">
                  <c:v>-8200</c:v>
                </c:pt>
                <c:pt idx="67">
                  <c:v>-8181.8</c:v>
                </c:pt>
                <c:pt idx="68">
                  <c:v>-8140.2</c:v>
                </c:pt>
                <c:pt idx="69">
                  <c:v>-8097.9</c:v>
                </c:pt>
                <c:pt idx="70">
                  <c:v>-8054.9</c:v>
                </c:pt>
                <c:pt idx="71">
                  <c:v>-8011.3</c:v>
                </c:pt>
                <c:pt idx="72">
                  <c:v>-7967.1</c:v>
                </c:pt>
                <c:pt idx="73">
                  <c:v>-7349.3</c:v>
                </c:pt>
                <c:pt idx="74">
                  <c:v>-7299.6</c:v>
                </c:pt>
                <c:pt idx="75">
                  <c:v>-7249.8</c:v>
                </c:pt>
                <c:pt idx="76">
                  <c:v>-7200</c:v>
                </c:pt>
                <c:pt idx="77">
                  <c:v>-7150</c:v>
                </c:pt>
                <c:pt idx="78">
                  <c:v>-7100</c:v>
                </c:pt>
                <c:pt idx="79">
                  <c:v>-6200</c:v>
                </c:pt>
                <c:pt idx="80">
                  <c:v>-5200</c:v>
                </c:pt>
                <c:pt idx="81">
                  <c:v>-4200</c:v>
                </c:pt>
                <c:pt idx="82">
                  <c:v>-3700</c:v>
                </c:pt>
                <c:pt idx="83">
                  <c:v>-2700</c:v>
                </c:pt>
                <c:pt idx="84">
                  <c:v>-1700</c:v>
                </c:pt>
                <c:pt idx="85">
                  <c:v>-1650</c:v>
                </c:pt>
                <c:pt idx="86">
                  <c:v>-1600</c:v>
                </c:pt>
                <c:pt idx="87">
                  <c:v>-1200</c:v>
                </c:pt>
                <c:pt idx="88">
                  <c:v>-1200</c:v>
                </c:pt>
                <c:pt idx="89">
                  <c:v>-1189.44</c:v>
                </c:pt>
                <c:pt idx="90">
                  <c:v>-1200</c:v>
                </c:pt>
                <c:pt idx="91">
                  <c:v>-1189.44</c:v>
                </c:pt>
                <c:pt idx="92">
                  <c:v>-1200</c:v>
                </c:pt>
                <c:pt idx="93">
                  <c:v>-1200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1-4657-9620-5F85FB5F8627}"/>
            </c:ext>
          </c:extLst>
        </c:ser>
        <c:ser>
          <c:idx val="1"/>
          <c:order val="1"/>
          <c:tx>
            <c:v>1st year Fluid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'Erosional Velocity'!$N$4:$N$97</c:f>
              <c:numCache>
                <c:formatCode>General</c:formatCode>
                <c:ptCount val="94"/>
                <c:pt idx="0">
                  <c:v>1.9697909999999998E-3</c:v>
                </c:pt>
                <c:pt idx="1">
                  <c:v>1.5895600000000001</c:v>
                </c:pt>
                <c:pt idx="2">
                  <c:v>3.5860850000000002</c:v>
                </c:pt>
                <c:pt idx="3">
                  <c:v>5.5950470000000001</c:v>
                </c:pt>
                <c:pt idx="4">
                  <c:v>5.7969999999999997</c:v>
                </c:pt>
                <c:pt idx="5">
                  <c:v>6.0002570000000004</c:v>
                </c:pt>
                <c:pt idx="6">
                  <c:v>5.1550310000000001</c:v>
                </c:pt>
                <c:pt idx="7">
                  <c:v>5.159249</c:v>
                </c:pt>
                <c:pt idx="8">
                  <c:v>5.1689509999999999</c:v>
                </c:pt>
                <c:pt idx="9">
                  <c:v>5.1807359999999996</c:v>
                </c:pt>
                <c:pt idx="10">
                  <c:v>5.18248</c:v>
                </c:pt>
                <c:pt idx="11">
                  <c:v>5.1843750000000002</c:v>
                </c:pt>
                <c:pt idx="12">
                  <c:v>5.1863710000000003</c:v>
                </c:pt>
                <c:pt idx="13">
                  <c:v>5.1884750000000004</c:v>
                </c:pt>
                <c:pt idx="14">
                  <c:v>5.1906869999999996</c:v>
                </c:pt>
                <c:pt idx="15">
                  <c:v>5.1930690000000004</c:v>
                </c:pt>
                <c:pt idx="16">
                  <c:v>5.195513</c:v>
                </c:pt>
                <c:pt idx="17">
                  <c:v>5.1980740000000001</c:v>
                </c:pt>
                <c:pt idx="18">
                  <c:v>5.2008219999999996</c:v>
                </c:pt>
                <c:pt idx="19">
                  <c:v>5.2036980000000002</c:v>
                </c:pt>
                <c:pt idx="20">
                  <c:v>5.2066420000000004</c:v>
                </c:pt>
                <c:pt idx="21">
                  <c:v>5.20831</c:v>
                </c:pt>
                <c:pt idx="22">
                  <c:v>24.25309</c:v>
                </c:pt>
                <c:pt idx="23">
                  <c:v>24.25977</c:v>
                </c:pt>
                <c:pt idx="24">
                  <c:v>24.275220000000001</c:v>
                </c:pt>
                <c:pt idx="25">
                  <c:v>24.290949999999999</c:v>
                </c:pt>
                <c:pt idx="26">
                  <c:v>24.537400000000002</c:v>
                </c:pt>
                <c:pt idx="27">
                  <c:v>24.556920000000002</c:v>
                </c:pt>
                <c:pt idx="28">
                  <c:v>24.576740000000001</c:v>
                </c:pt>
                <c:pt idx="29">
                  <c:v>24.59675</c:v>
                </c:pt>
                <c:pt idx="30">
                  <c:v>24.617090000000001</c:v>
                </c:pt>
                <c:pt idx="31">
                  <c:v>24.637619999999998</c:v>
                </c:pt>
                <c:pt idx="32">
                  <c:v>24.65849</c:v>
                </c:pt>
                <c:pt idx="33">
                  <c:v>24.679659999999998</c:v>
                </c:pt>
                <c:pt idx="34">
                  <c:v>24.700959999999998</c:v>
                </c:pt>
                <c:pt idx="35">
                  <c:v>24.722629999999999</c:v>
                </c:pt>
                <c:pt idx="36">
                  <c:v>25.00318</c:v>
                </c:pt>
                <c:pt idx="37">
                  <c:v>25.028269999999999</c:v>
                </c:pt>
                <c:pt idx="38">
                  <c:v>25.053629999999998</c:v>
                </c:pt>
                <c:pt idx="39">
                  <c:v>25.079440000000002</c:v>
                </c:pt>
                <c:pt idx="40">
                  <c:v>25.10538</c:v>
                </c:pt>
                <c:pt idx="41">
                  <c:v>25.131509999999999</c:v>
                </c:pt>
                <c:pt idx="42">
                  <c:v>25.158080000000002</c:v>
                </c:pt>
                <c:pt idx="43">
                  <c:v>25.18479</c:v>
                </c:pt>
                <c:pt idx="44">
                  <c:v>25.190339999999999</c:v>
                </c:pt>
                <c:pt idx="45">
                  <c:v>25.211960000000001</c:v>
                </c:pt>
                <c:pt idx="46">
                  <c:v>25.239249999999998</c:v>
                </c:pt>
                <c:pt idx="47">
                  <c:v>25.524609999999999</c:v>
                </c:pt>
                <c:pt idx="48">
                  <c:v>25.80856</c:v>
                </c:pt>
                <c:pt idx="49">
                  <c:v>25.8414</c:v>
                </c:pt>
                <c:pt idx="50">
                  <c:v>25.874649999999999</c:v>
                </c:pt>
                <c:pt idx="51">
                  <c:v>25.908049999999999</c:v>
                </c:pt>
                <c:pt idx="52">
                  <c:v>25.94183</c:v>
                </c:pt>
                <c:pt idx="53">
                  <c:v>25.975760000000001</c:v>
                </c:pt>
                <c:pt idx="54">
                  <c:v>26.010069999999999</c:v>
                </c:pt>
                <c:pt idx="55">
                  <c:v>26.044550000000001</c:v>
                </c:pt>
                <c:pt idx="56">
                  <c:v>26.079350000000002</c:v>
                </c:pt>
                <c:pt idx="57">
                  <c:v>26.114540000000002</c:v>
                </c:pt>
                <c:pt idx="58">
                  <c:v>26.146730000000002</c:v>
                </c:pt>
                <c:pt idx="59">
                  <c:v>26.179099999999998</c:v>
                </c:pt>
                <c:pt idx="60">
                  <c:v>26.648289999999999</c:v>
                </c:pt>
                <c:pt idx="61">
                  <c:v>26.715920000000001</c:v>
                </c:pt>
                <c:pt idx="62">
                  <c:v>26.78388</c:v>
                </c:pt>
                <c:pt idx="63">
                  <c:v>26.852150000000002</c:v>
                </c:pt>
                <c:pt idx="64">
                  <c:v>26.921379999999999</c:v>
                </c:pt>
                <c:pt idx="65">
                  <c:v>26.992260000000002</c:v>
                </c:pt>
                <c:pt idx="66">
                  <c:v>27.032389999999999</c:v>
                </c:pt>
                <c:pt idx="67">
                  <c:v>27.064800000000002</c:v>
                </c:pt>
                <c:pt idx="68">
                  <c:v>27.138780000000001</c:v>
                </c:pt>
                <c:pt idx="69">
                  <c:v>27.21407</c:v>
                </c:pt>
                <c:pt idx="70">
                  <c:v>27.290700000000001</c:v>
                </c:pt>
                <c:pt idx="71">
                  <c:v>27.368539999999999</c:v>
                </c:pt>
                <c:pt idx="72">
                  <c:v>27.447620000000001</c:v>
                </c:pt>
                <c:pt idx="73">
                  <c:v>28.580100000000002</c:v>
                </c:pt>
                <c:pt idx="74">
                  <c:v>28.674189999999999</c:v>
                </c:pt>
                <c:pt idx="75">
                  <c:v>28.76906</c:v>
                </c:pt>
                <c:pt idx="76">
                  <c:v>28.864550000000001</c:v>
                </c:pt>
                <c:pt idx="77">
                  <c:v>28.96097</c:v>
                </c:pt>
                <c:pt idx="78">
                  <c:v>29.058019999999999</c:v>
                </c:pt>
                <c:pt idx="79">
                  <c:v>30.887280000000001</c:v>
                </c:pt>
                <c:pt idx="80">
                  <c:v>33.215009999999999</c:v>
                </c:pt>
                <c:pt idx="81">
                  <c:v>35.895629999999997</c:v>
                </c:pt>
                <c:pt idx="82">
                  <c:v>37.403579999999998</c:v>
                </c:pt>
                <c:pt idx="83">
                  <c:v>40.827269999999999</c:v>
                </c:pt>
                <c:pt idx="84">
                  <c:v>44.869799999999998</c:v>
                </c:pt>
                <c:pt idx="85">
                  <c:v>45.095140000000001</c:v>
                </c:pt>
                <c:pt idx="86">
                  <c:v>45.323169999999998</c:v>
                </c:pt>
                <c:pt idx="87">
                  <c:v>47.250320000000002</c:v>
                </c:pt>
                <c:pt idx="88">
                  <c:v>39.812449999999998</c:v>
                </c:pt>
                <c:pt idx="89">
                  <c:v>41.557200000000002</c:v>
                </c:pt>
                <c:pt idx="90">
                  <c:v>43.50441</c:v>
                </c:pt>
                <c:pt idx="91">
                  <c:v>45.808520000000001</c:v>
                </c:pt>
                <c:pt idx="92">
                  <c:v>48.495460000000001</c:v>
                </c:pt>
                <c:pt idx="93">
                  <c:v>51.738410000000002</c:v>
                </c:pt>
              </c:numCache>
            </c:numRef>
          </c:xVal>
          <c:yVal>
            <c:numRef>
              <c:f>'Erosional Velocity'!$M$4:$M$97</c:f>
              <c:numCache>
                <c:formatCode>General</c:formatCode>
                <c:ptCount val="94"/>
                <c:pt idx="0">
                  <c:v>-9689.1</c:v>
                </c:pt>
                <c:pt idx="1">
                  <c:v>-9686.2999999999993</c:v>
                </c:pt>
                <c:pt idx="2">
                  <c:v>-9682.7999999999993</c:v>
                </c:pt>
                <c:pt idx="3">
                  <c:v>-9679.2999999999993</c:v>
                </c:pt>
                <c:pt idx="4">
                  <c:v>-9678.2999999999993</c:v>
                </c:pt>
                <c:pt idx="5">
                  <c:v>-9675.6</c:v>
                </c:pt>
                <c:pt idx="6">
                  <c:v>-9675.6</c:v>
                </c:pt>
                <c:pt idx="7">
                  <c:v>-9673</c:v>
                </c:pt>
                <c:pt idx="8">
                  <c:v>-9664.2999999999993</c:v>
                </c:pt>
                <c:pt idx="9">
                  <c:v>-9650.2999999999993</c:v>
                </c:pt>
                <c:pt idx="10">
                  <c:v>-9648</c:v>
                </c:pt>
                <c:pt idx="11">
                  <c:v>-9645.4</c:v>
                </c:pt>
                <c:pt idx="12">
                  <c:v>-9642.6</c:v>
                </c:pt>
                <c:pt idx="13">
                  <c:v>-9639.6</c:v>
                </c:pt>
                <c:pt idx="14">
                  <c:v>-9636.4</c:v>
                </c:pt>
                <c:pt idx="15">
                  <c:v>-9632.9</c:v>
                </c:pt>
                <c:pt idx="16">
                  <c:v>-9629.2999999999993</c:v>
                </c:pt>
                <c:pt idx="17">
                  <c:v>-9625.5</c:v>
                </c:pt>
                <c:pt idx="18">
                  <c:v>-9621.4</c:v>
                </c:pt>
                <c:pt idx="19">
                  <c:v>-9617.1</c:v>
                </c:pt>
                <c:pt idx="20">
                  <c:v>-9612.7000000000007</c:v>
                </c:pt>
                <c:pt idx="21">
                  <c:v>-9610.2000000000007</c:v>
                </c:pt>
                <c:pt idx="22">
                  <c:v>-9610.2000000000007</c:v>
                </c:pt>
                <c:pt idx="23">
                  <c:v>-9608</c:v>
                </c:pt>
                <c:pt idx="24">
                  <c:v>-9603.1</c:v>
                </c:pt>
                <c:pt idx="25">
                  <c:v>-9598</c:v>
                </c:pt>
                <c:pt idx="26">
                  <c:v>-9505.1</c:v>
                </c:pt>
                <c:pt idx="27">
                  <c:v>-9496.9</c:v>
                </c:pt>
                <c:pt idx="28">
                  <c:v>-9488.5</c:v>
                </c:pt>
                <c:pt idx="29">
                  <c:v>-9480</c:v>
                </c:pt>
                <c:pt idx="30">
                  <c:v>-9471.2000000000007</c:v>
                </c:pt>
                <c:pt idx="31">
                  <c:v>-9462.2999999999993</c:v>
                </c:pt>
                <c:pt idx="32">
                  <c:v>-9453.1</c:v>
                </c:pt>
                <c:pt idx="33">
                  <c:v>-9443.7000000000007</c:v>
                </c:pt>
                <c:pt idx="34">
                  <c:v>-9434.2000000000007</c:v>
                </c:pt>
                <c:pt idx="35">
                  <c:v>-9424.4</c:v>
                </c:pt>
                <c:pt idx="36">
                  <c:v>-9292.2999999999993</c:v>
                </c:pt>
                <c:pt idx="37">
                  <c:v>-9280.1</c:v>
                </c:pt>
                <c:pt idx="38">
                  <c:v>-9267.7000000000007</c:v>
                </c:pt>
                <c:pt idx="39">
                  <c:v>-9255</c:v>
                </c:pt>
                <c:pt idx="40">
                  <c:v>-9242.2000000000007</c:v>
                </c:pt>
                <c:pt idx="41">
                  <c:v>-9229.2999999999993</c:v>
                </c:pt>
                <c:pt idx="42">
                  <c:v>-9216.1</c:v>
                </c:pt>
                <c:pt idx="43">
                  <c:v>-9202.7999999999993</c:v>
                </c:pt>
                <c:pt idx="44">
                  <c:v>-9200</c:v>
                </c:pt>
                <c:pt idx="45">
                  <c:v>-9189.2000000000007</c:v>
                </c:pt>
                <c:pt idx="46">
                  <c:v>-9175.5</c:v>
                </c:pt>
                <c:pt idx="47">
                  <c:v>-9026.9</c:v>
                </c:pt>
                <c:pt idx="48">
                  <c:v>-8882</c:v>
                </c:pt>
                <c:pt idx="49">
                  <c:v>-8864.9</c:v>
                </c:pt>
                <c:pt idx="50">
                  <c:v>-8847.6</c:v>
                </c:pt>
                <c:pt idx="51">
                  <c:v>-8830.2000000000007</c:v>
                </c:pt>
                <c:pt idx="52">
                  <c:v>-8812.6</c:v>
                </c:pt>
                <c:pt idx="53">
                  <c:v>-8794.9</c:v>
                </c:pt>
                <c:pt idx="54">
                  <c:v>-8777</c:v>
                </c:pt>
                <c:pt idx="55">
                  <c:v>-8759</c:v>
                </c:pt>
                <c:pt idx="56">
                  <c:v>-8740.7999999999993</c:v>
                </c:pt>
                <c:pt idx="57">
                  <c:v>-8722.4</c:v>
                </c:pt>
                <c:pt idx="58">
                  <c:v>-8703.9</c:v>
                </c:pt>
                <c:pt idx="59">
                  <c:v>-8685.2999999999993</c:v>
                </c:pt>
                <c:pt idx="60">
                  <c:v>-8416.1</c:v>
                </c:pt>
                <c:pt idx="61">
                  <c:v>-8377.7999999999993</c:v>
                </c:pt>
                <c:pt idx="62">
                  <c:v>-8339.5</c:v>
                </c:pt>
                <c:pt idx="63">
                  <c:v>-8301.2000000000007</c:v>
                </c:pt>
                <c:pt idx="64">
                  <c:v>-8262.4</c:v>
                </c:pt>
                <c:pt idx="65">
                  <c:v>-8222.6</c:v>
                </c:pt>
                <c:pt idx="66">
                  <c:v>-8200</c:v>
                </c:pt>
                <c:pt idx="67">
                  <c:v>-8181.8</c:v>
                </c:pt>
                <c:pt idx="68">
                  <c:v>-8140.2</c:v>
                </c:pt>
                <c:pt idx="69">
                  <c:v>-8097.9</c:v>
                </c:pt>
                <c:pt idx="70">
                  <c:v>-8054.9</c:v>
                </c:pt>
                <c:pt idx="71">
                  <c:v>-8011.3</c:v>
                </c:pt>
                <c:pt idx="72">
                  <c:v>-7967.1</c:v>
                </c:pt>
                <c:pt idx="73">
                  <c:v>-7349.3</c:v>
                </c:pt>
                <c:pt idx="74">
                  <c:v>-7299.6</c:v>
                </c:pt>
                <c:pt idx="75">
                  <c:v>-7249.8</c:v>
                </c:pt>
                <c:pt idx="76">
                  <c:v>-7200</c:v>
                </c:pt>
                <c:pt idx="77">
                  <c:v>-7150</c:v>
                </c:pt>
                <c:pt idx="78">
                  <c:v>-7100</c:v>
                </c:pt>
                <c:pt idx="79">
                  <c:v>-6200</c:v>
                </c:pt>
                <c:pt idx="80">
                  <c:v>-5200</c:v>
                </c:pt>
                <c:pt idx="81">
                  <c:v>-4200</c:v>
                </c:pt>
                <c:pt idx="82">
                  <c:v>-3700</c:v>
                </c:pt>
                <c:pt idx="83">
                  <c:v>-2700</c:v>
                </c:pt>
                <c:pt idx="84">
                  <c:v>-1700</c:v>
                </c:pt>
                <c:pt idx="85">
                  <c:v>-1650</c:v>
                </c:pt>
                <c:pt idx="86">
                  <c:v>-1600</c:v>
                </c:pt>
                <c:pt idx="87">
                  <c:v>-1200</c:v>
                </c:pt>
                <c:pt idx="88">
                  <c:v>-1200</c:v>
                </c:pt>
                <c:pt idx="89">
                  <c:v>-1189.44</c:v>
                </c:pt>
                <c:pt idx="90">
                  <c:v>-1200</c:v>
                </c:pt>
                <c:pt idx="91">
                  <c:v>-1189.44</c:v>
                </c:pt>
                <c:pt idx="92">
                  <c:v>-1200</c:v>
                </c:pt>
                <c:pt idx="93">
                  <c:v>-1200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1-4657-9620-5F85FB5F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2879"/>
        <c:axId val="1074731615"/>
      </c:scatterChart>
      <c:valAx>
        <c:axId val="10747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 ft/s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1615"/>
        <c:crosses val="autoZero"/>
        <c:crossBetween val="midCat"/>
      </c:valAx>
      <c:valAx>
        <c:axId val="1074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</a:t>
            </a:r>
            <a:r>
              <a:rPr lang="en-US" baseline="0"/>
              <a:t>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year Ersoional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'Erosional Velocity'!$S$4:$S$20</c:f>
              <c:numCache>
                <c:formatCode>General</c:formatCode>
                <c:ptCount val="17"/>
                <c:pt idx="0">
                  <c:v>33.327300000000001</c:v>
                </c:pt>
                <c:pt idx="1">
                  <c:v>33.408349999999999</c:v>
                </c:pt>
                <c:pt idx="2">
                  <c:v>33.410649999999997</c:v>
                </c:pt>
                <c:pt idx="3">
                  <c:v>33.842399999999998</c:v>
                </c:pt>
                <c:pt idx="4">
                  <c:v>34.970170000000003</c:v>
                </c:pt>
                <c:pt idx="5">
                  <c:v>36.154850000000003</c:v>
                </c:pt>
                <c:pt idx="6">
                  <c:v>37.42821</c:v>
                </c:pt>
                <c:pt idx="7">
                  <c:v>38.798020000000001</c:v>
                </c:pt>
                <c:pt idx="8">
                  <c:v>40.281689999999998</c:v>
                </c:pt>
                <c:pt idx="9">
                  <c:v>41.900149999999996</c:v>
                </c:pt>
                <c:pt idx="10">
                  <c:v>43.686030000000002</c:v>
                </c:pt>
                <c:pt idx="11">
                  <c:v>44.287759999999999</c:v>
                </c:pt>
                <c:pt idx="12">
                  <c:v>44.680900000000001</c:v>
                </c:pt>
                <c:pt idx="13">
                  <c:v>45.061920000000001</c:v>
                </c:pt>
                <c:pt idx="14">
                  <c:v>45.498390000000001</c:v>
                </c:pt>
                <c:pt idx="15">
                  <c:v>45.908090000000001</c:v>
                </c:pt>
                <c:pt idx="16">
                  <c:v>46.354179999999999</c:v>
                </c:pt>
              </c:numCache>
            </c:numRef>
          </c:xVal>
          <c:yVal>
            <c:numRef>
              <c:f>'Erosional Velocity'!$Q$4:$Q$20</c:f>
              <c:numCache>
                <c:formatCode>General</c:formatCode>
                <c:ptCount val="17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-7000</c:v>
                </c:pt>
                <c:pt idx="5">
                  <c:v>-6000</c:v>
                </c:pt>
                <c:pt idx="6">
                  <c:v>-5000</c:v>
                </c:pt>
                <c:pt idx="7">
                  <c:v>-4000</c:v>
                </c:pt>
                <c:pt idx="8">
                  <c:v>-3000</c:v>
                </c:pt>
                <c:pt idx="9">
                  <c:v>-2000</c:v>
                </c:pt>
                <c:pt idx="10">
                  <c:v>-1000</c:v>
                </c:pt>
                <c:pt idx="11">
                  <c:v>-1000</c:v>
                </c:pt>
                <c:pt idx="12">
                  <c:v>-989.44</c:v>
                </c:pt>
                <c:pt idx="13">
                  <c:v>-1000</c:v>
                </c:pt>
                <c:pt idx="14">
                  <c:v>-989.44</c:v>
                </c:pt>
                <c:pt idx="15">
                  <c:v>-1000</c:v>
                </c:pt>
                <c:pt idx="16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D-4854-9270-43698204DCCE}"/>
            </c:ext>
          </c:extLst>
        </c:ser>
        <c:ser>
          <c:idx val="1"/>
          <c:order val="1"/>
          <c:tx>
            <c:v>1st year Fluid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'Erosional Velocity'!$R$4:$R$20</c:f>
              <c:numCache>
                <c:formatCode>General</c:formatCode>
                <c:ptCount val="17"/>
                <c:pt idx="0">
                  <c:v>3.868258</c:v>
                </c:pt>
                <c:pt idx="1">
                  <c:v>3.887095</c:v>
                </c:pt>
                <c:pt idx="2">
                  <c:v>18.100359999999998</c:v>
                </c:pt>
                <c:pt idx="3">
                  <c:v>18.571190000000001</c:v>
                </c:pt>
                <c:pt idx="4">
                  <c:v>19.829550000000001</c:v>
                </c:pt>
                <c:pt idx="5">
                  <c:v>21.19584</c:v>
                </c:pt>
                <c:pt idx="6">
                  <c:v>22.715140000000002</c:v>
                </c:pt>
                <c:pt idx="7">
                  <c:v>24.408249999999999</c:v>
                </c:pt>
                <c:pt idx="8">
                  <c:v>26.31073</c:v>
                </c:pt>
                <c:pt idx="9">
                  <c:v>28.467449999999999</c:v>
                </c:pt>
                <c:pt idx="10">
                  <c:v>30.945869999999999</c:v>
                </c:pt>
                <c:pt idx="11">
                  <c:v>25.129259999999999</c:v>
                </c:pt>
                <c:pt idx="12">
                  <c:v>25.577390000000001</c:v>
                </c:pt>
                <c:pt idx="13">
                  <c:v>26.015470000000001</c:v>
                </c:pt>
                <c:pt idx="14">
                  <c:v>26.521889999999999</c:v>
                </c:pt>
                <c:pt idx="15">
                  <c:v>27.00169</c:v>
                </c:pt>
                <c:pt idx="16">
                  <c:v>27.52899</c:v>
                </c:pt>
              </c:numCache>
            </c:numRef>
          </c:xVal>
          <c:yVal>
            <c:numRef>
              <c:f>'Erosional Velocity'!$Q$4:$Q$20</c:f>
              <c:numCache>
                <c:formatCode>General</c:formatCode>
                <c:ptCount val="17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-7000</c:v>
                </c:pt>
                <c:pt idx="5">
                  <c:v>-6000</c:v>
                </c:pt>
                <c:pt idx="6">
                  <c:v>-5000</c:v>
                </c:pt>
                <c:pt idx="7">
                  <c:v>-4000</c:v>
                </c:pt>
                <c:pt idx="8">
                  <c:v>-3000</c:v>
                </c:pt>
                <c:pt idx="9">
                  <c:v>-2000</c:v>
                </c:pt>
                <c:pt idx="10">
                  <c:v>-1000</c:v>
                </c:pt>
                <c:pt idx="11">
                  <c:v>-1000</c:v>
                </c:pt>
                <c:pt idx="12">
                  <c:v>-989.44</c:v>
                </c:pt>
                <c:pt idx="13">
                  <c:v>-1000</c:v>
                </c:pt>
                <c:pt idx="14">
                  <c:v>-989.44</c:v>
                </c:pt>
                <c:pt idx="15">
                  <c:v>-1000</c:v>
                </c:pt>
                <c:pt idx="16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D-4854-9270-43698204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2879"/>
        <c:axId val="1074731615"/>
      </c:scatterChart>
      <c:valAx>
        <c:axId val="10747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 ft/s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1615"/>
        <c:crosses val="autoZero"/>
        <c:crossBetween val="midCat"/>
      </c:valAx>
      <c:valAx>
        <c:axId val="1074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</a:t>
            </a:r>
            <a:r>
              <a:rPr lang="en-US" baseline="0"/>
              <a:t>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12th year Erosional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'Erosional Velocity'!$I$4:$I$22</c:f>
              <c:numCache>
                <c:formatCode>General</c:formatCode>
                <c:ptCount val="19"/>
                <c:pt idx="0">
                  <c:v>45.145150000000001</c:v>
                </c:pt>
                <c:pt idx="1">
                  <c:v>45.319890000000001</c:v>
                </c:pt>
                <c:pt idx="2">
                  <c:v>45.321719999999999</c:v>
                </c:pt>
                <c:pt idx="3">
                  <c:v>45.929510000000001</c:v>
                </c:pt>
                <c:pt idx="4">
                  <c:v>46.198129999999999</c:v>
                </c:pt>
                <c:pt idx="5">
                  <c:v>48.623860000000001</c:v>
                </c:pt>
                <c:pt idx="6">
                  <c:v>49.62829</c:v>
                </c:pt>
                <c:pt idx="7">
                  <c:v>50.77037</c:v>
                </c:pt>
                <c:pt idx="8">
                  <c:v>51.813830000000003</c:v>
                </c:pt>
                <c:pt idx="9">
                  <c:v>52.802959999999999</c:v>
                </c:pt>
                <c:pt idx="10">
                  <c:v>53.782159999999998</c:v>
                </c:pt>
                <c:pt idx="11">
                  <c:v>54.717559999999999</c:v>
                </c:pt>
                <c:pt idx="12">
                  <c:v>55.676259999999999</c:v>
                </c:pt>
                <c:pt idx="13">
                  <c:v>55.802109999999999</c:v>
                </c:pt>
                <c:pt idx="14">
                  <c:v>55.828389999999999</c:v>
                </c:pt>
                <c:pt idx="15">
                  <c:v>55.811100000000003</c:v>
                </c:pt>
                <c:pt idx="16">
                  <c:v>55.837310000000002</c:v>
                </c:pt>
                <c:pt idx="17">
                  <c:v>55.8247</c:v>
                </c:pt>
                <c:pt idx="18">
                  <c:v>55.837209999999999</c:v>
                </c:pt>
              </c:numCache>
            </c:numRef>
          </c:xVal>
          <c:yVal>
            <c:numRef>
              <c:f>'Erosional Velocity'!$G$4:$G$22</c:f>
              <c:numCache>
                <c:formatCode>General</c:formatCode>
                <c:ptCount val="19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  <c:pt idx="13">
                  <c:v>-1000</c:v>
                </c:pt>
                <c:pt idx="14">
                  <c:v>-989.44</c:v>
                </c:pt>
                <c:pt idx="15">
                  <c:v>-1000</c:v>
                </c:pt>
                <c:pt idx="16">
                  <c:v>-989.44</c:v>
                </c:pt>
                <c:pt idx="17">
                  <c:v>-1000</c:v>
                </c:pt>
                <c:pt idx="18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B-4A5F-9CAC-11872AA8EC5B}"/>
            </c:ext>
          </c:extLst>
        </c:ser>
        <c:ser>
          <c:idx val="1"/>
          <c:order val="1"/>
          <c:tx>
            <c:v>12th year Fluid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'Erosional Velocity'!$H$4:$H$22</c:f>
              <c:numCache>
                <c:formatCode>General</c:formatCode>
                <c:ptCount val="19"/>
                <c:pt idx="0">
                  <c:v>1.2510600000000001</c:v>
                </c:pt>
                <c:pt idx="1">
                  <c:v>1.2607630000000001</c:v>
                </c:pt>
                <c:pt idx="2">
                  <c:v>5.870444</c:v>
                </c:pt>
                <c:pt idx="3">
                  <c:v>6.02895</c:v>
                </c:pt>
                <c:pt idx="4">
                  <c:v>6.0996779999999999</c:v>
                </c:pt>
                <c:pt idx="5">
                  <c:v>10.30227</c:v>
                </c:pt>
                <c:pt idx="6">
                  <c:v>10.7323</c:v>
                </c:pt>
                <c:pt idx="7">
                  <c:v>11.23194</c:v>
                </c:pt>
                <c:pt idx="8">
                  <c:v>11.698370000000001</c:v>
                </c:pt>
                <c:pt idx="9">
                  <c:v>12.149279999999999</c:v>
                </c:pt>
                <c:pt idx="10">
                  <c:v>12.60407</c:v>
                </c:pt>
                <c:pt idx="11">
                  <c:v>13.04631</c:v>
                </c:pt>
                <c:pt idx="12">
                  <c:v>13.507479999999999</c:v>
                </c:pt>
                <c:pt idx="13">
                  <c:v>10.720879999999999</c:v>
                </c:pt>
                <c:pt idx="14">
                  <c:v>10.730980000000001</c:v>
                </c:pt>
                <c:pt idx="15">
                  <c:v>10.72433</c:v>
                </c:pt>
                <c:pt idx="16">
                  <c:v>10.73441</c:v>
                </c:pt>
                <c:pt idx="17">
                  <c:v>10.729559999999999</c:v>
                </c:pt>
                <c:pt idx="18">
                  <c:v>10.73437</c:v>
                </c:pt>
              </c:numCache>
            </c:numRef>
          </c:xVal>
          <c:yVal>
            <c:numRef>
              <c:f>'Erosional Velocity'!$G$4:$G$22</c:f>
              <c:numCache>
                <c:formatCode>General</c:formatCode>
                <c:ptCount val="19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  <c:pt idx="13">
                  <c:v>-1000</c:v>
                </c:pt>
                <c:pt idx="14">
                  <c:v>-989.44</c:v>
                </c:pt>
                <c:pt idx="15">
                  <c:v>-1000</c:v>
                </c:pt>
                <c:pt idx="16">
                  <c:v>-989.44</c:v>
                </c:pt>
                <c:pt idx="17">
                  <c:v>-1000</c:v>
                </c:pt>
                <c:pt idx="18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B-4A5F-9CAC-11872AA8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2879"/>
        <c:axId val="1074731615"/>
      </c:scatterChart>
      <c:valAx>
        <c:axId val="10747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Velocity, ft/s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1615"/>
        <c:crosses val="autoZero"/>
        <c:crossBetween val="midCat"/>
      </c:valAx>
      <c:valAx>
        <c:axId val="1074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 gas flowrate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slugging'!$C$9:$C$20</c:f>
              <c:numCache>
                <c:formatCode>General</c:formatCode>
                <c:ptCount val="12"/>
                <c:pt idx="0">
                  <c:v>14.20561</c:v>
                </c:pt>
                <c:pt idx="1">
                  <c:v>14.155889999999999</c:v>
                </c:pt>
                <c:pt idx="2">
                  <c:v>3.0403169999999999</c:v>
                </c:pt>
                <c:pt idx="3">
                  <c:v>3.0221879999999999</c:v>
                </c:pt>
                <c:pt idx="4">
                  <c:v>3.0045289999999998</c:v>
                </c:pt>
                <c:pt idx="5">
                  <c:v>2.9294929999999999</c:v>
                </c:pt>
                <c:pt idx="6">
                  <c:v>2.8690579999999999</c:v>
                </c:pt>
                <c:pt idx="7">
                  <c:v>2.8185250000000002</c:v>
                </c:pt>
                <c:pt idx="8">
                  <c:v>2.7737310000000002</c:v>
                </c:pt>
                <c:pt idx="9">
                  <c:v>2.7323170000000001</c:v>
                </c:pt>
                <c:pt idx="10">
                  <c:v>2.692914</c:v>
                </c:pt>
                <c:pt idx="11">
                  <c:v>2.6536140000000001</c:v>
                </c:pt>
              </c:numCache>
            </c:numRef>
          </c:xVal>
          <c:yVal>
            <c:numRef>
              <c:f>'Severe slugging'!$B$9:$B$20</c:f>
              <c:numCache>
                <c:formatCode>General</c:formatCode>
                <c:ptCount val="12"/>
                <c:pt idx="0">
                  <c:v>-8500</c:v>
                </c:pt>
                <c:pt idx="1">
                  <c:v>-8400</c:v>
                </c:pt>
                <c:pt idx="2">
                  <c:v>-8400</c:v>
                </c:pt>
                <c:pt idx="3">
                  <c:v>-8202.2999999999993</c:v>
                </c:pt>
                <c:pt idx="4">
                  <c:v>-8000</c:v>
                </c:pt>
                <c:pt idx="5">
                  <c:v>-7000</c:v>
                </c:pt>
                <c:pt idx="6">
                  <c:v>-6000</c:v>
                </c:pt>
                <c:pt idx="7">
                  <c:v>-5000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6-48CB-AD60-11A506097247}"/>
            </c:ext>
          </c:extLst>
        </c:ser>
        <c:ser>
          <c:idx val="1"/>
          <c:order val="1"/>
          <c:tx>
            <c:v>Vertical gas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slugging'!$D$9:$D$20</c:f>
              <c:numCache>
                <c:formatCode>General</c:formatCode>
                <c:ptCount val="12"/>
                <c:pt idx="0">
                  <c:v>3.2603559999999998</c:v>
                </c:pt>
                <c:pt idx="1">
                  <c:v>3.2603559999999998</c:v>
                </c:pt>
                <c:pt idx="2">
                  <c:v>3.2603559999999998</c:v>
                </c:pt>
                <c:pt idx="3">
                  <c:v>3.2603559999999998</c:v>
                </c:pt>
                <c:pt idx="4">
                  <c:v>3.2603559999999998</c:v>
                </c:pt>
                <c:pt idx="5">
                  <c:v>3.2603559999999998</c:v>
                </c:pt>
                <c:pt idx="6">
                  <c:v>3.2603559999999998</c:v>
                </c:pt>
                <c:pt idx="7">
                  <c:v>3.2603559999999998</c:v>
                </c:pt>
                <c:pt idx="8">
                  <c:v>3.2603559999999998</c:v>
                </c:pt>
                <c:pt idx="9">
                  <c:v>3.2603559999999998</c:v>
                </c:pt>
                <c:pt idx="10">
                  <c:v>3.2603559999999998</c:v>
                </c:pt>
                <c:pt idx="11">
                  <c:v>3.2603559999999998</c:v>
                </c:pt>
              </c:numCache>
            </c:numRef>
          </c:xVal>
          <c:yVal>
            <c:numRef>
              <c:f>'Severe slugging'!$B$9:$B$20</c:f>
              <c:numCache>
                <c:formatCode>General</c:formatCode>
                <c:ptCount val="12"/>
                <c:pt idx="0">
                  <c:v>-8500</c:v>
                </c:pt>
                <c:pt idx="1">
                  <c:v>-8400</c:v>
                </c:pt>
                <c:pt idx="2">
                  <c:v>-8400</c:v>
                </c:pt>
                <c:pt idx="3">
                  <c:v>-8202.2999999999993</c:v>
                </c:pt>
                <c:pt idx="4">
                  <c:v>-8000</c:v>
                </c:pt>
                <c:pt idx="5">
                  <c:v>-7000</c:v>
                </c:pt>
                <c:pt idx="6">
                  <c:v>-6000</c:v>
                </c:pt>
                <c:pt idx="7">
                  <c:v>-5000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6-48CB-AD60-11A50609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slugging'!$C$25:$C$36</c:f>
              <c:numCache>
                <c:formatCode>General</c:formatCode>
                <c:ptCount val="12"/>
                <c:pt idx="0">
                  <c:v>14.10253</c:v>
                </c:pt>
                <c:pt idx="1">
                  <c:v>14.05156</c:v>
                </c:pt>
                <c:pt idx="2">
                  <c:v>3.0179109999999998</c:v>
                </c:pt>
                <c:pt idx="3">
                  <c:v>3.00143</c:v>
                </c:pt>
                <c:pt idx="4">
                  <c:v>2.9828009999999998</c:v>
                </c:pt>
                <c:pt idx="5">
                  <c:v>2.9110640000000001</c:v>
                </c:pt>
                <c:pt idx="6">
                  <c:v>2.8548049999999998</c:v>
                </c:pt>
                <c:pt idx="7">
                  <c:v>2.8090510000000002</c:v>
                </c:pt>
                <c:pt idx="8">
                  <c:v>2.76892</c:v>
                </c:pt>
                <c:pt idx="9">
                  <c:v>2.732062</c:v>
                </c:pt>
                <c:pt idx="10">
                  <c:v>2.6969449999999999</c:v>
                </c:pt>
                <c:pt idx="11">
                  <c:v>2.661489</c:v>
                </c:pt>
              </c:numCache>
            </c:numRef>
          </c:xVal>
          <c:yVal>
            <c:numRef>
              <c:f>'Severe slugging'!$B$25:$B$36</c:f>
              <c:numCache>
                <c:formatCode>General</c:formatCode>
                <c:ptCount val="12"/>
                <c:pt idx="0">
                  <c:v>-8500</c:v>
                </c:pt>
                <c:pt idx="1">
                  <c:v>-8400</c:v>
                </c:pt>
                <c:pt idx="2">
                  <c:v>-8400</c:v>
                </c:pt>
                <c:pt idx="3">
                  <c:v>-8202.2999999999993</c:v>
                </c:pt>
                <c:pt idx="4">
                  <c:v>-8000</c:v>
                </c:pt>
                <c:pt idx="5">
                  <c:v>-7000</c:v>
                </c:pt>
                <c:pt idx="6">
                  <c:v>-6000</c:v>
                </c:pt>
                <c:pt idx="7">
                  <c:v>-5000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9-4BB9-B238-1F6B26EF74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slugging'!$D$25:$D$36</c:f>
              <c:numCache>
                <c:formatCode>General</c:formatCode>
                <c:ptCount val="12"/>
                <c:pt idx="0">
                  <c:v>2.8987590000000001</c:v>
                </c:pt>
                <c:pt idx="1">
                  <c:v>2.8987590000000001</c:v>
                </c:pt>
                <c:pt idx="2">
                  <c:v>2.8987590000000001</c:v>
                </c:pt>
                <c:pt idx="3">
                  <c:v>2.8987590000000001</c:v>
                </c:pt>
                <c:pt idx="4">
                  <c:v>2.8987590000000001</c:v>
                </c:pt>
                <c:pt idx="5">
                  <c:v>2.8987590000000001</c:v>
                </c:pt>
                <c:pt idx="6">
                  <c:v>2.8987590000000001</c:v>
                </c:pt>
                <c:pt idx="7">
                  <c:v>2.8987590000000001</c:v>
                </c:pt>
                <c:pt idx="8">
                  <c:v>2.8987590000000001</c:v>
                </c:pt>
                <c:pt idx="9">
                  <c:v>2.8987590000000001</c:v>
                </c:pt>
                <c:pt idx="10">
                  <c:v>2.8987590000000001</c:v>
                </c:pt>
                <c:pt idx="11">
                  <c:v>2.8987590000000001</c:v>
                </c:pt>
              </c:numCache>
            </c:numRef>
          </c:xVal>
          <c:yVal>
            <c:numRef>
              <c:f>'Severe slugging'!$B$25:$B$36</c:f>
              <c:numCache>
                <c:formatCode>General</c:formatCode>
                <c:ptCount val="12"/>
                <c:pt idx="0">
                  <c:v>-8500</c:v>
                </c:pt>
                <c:pt idx="1">
                  <c:v>-8400</c:v>
                </c:pt>
                <c:pt idx="2">
                  <c:v>-8400</c:v>
                </c:pt>
                <c:pt idx="3">
                  <c:v>-8202.2999999999993</c:v>
                </c:pt>
                <c:pt idx="4">
                  <c:v>-8000</c:v>
                </c:pt>
                <c:pt idx="5">
                  <c:v>-7000</c:v>
                </c:pt>
                <c:pt idx="6">
                  <c:v>-6000</c:v>
                </c:pt>
                <c:pt idx="7">
                  <c:v>-5000</c:v>
                </c:pt>
                <c:pt idx="8">
                  <c:v>-4000</c:v>
                </c:pt>
                <c:pt idx="9">
                  <c:v>-3000</c:v>
                </c:pt>
                <c:pt idx="10">
                  <c:v>-2000</c:v>
                </c:pt>
                <c:pt idx="11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9-4BB9-B238-1F6B26EF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Cluster A 3inc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size'!$L$27:$L$36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size'!$O$27:$O$36</c:f>
              <c:numCache>
                <c:formatCode>General</c:formatCode>
                <c:ptCount val="10"/>
                <c:pt idx="0">
                  <c:v>24806.057000000001</c:v>
                </c:pt>
                <c:pt idx="1">
                  <c:v>45854.110500000003</c:v>
                </c:pt>
                <c:pt idx="2">
                  <c:v>63904.229200000002</c:v>
                </c:pt>
                <c:pt idx="3">
                  <c:v>79520.606375000003</c:v>
                </c:pt>
                <c:pt idx="4">
                  <c:v>93107.548875000008</c:v>
                </c:pt>
                <c:pt idx="5">
                  <c:v>104991.29187500001</c:v>
                </c:pt>
                <c:pt idx="6">
                  <c:v>115376.35765000001</c:v>
                </c:pt>
                <c:pt idx="7">
                  <c:v>124633.45662500001</c:v>
                </c:pt>
                <c:pt idx="8">
                  <c:v>132746.38645000002</c:v>
                </c:pt>
                <c:pt idx="9">
                  <c:v>139904.3175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D-4343-9AC1-BA21A69F8018}"/>
            </c:ext>
          </c:extLst>
        </c:ser>
        <c:ser>
          <c:idx val="0"/>
          <c:order val="1"/>
          <c:tx>
            <c:v>4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size'!$D$27:$D$36</c:f>
              <c:numCache>
                <c:formatCode>General</c:formatCode>
                <c:ptCount val="10"/>
                <c:pt idx="0">
                  <c:v>24456.642499999998</c:v>
                </c:pt>
                <c:pt idx="1">
                  <c:v>45224.138749999998</c:v>
                </c:pt>
                <c:pt idx="2">
                  <c:v>63003.343499999995</c:v>
                </c:pt>
                <c:pt idx="3">
                  <c:v>78361.140075000003</c:v>
                </c:pt>
                <c:pt idx="4">
                  <c:v>91737.464800000002</c:v>
                </c:pt>
                <c:pt idx="5">
                  <c:v>103460.142425</c:v>
                </c:pt>
                <c:pt idx="6">
                  <c:v>113713.07819999999</c:v>
                </c:pt>
                <c:pt idx="7">
                  <c:v>122816.05045</c:v>
                </c:pt>
                <c:pt idx="8">
                  <c:v>130837.09335</c:v>
                </c:pt>
                <c:pt idx="9">
                  <c:v>138025.726375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BD-4343-9AC1-BA21A69F8018}"/>
            </c:ext>
          </c:extLst>
        </c:ser>
        <c:ser>
          <c:idx val="2"/>
          <c:order val="2"/>
          <c:tx>
            <c:v>3.5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'Tubing size'!$L$10:$L$19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size'!$O$10:$O$19</c:f>
              <c:numCache>
                <c:formatCode>General</c:formatCode>
                <c:ptCount val="10"/>
                <c:pt idx="0">
                  <c:v>23950.606500000002</c:v>
                </c:pt>
                <c:pt idx="1">
                  <c:v>44372.885750000001</c:v>
                </c:pt>
                <c:pt idx="2">
                  <c:v>61878.919025000003</c:v>
                </c:pt>
                <c:pt idx="3">
                  <c:v>77004.309150000001</c:v>
                </c:pt>
                <c:pt idx="4">
                  <c:v>90150.722200000004</c:v>
                </c:pt>
                <c:pt idx="5">
                  <c:v>101651.50720000001</c:v>
                </c:pt>
                <c:pt idx="6">
                  <c:v>111830.77867500001</c:v>
                </c:pt>
                <c:pt idx="7">
                  <c:v>120759.08382500001</c:v>
                </c:pt>
                <c:pt idx="8">
                  <c:v>128691.80037500001</c:v>
                </c:pt>
                <c:pt idx="9">
                  <c:v>135734.20892500001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BD-4343-9AC1-BA21A69F8018}"/>
            </c:ext>
          </c:extLst>
        </c:ser>
        <c:ser>
          <c:idx val="3"/>
          <c:order val="3"/>
          <c:tx>
            <c:v>2.875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'Tubing size'!$A$10:$A$19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size'!$D$10:$D$19</c:f>
              <c:numCache>
                <c:formatCode>General</c:formatCode>
                <c:ptCount val="10"/>
                <c:pt idx="0">
                  <c:v>22537.782750000002</c:v>
                </c:pt>
                <c:pt idx="1">
                  <c:v>42061.778749999998</c:v>
                </c:pt>
                <c:pt idx="2">
                  <c:v>59038.056499999999</c:v>
                </c:pt>
                <c:pt idx="3">
                  <c:v>73836.550799999997</c:v>
                </c:pt>
                <c:pt idx="4">
                  <c:v>86762.859725000002</c:v>
                </c:pt>
                <c:pt idx="5">
                  <c:v>98061.861774999998</c:v>
                </c:pt>
                <c:pt idx="6">
                  <c:v>108026.38915</c:v>
                </c:pt>
                <c:pt idx="7">
                  <c:v>116873.0803</c:v>
                </c:pt>
                <c:pt idx="8">
                  <c:v>124659.539525</c:v>
                </c:pt>
                <c:pt idx="9">
                  <c:v>131597.69677499999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BD-4343-9AC1-BA21A69F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28335"/>
        <c:axId val="1445030831"/>
      </c:scatterChart>
      <c:valAx>
        <c:axId val="144502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0831"/>
        <c:crosses val="autoZero"/>
        <c:crossBetween val="midCat"/>
      </c:valAx>
      <c:valAx>
        <c:axId val="14450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2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slugging'!$Q$8:$Q$20</c:f>
              <c:numCache>
                <c:formatCode>General</c:formatCode>
                <c:ptCount val="13"/>
                <c:pt idx="0">
                  <c:v>14.26656</c:v>
                </c:pt>
                <c:pt idx="1">
                  <c:v>14.214779999999999</c:v>
                </c:pt>
                <c:pt idx="2">
                  <c:v>3.0529700000000002</c:v>
                </c:pt>
                <c:pt idx="3">
                  <c:v>3.0181149999999999</c:v>
                </c:pt>
                <c:pt idx="4">
                  <c:v>3.003117</c:v>
                </c:pt>
                <c:pt idx="5">
                  <c:v>3.0030399999999999</c:v>
                </c:pt>
                <c:pt idx="6">
                  <c:v>2.944868</c:v>
                </c:pt>
                <c:pt idx="7">
                  <c:v>2.883089</c:v>
                </c:pt>
                <c:pt idx="8">
                  <c:v>2.8296000000000001</c:v>
                </c:pt>
                <c:pt idx="9">
                  <c:v>2.7808380000000001</c:v>
                </c:pt>
                <c:pt idx="10">
                  <c:v>2.7348400000000002</c:v>
                </c:pt>
                <c:pt idx="11">
                  <c:v>2.6907209999999999</c:v>
                </c:pt>
                <c:pt idx="12">
                  <c:v>2.6469290000000001</c:v>
                </c:pt>
              </c:numCache>
            </c:numRef>
          </c:xVal>
          <c:yVal>
            <c:numRef>
              <c:f>'Severe slugging'!$P$8:$P$20</c:f>
              <c:numCache>
                <c:formatCode>General</c:formatCode>
                <c:ptCount val="13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E-48E1-A212-E505A3AC49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slugging'!$R$8:$R$20</c:f>
              <c:numCache>
                <c:formatCode>General</c:formatCode>
                <c:ptCount val="13"/>
                <c:pt idx="0">
                  <c:v>3.8071519999999999</c:v>
                </c:pt>
                <c:pt idx="1">
                  <c:v>3.8071519999999999</c:v>
                </c:pt>
                <c:pt idx="2">
                  <c:v>3.8071519999999999</c:v>
                </c:pt>
                <c:pt idx="3">
                  <c:v>3.8071519999999999</c:v>
                </c:pt>
                <c:pt idx="4">
                  <c:v>3.8071519999999999</c:v>
                </c:pt>
                <c:pt idx="5">
                  <c:v>3.8071519999999999</c:v>
                </c:pt>
                <c:pt idx="6">
                  <c:v>3.8071519999999999</c:v>
                </c:pt>
                <c:pt idx="7">
                  <c:v>3.8071519999999999</c:v>
                </c:pt>
                <c:pt idx="8">
                  <c:v>3.8071519999999999</c:v>
                </c:pt>
                <c:pt idx="9">
                  <c:v>3.8071519999999999</c:v>
                </c:pt>
                <c:pt idx="10">
                  <c:v>3.8071519999999999</c:v>
                </c:pt>
                <c:pt idx="11">
                  <c:v>3.8071519999999999</c:v>
                </c:pt>
                <c:pt idx="12">
                  <c:v>3.8071519999999999</c:v>
                </c:pt>
              </c:numCache>
            </c:numRef>
          </c:xVal>
          <c:yVal>
            <c:numRef>
              <c:f>'Severe slugging'!$P$8:$P$20</c:f>
              <c:numCache>
                <c:formatCode>General</c:formatCode>
                <c:ptCount val="13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E-48E1-A212-E505A3AC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slugging'!$Q$25:$Q$37</c:f>
              <c:numCache>
                <c:formatCode>General</c:formatCode>
                <c:ptCount val="13"/>
                <c:pt idx="0">
                  <c:v>14.108610000000001</c:v>
                </c:pt>
                <c:pt idx="1">
                  <c:v>14.049759999999999</c:v>
                </c:pt>
                <c:pt idx="2">
                  <c:v>3.0175230000000002</c:v>
                </c:pt>
                <c:pt idx="3">
                  <c:v>2.9839540000000002</c:v>
                </c:pt>
                <c:pt idx="4">
                  <c:v>2.9699309999999999</c:v>
                </c:pt>
                <c:pt idx="5">
                  <c:v>2.9698600000000002</c:v>
                </c:pt>
                <c:pt idx="6">
                  <c:v>2.916452</c:v>
                </c:pt>
                <c:pt idx="7">
                  <c:v>2.8613420000000001</c:v>
                </c:pt>
                <c:pt idx="8">
                  <c:v>2.814629</c:v>
                </c:pt>
                <c:pt idx="9">
                  <c:v>2.7727179999999998</c:v>
                </c:pt>
                <c:pt idx="10">
                  <c:v>2.733476</c:v>
                </c:pt>
                <c:pt idx="11">
                  <c:v>2.6958299999999999</c:v>
                </c:pt>
                <c:pt idx="12">
                  <c:v>2.657956</c:v>
                </c:pt>
              </c:numCache>
            </c:numRef>
          </c:xVal>
          <c:yVal>
            <c:numRef>
              <c:f>'Severe slugging'!$P$25:$P$37</c:f>
              <c:numCache>
                <c:formatCode>General</c:formatCode>
                <c:ptCount val="13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C8-8133-769FCBC16B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slugging'!$R$25:$R$37</c:f>
              <c:numCache>
                <c:formatCode>General</c:formatCode>
                <c:ptCount val="13"/>
                <c:pt idx="0">
                  <c:v>3.228723</c:v>
                </c:pt>
                <c:pt idx="1">
                  <c:v>3.228723</c:v>
                </c:pt>
                <c:pt idx="2">
                  <c:v>3.228723</c:v>
                </c:pt>
                <c:pt idx="3">
                  <c:v>3.228723</c:v>
                </c:pt>
                <c:pt idx="4">
                  <c:v>3.228723</c:v>
                </c:pt>
                <c:pt idx="5">
                  <c:v>3.228723</c:v>
                </c:pt>
                <c:pt idx="6">
                  <c:v>3.228723</c:v>
                </c:pt>
                <c:pt idx="7">
                  <c:v>3.228723</c:v>
                </c:pt>
                <c:pt idx="8">
                  <c:v>3.228723</c:v>
                </c:pt>
                <c:pt idx="9">
                  <c:v>3.228723</c:v>
                </c:pt>
                <c:pt idx="10">
                  <c:v>3.228723</c:v>
                </c:pt>
                <c:pt idx="11">
                  <c:v>3.228723</c:v>
                </c:pt>
                <c:pt idx="12">
                  <c:v>3.228723</c:v>
                </c:pt>
              </c:numCache>
            </c:numRef>
          </c:xVal>
          <c:yVal>
            <c:numRef>
              <c:f>'Severe slugging'!$P$25:$P$37</c:f>
              <c:numCache>
                <c:formatCode>General</c:formatCode>
                <c:ptCount val="13"/>
                <c:pt idx="0">
                  <c:v>-8499.9</c:v>
                </c:pt>
                <c:pt idx="1">
                  <c:v>-8400</c:v>
                </c:pt>
                <c:pt idx="2">
                  <c:v>-8400</c:v>
                </c:pt>
                <c:pt idx="3">
                  <c:v>-8000</c:v>
                </c:pt>
                <c:pt idx="4">
                  <c:v>-7811.2</c:v>
                </c:pt>
                <c:pt idx="5">
                  <c:v>-7811.2</c:v>
                </c:pt>
                <c:pt idx="6">
                  <c:v>-7000</c:v>
                </c:pt>
                <c:pt idx="7">
                  <c:v>-6000</c:v>
                </c:pt>
                <c:pt idx="8">
                  <c:v>-5000</c:v>
                </c:pt>
                <c:pt idx="9">
                  <c:v>-4000</c:v>
                </c:pt>
                <c:pt idx="10">
                  <c:v>-3000</c:v>
                </c:pt>
                <c:pt idx="11">
                  <c:v>-2000</c:v>
                </c:pt>
                <c:pt idx="1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A-4AC8-8133-769FCBC1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08756606365348E-2"/>
          <c:y val="6.0065981625848967E-2"/>
          <c:w val="0.84902969236707426"/>
          <c:h val="0.89834987724856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slugging'!$C$51:$C$80</c:f>
              <c:numCache>
                <c:formatCode>General</c:formatCode>
                <c:ptCount val="30"/>
                <c:pt idx="0">
                  <c:v>4.4916850000000004</c:v>
                </c:pt>
                <c:pt idx="1">
                  <c:v>4.4900890000000002</c:v>
                </c:pt>
                <c:pt idx="2">
                  <c:v>4.4683820000000001</c:v>
                </c:pt>
                <c:pt idx="3">
                  <c:v>4.4654639999999999</c:v>
                </c:pt>
                <c:pt idx="4">
                  <c:v>4.4625880000000002</c:v>
                </c:pt>
                <c:pt idx="5">
                  <c:v>4.4597509999999998</c:v>
                </c:pt>
                <c:pt idx="6">
                  <c:v>4.4569159999999997</c:v>
                </c:pt>
                <c:pt idx="7">
                  <c:v>4.4540410000000001</c:v>
                </c:pt>
                <c:pt idx="8">
                  <c:v>4.4524220000000003</c:v>
                </c:pt>
                <c:pt idx="9">
                  <c:v>4.4511260000000004</c:v>
                </c:pt>
                <c:pt idx="10">
                  <c:v>4.448188</c:v>
                </c:pt>
                <c:pt idx="11">
                  <c:v>4.4452340000000001</c:v>
                </c:pt>
                <c:pt idx="12">
                  <c:v>4.4422649999999999</c:v>
                </c:pt>
                <c:pt idx="13">
                  <c:v>4.4392889999999996</c:v>
                </c:pt>
                <c:pt idx="14">
                  <c:v>4.4363039999999998</c:v>
                </c:pt>
                <c:pt idx="15">
                  <c:v>4.3975210000000002</c:v>
                </c:pt>
                <c:pt idx="16">
                  <c:v>4.3945920000000003</c:v>
                </c:pt>
                <c:pt idx="17">
                  <c:v>4.391686</c:v>
                </c:pt>
                <c:pt idx="18">
                  <c:v>4.3888100000000003</c:v>
                </c:pt>
                <c:pt idx="19">
                  <c:v>4.385948</c:v>
                </c:pt>
                <c:pt idx="20">
                  <c:v>4.3831160000000002</c:v>
                </c:pt>
                <c:pt idx="21">
                  <c:v>4.3379589999999997</c:v>
                </c:pt>
                <c:pt idx="22">
                  <c:v>4.2963300000000002</c:v>
                </c:pt>
                <c:pt idx="23">
                  <c:v>4.260103</c:v>
                </c:pt>
                <c:pt idx="24">
                  <c:v>4.2434279999999998</c:v>
                </c:pt>
                <c:pt idx="25">
                  <c:v>4.2111749999999999</c:v>
                </c:pt>
                <c:pt idx="26">
                  <c:v>4.1798760000000001</c:v>
                </c:pt>
                <c:pt idx="27">
                  <c:v>4.178229</c:v>
                </c:pt>
                <c:pt idx="28">
                  <c:v>4.1765619999999997</c:v>
                </c:pt>
                <c:pt idx="29">
                  <c:v>4.1639290000000004</c:v>
                </c:pt>
              </c:numCache>
            </c:numRef>
          </c:xVal>
          <c:yVal>
            <c:numRef>
              <c:f>'Severe slugging'!$B$51:$B$80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F-4D92-9CBF-D5BC0BD075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slugging'!$D$51:$D$80</c:f>
              <c:numCache>
                <c:formatCode>General</c:formatCode>
                <c:ptCount val="30"/>
                <c:pt idx="0">
                  <c:v>3.689206</c:v>
                </c:pt>
                <c:pt idx="1">
                  <c:v>3.689206</c:v>
                </c:pt>
                <c:pt idx="2">
                  <c:v>3.689206</c:v>
                </c:pt>
                <c:pt idx="3">
                  <c:v>3.689206</c:v>
                </c:pt>
                <c:pt idx="4">
                  <c:v>3.689206</c:v>
                </c:pt>
                <c:pt idx="5">
                  <c:v>3.689206</c:v>
                </c:pt>
                <c:pt idx="6">
                  <c:v>3.689206</c:v>
                </c:pt>
                <c:pt idx="7">
                  <c:v>3.689206</c:v>
                </c:pt>
                <c:pt idx="8">
                  <c:v>3.689206</c:v>
                </c:pt>
                <c:pt idx="9">
                  <c:v>3.689206</c:v>
                </c:pt>
                <c:pt idx="10">
                  <c:v>3.689206</c:v>
                </c:pt>
                <c:pt idx="11">
                  <c:v>3.689206</c:v>
                </c:pt>
                <c:pt idx="12">
                  <c:v>3.689206</c:v>
                </c:pt>
                <c:pt idx="13">
                  <c:v>3.689206</c:v>
                </c:pt>
                <c:pt idx="14">
                  <c:v>3.689206</c:v>
                </c:pt>
                <c:pt idx="15">
                  <c:v>3.689206</c:v>
                </c:pt>
                <c:pt idx="16">
                  <c:v>3.689206</c:v>
                </c:pt>
                <c:pt idx="17">
                  <c:v>3.689206</c:v>
                </c:pt>
                <c:pt idx="18">
                  <c:v>3.689206</c:v>
                </c:pt>
                <c:pt idx="19">
                  <c:v>3.689206</c:v>
                </c:pt>
                <c:pt idx="20">
                  <c:v>3.689206</c:v>
                </c:pt>
                <c:pt idx="21">
                  <c:v>3.689206</c:v>
                </c:pt>
                <c:pt idx="22">
                  <c:v>3.689206</c:v>
                </c:pt>
                <c:pt idx="23">
                  <c:v>3.689206</c:v>
                </c:pt>
                <c:pt idx="24">
                  <c:v>3.689206</c:v>
                </c:pt>
                <c:pt idx="25">
                  <c:v>3.689206</c:v>
                </c:pt>
                <c:pt idx="26">
                  <c:v>3.689206</c:v>
                </c:pt>
                <c:pt idx="27">
                  <c:v>3.689206</c:v>
                </c:pt>
                <c:pt idx="28">
                  <c:v>3.689206</c:v>
                </c:pt>
                <c:pt idx="29">
                  <c:v>3.689206</c:v>
                </c:pt>
              </c:numCache>
            </c:numRef>
          </c:xVal>
          <c:yVal>
            <c:numRef>
              <c:f>'Severe slugging'!$B$51:$B$80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F-4D92-9CBF-D5BC0BD0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slugging'!$C$87:$C$116</c:f>
              <c:numCache>
                <c:formatCode>General</c:formatCode>
                <c:ptCount val="30"/>
                <c:pt idx="0">
                  <c:v>4.5229939999999997</c:v>
                </c:pt>
                <c:pt idx="1">
                  <c:v>4.5212919999999999</c:v>
                </c:pt>
                <c:pt idx="2">
                  <c:v>4.4978990000000003</c:v>
                </c:pt>
                <c:pt idx="3">
                  <c:v>4.4947220000000003</c:v>
                </c:pt>
                <c:pt idx="4">
                  <c:v>4.491581</c:v>
                </c:pt>
                <c:pt idx="5">
                  <c:v>4.4884750000000002</c:v>
                </c:pt>
                <c:pt idx="6">
                  <c:v>4.4853620000000003</c:v>
                </c:pt>
                <c:pt idx="7">
                  <c:v>4.4822030000000002</c:v>
                </c:pt>
                <c:pt idx="8">
                  <c:v>4.4804219999999999</c:v>
                </c:pt>
                <c:pt idx="9">
                  <c:v>4.4789950000000003</c:v>
                </c:pt>
                <c:pt idx="10">
                  <c:v>4.4757569999999998</c:v>
                </c:pt>
                <c:pt idx="11">
                  <c:v>4.4724959999999996</c:v>
                </c:pt>
                <c:pt idx="12">
                  <c:v>4.4692119999999997</c:v>
                </c:pt>
                <c:pt idx="13">
                  <c:v>4.4659139999999997</c:v>
                </c:pt>
                <c:pt idx="14">
                  <c:v>4.4626010000000003</c:v>
                </c:pt>
                <c:pt idx="15">
                  <c:v>4.4191089999999997</c:v>
                </c:pt>
                <c:pt idx="16">
                  <c:v>4.4157869999999999</c:v>
                </c:pt>
                <c:pt idx="17">
                  <c:v>4.4124840000000001</c:v>
                </c:pt>
                <c:pt idx="18">
                  <c:v>4.4092079999999996</c:v>
                </c:pt>
                <c:pt idx="19">
                  <c:v>4.4059439999999999</c:v>
                </c:pt>
                <c:pt idx="20">
                  <c:v>4.4027070000000004</c:v>
                </c:pt>
                <c:pt idx="21">
                  <c:v>4.3498520000000003</c:v>
                </c:pt>
                <c:pt idx="22">
                  <c:v>4.2991479999999997</c:v>
                </c:pt>
                <c:pt idx="23">
                  <c:v>4.2543980000000001</c:v>
                </c:pt>
                <c:pt idx="24">
                  <c:v>4.2334779999999999</c:v>
                </c:pt>
                <c:pt idx="25">
                  <c:v>4.1928320000000001</c:v>
                </c:pt>
                <c:pt idx="26">
                  <c:v>4.153734</c:v>
                </c:pt>
                <c:pt idx="27">
                  <c:v>4.1518079999999999</c:v>
                </c:pt>
                <c:pt idx="28">
                  <c:v>4.149864</c:v>
                </c:pt>
                <c:pt idx="29">
                  <c:v>4.1336409999999999</c:v>
                </c:pt>
              </c:numCache>
            </c:numRef>
          </c:xVal>
          <c:yVal>
            <c:numRef>
              <c:f>'Severe slugging'!$B$87:$B$116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D32-9DCC-439E4A0586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slugging'!$D$87:$D$116</c:f>
              <c:numCache>
                <c:formatCode>General</c:formatCode>
                <c:ptCount val="30"/>
                <c:pt idx="0">
                  <c:v>4.4294060000000002</c:v>
                </c:pt>
                <c:pt idx="1">
                  <c:v>4.4294060000000002</c:v>
                </c:pt>
                <c:pt idx="2">
                  <c:v>4.4294060000000002</c:v>
                </c:pt>
                <c:pt idx="3">
                  <c:v>4.4294060000000002</c:v>
                </c:pt>
                <c:pt idx="4">
                  <c:v>4.4294060000000002</c:v>
                </c:pt>
                <c:pt idx="5">
                  <c:v>4.4294060000000002</c:v>
                </c:pt>
                <c:pt idx="6">
                  <c:v>4.4294060000000002</c:v>
                </c:pt>
                <c:pt idx="7">
                  <c:v>4.4294060000000002</c:v>
                </c:pt>
                <c:pt idx="8">
                  <c:v>4.4294060000000002</c:v>
                </c:pt>
                <c:pt idx="9">
                  <c:v>4.4294060000000002</c:v>
                </c:pt>
                <c:pt idx="10">
                  <c:v>4.4294060000000002</c:v>
                </c:pt>
                <c:pt idx="11">
                  <c:v>4.4294060000000002</c:v>
                </c:pt>
                <c:pt idx="12">
                  <c:v>4.4294060000000002</c:v>
                </c:pt>
                <c:pt idx="13">
                  <c:v>4.4294060000000002</c:v>
                </c:pt>
                <c:pt idx="14">
                  <c:v>4.4294060000000002</c:v>
                </c:pt>
                <c:pt idx="15">
                  <c:v>4.4294060000000002</c:v>
                </c:pt>
                <c:pt idx="16">
                  <c:v>4.4294060000000002</c:v>
                </c:pt>
                <c:pt idx="17">
                  <c:v>4.4294060000000002</c:v>
                </c:pt>
                <c:pt idx="18">
                  <c:v>4.4294060000000002</c:v>
                </c:pt>
                <c:pt idx="19">
                  <c:v>4.4294060000000002</c:v>
                </c:pt>
                <c:pt idx="20">
                  <c:v>4.4294060000000002</c:v>
                </c:pt>
                <c:pt idx="21">
                  <c:v>4.4294060000000002</c:v>
                </c:pt>
                <c:pt idx="22">
                  <c:v>4.4294060000000002</c:v>
                </c:pt>
                <c:pt idx="23">
                  <c:v>4.4294060000000002</c:v>
                </c:pt>
                <c:pt idx="24">
                  <c:v>4.4294060000000002</c:v>
                </c:pt>
                <c:pt idx="25">
                  <c:v>4.4294060000000002</c:v>
                </c:pt>
                <c:pt idx="26">
                  <c:v>4.4294060000000002</c:v>
                </c:pt>
                <c:pt idx="27">
                  <c:v>4.4294060000000002</c:v>
                </c:pt>
                <c:pt idx="28">
                  <c:v>4.4294060000000002</c:v>
                </c:pt>
                <c:pt idx="29">
                  <c:v>4.4294060000000002</c:v>
                </c:pt>
              </c:numCache>
            </c:numRef>
          </c:xVal>
          <c:yVal>
            <c:numRef>
              <c:f>'Severe slugging'!$B$87:$B$116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8-4D32-9DCC-439E4A0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slugging'!$Q$87:$Q$118</c:f>
              <c:numCache>
                <c:formatCode>General</c:formatCode>
                <c:ptCount val="32"/>
                <c:pt idx="0">
                  <c:v>4.3919360000000003</c:v>
                </c:pt>
                <c:pt idx="1">
                  <c:v>4.3904420000000002</c:v>
                </c:pt>
                <c:pt idx="2">
                  <c:v>4.3703900000000004</c:v>
                </c:pt>
                <c:pt idx="3">
                  <c:v>4.3677619999999999</c:v>
                </c:pt>
                <c:pt idx="4">
                  <c:v>4.3651790000000004</c:v>
                </c:pt>
                <c:pt idx="5">
                  <c:v>4.362641</c:v>
                </c:pt>
                <c:pt idx="6">
                  <c:v>4.3601089999999996</c:v>
                </c:pt>
                <c:pt idx="7">
                  <c:v>4.3575460000000001</c:v>
                </c:pt>
                <c:pt idx="8">
                  <c:v>4.3561030000000001</c:v>
                </c:pt>
                <c:pt idx="9">
                  <c:v>4.3549499999999997</c:v>
                </c:pt>
                <c:pt idx="10">
                  <c:v>4.3523389999999997</c:v>
                </c:pt>
                <c:pt idx="11">
                  <c:v>4.3497180000000002</c:v>
                </c:pt>
                <c:pt idx="12">
                  <c:v>4.3470880000000003</c:v>
                </c:pt>
                <c:pt idx="13">
                  <c:v>4.3444560000000001</c:v>
                </c:pt>
                <c:pt idx="14">
                  <c:v>4.3418210000000004</c:v>
                </c:pt>
                <c:pt idx="15">
                  <c:v>4.3081050000000003</c:v>
                </c:pt>
                <c:pt idx="16">
                  <c:v>4.3055960000000004</c:v>
                </c:pt>
                <c:pt idx="17">
                  <c:v>4.3031110000000004</c:v>
                </c:pt>
                <c:pt idx="18">
                  <c:v>4.3006599999999997</c:v>
                </c:pt>
                <c:pt idx="19">
                  <c:v>4.2982250000000004</c:v>
                </c:pt>
                <c:pt idx="20">
                  <c:v>4.2958220000000003</c:v>
                </c:pt>
                <c:pt idx="21">
                  <c:v>4.2776300000000003</c:v>
                </c:pt>
                <c:pt idx="22">
                  <c:v>4.2857690000000002</c:v>
                </c:pt>
                <c:pt idx="23">
                  <c:v>4.260459</c:v>
                </c:pt>
                <c:pt idx="24">
                  <c:v>4.21556</c:v>
                </c:pt>
                <c:pt idx="25">
                  <c:v>4.1764770000000002</c:v>
                </c:pt>
                <c:pt idx="26">
                  <c:v>4.1585580000000002</c:v>
                </c:pt>
                <c:pt idx="27">
                  <c:v>4.1248469999999999</c:v>
                </c:pt>
                <c:pt idx="28">
                  <c:v>4.0927809999999996</c:v>
                </c:pt>
                <c:pt idx="29">
                  <c:v>4.0911679999999997</c:v>
                </c:pt>
                <c:pt idx="30">
                  <c:v>4.0895460000000003</c:v>
                </c:pt>
                <c:pt idx="31">
                  <c:v>4.0768079999999998</c:v>
                </c:pt>
              </c:numCache>
            </c:numRef>
          </c:xVal>
          <c:yVal>
            <c:numRef>
              <c:f>'Severe slugging'!$P$87:$P$118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0-4086-9D11-C57431F7B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slugging'!$R$87:$R$118</c:f>
              <c:numCache>
                <c:formatCode>General</c:formatCode>
                <c:ptCount val="32"/>
                <c:pt idx="0">
                  <c:v>4.0527699999999998</c:v>
                </c:pt>
                <c:pt idx="1">
                  <c:v>4.0527699999999998</c:v>
                </c:pt>
                <c:pt idx="2">
                  <c:v>4.0527699999999998</c:v>
                </c:pt>
                <c:pt idx="3">
                  <c:v>4.0527699999999998</c:v>
                </c:pt>
                <c:pt idx="4">
                  <c:v>4.0527699999999998</c:v>
                </c:pt>
                <c:pt idx="5">
                  <c:v>4.0527699999999998</c:v>
                </c:pt>
                <c:pt idx="6">
                  <c:v>4.0527699999999998</c:v>
                </c:pt>
                <c:pt idx="7">
                  <c:v>4.0527699999999998</c:v>
                </c:pt>
                <c:pt idx="8">
                  <c:v>4.0527699999999998</c:v>
                </c:pt>
                <c:pt idx="9">
                  <c:v>4.0527699999999998</c:v>
                </c:pt>
                <c:pt idx="10">
                  <c:v>4.0527699999999998</c:v>
                </c:pt>
                <c:pt idx="11">
                  <c:v>4.0527699999999998</c:v>
                </c:pt>
                <c:pt idx="12">
                  <c:v>4.0527699999999998</c:v>
                </c:pt>
                <c:pt idx="13">
                  <c:v>4.0527699999999998</c:v>
                </c:pt>
                <c:pt idx="14">
                  <c:v>4.0527699999999998</c:v>
                </c:pt>
                <c:pt idx="15">
                  <c:v>4.0527699999999998</c:v>
                </c:pt>
                <c:pt idx="16">
                  <c:v>4.0527699999999998</c:v>
                </c:pt>
                <c:pt idx="17">
                  <c:v>4.0527699999999998</c:v>
                </c:pt>
                <c:pt idx="18">
                  <c:v>4.0527699999999998</c:v>
                </c:pt>
                <c:pt idx="19">
                  <c:v>4.0527699999999998</c:v>
                </c:pt>
                <c:pt idx="20">
                  <c:v>4.0527699999999998</c:v>
                </c:pt>
                <c:pt idx="21">
                  <c:v>4.0527699999999998</c:v>
                </c:pt>
                <c:pt idx="22">
                  <c:v>4.0527699999999998</c:v>
                </c:pt>
                <c:pt idx="23">
                  <c:v>4.0527699999999998</c:v>
                </c:pt>
                <c:pt idx="24">
                  <c:v>4.0527699999999998</c:v>
                </c:pt>
                <c:pt idx="25">
                  <c:v>4.0527699999999998</c:v>
                </c:pt>
                <c:pt idx="26">
                  <c:v>4.0527699999999998</c:v>
                </c:pt>
                <c:pt idx="27">
                  <c:v>4.0527699999999998</c:v>
                </c:pt>
                <c:pt idx="28">
                  <c:v>4.0527699999999998</c:v>
                </c:pt>
                <c:pt idx="29">
                  <c:v>4.0527699999999998</c:v>
                </c:pt>
                <c:pt idx="30">
                  <c:v>4.0527699999999998</c:v>
                </c:pt>
                <c:pt idx="31">
                  <c:v>4.0527699999999998</c:v>
                </c:pt>
              </c:numCache>
            </c:numRef>
          </c:xVal>
          <c:yVal>
            <c:numRef>
              <c:f>'Severe slugging'!$P$87:$P$118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0-4086-9D11-C57431F7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slugging'!$Q$51:$Q$82</c:f>
              <c:numCache>
                <c:formatCode>General</c:formatCode>
                <c:ptCount val="32"/>
                <c:pt idx="0">
                  <c:v>4.4358110000000002</c:v>
                </c:pt>
                <c:pt idx="1">
                  <c:v>4.4342170000000003</c:v>
                </c:pt>
                <c:pt idx="2">
                  <c:v>4.412515</c:v>
                </c:pt>
                <c:pt idx="3">
                  <c:v>4.4095950000000004</c:v>
                </c:pt>
                <c:pt idx="4">
                  <c:v>4.4067150000000002</c:v>
                </c:pt>
                <c:pt idx="5">
                  <c:v>4.4038750000000002</c:v>
                </c:pt>
                <c:pt idx="6">
                  <c:v>4.4010350000000003</c:v>
                </c:pt>
                <c:pt idx="7">
                  <c:v>4.3981529999999998</c:v>
                </c:pt>
                <c:pt idx="8">
                  <c:v>4.3965259999999997</c:v>
                </c:pt>
                <c:pt idx="9">
                  <c:v>4.3952229999999997</c:v>
                </c:pt>
                <c:pt idx="10">
                  <c:v>4.3922699999999999</c:v>
                </c:pt>
                <c:pt idx="11">
                  <c:v>4.3892990000000003</c:v>
                </c:pt>
                <c:pt idx="12">
                  <c:v>4.3863110000000001</c:v>
                </c:pt>
                <c:pt idx="13">
                  <c:v>4.3833130000000002</c:v>
                </c:pt>
                <c:pt idx="14">
                  <c:v>4.380306</c:v>
                </c:pt>
                <c:pt idx="15">
                  <c:v>4.3411720000000003</c:v>
                </c:pt>
                <c:pt idx="16">
                  <c:v>4.3382170000000002</c:v>
                </c:pt>
                <c:pt idx="17">
                  <c:v>4.3352839999999997</c:v>
                </c:pt>
                <c:pt idx="18">
                  <c:v>4.3323809999999998</c:v>
                </c:pt>
                <c:pt idx="19">
                  <c:v>4.3294920000000001</c:v>
                </c:pt>
                <c:pt idx="20">
                  <c:v>4.3266309999999999</c:v>
                </c:pt>
                <c:pt idx="21">
                  <c:v>4.3047209999999998</c:v>
                </c:pt>
                <c:pt idx="22">
                  <c:v>4.3109799999999998</c:v>
                </c:pt>
                <c:pt idx="23">
                  <c:v>4.2829129999999997</c:v>
                </c:pt>
                <c:pt idx="24">
                  <c:v>4.231878</c:v>
                </c:pt>
                <c:pt idx="25">
                  <c:v>4.1866130000000004</c:v>
                </c:pt>
                <c:pt idx="26">
                  <c:v>4.1656849999999999</c:v>
                </c:pt>
                <c:pt idx="27">
                  <c:v>4.1256959999999996</c:v>
                </c:pt>
                <c:pt idx="28">
                  <c:v>4.0876380000000001</c:v>
                </c:pt>
                <c:pt idx="29">
                  <c:v>4.0857830000000002</c:v>
                </c:pt>
                <c:pt idx="30">
                  <c:v>4.08392</c:v>
                </c:pt>
                <c:pt idx="31">
                  <c:v>4.0686679999999997</c:v>
                </c:pt>
              </c:numCache>
            </c:numRef>
          </c:xVal>
          <c:yVal>
            <c:numRef>
              <c:f>'Severe slugging'!$P$51:$P$82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1-4B56-944C-124FF5CA06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slugging'!$R$51:$R$82</c:f>
              <c:numCache>
                <c:formatCode>General</c:formatCode>
                <c:ptCount val="32"/>
                <c:pt idx="0">
                  <c:v>4.7609620000000001</c:v>
                </c:pt>
                <c:pt idx="1">
                  <c:v>4.7609620000000001</c:v>
                </c:pt>
                <c:pt idx="2">
                  <c:v>4.7609620000000001</c:v>
                </c:pt>
                <c:pt idx="3">
                  <c:v>4.7609620000000001</c:v>
                </c:pt>
                <c:pt idx="4">
                  <c:v>4.7609620000000001</c:v>
                </c:pt>
                <c:pt idx="5">
                  <c:v>4.7609620000000001</c:v>
                </c:pt>
                <c:pt idx="6">
                  <c:v>4.7609620000000001</c:v>
                </c:pt>
                <c:pt idx="7">
                  <c:v>4.7609620000000001</c:v>
                </c:pt>
                <c:pt idx="8">
                  <c:v>4.7609620000000001</c:v>
                </c:pt>
                <c:pt idx="9">
                  <c:v>4.7609620000000001</c:v>
                </c:pt>
                <c:pt idx="10">
                  <c:v>4.7609620000000001</c:v>
                </c:pt>
                <c:pt idx="11">
                  <c:v>4.7609620000000001</c:v>
                </c:pt>
                <c:pt idx="12">
                  <c:v>4.7609620000000001</c:v>
                </c:pt>
                <c:pt idx="13">
                  <c:v>4.7609620000000001</c:v>
                </c:pt>
                <c:pt idx="14">
                  <c:v>4.7609620000000001</c:v>
                </c:pt>
                <c:pt idx="15">
                  <c:v>4.7609620000000001</c:v>
                </c:pt>
                <c:pt idx="16">
                  <c:v>4.7609620000000001</c:v>
                </c:pt>
                <c:pt idx="17">
                  <c:v>4.7609620000000001</c:v>
                </c:pt>
                <c:pt idx="18">
                  <c:v>4.7609620000000001</c:v>
                </c:pt>
                <c:pt idx="19">
                  <c:v>4.7609620000000001</c:v>
                </c:pt>
                <c:pt idx="20">
                  <c:v>4.7609620000000001</c:v>
                </c:pt>
                <c:pt idx="21">
                  <c:v>4.7609620000000001</c:v>
                </c:pt>
                <c:pt idx="22">
                  <c:v>4.7609620000000001</c:v>
                </c:pt>
                <c:pt idx="23">
                  <c:v>4.7609620000000001</c:v>
                </c:pt>
                <c:pt idx="24">
                  <c:v>4.7609620000000001</c:v>
                </c:pt>
                <c:pt idx="25">
                  <c:v>4.7609620000000001</c:v>
                </c:pt>
                <c:pt idx="26">
                  <c:v>4.7609620000000001</c:v>
                </c:pt>
                <c:pt idx="27">
                  <c:v>4.7609620000000001</c:v>
                </c:pt>
                <c:pt idx="28">
                  <c:v>4.7609620000000001</c:v>
                </c:pt>
                <c:pt idx="29">
                  <c:v>4.7609620000000001</c:v>
                </c:pt>
                <c:pt idx="30">
                  <c:v>4.7609620000000001</c:v>
                </c:pt>
                <c:pt idx="31">
                  <c:v>4.7609620000000001</c:v>
                </c:pt>
              </c:numCache>
            </c:numRef>
          </c:xVal>
          <c:yVal>
            <c:numRef>
              <c:f>'Severe slugging'!$P$51:$P$82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1-4B56-944C-124FF5CA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slugging'!$AM$9:$AM$17</c:f>
              <c:numCache>
                <c:formatCode>General</c:formatCode>
                <c:ptCount val="9"/>
                <c:pt idx="0">
                  <c:v>3.0099830000000001</c:v>
                </c:pt>
                <c:pt idx="1">
                  <c:v>2.9748239999999999</c:v>
                </c:pt>
                <c:pt idx="2">
                  <c:v>2.9029050000000001</c:v>
                </c:pt>
                <c:pt idx="3">
                  <c:v>2.846387</c:v>
                </c:pt>
                <c:pt idx="4">
                  <c:v>2.80036</c:v>
                </c:pt>
                <c:pt idx="5">
                  <c:v>2.7599260000000001</c:v>
                </c:pt>
                <c:pt idx="6">
                  <c:v>2.7227760000000001</c:v>
                </c:pt>
                <c:pt idx="7">
                  <c:v>2.68736</c:v>
                </c:pt>
                <c:pt idx="8">
                  <c:v>2.6516090000000001</c:v>
                </c:pt>
              </c:numCache>
            </c:numRef>
          </c:xVal>
          <c:yVal>
            <c:numRef>
              <c:f>'Severe slugging'!$AL$9:$AL$17</c:f>
              <c:numCache>
                <c:formatCode>General</c:formatCode>
                <c:ptCount val="9"/>
                <c:pt idx="0">
                  <c:v>-8202.2999999999993</c:v>
                </c:pt>
                <c:pt idx="1">
                  <c:v>-8000</c:v>
                </c:pt>
                <c:pt idx="2">
                  <c:v>-7000</c:v>
                </c:pt>
                <c:pt idx="3">
                  <c:v>-6000</c:v>
                </c:pt>
                <c:pt idx="4">
                  <c:v>-5000</c:v>
                </c:pt>
                <c:pt idx="5">
                  <c:v>-4000</c:v>
                </c:pt>
                <c:pt idx="6">
                  <c:v>-3000</c:v>
                </c:pt>
                <c:pt idx="7">
                  <c:v>-2000</c:v>
                </c:pt>
                <c:pt idx="8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D-4040-AF9D-D725E51BB6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slugging'!$AN$9:$AN$17</c:f>
              <c:numCache>
                <c:formatCode>General</c:formatCode>
                <c:ptCount val="9"/>
                <c:pt idx="0">
                  <c:v>2.9131089999999999</c:v>
                </c:pt>
                <c:pt idx="1">
                  <c:v>2.9131089999999999</c:v>
                </c:pt>
                <c:pt idx="2">
                  <c:v>2.9131089999999999</c:v>
                </c:pt>
                <c:pt idx="3">
                  <c:v>2.9131089999999999</c:v>
                </c:pt>
                <c:pt idx="4">
                  <c:v>2.9131089999999999</c:v>
                </c:pt>
                <c:pt idx="5">
                  <c:v>2.9131089999999999</c:v>
                </c:pt>
                <c:pt idx="6">
                  <c:v>2.9131089999999999</c:v>
                </c:pt>
                <c:pt idx="7">
                  <c:v>2.9131089999999999</c:v>
                </c:pt>
                <c:pt idx="8">
                  <c:v>2.9131089999999999</c:v>
                </c:pt>
              </c:numCache>
            </c:numRef>
          </c:xVal>
          <c:yVal>
            <c:numRef>
              <c:f>'Severe slugging'!$AL$9:$AL$17</c:f>
              <c:numCache>
                <c:formatCode>General</c:formatCode>
                <c:ptCount val="9"/>
                <c:pt idx="0">
                  <c:v>-8202.2999999999993</c:v>
                </c:pt>
                <c:pt idx="1">
                  <c:v>-8000</c:v>
                </c:pt>
                <c:pt idx="2">
                  <c:v>-7000</c:v>
                </c:pt>
                <c:pt idx="3">
                  <c:v>-6000</c:v>
                </c:pt>
                <c:pt idx="4">
                  <c:v>-5000</c:v>
                </c:pt>
                <c:pt idx="5">
                  <c:v>-4000</c:v>
                </c:pt>
                <c:pt idx="6">
                  <c:v>-3000</c:v>
                </c:pt>
                <c:pt idx="7">
                  <c:v>-2000</c:v>
                </c:pt>
                <c:pt idx="8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D-4040-AF9D-D725E51B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08756606365348E-2"/>
          <c:y val="6.0065981625848967E-2"/>
          <c:w val="0.84902969236707426"/>
          <c:h val="0.89834987724856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slugging'!$AM$51:$AM$80</c:f>
              <c:numCache>
                <c:formatCode>General</c:formatCode>
                <c:ptCount val="30"/>
                <c:pt idx="0">
                  <c:v>2.9446840000000001</c:v>
                </c:pt>
                <c:pt idx="1">
                  <c:v>2.9435560000000001</c:v>
                </c:pt>
                <c:pt idx="2">
                  <c:v>2.9281009999999998</c:v>
                </c:pt>
                <c:pt idx="3">
                  <c:v>2.92605</c:v>
                </c:pt>
                <c:pt idx="4">
                  <c:v>2.9240330000000001</c:v>
                </c:pt>
                <c:pt idx="5">
                  <c:v>2.9220429999999999</c:v>
                </c:pt>
                <c:pt idx="6">
                  <c:v>2.9200499999999998</c:v>
                </c:pt>
                <c:pt idx="7">
                  <c:v>2.9180250000000001</c:v>
                </c:pt>
                <c:pt idx="8">
                  <c:v>2.9168829999999999</c:v>
                </c:pt>
                <c:pt idx="9">
                  <c:v>2.9159679999999999</c:v>
                </c:pt>
                <c:pt idx="10">
                  <c:v>2.9138899999999999</c:v>
                </c:pt>
                <c:pt idx="11">
                  <c:v>2.9117980000000001</c:v>
                </c:pt>
                <c:pt idx="12">
                  <c:v>2.9096920000000002</c:v>
                </c:pt>
                <c:pt idx="13">
                  <c:v>2.9075760000000002</c:v>
                </c:pt>
                <c:pt idx="14">
                  <c:v>2.9054500000000001</c:v>
                </c:pt>
                <c:pt idx="15">
                  <c:v>2.8775879999999998</c:v>
                </c:pt>
                <c:pt idx="16">
                  <c:v>2.8754680000000001</c:v>
                </c:pt>
                <c:pt idx="17">
                  <c:v>2.8733599999999999</c:v>
                </c:pt>
                <c:pt idx="18">
                  <c:v>2.871273</c:v>
                </c:pt>
                <c:pt idx="19">
                  <c:v>2.8691930000000001</c:v>
                </c:pt>
                <c:pt idx="20">
                  <c:v>2.8671319999999998</c:v>
                </c:pt>
                <c:pt idx="21">
                  <c:v>2.8336350000000001</c:v>
                </c:pt>
                <c:pt idx="22">
                  <c:v>2.8012429999999999</c:v>
                </c:pt>
                <c:pt idx="23">
                  <c:v>2.7714829999999999</c:v>
                </c:pt>
                <c:pt idx="24">
                  <c:v>2.7568329999999999</c:v>
                </c:pt>
                <c:pt idx="25">
                  <c:v>2.7279260000000001</c:v>
                </c:pt>
                <c:pt idx="26">
                  <c:v>2.6983739999999998</c:v>
                </c:pt>
                <c:pt idx="27">
                  <c:v>2.6968320000000001</c:v>
                </c:pt>
                <c:pt idx="28">
                  <c:v>2.695398</c:v>
                </c:pt>
                <c:pt idx="29">
                  <c:v>2.6832630000000002</c:v>
                </c:pt>
              </c:numCache>
            </c:numRef>
          </c:xVal>
          <c:yVal>
            <c:numRef>
              <c:f>'Severe slugging'!$AL$51:$AL$80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F-4CCB-9266-662529DDB6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slugging'!$AN$51:$AN$80</c:f>
              <c:numCache>
                <c:formatCode>General</c:formatCode>
                <c:ptCount val="30"/>
                <c:pt idx="0">
                  <c:v>2.6796169999999999</c:v>
                </c:pt>
                <c:pt idx="1">
                  <c:v>2.6796169999999999</c:v>
                </c:pt>
                <c:pt idx="2">
                  <c:v>2.6796169999999999</c:v>
                </c:pt>
                <c:pt idx="3">
                  <c:v>2.6796169999999999</c:v>
                </c:pt>
                <c:pt idx="4">
                  <c:v>2.6796169999999999</c:v>
                </c:pt>
                <c:pt idx="5">
                  <c:v>2.6796169999999999</c:v>
                </c:pt>
                <c:pt idx="6">
                  <c:v>2.6796169999999999</c:v>
                </c:pt>
                <c:pt idx="7">
                  <c:v>2.6796169999999999</c:v>
                </c:pt>
                <c:pt idx="8">
                  <c:v>2.6796169999999999</c:v>
                </c:pt>
                <c:pt idx="9">
                  <c:v>2.6796169999999999</c:v>
                </c:pt>
                <c:pt idx="10">
                  <c:v>2.6796169999999999</c:v>
                </c:pt>
                <c:pt idx="11">
                  <c:v>2.6796169999999999</c:v>
                </c:pt>
                <c:pt idx="12">
                  <c:v>2.6796169999999999</c:v>
                </c:pt>
                <c:pt idx="13">
                  <c:v>2.6796169999999999</c:v>
                </c:pt>
                <c:pt idx="14">
                  <c:v>2.6796169999999999</c:v>
                </c:pt>
                <c:pt idx="15">
                  <c:v>2.6796169999999999</c:v>
                </c:pt>
                <c:pt idx="16">
                  <c:v>2.6796169999999999</c:v>
                </c:pt>
                <c:pt idx="17">
                  <c:v>2.6796169999999999</c:v>
                </c:pt>
                <c:pt idx="18">
                  <c:v>2.6796169999999999</c:v>
                </c:pt>
                <c:pt idx="19">
                  <c:v>2.6796169999999999</c:v>
                </c:pt>
                <c:pt idx="20">
                  <c:v>2.6796169999999999</c:v>
                </c:pt>
                <c:pt idx="21">
                  <c:v>2.6796169999999999</c:v>
                </c:pt>
                <c:pt idx="22">
                  <c:v>2.6796169999999999</c:v>
                </c:pt>
                <c:pt idx="23">
                  <c:v>2.6796169999999999</c:v>
                </c:pt>
                <c:pt idx="24">
                  <c:v>2.6796169999999999</c:v>
                </c:pt>
                <c:pt idx="25">
                  <c:v>2.6796169999999999</c:v>
                </c:pt>
                <c:pt idx="26">
                  <c:v>2.6796169999999999</c:v>
                </c:pt>
                <c:pt idx="27">
                  <c:v>2.6796169999999999</c:v>
                </c:pt>
                <c:pt idx="28">
                  <c:v>2.6796169999999999</c:v>
                </c:pt>
                <c:pt idx="29">
                  <c:v>2.6796169999999999</c:v>
                </c:pt>
              </c:numCache>
            </c:numRef>
          </c:xVal>
          <c:yVal>
            <c:numRef>
              <c:f>'Severe slugging'!$AL$51:$AL$80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F-4CCB-9266-662529DD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slugging'!$BA$8:$BA$18</c:f>
              <c:numCache>
                <c:formatCode>General</c:formatCode>
                <c:ptCount val="11"/>
                <c:pt idx="0">
                  <c:v>2.9500449999999998</c:v>
                </c:pt>
                <c:pt idx="1">
                  <c:v>2.9145150000000002</c:v>
                </c:pt>
                <c:pt idx="2">
                  <c:v>2.8990770000000001</c:v>
                </c:pt>
                <c:pt idx="3">
                  <c:v>2.9013610000000001</c:v>
                </c:pt>
                <c:pt idx="4">
                  <c:v>2.8482280000000002</c:v>
                </c:pt>
                <c:pt idx="5">
                  <c:v>2.789174</c:v>
                </c:pt>
                <c:pt idx="6">
                  <c:v>2.7356630000000002</c:v>
                </c:pt>
                <c:pt idx="7">
                  <c:v>2.6860979999999999</c:v>
                </c:pt>
                <c:pt idx="8">
                  <c:v>2.6394280000000001</c:v>
                </c:pt>
                <c:pt idx="9">
                  <c:v>2.5947360000000002</c:v>
                </c:pt>
                <c:pt idx="10">
                  <c:v>2.5511400000000002</c:v>
                </c:pt>
              </c:numCache>
            </c:numRef>
          </c:xVal>
          <c:yVal>
            <c:numRef>
              <c:f>'Severe slugging'!$AZ$8:$AZ$18</c:f>
              <c:numCache>
                <c:formatCode>General</c:formatCode>
                <c:ptCount val="11"/>
                <c:pt idx="0">
                  <c:v>-8400</c:v>
                </c:pt>
                <c:pt idx="1">
                  <c:v>-8000</c:v>
                </c:pt>
                <c:pt idx="2">
                  <c:v>-7811.2</c:v>
                </c:pt>
                <c:pt idx="3">
                  <c:v>-7811.2</c:v>
                </c:pt>
                <c:pt idx="4">
                  <c:v>-7000</c:v>
                </c:pt>
                <c:pt idx="5">
                  <c:v>-6000</c:v>
                </c:pt>
                <c:pt idx="6">
                  <c:v>-5000</c:v>
                </c:pt>
                <c:pt idx="7">
                  <c:v>-4000</c:v>
                </c:pt>
                <c:pt idx="8">
                  <c:v>-3000</c:v>
                </c:pt>
                <c:pt idx="9">
                  <c:v>-2000</c:v>
                </c:pt>
                <c:pt idx="10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5-4252-9EA7-1F14F7DC7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slugging'!$BB$8:$BB$18</c:f>
              <c:numCache>
                <c:formatCode>General</c:formatCode>
                <c:ptCount val="11"/>
                <c:pt idx="0">
                  <c:v>5.1041740000000004</c:v>
                </c:pt>
                <c:pt idx="1">
                  <c:v>5.1041740000000004</c:v>
                </c:pt>
                <c:pt idx="2">
                  <c:v>5.1041740000000004</c:v>
                </c:pt>
                <c:pt idx="3">
                  <c:v>5.1041740000000004</c:v>
                </c:pt>
                <c:pt idx="4">
                  <c:v>5.1041740000000004</c:v>
                </c:pt>
                <c:pt idx="5">
                  <c:v>5.1041740000000004</c:v>
                </c:pt>
                <c:pt idx="6">
                  <c:v>5.1041740000000004</c:v>
                </c:pt>
                <c:pt idx="7">
                  <c:v>5.1041740000000004</c:v>
                </c:pt>
                <c:pt idx="8">
                  <c:v>5.1041740000000004</c:v>
                </c:pt>
                <c:pt idx="9">
                  <c:v>5.1041740000000004</c:v>
                </c:pt>
                <c:pt idx="10">
                  <c:v>5.1041740000000004</c:v>
                </c:pt>
              </c:numCache>
            </c:numRef>
          </c:xVal>
          <c:yVal>
            <c:numRef>
              <c:f>'Severe slugging'!$AZ$8:$AZ$18</c:f>
              <c:numCache>
                <c:formatCode>General</c:formatCode>
                <c:ptCount val="11"/>
                <c:pt idx="0">
                  <c:v>-8400</c:v>
                </c:pt>
                <c:pt idx="1">
                  <c:v>-8000</c:v>
                </c:pt>
                <c:pt idx="2">
                  <c:v>-7811.2</c:v>
                </c:pt>
                <c:pt idx="3">
                  <c:v>-7811.2</c:v>
                </c:pt>
                <c:pt idx="4">
                  <c:v>-7000</c:v>
                </c:pt>
                <c:pt idx="5">
                  <c:v>-6000</c:v>
                </c:pt>
                <c:pt idx="6">
                  <c:v>-5000</c:v>
                </c:pt>
                <c:pt idx="7">
                  <c:v>-4000</c:v>
                </c:pt>
                <c:pt idx="8">
                  <c:v>-3000</c:v>
                </c:pt>
                <c:pt idx="9">
                  <c:v>-2000</c:v>
                </c:pt>
                <c:pt idx="10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05-4252-9EA7-1F14F7DC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08756606365348E-2"/>
          <c:y val="6.0065981625848967E-2"/>
          <c:w val="0.84902969236707426"/>
          <c:h val="0.89834987724856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slugging'!$BA$85:$BA$115</c:f>
              <c:numCache>
                <c:formatCode>General</c:formatCode>
                <c:ptCount val="31"/>
                <c:pt idx="0">
                  <c:v>2.7640319999999998</c:v>
                </c:pt>
                <c:pt idx="1">
                  <c:v>2.7631420000000002</c:v>
                </c:pt>
                <c:pt idx="2">
                  <c:v>2.7514789999999998</c:v>
                </c:pt>
                <c:pt idx="3">
                  <c:v>2.7499699999999998</c:v>
                </c:pt>
                <c:pt idx="4">
                  <c:v>2.7484959999999998</c:v>
                </c:pt>
                <c:pt idx="5">
                  <c:v>2.7470569999999999</c:v>
                </c:pt>
                <c:pt idx="6">
                  <c:v>2.7456290000000001</c:v>
                </c:pt>
                <c:pt idx="7">
                  <c:v>2.7442530000000001</c:v>
                </c:pt>
                <c:pt idx="8">
                  <c:v>2.7434759999999998</c:v>
                </c:pt>
                <c:pt idx="9">
                  <c:v>2.742858</c:v>
                </c:pt>
                <c:pt idx="10">
                  <c:v>2.7414589999999999</c:v>
                </c:pt>
                <c:pt idx="11">
                  <c:v>2.7400579999999999</c:v>
                </c:pt>
                <c:pt idx="12">
                  <c:v>2.7386539999999999</c:v>
                </c:pt>
                <c:pt idx="13">
                  <c:v>2.7372529999999999</c:v>
                </c:pt>
                <c:pt idx="14">
                  <c:v>2.7358530000000001</c:v>
                </c:pt>
                <c:pt idx="15">
                  <c:v>2.718175</c:v>
                </c:pt>
                <c:pt idx="16">
                  <c:v>2.716869</c:v>
                </c:pt>
                <c:pt idx="17">
                  <c:v>2.7155779999999998</c:v>
                </c:pt>
                <c:pt idx="18">
                  <c:v>2.7143079999999999</c:v>
                </c:pt>
                <c:pt idx="19">
                  <c:v>2.7130459999999998</c:v>
                </c:pt>
                <c:pt idx="20">
                  <c:v>2.7118030000000002</c:v>
                </c:pt>
                <c:pt idx="21">
                  <c:v>2.7030620000000001</c:v>
                </c:pt>
                <c:pt idx="22">
                  <c:v>2.69564</c:v>
                </c:pt>
                <c:pt idx="23">
                  <c:v>2.6634310000000001</c:v>
                </c:pt>
                <c:pt idx="24">
                  <c:v>2.6347580000000002</c:v>
                </c:pt>
                <c:pt idx="25">
                  <c:v>2.621254</c:v>
                </c:pt>
                <c:pt idx="26">
                  <c:v>2.5950959999999998</c:v>
                </c:pt>
                <c:pt idx="27">
                  <c:v>2.569102</c:v>
                </c:pt>
                <c:pt idx="28">
                  <c:v>2.567777</c:v>
                </c:pt>
                <c:pt idx="29">
                  <c:v>2.5664549999999999</c:v>
                </c:pt>
                <c:pt idx="30">
                  <c:v>2.5559080000000001</c:v>
                </c:pt>
              </c:numCache>
            </c:numRef>
          </c:xVal>
          <c:yVal>
            <c:numRef>
              <c:f>'Severe slugging'!$AZ$85:$AZ$115</c:f>
              <c:numCache>
                <c:formatCode>General</c:formatCode>
                <c:ptCount val="31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-6200</c:v>
                </c:pt>
                <c:pt idx="23">
                  <c:v>-5200</c:v>
                </c:pt>
                <c:pt idx="24">
                  <c:v>-4200</c:v>
                </c:pt>
                <c:pt idx="25">
                  <c:v>-3700</c:v>
                </c:pt>
                <c:pt idx="26">
                  <c:v>-2700</c:v>
                </c:pt>
                <c:pt idx="27">
                  <c:v>-1700</c:v>
                </c:pt>
                <c:pt idx="28">
                  <c:v>-1650</c:v>
                </c:pt>
                <c:pt idx="29">
                  <c:v>-1600</c:v>
                </c:pt>
                <c:pt idx="30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C-474D-98D7-F1521E454C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slugging'!$BB$85:$BB$115</c:f>
              <c:numCache>
                <c:formatCode>General</c:formatCode>
                <c:ptCount val="31"/>
                <c:pt idx="0">
                  <c:v>2.508305</c:v>
                </c:pt>
                <c:pt idx="1">
                  <c:v>2.508305</c:v>
                </c:pt>
                <c:pt idx="2">
                  <c:v>2.508305</c:v>
                </c:pt>
                <c:pt idx="3">
                  <c:v>2.508305</c:v>
                </c:pt>
                <c:pt idx="4">
                  <c:v>2.508305</c:v>
                </c:pt>
                <c:pt idx="5">
                  <c:v>2.508305</c:v>
                </c:pt>
                <c:pt idx="6">
                  <c:v>2.508305</c:v>
                </c:pt>
                <c:pt idx="7">
                  <c:v>2.508305</c:v>
                </c:pt>
                <c:pt idx="8">
                  <c:v>2.508305</c:v>
                </c:pt>
                <c:pt idx="9">
                  <c:v>2.508305</c:v>
                </c:pt>
                <c:pt idx="10">
                  <c:v>2.508305</c:v>
                </c:pt>
                <c:pt idx="11">
                  <c:v>2.508305</c:v>
                </c:pt>
                <c:pt idx="12">
                  <c:v>2.508305</c:v>
                </c:pt>
                <c:pt idx="13">
                  <c:v>2.508305</c:v>
                </c:pt>
                <c:pt idx="14">
                  <c:v>2.508305</c:v>
                </c:pt>
                <c:pt idx="15">
                  <c:v>2.508305</c:v>
                </c:pt>
                <c:pt idx="16">
                  <c:v>2.508305</c:v>
                </c:pt>
                <c:pt idx="17">
                  <c:v>2.508305</c:v>
                </c:pt>
                <c:pt idx="18">
                  <c:v>2.508305</c:v>
                </c:pt>
                <c:pt idx="19">
                  <c:v>2.508305</c:v>
                </c:pt>
                <c:pt idx="20">
                  <c:v>2.508305</c:v>
                </c:pt>
                <c:pt idx="21">
                  <c:v>2.508305</c:v>
                </c:pt>
                <c:pt idx="22">
                  <c:v>2.508305</c:v>
                </c:pt>
                <c:pt idx="23">
                  <c:v>2.508305</c:v>
                </c:pt>
                <c:pt idx="24">
                  <c:v>2.508305</c:v>
                </c:pt>
                <c:pt idx="25">
                  <c:v>2.508305</c:v>
                </c:pt>
                <c:pt idx="26">
                  <c:v>2.508305</c:v>
                </c:pt>
                <c:pt idx="27">
                  <c:v>2.508305</c:v>
                </c:pt>
                <c:pt idx="28">
                  <c:v>2.508305</c:v>
                </c:pt>
                <c:pt idx="29">
                  <c:v>2.508305</c:v>
                </c:pt>
                <c:pt idx="30">
                  <c:v>2.508305</c:v>
                </c:pt>
              </c:numCache>
            </c:numRef>
          </c:xVal>
          <c:yVal>
            <c:numRef>
              <c:f>'Severe slugging'!$AZ$85:$AZ$115</c:f>
              <c:numCache>
                <c:formatCode>General</c:formatCode>
                <c:ptCount val="31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-6200</c:v>
                </c:pt>
                <c:pt idx="23">
                  <c:v>-5200</c:v>
                </c:pt>
                <c:pt idx="24">
                  <c:v>-4200</c:v>
                </c:pt>
                <c:pt idx="25">
                  <c:v>-3700</c:v>
                </c:pt>
                <c:pt idx="26">
                  <c:v>-2700</c:v>
                </c:pt>
                <c:pt idx="27">
                  <c:v>-1700</c:v>
                </c:pt>
                <c:pt idx="28">
                  <c:v>-1650</c:v>
                </c:pt>
                <c:pt idx="29">
                  <c:v>-1600</c:v>
                </c:pt>
                <c:pt idx="30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9C-474D-98D7-F1521E45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B4.5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size'!$A$46:$A$75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'Tubing size'!$E$46:$E$75</c:f>
              <c:numCache>
                <c:formatCode>General</c:formatCode>
                <c:ptCount val="30"/>
                <c:pt idx="0">
                  <c:v>3083.3535599999996</c:v>
                </c:pt>
                <c:pt idx="1">
                  <c:v>6087.1126649999997</c:v>
                </c:pt>
                <c:pt idx="2">
                  <c:v>9011.2258499999989</c:v>
                </c:pt>
                <c:pt idx="3">
                  <c:v>11859.630734999999</c:v>
                </c:pt>
                <c:pt idx="4">
                  <c:v>14634.618059999999</c:v>
                </c:pt>
                <c:pt idx="5">
                  <c:v>17335.755299999997</c:v>
                </c:pt>
                <c:pt idx="6">
                  <c:v>19965.721919999996</c:v>
                </c:pt>
                <c:pt idx="7">
                  <c:v>22528.244204999995</c:v>
                </c:pt>
                <c:pt idx="8">
                  <c:v>25016.844134999996</c:v>
                </c:pt>
                <c:pt idx="9">
                  <c:v>27443.484584999995</c:v>
                </c:pt>
                <c:pt idx="10">
                  <c:v>29810.561414999996</c:v>
                </c:pt>
                <c:pt idx="11">
                  <c:v>32121.584099999996</c:v>
                </c:pt>
                <c:pt idx="12">
                  <c:v>34380.146429999993</c:v>
                </c:pt>
                <c:pt idx="13">
                  <c:v>36578.339219999994</c:v>
                </c:pt>
                <c:pt idx="14">
                  <c:v>38741.298194999996</c:v>
                </c:pt>
                <c:pt idx="15">
                  <c:v>40824.019949999994</c:v>
                </c:pt>
                <c:pt idx="16">
                  <c:v>42862.371209999998</c:v>
                </c:pt>
                <c:pt idx="17">
                  <c:v>44855.854844999994</c:v>
                </c:pt>
                <c:pt idx="18">
                  <c:v>46804.662479999992</c:v>
                </c:pt>
                <c:pt idx="19">
                  <c:v>48709.716104999992</c:v>
                </c:pt>
                <c:pt idx="20">
                  <c:v>50572.857509999994</c:v>
                </c:pt>
                <c:pt idx="21">
                  <c:v>52394.999924999996</c:v>
                </c:pt>
                <c:pt idx="22">
                  <c:v>54176.655809999997</c:v>
                </c:pt>
                <c:pt idx="23">
                  <c:v>55919.897999999994</c:v>
                </c:pt>
                <c:pt idx="24">
                  <c:v>57625.618919999994</c:v>
                </c:pt>
                <c:pt idx="25">
                  <c:v>59294.724134999997</c:v>
                </c:pt>
                <c:pt idx="26">
                  <c:v>60928.226519999997</c:v>
                </c:pt>
                <c:pt idx="27">
                  <c:v>62527.384229999996</c:v>
                </c:pt>
                <c:pt idx="28">
                  <c:v>64092.434879999993</c:v>
                </c:pt>
                <c:pt idx="29">
                  <c:v>65625.400934999998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AB5-A3CD-37C337597DEE}"/>
            </c:ext>
          </c:extLst>
        </c:ser>
        <c:ser>
          <c:idx val="1"/>
          <c:order val="1"/>
          <c:tx>
            <c:v>Cluster B, 4.5 3inchflowline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size'!$L$27:$L$36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size'!$P$27:$P$36</c:f>
              <c:numCache>
                <c:formatCode>General</c:formatCode>
                <c:ptCount val="10"/>
                <c:pt idx="0">
                  <c:v>3046.3754099999996</c:v>
                </c:pt>
                <c:pt idx="1">
                  <c:v>6015.7865549999988</c:v>
                </c:pt>
                <c:pt idx="2">
                  <c:v>8915.1374099999994</c:v>
                </c:pt>
                <c:pt idx="3">
                  <c:v>11736.09174</c:v>
                </c:pt>
                <c:pt idx="4">
                  <c:v>14483.82999</c:v>
                </c:pt>
                <c:pt idx="5">
                  <c:v>17160.834524999998</c:v>
                </c:pt>
                <c:pt idx="6">
                  <c:v>19775.804024999998</c:v>
                </c:pt>
                <c:pt idx="7">
                  <c:v>22321.796189999997</c:v>
                </c:pt>
                <c:pt idx="8">
                  <c:v>24798.066419999996</c:v>
                </c:pt>
                <c:pt idx="9">
                  <c:v>27211.343489999996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4AB5-A3CD-37C33759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64175"/>
        <c:axId val="1469564591"/>
      </c:scatterChart>
      <c:valAx>
        <c:axId val="14695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64591"/>
        <c:crosses val="autoZero"/>
        <c:crossBetween val="midCat"/>
      </c:valAx>
      <c:valAx>
        <c:axId val="14695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08756606365348E-2"/>
          <c:y val="6.0065981625848967E-2"/>
          <c:w val="0.84902969236707426"/>
          <c:h val="0.89834987724856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slugging'!$BA$50:$BA$81</c:f>
              <c:numCache>
                <c:formatCode>General</c:formatCode>
                <c:ptCount val="32"/>
                <c:pt idx="0">
                  <c:v>2.8839229999999998</c:v>
                </c:pt>
                <c:pt idx="1">
                  <c:v>2.8827349999999998</c:v>
                </c:pt>
                <c:pt idx="2">
                  <c:v>2.8664480000000001</c:v>
                </c:pt>
                <c:pt idx="3">
                  <c:v>2.8642430000000001</c:v>
                </c:pt>
                <c:pt idx="4">
                  <c:v>2.8620619999999999</c:v>
                </c:pt>
                <c:pt idx="5">
                  <c:v>2.8599039999999998</c:v>
                </c:pt>
                <c:pt idx="6">
                  <c:v>2.8577379999999999</c:v>
                </c:pt>
                <c:pt idx="7">
                  <c:v>2.8555359999999999</c:v>
                </c:pt>
                <c:pt idx="8">
                  <c:v>2.8542920000000001</c:v>
                </c:pt>
                <c:pt idx="9">
                  <c:v>2.8532959999999998</c:v>
                </c:pt>
                <c:pt idx="10">
                  <c:v>2.8510309999999999</c:v>
                </c:pt>
                <c:pt idx="11">
                  <c:v>2.8487469999999999</c:v>
                </c:pt>
                <c:pt idx="12">
                  <c:v>2.846444</c:v>
                </c:pt>
                <c:pt idx="13">
                  <c:v>2.8441269999999998</c:v>
                </c:pt>
                <c:pt idx="14">
                  <c:v>2.8417970000000001</c:v>
                </c:pt>
                <c:pt idx="15">
                  <c:v>2.8108599999999999</c:v>
                </c:pt>
                <c:pt idx="16">
                  <c:v>2.8084739999999999</c:v>
                </c:pt>
                <c:pt idx="17">
                  <c:v>2.8060990000000001</c:v>
                </c:pt>
                <c:pt idx="18">
                  <c:v>2.803741</c:v>
                </c:pt>
                <c:pt idx="19">
                  <c:v>2.8013880000000002</c:v>
                </c:pt>
                <c:pt idx="20">
                  <c:v>2.7990499999999998</c:v>
                </c:pt>
                <c:pt idx="21">
                  <c:v>2.7808850000000001</c:v>
                </c:pt>
                <c:pt idx="22">
                  <c:v>2.7858019999999999</c:v>
                </c:pt>
                <c:pt idx="23">
                  <c:v>2.7625060000000001</c:v>
                </c:pt>
                <c:pt idx="24">
                  <c:v>2.718674</c:v>
                </c:pt>
                <c:pt idx="25">
                  <c:v>2.6778819999999999</c:v>
                </c:pt>
                <c:pt idx="26">
                  <c:v>2.658293</c:v>
                </c:pt>
                <c:pt idx="27">
                  <c:v>2.6198489999999999</c:v>
                </c:pt>
                <c:pt idx="28">
                  <c:v>2.58196</c:v>
                </c:pt>
                <c:pt idx="29">
                  <c:v>2.5800830000000001</c:v>
                </c:pt>
                <c:pt idx="30">
                  <c:v>2.5781999999999998</c:v>
                </c:pt>
                <c:pt idx="31">
                  <c:v>2.562897</c:v>
                </c:pt>
              </c:numCache>
            </c:numRef>
          </c:xVal>
          <c:yVal>
            <c:numRef>
              <c:f>'Severe slugging'!$AZ$50:$AZ$81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A-4AB5-9801-C5C08225E7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slugging'!$BB$50:$BB$81</c:f>
              <c:numCache>
                <c:formatCode>General</c:formatCode>
                <c:ptCount val="32"/>
                <c:pt idx="0">
                  <c:v>4.2080209999999996</c:v>
                </c:pt>
                <c:pt idx="1">
                  <c:v>4.2080209999999996</c:v>
                </c:pt>
                <c:pt idx="2">
                  <c:v>4.2080209999999996</c:v>
                </c:pt>
                <c:pt idx="3">
                  <c:v>4.2080209999999996</c:v>
                </c:pt>
                <c:pt idx="4">
                  <c:v>4.2080209999999996</c:v>
                </c:pt>
                <c:pt idx="5">
                  <c:v>4.2080209999999996</c:v>
                </c:pt>
                <c:pt idx="6">
                  <c:v>4.2080209999999996</c:v>
                </c:pt>
                <c:pt idx="7">
                  <c:v>4.2080209999999996</c:v>
                </c:pt>
                <c:pt idx="8">
                  <c:v>4.2080209999999996</c:v>
                </c:pt>
                <c:pt idx="9">
                  <c:v>4.2080209999999996</c:v>
                </c:pt>
                <c:pt idx="10">
                  <c:v>4.2080209999999996</c:v>
                </c:pt>
                <c:pt idx="11">
                  <c:v>4.2080209999999996</c:v>
                </c:pt>
                <c:pt idx="12">
                  <c:v>4.2080209999999996</c:v>
                </c:pt>
                <c:pt idx="13">
                  <c:v>4.2080209999999996</c:v>
                </c:pt>
                <c:pt idx="14">
                  <c:v>4.2080209999999996</c:v>
                </c:pt>
                <c:pt idx="15">
                  <c:v>4.2080209999999996</c:v>
                </c:pt>
                <c:pt idx="16">
                  <c:v>4.2080209999999996</c:v>
                </c:pt>
                <c:pt idx="17">
                  <c:v>4.2080209999999996</c:v>
                </c:pt>
                <c:pt idx="18">
                  <c:v>4.2080209999999996</c:v>
                </c:pt>
                <c:pt idx="19">
                  <c:v>4.2080209999999996</c:v>
                </c:pt>
                <c:pt idx="20">
                  <c:v>4.2080209999999996</c:v>
                </c:pt>
                <c:pt idx="21">
                  <c:v>4.2080209999999996</c:v>
                </c:pt>
                <c:pt idx="22">
                  <c:v>4.2080209999999996</c:v>
                </c:pt>
                <c:pt idx="23">
                  <c:v>4.2080209999999996</c:v>
                </c:pt>
                <c:pt idx="24">
                  <c:v>4.2080209999999996</c:v>
                </c:pt>
                <c:pt idx="25">
                  <c:v>4.2080209999999996</c:v>
                </c:pt>
                <c:pt idx="26">
                  <c:v>4.2080209999999996</c:v>
                </c:pt>
                <c:pt idx="27">
                  <c:v>4.2080209999999996</c:v>
                </c:pt>
                <c:pt idx="28">
                  <c:v>4.2080209999999996</c:v>
                </c:pt>
                <c:pt idx="29">
                  <c:v>4.2080209999999996</c:v>
                </c:pt>
                <c:pt idx="30">
                  <c:v>4.2080209999999996</c:v>
                </c:pt>
                <c:pt idx="31">
                  <c:v>4.2080209999999996</c:v>
                </c:pt>
              </c:numCache>
            </c:numRef>
          </c:xVal>
          <c:yVal>
            <c:numRef>
              <c:f>'Severe slugging'!$AZ$50:$AZ$81</c:f>
              <c:numCache>
                <c:formatCode>General</c:formatCode>
                <c:ptCount val="32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-6700</c:v>
                </c:pt>
                <c:pt idx="22">
                  <c:v>-6700</c:v>
                </c:pt>
                <c:pt idx="23">
                  <c:v>-6200</c:v>
                </c:pt>
                <c:pt idx="24">
                  <c:v>-5200</c:v>
                </c:pt>
                <c:pt idx="25">
                  <c:v>-4200</c:v>
                </c:pt>
                <c:pt idx="26">
                  <c:v>-3700</c:v>
                </c:pt>
                <c:pt idx="27">
                  <c:v>-2700</c:v>
                </c:pt>
                <c:pt idx="28">
                  <c:v>-1700</c:v>
                </c:pt>
                <c:pt idx="29">
                  <c:v>-1650</c:v>
                </c:pt>
                <c:pt idx="30">
                  <c:v>-1600</c:v>
                </c:pt>
                <c:pt idx="31">
                  <c:v>-1200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A-4AB5-9801-C5C08225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'Severe slugging'!$BA$25:$BA$34</c:f>
              <c:numCache>
                <c:formatCode>General</c:formatCode>
                <c:ptCount val="10"/>
                <c:pt idx="0">
                  <c:v>2.7588849999999998</c:v>
                </c:pt>
                <c:pt idx="1">
                  <c:v>2.7305489999999999</c:v>
                </c:pt>
                <c:pt idx="2">
                  <c:v>2.7205270000000001</c:v>
                </c:pt>
                <c:pt idx="3">
                  <c:v>2.727042</c:v>
                </c:pt>
                <c:pt idx="4">
                  <c:v>2.6833109999999998</c:v>
                </c:pt>
                <c:pt idx="5">
                  <c:v>2.6438510000000002</c:v>
                </c:pt>
                <c:pt idx="6">
                  <c:v>2.6073719999999998</c:v>
                </c:pt>
                <c:pt idx="7">
                  <c:v>2.5726010000000001</c:v>
                </c:pt>
                <c:pt idx="8">
                  <c:v>2.5386709999999999</c:v>
                </c:pt>
                <c:pt idx="9">
                  <c:v>2.5050720000000002</c:v>
                </c:pt>
              </c:numCache>
            </c:numRef>
          </c:xVal>
          <c:yVal>
            <c:numRef>
              <c:f>'Severe slugging'!$AZ$25:$AZ$34</c:f>
              <c:numCache>
                <c:formatCode>General</c:formatCode>
                <c:ptCount val="10"/>
                <c:pt idx="0">
                  <c:v>-8400</c:v>
                </c:pt>
                <c:pt idx="1">
                  <c:v>-8000</c:v>
                </c:pt>
                <c:pt idx="2">
                  <c:v>-7811.2</c:v>
                </c:pt>
                <c:pt idx="3">
                  <c:v>-7000</c:v>
                </c:pt>
                <c:pt idx="4">
                  <c:v>-6000</c:v>
                </c:pt>
                <c:pt idx="5">
                  <c:v>-5000</c:v>
                </c:pt>
                <c:pt idx="6">
                  <c:v>-4000</c:v>
                </c:pt>
                <c:pt idx="7">
                  <c:v>-3000</c:v>
                </c:pt>
                <c:pt idx="8">
                  <c:v>-2000</c:v>
                </c:pt>
                <c:pt idx="9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A-4AB1-97E9-B043DE8434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'Severe slugging'!$BB$25:$BB$34</c:f>
              <c:numCache>
                <c:formatCode>General</c:formatCode>
                <c:ptCount val="10"/>
                <c:pt idx="0">
                  <c:v>2.3740230000000002</c:v>
                </c:pt>
                <c:pt idx="1">
                  <c:v>2.3740230000000002</c:v>
                </c:pt>
                <c:pt idx="2">
                  <c:v>2.3740230000000002</c:v>
                </c:pt>
                <c:pt idx="3">
                  <c:v>2.3740230000000002</c:v>
                </c:pt>
                <c:pt idx="4">
                  <c:v>2.3740230000000002</c:v>
                </c:pt>
                <c:pt idx="5">
                  <c:v>2.3740230000000002</c:v>
                </c:pt>
                <c:pt idx="6">
                  <c:v>2.3740230000000002</c:v>
                </c:pt>
                <c:pt idx="7">
                  <c:v>2.3740230000000002</c:v>
                </c:pt>
                <c:pt idx="8">
                  <c:v>2.3740230000000002</c:v>
                </c:pt>
                <c:pt idx="9">
                  <c:v>2.3740230000000002</c:v>
                </c:pt>
              </c:numCache>
            </c:numRef>
          </c:xVal>
          <c:yVal>
            <c:numRef>
              <c:f>'Severe slugging'!$AZ$25:$AZ$34</c:f>
              <c:numCache>
                <c:formatCode>General</c:formatCode>
                <c:ptCount val="10"/>
                <c:pt idx="0">
                  <c:v>-8400</c:v>
                </c:pt>
                <c:pt idx="1">
                  <c:v>-8000</c:v>
                </c:pt>
                <c:pt idx="2">
                  <c:v>-7811.2</c:v>
                </c:pt>
                <c:pt idx="3">
                  <c:v>-7000</c:v>
                </c:pt>
                <c:pt idx="4">
                  <c:v>-6000</c:v>
                </c:pt>
                <c:pt idx="5">
                  <c:v>-5000</c:v>
                </c:pt>
                <c:pt idx="6">
                  <c:v>-4000</c:v>
                </c:pt>
                <c:pt idx="7">
                  <c:v>-3000</c:v>
                </c:pt>
                <c:pt idx="8">
                  <c:v>-2000</c:v>
                </c:pt>
                <c:pt idx="9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A-4AB1-97E9-B043DE84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8896"/>
        <c:axId val="1501190576"/>
      </c:scatterChart>
      <c:valAx>
        <c:axId val="15011988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576"/>
        <c:crosses val="autoZero"/>
        <c:crossBetween val="midCat"/>
      </c:valAx>
      <c:valAx>
        <c:axId val="15011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</a:t>
            </a:r>
            <a:r>
              <a:rPr lang="en-US" baseline="0"/>
              <a:t> loading criteria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tow 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version'!$B$118:$B$147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xVal>
          <c:yVal>
            <c:numRef>
              <c:f>'Final version'!$D$118:$D$147</c:f>
              <c:numCache>
                <c:formatCode>General</c:formatCode>
                <c:ptCount val="30"/>
                <c:pt idx="0">
                  <c:v>3.2101660000000001</c:v>
                </c:pt>
                <c:pt idx="1">
                  <c:v>3.2085599999999999</c:v>
                </c:pt>
                <c:pt idx="2">
                  <c:v>3.1857199999999999</c:v>
                </c:pt>
                <c:pt idx="3">
                  <c:v>3.1825109999999999</c:v>
                </c:pt>
                <c:pt idx="4">
                  <c:v>3.1793100000000001</c:v>
                </c:pt>
                <c:pt idx="5">
                  <c:v>3.1761170000000001</c:v>
                </c:pt>
                <c:pt idx="6">
                  <c:v>3.172895</c:v>
                </c:pt>
                <c:pt idx="7">
                  <c:v>3.1696049999999998</c:v>
                </c:pt>
                <c:pt idx="8">
                  <c:v>3.1677439999999999</c:v>
                </c:pt>
                <c:pt idx="9">
                  <c:v>3.1662469999999998</c:v>
                </c:pt>
                <c:pt idx="10">
                  <c:v>3.162836</c:v>
                </c:pt>
                <c:pt idx="11">
                  <c:v>3.1593800000000001</c:v>
                </c:pt>
                <c:pt idx="12">
                  <c:v>3.1558790000000001</c:v>
                </c:pt>
                <c:pt idx="13">
                  <c:v>3.1523409999999998</c:v>
                </c:pt>
                <c:pt idx="14">
                  <c:v>3.148765</c:v>
                </c:pt>
                <c:pt idx="15">
                  <c:v>3.0997349999999999</c:v>
                </c:pt>
                <c:pt idx="16">
                  <c:v>3.0958480000000002</c:v>
                </c:pt>
                <c:pt idx="17">
                  <c:v>3.091958</c:v>
                </c:pt>
                <c:pt idx="18">
                  <c:v>3.088076</c:v>
                </c:pt>
                <c:pt idx="19">
                  <c:v>3.0841850000000002</c:v>
                </c:pt>
                <c:pt idx="20">
                  <c:v>3.080301</c:v>
                </c:pt>
                <c:pt idx="21">
                  <c:v>3.0123579999999999</c:v>
                </c:pt>
                <c:pt idx="22">
                  <c:v>2.9385219999999999</c:v>
                </c:pt>
                <c:pt idx="23">
                  <c:v>2.8660999999999999</c:v>
                </c:pt>
                <c:pt idx="24">
                  <c:v>2.8297590000000001</c:v>
                </c:pt>
                <c:pt idx="25">
                  <c:v>2.757066</c:v>
                </c:pt>
                <c:pt idx="26">
                  <c:v>2.6831909999999999</c:v>
                </c:pt>
                <c:pt idx="27">
                  <c:v>2.679503</c:v>
                </c:pt>
                <c:pt idx="28">
                  <c:v>2.675805</c:v>
                </c:pt>
                <c:pt idx="29">
                  <c:v>2.6458249999999999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7-43F2-AEE6-B23A58FE4788}"/>
            </c:ext>
          </c:extLst>
        </c:ser>
        <c:ser>
          <c:idx val="1"/>
          <c:order val="1"/>
          <c:tx>
            <c:v>Tow 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version'!$B$118:$B$147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xVal>
          <c:yVal>
            <c:numRef>
              <c:f>'Final version'!$F$118:$F$147</c:f>
              <c:numCache>
                <c:formatCode>General</c:formatCode>
                <c:ptCount val="30"/>
                <c:pt idx="0">
                  <c:v>3.20763</c:v>
                </c:pt>
                <c:pt idx="1">
                  <c:v>3.2060170000000001</c:v>
                </c:pt>
                <c:pt idx="2">
                  <c:v>3.1830609999999999</c:v>
                </c:pt>
                <c:pt idx="3">
                  <c:v>3.179834</c:v>
                </c:pt>
                <c:pt idx="4">
                  <c:v>3.176615</c:v>
                </c:pt>
                <c:pt idx="5">
                  <c:v>3.173403</c:v>
                </c:pt>
                <c:pt idx="6">
                  <c:v>3.1701630000000001</c:v>
                </c:pt>
                <c:pt idx="7">
                  <c:v>3.1668530000000001</c:v>
                </c:pt>
                <c:pt idx="8">
                  <c:v>3.1649820000000002</c:v>
                </c:pt>
                <c:pt idx="9">
                  <c:v>3.1634760000000002</c:v>
                </c:pt>
                <c:pt idx="10">
                  <c:v>3.1600450000000002</c:v>
                </c:pt>
                <c:pt idx="11">
                  <c:v>3.156568</c:v>
                </c:pt>
                <c:pt idx="12">
                  <c:v>3.1530459999999998</c:v>
                </c:pt>
                <c:pt idx="13">
                  <c:v>3.149486</c:v>
                </c:pt>
                <c:pt idx="14">
                  <c:v>3.1458870000000001</c:v>
                </c:pt>
                <c:pt idx="15">
                  <c:v>3.0965289999999999</c:v>
                </c:pt>
                <c:pt idx="16">
                  <c:v>3.0926140000000002</c:v>
                </c:pt>
                <c:pt idx="17">
                  <c:v>3.0886960000000001</c:v>
                </c:pt>
                <c:pt idx="18">
                  <c:v>3.0847850000000001</c:v>
                </c:pt>
                <c:pt idx="19">
                  <c:v>3.0808659999999999</c:v>
                </c:pt>
                <c:pt idx="20">
                  <c:v>3.0769519999999999</c:v>
                </c:pt>
                <c:pt idx="21">
                  <c:v>3.0084179999999998</c:v>
                </c:pt>
                <c:pt idx="22">
                  <c:v>2.9338500000000001</c:v>
                </c:pt>
                <c:pt idx="23">
                  <c:v>2.860573</c:v>
                </c:pt>
                <c:pt idx="24">
                  <c:v>2.8237950000000001</c:v>
                </c:pt>
                <c:pt idx="25">
                  <c:v>2.7501340000000001</c:v>
                </c:pt>
                <c:pt idx="26">
                  <c:v>2.675211</c:v>
                </c:pt>
                <c:pt idx="27">
                  <c:v>2.6714730000000002</c:v>
                </c:pt>
                <c:pt idx="28">
                  <c:v>2.6677249999999999</c:v>
                </c:pt>
                <c:pt idx="29">
                  <c:v>2.6373259999999998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A7-43F2-AEE6-B23A58FE4788}"/>
            </c:ext>
          </c:extLst>
        </c:ser>
        <c:ser>
          <c:idx val="2"/>
          <c:order val="2"/>
          <c:tx>
            <c:v>Undulation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version'!$B$118:$B$147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xVal>
          <c:yVal>
            <c:numRef>
              <c:f>'Final version'!$H$118:$H$147</c:f>
              <c:numCache>
                <c:formatCode>General</c:formatCode>
                <c:ptCount val="30"/>
                <c:pt idx="0">
                  <c:v>3.1410900000000002</c:v>
                </c:pt>
                <c:pt idx="1">
                  <c:v>3.1396700000000002</c:v>
                </c:pt>
                <c:pt idx="2">
                  <c:v>3.1193390000000001</c:v>
                </c:pt>
                <c:pt idx="3">
                  <c:v>3.1164710000000002</c:v>
                </c:pt>
                <c:pt idx="4">
                  <c:v>3.1136080000000002</c:v>
                </c:pt>
                <c:pt idx="5">
                  <c:v>3.110751</c:v>
                </c:pt>
                <c:pt idx="6">
                  <c:v>3.107863</c:v>
                </c:pt>
                <c:pt idx="7">
                  <c:v>3.1049069999999999</c:v>
                </c:pt>
                <c:pt idx="8">
                  <c:v>3.1032320000000002</c:v>
                </c:pt>
                <c:pt idx="9">
                  <c:v>3.1018829999999999</c:v>
                </c:pt>
                <c:pt idx="10">
                  <c:v>3.098805</c:v>
                </c:pt>
                <c:pt idx="11">
                  <c:v>3.0956809999999999</c:v>
                </c:pt>
                <c:pt idx="12">
                  <c:v>3.0925120000000001</c:v>
                </c:pt>
                <c:pt idx="13">
                  <c:v>3.0893030000000001</c:v>
                </c:pt>
                <c:pt idx="14">
                  <c:v>3.0860560000000001</c:v>
                </c:pt>
                <c:pt idx="15">
                  <c:v>3.041382</c:v>
                </c:pt>
                <c:pt idx="16">
                  <c:v>3.0378829999999999</c:v>
                </c:pt>
                <c:pt idx="17">
                  <c:v>3.0343800000000001</c:v>
                </c:pt>
                <c:pt idx="18">
                  <c:v>3.0308830000000002</c:v>
                </c:pt>
                <c:pt idx="19">
                  <c:v>3.0273750000000001</c:v>
                </c:pt>
                <c:pt idx="20">
                  <c:v>3.0238719999999999</c:v>
                </c:pt>
                <c:pt idx="21">
                  <c:v>2.9612880000000001</c:v>
                </c:pt>
                <c:pt idx="22">
                  <c:v>2.893224</c:v>
                </c:pt>
                <c:pt idx="23">
                  <c:v>2.8257859999999999</c:v>
                </c:pt>
                <c:pt idx="24">
                  <c:v>2.792297</c:v>
                </c:pt>
                <c:pt idx="25">
                  <c:v>2.7240190000000002</c:v>
                </c:pt>
                <c:pt idx="26">
                  <c:v>2.6544089999999998</c:v>
                </c:pt>
                <c:pt idx="27">
                  <c:v>2.6508310000000002</c:v>
                </c:pt>
                <c:pt idx="28">
                  <c:v>2.647243</c:v>
                </c:pt>
                <c:pt idx="29">
                  <c:v>2.6191010000000001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A7-43F2-AEE6-B23A58FE4788}"/>
            </c:ext>
          </c:extLst>
        </c:ser>
        <c:ser>
          <c:idx val="3"/>
          <c:order val="3"/>
          <c:tx>
            <c:v>Undulation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 version'!$B$118:$B$147</c:f>
              <c:numCache>
                <c:formatCode>General</c:formatCode>
                <c:ptCount val="30"/>
                <c:pt idx="0">
                  <c:v>-8703.9</c:v>
                </c:pt>
                <c:pt idx="1">
                  <c:v>-8685.2999999999993</c:v>
                </c:pt>
                <c:pt idx="2">
                  <c:v>-8416.1</c:v>
                </c:pt>
                <c:pt idx="3">
                  <c:v>-8377.7999999999993</c:v>
                </c:pt>
                <c:pt idx="4">
                  <c:v>-8339.5</c:v>
                </c:pt>
                <c:pt idx="5">
                  <c:v>-8301.2000000000007</c:v>
                </c:pt>
                <c:pt idx="6">
                  <c:v>-8262.4</c:v>
                </c:pt>
                <c:pt idx="7">
                  <c:v>-8222.6</c:v>
                </c:pt>
                <c:pt idx="8">
                  <c:v>-8200</c:v>
                </c:pt>
                <c:pt idx="9">
                  <c:v>-8181.8</c:v>
                </c:pt>
                <c:pt idx="10">
                  <c:v>-8140.2</c:v>
                </c:pt>
                <c:pt idx="11">
                  <c:v>-8097.9</c:v>
                </c:pt>
                <c:pt idx="12">
                  <c:v>-8054.9</c:v>
                </c:pt>
                <c:pt idx="13">
                  <c:v>-8011.3</c:v>
                </c:pt>
                <c:pt idx="14">
                  <c:v>-7967.1</c:v>
                </c:pt>
                <c:pt idx="15">
                  <c:v>-7349.3</c:v>
                </c:pt>
                <c:pt idx="16">
                  <c:v>-7299.6</c:v>
                </c:pt>
                <c:pt idx="17">
                  <c:v>-7249.8</c:v>
                </c:pt>
                <c:pt idx="18">
                  <c:v>-7200</c:v>
                </c:pt>
                <c:pt idx="19">
                  <c:v>-7150</c:v>
                </c:pt>
                <c:pt idx="20">
                  <c:v>-7100</c:v>
                </c:pt>
                <c:pt idx="21">
                  <c:v>-6200</c:v>
                </c:pt>
                <c:pt idx="22">
                  <c:v>-5200</c:v>
                </c:pt>
                <c:pt idx="23">
                  <c:v>-4200</c:v>
                </c:pt>
                <c:pt idx="24">
                  <c:v>-3700</c:v>
                </c:pt>
                <c:pt idx="25">
                  <c:v>-2700</c:v>
                </c:pt>
                <c:pt idx="26">
                  <c:v>-1700</c:v>
                </c:pt>
                <c:pt idx="27">
                  <c:v>-1650</c:v>
                </c:pt>
                <c:pt idx="28">
                  <c:v>-1600</c:v>
                </c:pt>
                <c:pt idx="29">
                  <c:v>-1200</c:v>
                </c:pt>
              </c:numCache>
            </c:numRef>
          </c:xVal>
          <c:yVal>
            <c:numRef>
              <c:f>'Final version'!$J$118:$J$147</c:f>
              <c:numCache>
                <c:formatCode>General</c:formatCode>
                <c:ptCount val="30"/>
                <c:pt idx="0">
                  <c:v>3.139103</c:v>
                </c:pt>
                <c:pt idx="1">
                  <c:v>3.1376930000000001</c:v>
                </c:pt>
                <c:pt idx="2">
                  <c:v>3.1175009999999999</c:v>
                </c:pt>
                <c:pt idx="3">
                  <c:v>3.114652</c:v>
                </c:pt>
                <c:pt idx="4">
                  <c:v>3.1118079999999999</c:v>
                </c:pt>
                <c:pt idx="5">
                  <c:v>3.1089699999999998</c:v>
                </c:pt>
                <c:pt idx="6">
                  <c:v>3.1061019999999999</c:v>
                </c:pt>
                <c:pt idx="7">
                  <c:v>3.1031650000000002</c:v>
                </c:pt>
                <c:pt idx="8">
                  <c:v>3.1015000000000001</c:v>
                </c:pt>
                <c:pt idx="9">
                  <c:v>3.1001599999999998</c:v>
                </c:pt>
                <c:pt idx="10">
                  <c:v>3.0971009999999999</c:v>
                </c:pt>
                <c:pt idx="11">
                  <c:v>3.0939969999999999</c:v>
                </c:pt>
                <c:pt idx="12">
                  <c:v>3.090846</c:v>
                </c:pt>
                <c:pt idx="13">
                  <c:v>3.087656</c:v>
                </c:pt>
                <c:pt idx="14">
                  <c:v>3.0844279999999999</c:v>
                </c:pt>
                <c:pt idx="15">
                  <c:v>3.0398619999999998</c:v>
                </c:pt>
                <c:pt idx="16">
                  <c:v>3.0363829999999998</c:v>
                </c:pt>
                <c:pt idx="17">
                  <c:v>3.0329000000000002</c:v>
                </c:pt>
                <c:pt idx="18">
                  <c:v>3.0294219999999998</c:v>
                </c:pt>
                <c:pt idx="19">
                  <c:v>3.0259339999999999</c:v>
                </c:pt>
                <c:pt idx="20">
                  <c:v>3.0224500000000001</c:v>
                </c:pt>
                <c:pt idx="21">
                  <c:v>2.9602040000000001</c:v>
                </c:pt>
                <c:pt idx="22">
                  <c:v>2.8923700000000001</c:v>
                </c:pt>
                <c:pt idx="23">
                  <c:v>2.8252609999999998</c:v>
                </c:pt>
                <c:pt idx="24">
                  <c:v>2.7918500000000002</c:v>
                </c:pt>
                <c:pt idx="25">
                  <c:v>2.7238020000000001</c:v>
                </c:pt>
                <c:pt idx="26">
                  <c:v>2.6544639999999999</c:v>
                </c:pt>
                <c:pt idx="27">
                  <c:v>2.6508989999999999</c:v>
                </c:pt>
                <c:pt idx="28">
                  <c:v>2.6473230000000001</c:v>
                </c:pt>
                <c:pt idx="29">
                  <c:v>2.6192139999999999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A7-43F2-AEE6-B23A58F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20240"/>
        <c:axId val="282007344"/>
      </c:scatterChart>
      <c:valAx>
        <c:axId val="2820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07344"/>
        <c:crosses val="autoZero"/>
        <c:crossBetween val="midCat"/>
      </c:valAx>
      <c:valAx>
        <c:axId val="282007344"/>
        <c:scaling>
          <c:orientation val="minMax"/>
          <c:max val="3.3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 flowrate (mmscf/d)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section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Pressure at last section evolution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'Pressures in last junction'!$A$3:$A$20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'Pressures in last junction'!$C$3:$C$20</c:f>
              <c:numCache>
                <c:formatCode>General</c:formatCode>
                <c:ptCount val="18"/>
                <c:pt idx="0">
                  <c:v>629.04179999999997</c:v>
                </c:pt>
                <c:pt idx="1">
                  <c:v>612.06889999999999</c:v>
                </c:pt>
                <c:pt idx="2">
                  <c:v>609.53790000000004</c:v>
                </c:pt>
                <c:pt idx="3">
                  <c:v>608.01080000000002</c:v>
                </c:pt>
                <c:pt idx="4">
                  <c:v>607.88490000000002</c:v>
                </c:pt>
                <c:pt idx="5">
                  <c:v>607.7921</c:v>
                </c:pt>
                <c:pt idx="6">
                  <c:v>609.17619999999999</c:v>
                </c:pt>
                <c:pt idx="7">
                  <c:v>610.08600000000001</c:v>
                </c:pt>
                <c:pt idx="8">
                  <c:v>613.51</c:v>
                </c:pt>
                <c:pt idx="9">
                  <c:v>615.80409999999995</c:v>
                </c:pt>
                <c:pt idx="10">
                  <c:v>618.24850000000004</c:v>
                </c:pt>
                <c:pt idx="11">
                  <c:v>621.05129999999997</c:v>
                </c:pt>
                <c:pt idx="12">
                  <c:v>593.8886</c:v>
                </c:pt>
                <c:pt idx="13">
                  <c:v>593.33619999999996</c:v>
                </c:pt>
                <c:pt idx="14">
                  <c:v>591.48329999999999</c:v>
                </c:pt>
                <c:pt idx="15">
                  <c:v>591.85180000000003</c:v>
                </c:pt>
                <c:pt idx="16">
                  <c:v>593.27470000000005</c:v>
                </c:pt>
                <c:pt idx="17">
                  <c:v>605.19060000000002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B-4909-9012-6686AC362FC0}"/>
            </c:ext>
          </c:extLst>
        </c:ser>
        <c:ser>
          <c:idx val="1"/>
          <c:order val="1"/>
          <c:tx>
            <c:v>Separator 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'Pressures in last junction'!$A$3:$A$20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'Pressures in last junction'!$D$3:$D$20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B-4909-9012-6686AC36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62335"/>
        <c:axId val="557265247"/>
      </c:scatterChart>
      <c:valAx>
        <c:axId val="55726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5247"/>
        <c:crosses val="autoZero"/>
        <c:crossBetween val="midCat"/>
      </c:valAx>
      <c:valAx>
        <c:axId val="5572652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case (Toe-down)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'Horizontal well trayectory'!$B$3:$B$76</c:f>
              <c:numCache>
                <c:formatCode>General</c:formatCode>
                <c:ptCount val="74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5950</c:v>
                </c:pt>
                <c:pt idx="6">
                  <c:v>6000</c:v>
                </c:pt>
                <c:pt idx="7">
                  <c:v>6050</c:v>
                </c:pt>
                <c:pt idx="8">
                  <c:v>6100</c:v>
                </c:pt>
                <c:pt idx="9">
                  <c:v>6150</c:v>
                </c:pt>
                <c:pt idx="10">
                  <c:v>6800</c:v>
                </c:pt>
                <c:pt idx="11">
                  <c:v>6850</c:v>
                </c:pt>
                <c:pt idx="12">
                  <c:v>6900</c:v>
                </c:pt>
                <c:pt idx="13">
                  <c:v>6950</c:v>
                </c:pt>
                <c:pt idx="14">
                  <c:v>7000</c:v>
                </c:pt>
                <c:pt idx="15">
                  <c:v>7050</c:v>
                </c:pt>
                <c:pt idx="16">
                  <c:v>7100</c:v>
                </c:pt>
                <c:pt idx="17">
                  <c:v>7150</c:v>
                </c:pt>
                <c:pt idx="18">
                  <c:v>7200</c:v>
                </c:pt>
                <c:pt idx="19">
                  <c:v>7250</c:v>
                </c:pt>
                <c:pt idx="20">
                  <c:v>7300</c:v>
                </c:pt>
                <c:pt idx="21">
                  <c:v>7350</c:v>
                </c:pt>
                <c:pt idx="22">
                  <c:v>7708.33</c:v>
                </c:pt>
                <c:pt idx="23">
                  <c:v>7734.375</c:v>
                </c:pt>
                <c:pt idx="24">
                  <c:v>7760.4170000000004</c:v>
                </c:pt>
                <c:pt idx="25">
                  <c:v>7786.4579999999996</c:v>
                </c:pt>
                <c:pt idx="26">
                  <c:v>7812.5</c:v>
                </c:pt>
                <c:pt idx="27">
                  <c:v>7838.54</c:v>
                </c:pt>
                <c:pt idx="28">
                  <c:v>7864.58</c:v>
                </c:pt>
                <c:pt idx="29">
                  <c:v>7890.6</c:v>
                </c:pt>
                <c:pt idx="30">
                  <c:v>7916.6</c:v>
                </c:pt>
                <c:pt idx="31">
                  <c:v>7942.7</c:v>
                </c:pt>
                <c:pt idx="32">
                  <c:v>7968.7</c:v>
                </c:pt>
                <c:pt idx="33">
                  <c:v>7995</c:v>
                </c:pt>
                <c:pt idx="34">
                  <c:v>8489</c:v>
                </c:pt>
                <c:pt idx="35">
                  <c:v>8516</c:v>
                </c:pt>
                <c:pt idx="36">
                  <c:v>8541</c:v>
                </c:pt>
                <c:pt idx="37">
                  <c:v>8567</c:v>
                </c:pt>
                <c:pt idx="38">
                  <c:v>8593</c:v>
                </c:pt>
                <c:pt idx="39">
                  <c:v>8619</c:v>
                </c:pt>
                <c:pt idx="40">
                  <c:v>8645</c:v>
                </c:pt>
                <c:pt idx="41">
                  <c:v>8671</c:v>
                </c:pt>
                <c:pt idx="42">
                  <c:v>8697</c:v>
                </c:pt>
                <c:pt idx="43">
                  <c:v>8724</c:v>
                </c:pt>
                <c:pt idx="44">
                  <c:v>9036</c:v>
                </c:pt>
                <c:pt idx="45">
                  <c:v>9062</c:v>
                </c:pt>
                <c:pt idx="46">
                  <c:v>9088</c:v>
                </c:pt>
                <c:pt idx="47">
                  <c:v>9114</c:v>
                </c:pt>
                <c:pt idx="48">
                  <c:v>9140</c:v>
                </c:pt>
                <c:pt idx="49">
                  <c:v>9166</c:v>
                </c:pt>
                <c:pt idx="50">
                  <c:v>9192</c:v>
                </c:pt>
                <c:pt idx="51">
                  <c:v>9218</c:v>
                </c:pt>
                <c:pt idx="52">
                  <c:v>9244</c:v>
                </c:pt>
                <c:pt idx="53">
                  <c:v>9277</c:v>
                </c:pt>
                <c:pt idx="54">
                  <c:v>9635</c:v>
                </c:pt>
                <c:pt idx="55">
                  <c:v>9661</c:v>
                </c:pt>
                <c:pt idx="56">
                  <c:v>9687</c:v>
                </c:pt>
                <c:pt idx="57">
                  <c:v>9713</c:v>
                </c:pt>
                <c:pt idx="58">
                  <c:v>9739</c:v>
                </c:pt>
                <c:pt idx="59">
                  <c:v>9765</c:v>
                </c:pt>
                <c:pt idx="60">
                  <c:v>9791</c:v>
                </c:pt>
                <c:pt idx="61">
                  <c:v>9817</c:v>
                </c:pt>
                <c:pt idx="62">
                  <c:v>9843</c:v>
                </c:pt>
                <c:pt idx="63">
                  <c:v>9869</c:v>
                </c:pt>
                <c:pt idx="64">
                  <c:v>9895</c:v>
                </c:pt>
                <c:pt idx="65">
                  <c:v>9921</c:v>
                </c:pt>
                <c:pt idx="66">
                  <c:v>9947</c:v>
                </c:pt>
                <c:pt idx="67">
                  <c:v>9973</c:v>
                </c:pt>
                <c:pt idx="68">
                  <c:v>10000</c:v>
                </c:pt>
                <c:pt idx="69">
                  <c:v>10200</c:v>
                </c:pt>
                <c:pt idx="70">
                  <c:v>10400</c:v>
                </c:pt>
                <c:pt idx="71">
                  <c:v>10600</c:v>
                </c:pt>
                <c:pt idx="72">
                  <c:v>10700</c:v>
                </c:pt>
                <c:pt idx="73">
                  <c:v>13500</c:v>
                </c:pt>
              </c:numCache>
            </c:numRef>
          </c:xVal>
          <c:yVal>
            <c:numRef>
              <c:f>'Horizontal well trayectory'!$C$3:$C$76</c:f>
              <c:numCache>
                <c:formatCode>General</c:formatCode>
                <c:ptCount val="74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5949</c:v>
                </c:pt>
                <c:pt idx="6">
                  <c:v>5999</c:v>
                </c:pt>
                <c:pt idx="7">
                  <c:v>6049</c:v>
                </c:pt>
                <c:pt idx="8">
                  <c:v>6099</c:v>
                </c:pt>
                <c:pt idx="9">
                  <c:v>6149</c:v>
                </c:pt>
                <c:pt idx="10">
                  <c:v>6767</c:v>
                </c:pt>
                <c:pt idx="11">
                  <c:v>6811</c:v>
                </c:pt>
                <c:pt idx="12">
                  <c:v>6854</c:v>
                </c:pt>
                <c:pt idx="13">
                  <c:v>6897</c:v>
                </c:pt>
                <c:pt idx="14">
                  <c:v>6940</c:v>
                </c:pt>
                <c:pt idx="15">
                  <c:v>6981</c:v>
                </c:pt>
                <c:pt idx="16">
                  <c:v>7022</c:v>
                </c:pt>
                <c:pt idx="17">
                  <c:v>7062</c:v>
                </c:pt>
                <c:pt idx="18">
                  <c:v>7101</c:v>
                </c:pt>
                <c:pt idx="19">
                  <c:v>7139</c:v>
                </c:pt>
                <c:pt idx="20">
                  <c:v>7177</c:v>
                </c:pt>
                <c:pt idx="21">
                  <c:v>7216</c:v>
                </c:pt>
                <c:pt idx="22">
                  <c:v>7485</c:v>
                </c:pt>
                <c:pt idx="23">
                  <c:v>7503</c:v>
                </c:pt>
                <c:pt idx="24">
                  <c:v>7522</c:v>
                </c:pt>
                <c:pt idx="25">
                  <c:v>7540</c:v>
                </c:pt>
                <c:pt idx="26">
                  <c:v>7558</c:v>
                </c:pt>
                <c:pt idx="27">
                  <c:v>7577</c:v>
                </c:pt>
                <c:pt idx="28">
                  <c:v>7594</c:v>
                </c:pt>
                <c:pt idx="29">
                  <c:v>7612</c:v>
                </c:pt>
                <c:pt idx="30">
                  <c:v>7630</c:v>
                </c:pt>
                <c:pt idx="31">
                  <c:v>7647</c:v>
                </c:pt>
                <c:pt idx="32">
                  <c:v>7664</c:v>
                </c:pt>
                <c:pt idx="33">
                  <c:v>7682</c:v>
                </c:pt>
                <c:pt idx="34">
                  <c:v>7975</c:v>
                </c:pt>
                <c:pt idx="35">
                  <c:v>7989</c:v>
                </c:pt>
                <c:pt idx="36">
                  <c:v>8002</c:v>
                </c:pt>
                <c:pt idx="37">
                  <c:v>8016</c:v>
                </c:pt>
                <c:pt idx="38">
                  <c:v>8029</c:v>
                </c:pt>
                <c:pt idx="39">
                  <c:v>8042</c:v>
                </c:pt>
                <c:pt idx="40">
                  <c:v>8055</c:v>
                </c:pt>
                <c:pt idx="41">
                  <c:v>8067</c:v>
                </c:pt>
                <c:pt idx="42">
                  <c:v>8080</c:v>
                </c:pt>
                <c:pt idx="43">
                  <c:v>8092</c:v>
                </c:pt>
                <c:pt idx="44">
                  <c:v>8224</c:v>
                </c:pt>
                <c:pt idx="45">
                  <c:v>8234</c:v>
                </c:pt>
                <c:pt idx="46">
                  <c:v>8243</c:v>
                </c:pt>
                <c:pt idx="47">
                  <c:v>8253</c:v>
                </c:pt>
                <c:pt idx="48">
                  <c:v>8262</c:v>
                </c:pt>
                <c:pt idx="49">
                  <c:v>8271</c:v>
                </c:pt>
                <c:pt idx="50">
                  <c:v>8279</c:v>
                </c:pt>
                <c:pt idx="51">
                  <c:v>8288</c:v>
                </c:pt>
                <c:pt idx="52">
                  <c:v>8296</c:v>
                </c:pt>
                <c:pt idx="53">
                  <c:v>8305</c:v>
                </c:pt>
                <c:pt idx="54">
                  <c:v>8398</c:v>
                </c:pt>
                <c:pt idx="55">
                  <c:v>8403</c:v>
                </c:pt>
                <c:pt idx="56">
                  <c:v>8407</c:v>
                </c:pt>
                <c:pt idx="57">
                  <c:v>8412</c:v>
                </c:pt>
                <c:pt idx="58">
                  <c:v>8417</c:v>
                </c:pt>
                <c:pt idx="59">
                  <c:v>8421</c:v>
                </c:pt>
                <c:pt idx="60">
                  <c:v>8425</c:v>
                </c:pt>
                <c:pt idx="61">
                  <c:v>8429</c:v>
                </c:pt>
                <c:pt idx="62">
                  <c:v>8432</c:v>
                </c:pt>
                <c:pt idx="63">
                  <c:v>8436</c:v>
                </c:pt>
                <c:pt idx="64">
                  <c:v>8439</c:v>
                </c:pt>
                <c:pt idx="65">
                  <c:v>8442</c:v>
                </c:pt>
                <c:pt idx="66">
                  <c:v>8445</c:v>
                </c:pt>
                <c:pt idx="67">
                  <c:v>8447</c:v>
                </c:pt>
                <c:pt idx="68">
                  <c:v>8450</c:v>
                </c:pt>
                <c:pt idx="69">
                  <c:v>8457</c:v>
                </c:pt>
                <c:pt idx="70">
                  <c:v>8464</c:v>
                </c:pt>
                <c:pt idx="71">
                  <c:v>8471</c:v>
                </c:pt>
                <c:pt idx="72">
                  <c:v>8474</c:v>
                </c:pt>
                <c:pt idx="73">
                  <c:v>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F-495E-82D7-DD58FCCD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67007"/>
        <c:axId val="437167423"/>
      </c:scatterChart>
      <c:valAx>
        <c:axId val="4371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423"/>
        <c:crosses val="autoZero"/>
        <c:crossBetween val="midCat"/>
      </c:valAx>
      <c:valAx>
        <c:axId val="437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Toe-up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'Horizontal well trayectory'!$E$3:$E$74</c:f>
              <c:numCache>
                <c:formatCode>General</c:formatCode>
                <c:ptCount val="72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5950</c:v>
                </c:pt>
                <c:pt idx="6">
                  <c:v>6000</c:v>
                </c:pt>
                <c:pt idx="7">
                  <c:v>6050</c:v>
                </c:pt>
                <c:pt idx="8">
                  <c:v>6100</c:v>
                </c:pt>
                <c:pt idx="9">
                  <c:v>6150</c:v>
                </c:pt>
                <c:pt idx="10">
                  <c:v>6800</c:v>
                </c:pt>
                <c:pt idx="11">
                  <c:v>6850</c:v>
                </c:pt>
                <c:pt idx="12">
                  <c:v>6900</c:v>
                </c:pt>
                <c:pt idx="13">
                  <c:v>6950</c:v>
                </c:pt>
                <c:pt idx="14">
                  <c:v>7000</c:v>
                </c:pt>
                <c:pt idx="15">
                  <c:v>7050</c:v>
                </c:pt>
                <c:pt idx="16">
                  <c:v>7100</c:v>
                </c:pt>
                <c:pt idx="17">
                  <c:v>7150</c:v>
                </c:pt>
                <c:pt idx="18">
                  <c:v>7200</c:v>
                </c:pt>
                <c:pt idx="19">
                  <c:v>7250</c:v>
                </c:pt>
                <c:pt idx="20">
                  <c:v>7300</c:v>
                </c:pt>
                <c:pt idx="21">
                  <c:v>7350</c:v>
                </c:pt>
                <c:pt idx="22">
                  <c:v>7708.33</c:v>
                </c:pt>
                <c:pt idx="23">
                  <c:v>7734.375</c:v>
                </c:pt>
                <c:pt idx="24">
                  <c:v>7760.4170000000004</c:v>
                </c:pt>
                <c:pt idx="25">
                  <c:v>7786.4579999999996</c:v>
                </c:pt>
                <c:pt idx="26">
                  <c:v>7812.5</c:v>
                </c:pt>
                <c:pt idx="27">
                  <c:v>7838.54</c:v>
                </c:pt>
                <c:pt idx="28">
                  <c:v>7864.58</c:v>
                </c:pt>
                <c:pt idx="29">
                  <c:v>7890.6</c:v>
                </c:pt>
                <c:pt idx="30">
                  <c:v>7916.6</c:v>
                </c:pt>
                <c:pt idx="31">
                  <c:v>7942.7</c:v>
                </c:pt>
                <c:pt idx="32">
                  <c:v>7968.7</c:v>
                </c:pt>
                <c:pt idx="33">
                  <c:v>7995</c:v>
                </c:pt>
                <c:pt idx="34">
                  <c:v>8489</c:v>
                </c:pt>
                <c:pt idx="35">
                  <c:v>8516</c:v>
                </c:pt>
                <c:pt idx="36">
                  <c:v>8541</c:v>
                </c:pt>
                <c:pt idx="37">
                  <c:v>8567</c:v>
                </c:pt>
                <c:pt idx="38">
                  <c:v>8593</c:v>
                </c:pt>
                <c:pt idx="39">
                  <c:v>8619</c:v>
                </c:pt>
                <c:pt idx="40">
                  <c:v>8645</c:v>
                </c:pt>
                <c:pt idx="41">
                  <c:v>8671</c:v>
                </c:pt>
                <c:pt idx="42">
                  <c:v>8697</c:v>
                </c:pt>
                <c:pt idx="43">
                  <c:v>8724</c:v>
                </c:pt>
                <c:pt idx="44">
                  <c:v>9036</c:v>
                </c:pt>
                <c:pt idx="45">
                  <c:v>9062</c:v>
                </c:pt>
                <c:pt idx="46">
                  <c:v>9088</c:v>
                </c:pt>
                <c:pt idx="47">
                  <c:v>9114</c:v>
                </c:pt>
                <c:pt idx="48">
                  <c:v>9140</c:v>
                </c:pt>
                <c:pt idx="49">
                  <c:v>9166</c:v>
                </c:pt>
                <c:pt idx="50">
                  <c:v>9192</c:v>
                </c:pt>
                <c:pt idx="51">
                  <c:v>9218</c:v>
                </c:pt>
                <c:pt idx="52">
                  <c:v>9244</c:v>
                </c:pt>
                <c:pt idx="53">
                  <c:v>9277</c:v>
                </c:pt>
                <c:pt idx="54">
                  <c:v>9635</c:v>
                </c:pt>
                <c:pt idx="55">
                  <c:v>9661</c:v>
                </c:pt>
                <c:pt idx="56">
                  <c:v>9687</c:v>
                </c:pt>
                <c:pt idx="57">
                  <c:v>9713</c:v>
                </c:pt>
                <c:pt idx="58">
                  <c:v>9739</c:v>
                </c:pt>
                <c:pt idx="59">
                  <c:v>9765</c:v>
                </c:pt>
                <c:pt idx="60">
                  <c:v>9791</c:v>
                </c:pt>
                <c:pt idx="61">
                  <c:v>9817</c:v>
                </c:pt>
                <c:pt idx="62">
                  <c:v>9843</c:v>
                </c:pt>
                <c:pt idx="63">
                  <c:v>9869</c:v>
                </c:pt>
                <c:pt idx="64">
                  <c:v>9895</c:v>
                </c:pt>
                <c:pt idx="65">
                  <c:v>9921</c:v>
                </c:pt>
                <c:pt idx="66">
                  <c:v>9947</c:v>
                </c:pt>
                <c:pt idx="67">
                  <c:v>9973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13500</c:v>
                </c:pt>
              </c:numCache>
            </c:numRef>
          </c:xVal>
          <c:yVal>
            <c:numRef>
              <c:f>'Horizontal well trayectory'!$F$3:$F$74</c:f>
              <c:numCache>
                <c:formatCode>General</c:formatCode>
                <c:ptCount val="72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5949</c:v>
                </c:pt>
                <c:pt idx="6">
                  <c:v>5999</c:v>
                </c:pt>
                <c:pt idx="7">
                  <c:v>6049</c:v>
                </c:pt>
                <c:pt idx="8">
                  <c:v>6099</c:v>
                </c:pt>
                <c:pt idx="9">
                  <c:v>6149</c:v>
                </c:pt>
                <c:pt idx="10">
                  <c:v>6767</c:v>
                </c:pt>
                <c:pt idx="11">
                  <c:v>6811</c:v>
                </c:pt>
                <c:pt idx="12">
                  <c:v>6854</c:v>
                </c:pt>
                <c:pt idx="13">
                  <c:v>6897</c:v>
                </c:pt>
                <c:pt idx="14">
                  <c:v>6940</c:v>
                </c:pt>
                <c:pt idx="15">
                  <c:v>6981</c:v>
                </c:pt>
                <c:pt idx="16">
                  <c:v>7022</c:v>
                </c:pt>
                <c:pt idx="17">
                  <c:v>7062</c:v>
                </c:pt>
                <c:pt idx="18">
                  <c:v>7101</c:v>
                </c:pt>
                <c:pt idx="19">
                  <c:v>7139</c:v>
                </c:pt>
                <c:pt idx="20">
                  <c:v>7177</c:v>
                </c:pt>
                <c:pt idx="21">
                  <c:v>7216</c:v>
                </c:pt>
                <c:pt idx="22">
                  <c:v>7485</c:v>
                </c:pt>
                <c:pt idx="23">
                  <c:v>7503</c:v>
                </c:pt>
                <c:pt idx="24">
                  <c:v>7522</c:v>
                </c:pt>
                <c:pt idx="25">
                  <c:v>7540</c:v>
                </c:pt>
                <c:pt idx="26">
                  <c:v>7558</c:v>
                </c:pt>
                <c:pt idx="27">
                  <c:v>7577</c:v>
                </c:pt>
                <c:pt idx="28">
                  <c:v>7594</c:v>
                </c:pt>
                <c:pt idx="29">
                  <c:v>7612</c:v>
                </c:pt>
                <c:pt idx="30">
                  <c:v>7630</c:v>
                </c:pt>
                <c:pt idx="31">
                  <c:v>7647</c:v>
                </c:pt>
                <c:pt idx="32">
                  <c:v>7664</c:v>
                </c:pt>
                <c:pt idx="33">
                  <c:v>7682</c:v>
                </c:pt>
                <c:pt idx="34">
                  <c:v>7975</c:v>
                </c:pt>
                <c:pt idx="35">
                  <c:v>7989</c:v>
                </c:pt>
                <c:pt idx="36">
                  <c:v>8002</c:v>
                </c:pt>
                <c:pt idx="37">
                  <c:v>8016</c:v>
                </c:pt>
                <c:pt idx="38">
                  <c:v>8029</c:v>
                </c:pt>
                <c:pt idx="39">
                  <c:v>8042</c:v>
                </c:pt>
                <c:pt idx="40">
                  <c:v>8055</c:v>
                </c:pt>
                <c:pt idx="41">
                  <c:v>8067</c:v>
                </c:pt>
                <c:pt idx="42">
                  <c:v>8080</c:v>
                </c:pt>
                <c:pt idx="43">
                  <c:v>8092</c:v>
                </c:pt>
                <c:pt idx="44">
                  <c:v>8224</c:v>
                </c:pt>
                <c:pt idx="45">
                  <c:v>8234</c:v>
                </c:pt>
                <c:pt idx="46">
                  <c:v>8243</c:v>
                </c:pt>
                <c:pt idx="47">
                  <c:v>8253</c:v>
                </c:pt>
                <c:pt idx="48">
                  <c:v>8262</c:v>
                </c:pt>
                <c:pt idx="49">
                  <c:v>8271</c:v>
                </c:pt>
                <c:pt idx="50">
                  <c:v>8279</c:v>
                </c:pt>
                <c:pt idx="51">
                  <c:v>8288</c:v>
                </c:pt>
                <c:pt idx="52">
                  <c:v>8296</c:v>
                </c:pt>
                <c:pt idx="53">
                  <c:v>8305</c:v>
                </c:pt>
                <c:pt idx="54">
                  <c:v>8398</c:v>
                </c:pt>
                <c:pt idx="55">
                  <c:v>8403</c:v>
                </c:pt>
                <c:pt idx="56">
                  <c:v>8407</c:v>
                </c:pt>
                <c:pt idx="57">
                  <c:v>8412</c:v>
                </c:pt>
                <c:pt idx="58">
                  <c:v>8417</c:v>
                </c:pt>
                <c:pt idx="59">
                  <c:v>8421</c:v>
                </c:pt>
                <c:pt idx="60">
                  <c:v>8425</c:v>
                </c:pt>
                <c:pt idx="61">
                  <c:v>8429</c:v>
                </c:pt>
                <c:pt idx="62">
                  <c:v>8432</c:v>
                </c:pt>
                <c:pt idx="63">
                  <c:v>8436</c:v>
                </c:pt>
                <c:pt idx="64">
                  <c:v>8439</c:v>
                </c:pt>
                <c:pt idx="65">
                  <c:v>8442</c:v>
                </c:pt>
                <c:pt idx="66">
                  <c:v>8445</c:v>
                </c:pt>
                <c:pt idx="67">
                  <c:v>8447</c:v>
                </c:pt>
                <c:pt idx="68">
                  <c:v>8450</c:v>
                </c:pt>
                <c:pt idx="69">
                  <c:v>8415</c:v>
                </c:pt>
                <c:pt idx="70">
                  <c:v>8380</c:v>
                </c:pt>
                <c:pt idx="71">
                  <c:v>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E-4B2A-8E75-C4E298E6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67007"/>
        <c:axId val="437167423"/>
      </c:scatterChart>
      <c:valAx>
        <c:axId val="437167007"/>
        <c:scaling>
          <c:orientation val="minMax"/>
          <c:max val="14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423"/>
        <c:crosses val="autoZero"/>
        <c:crossBetween val="midCat"/>
      </c:valAx>
      <c:valAx>
        <c:axId val="437167423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Undulation 1</a:t>
            </a:r>
          </a:p>
        </c:rich>
      </c:tx>
      <c:layout>
        <c:manualLayout>
          <c:xMode val="edge"/>
          <c:yMode val="edge"/>
          <c:x val="0.415451224846894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'Horizontal well trayectory'!$H$3:$H$73</c:f>
              <c:numCache>
                <c:formatCode>General</c:formatCode>
                <c:ptCount val="71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5950</c:v>
                </c:pt>
                <c:pt idx="6">
                  <c:v>6000</c:v>
                </c:pt>
                <c:pt idx="7">
                  <c:v>6050</c:v>
                </c:pt>
                <c:pt idx="8">
                  <c:v>6100</c:v>
                </c:pt>
                <c:pt idx="9">
                  <c:v>6150</c:v>
                </c:pt>
                <c:pt idx="10">
                  <c:v>6800</c:v>
                </c:pt>
                <c:pt idx="11">
                  <c:v>6850</c:v>
                </c:pt>
                <c:pt idx="12">
                  <c:v>6900</c:v>
                </c:pt>
                <c:pt idx="13">
                  <c:v>6950</c:v>
                </c:pt>
                <c:pt idx="14">
                  <c:v>7000</c:v>
                </c:pt>
                <c:pt idx="15">
                  <c:v>7050</c:v>
                </c:pt>
                <c:pt idx="16">
                  <c:v>7100</c:v>
                </c:pt>
                <c:pt idx="17">
                  <c:v>7150</c:v>
                </c:pt>
                <c:pt idx="18">
                  <c:v>7200</c:v>
                </c:pt>
                <c:pt idx="19">
                  <c:v>7250</c:v>
                </c:pt>
                <c:pt idx="20">
                  <c:v>7300</c:v>
                </c:pt>
                <c:pt idx="21">
                  <c:v>7350</c:v>
                </c:pt>
                <c:pt idx="22">
                  <c:v>7708.33</c:v>
                </c:pt>
                <c:pt idx="23">
                  <c:v>7734.375</c:v>
                </c:pt>
                <c:pt idx="24">
                  <c:v>7760.4170000000004</c:v>
                </c:pt>
                <c:pt idx="25">
                  <c:v>7786.4579999999996</c:v>
                </c:pt>
                <c:pt idx="26">
                  <c:v>7812.5</c:v>
                </c:pt>
                <c:pt idx="27">
                  <c:v>7838.54</c:v>
                </c:pt>
                <c:pt idx="28">
                  <c:v>7864.58</c:v>
                </c:pt>
                <c:pt idx="29">
                  <c:v>7890.6</c:v>
                </c:pt>
                <c:pt idx="30">
                  <c:v>7916.6</c:v>
                </c:pt>
                <c:pt idx="31">
                  <c:v>7942.7</c:v>
                </c:pt>
                <c:pt idx="32">
                  <c:v>7968.7</c:v>
                </c:pt>
                <c:pt idx="33">
                  <c:v>7995</c:v>
                </c:pt>
                <c:pt idx="34">
                  <c:v>8489</c:v>
                </c:pt>
                <c:pt idx="35">
                  <c:v>8516</c:v>
                </c:pt>
                <c:pt idx="36">
                  <c:v>8541</c:v>
                </c:pt>
                <c:pt idx="37">
                  <c:v>8567</c:v>
                </c:pt>
                <c:pt idx="38">
                  <c:v>8593</c:v>
                </c:pt>
                <c:pt idx="39">
                  <c:v>8619</c:v>
                </c:pt>
                <c:pt idx="40">
                  <c:v>8645</c:v>
                </c:pt>
                <c:pt idx="41">
                  <c:v>8671</c:v>
                </c:pt>
                <c:pt idx="42">
                  <c:v>8697</c:v>
                </c:pt>
                <c:pt idx="43">
                  <c:v>8724</c:v>
                </c:pt>
                <c:pt idx="44">
                  <c:v>9036</c:v>
                </c:pt>
                <c:pt idx="45">
                  <c:v>9062</c:v>
                </c:pt>
                <c:pt idx="46">
                  <c:v>9088</c:v>
                </c:pt>
                <c:pt idx="47">
                  <c:v>9114</c:v>
                </c:pt>
                <c:pt idx="48">
                  <c:v>9140</c:v>
                </c:pt>
                <c:pt idx="49">
                  <c:v>9166</c:v>
                </c:pt>
                <c:pt idx="50">
                  <c:v>9192</c:v>
                </c:pt>
                <c:pt idx="51">
                  <c:v>9218</c:v>
                </c:pt>
                <c:pt idx="52">
                  <c:v>9244</c:v>
                </c:pt>
                <c:pt idx="53">
                  <c:v>9277</c:v>
                </c:pt>
                <c:pt idx="54">
                  <c:v>9635</c:v>
                </c:pt>
                <c:pt idx="55">
                  <c:v>9661</c:v>
                </c:pt>
                <c:pt idx="56">
                  <c:v>9687</c:v>
                </c:pt>
                <c:pt idx="57">
                  <c:v>9713</c:v>
                </c:pt>
                <c:pt idx="58">
                  <c:v>9739</c:v>
                </c:pt>
                <c:pt idx="59">
                  <c:v>9765</c:v>
                </c:pt>
                <c:pt idx="60">
                  <c:v>9791</c:v>
                </c:pt>
                <c:pt idx="61">
                  <c:v>9817</c:v>
                </c:pt>
                <c:pt idx="62">
                  <c:v>9843</c:v>
                </c:pt>
                <c:pt idx="63">
                  <c:v>9869</c:v>
                </c:pt>
                <c:pt idx="64">
                  <c:v>9895</c:v>
                </c:pt>
                <c:pt idx="65">
                  <c:v>9921</c:v>
                </c:pt>
                <c:pt idx="66">
                  <c:v>9947</c:v>
                </c:pt>
                <c:pt idx="67">
                  <c:v>9973</c:v>
                </c:pt>
                <c:pt idx="68">
                  <c:v>10000</c:v>
                </c:pt>
                <c:pt idx="69">
                  <c:v>11750</c:v>
                </c:pt>
                <c:pt idx="70">
                  <c:v>13500</c:v>
                </c:pt>
              </c:numCache>
            </c:numRef>
          </c:xVal>
          <c:yVal>
            <c:numRef>
              <c:f>'Horizontal well trayectory'!$I$3:$I$73</c:f>
              <c:numCache>
                <c:formatCode>General</c:formatCode>
                <c:ptCount val="71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5949</c:v>
                </c:pt>
                <c:pt idx="6">
                  <c:v>5999</c:v>
                </c:pt>
                <c:pt idx="7">
                  <c:v>6049</c:v>
                </c:pt>
                <c:pt idx="8">
                  <c:v>6099</c:v>
                </c:pt>
                <c:pt idx="9">
                  <c:v>6149</c:v>
                </c:pt>
                <c:pt idx="10">
                  <c:v>6767</c:v>
                </c:pt>
                <c:pt idx="11">
                  <c:v>6811</c:v>
                </c:pt>
                <c:pt idx="12">
                  <c:v>6854</c:v>
                </c:pt>
                <c:pt idx="13">
                  <c:v>6897</c:v>
                </c:pt>
                <c:pt idx="14">
                  <c:v>6940</c:v>
                </c:pt>
                <c:pt idx="15">
                  <c:v>6981</c:v>
                </c:pt>
                <c:pt idx="16">
                  <c:v>7022</c:v>
                </c:pt>
                <c:pt idx="17">
                  <c:v>7062</c:v>
                </c:pt>
                <c:pt idx="18">
                  <c:v>7101</c:v>
                </c:pt>
                <c:pt idx="19">
                  <c:v>7139</c:v>
                </c:pt>
                <c:pt idx="20">
                  <c:v>7177</c:v>
                </c:pt>
                <c:pt idx="21">
                  <c:v>7216</c:v>
                </c:pt>
                <c:pt idx="22">
                  <c:v>7485</c:v>
                </c:pt>
                <c:pt idx="23">
                  <c:v>7503</c:v>
                </c:pt>
                <c:pt idx="24">
                  <c:v>7522</c:v>
                </c:pt>
                <c:pt idx="25">
                  <c:v>7540</c:v>
                </c:pt>
                <c:pt idx="26">
                  <c:v>7558</c:v>
                </c:pt>
                <c:pt idx="27">
                  <c:v>7577</c:v>
                </c:pt>
                <c:pt idx="28">
                  <c:v>7594</c:v>
                </c:pt>
                <c:pt idx="29">
                  <c:v>7612</c:v>
                </c:pt>
                <c:pt idx="30">
                  <c:v>7630</c:v>
                </c:pt>
                <c:pt idx="31">
                  <c:v>7647</c:v>
                </c:pt>
                <c:pt idx="32">
                  <c:v>7664</c:v>
                </c:pt>
                <c:pt idx="33">
                  <c:v>7682</c:v>
                </c:pt>
                <c:pt idx="34">
                  <c:v>7975</c:v>
                </c:pt>
                <c:pt idx="35">
                  <c:v>7989</c:v>
                </c:pt>
                <c:pt idx="36">
                  <c:v>8002</c:v>
                </c:pt>
                <c:pt idx="37">
                  <c:v>8016</c:v>
                </c:pt>
                <c:pt idx="38">
                  <c:v>8029</c:v>
                </c:pt>
                <c:pt idx="39">
                  <c:v>8042</c:v>
                </c:pt>
                <c:pt idx="40">
                  <c:v>8055</c:v>
                </c:pt>
                <c:pt idx="41">
                  <c:v>8067</c:v>
                </c:pt>
                <c:pt idx="42">
                  <c:v>8080</c:v>
                </c:pt>
                <c:pt idx="43">
                  <c:v>8092</c:v>
                </c:pt>
                <c:pt idx="44">
                  <c:v>8224</c:v>
                </c:pt>
                <c:pt idx="45">
                  <c:v>8234</c:v>
                </c:pt>
                <c:pt idx="46">
                  <c:v>8243</c:v>
                </c:pt>
                <c:pt idx="47">
                  <c:v>8253</c:v>
                </c:pt>
                <c:pt idx="48">
                  <c:v>8262</c:v>
                </c:pt>
                <c:pt idx="49">
                  <c:v>8271</c:v>
                </c:pt>
                <c:pt idx="50">
                  <c:v>8279</c:v>
                </c:pt>
                <c:pt idx="51">
                  <c:v>8288</c:v>
                </c:pt>
                <c:pt idx="52">
                  <c:v>8296</c:v>
                </c:pt>
                <c:pt idx="53">
                  <c:v>8305</c:v>
                </c:pt>
                <c:pt idx="54">
                  <c:v>8398</c:v>
                </c:pt>
                <c:pt idx="55">
                  <c:v>8403</c:v>
                </c:pt>
                <c:pt idx="56">
                  <c:v>8407</c:v>
                </c:pt>
                <c:pt idx="57">
                  <c:v>8412</c:v>
                </c:pt>
                <c:pt idx="58">
                  <c:v>8417</c:v>
                </c:pt>
                <c:pt idx="59">
                  <c:v>8421</c:v>
                </c:pt>
                <c:pt idx="60">
                  <c:v>8425</c:v>
                </c:pt>
                <c:pt idx="61">
                  <c:v>8429</c:v>
                </c:pt>
                <c:pt idx="62">
                  <c:v>8432</c:v>
                </c:pt>
                <c:pt idx="63">
                  <c:v>8436</c:v>
                </c:pt>
                <c:pt idx="64">
                  <c:v>8439</c:v>
                </c:pt>
                <c:pt idx="65">
                  <c:v>8442</c:v>
                </c:pt>
                <c:pt idx="66">
                  <c:v>8445</c:v>
                </c:pt>
                <c:pt idx="67">
                  <c:v>8447</c:v>
                </c:pt>
                <c:pt idx="68">
                  <c:v>8450</c:v>
                </c:pt>
                <c:pt idx="69">
                  <c:v>8511</c:v>
                </c:pt>
                <c:pt idx="70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771-9D33-28FBE580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67007"/>
        <c:axId val="437167423"/>
      </c:scatterChart>
      <c:valAx>
        <c:axId val="4371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423"/>
        <c:crosses val="autoZero"/>
        <c:crossBetween val="midCat"/>
      </c:valAx>
      <c:valAx>
        <c:axId val="437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Undulation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'Horizontal well trayectory'!$K$3:$K$73</c:f>
              <c:numCache>
                <c:formatCode>General</c:formatCode>
                <c:ptCount val="71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5950</c:v>
                </c:pt>
                <c:pt idx="6">
                  <c:v>6000</c:v>
                </c:pt>
                <c:pt idx="7">
                  <c:v>6050</c:v>
                </c:pt>
                <c:pt idx="8">
                  <c:v>6100</c:v>
                </c:pt>
                <c:pt idx="9">
                  <c:v>6150</c:v>
                </c:pt>
                <c:pt idx="10">
                  <c:v>6800</c:v>
                </c:pt>
                <c:pt idx="11">
                  <c:v>6850</c:v>
                </c:pt>
                <c:pt idx="12">
                  <c:v>6900</c:v>
                </c:pt>
                <c:pt idx="13">
                  <c:v>6950</c:v>
                </c:pt>
                <c:pt idx="14">
                  <c:v>7000</c:v>
                </c:pt>
                <c:pt idx="15">
                  <c:v>7050</c:v>
                </c:pt>
                <c:pt idx="16">
                  <c:v>7100</c:v>
                </c:pt>
                <c:pt idx="17">
                  <c:v>7150</c:v>
                </c:pt>
                <c:pt idx="18">
                  <c:v>7200</c:v>
                </c:pt>
                <c:pt idx="19">
                  <c:v>7250</c:v>
                </c:pt>
                <c:pt idx="20">
                  <c:v>7300</c:v>
                </c:pt>
                <c:pt idx="21">
                  <c:v>7350</c:v>
                </c:pt>
                <c:pt idx="22">
                  <c:v>7708.33</c:v>
                </c:pt>
                <c:pt idx="23">
                  <c:v>7734.375</c:v>
                </c:pt>
                <c:pt idx="24">
                  <c:v>7760.4170000000004</c:v>
                </c:pt>
                <c:pt idx="25">
                  <c:v>7786.4579999999996</c:v>
                </c:pt>
                <c:pt idx="26">
                  <c:v>7812.5</c:v>
                </c:pt>
                <c:pt idx="27">
                  <c:v>7838.54</c:v>
                </c:pt>
                <c:pt idx="28">
                  <c:v>7864.58</c:v>
                </c:pt>
                <c:pt idx="29">
                  <c:v>7890.6</c:v>
                </c:pt>
                <c:pt idx="30">
                  <c:v>7916.6</c:v>
                </c:pt>
                <c:pt idx="31">
                  <c:v>7942.7</c:v>
                </c:pt>
                <c:pt idx="32">
                  <c:v>7968.7</c:v>
                </c:pt>
                <c:pt idx="33">
                  <c:v>7995</c:v>
                </c:pt>
                <c:pt idx="34">
                  <c:v>8489</c:v>
                </c:pt>
                <c:pt idx="35">
                  <c:v>8516</c:v>
                </c:pt>
                <c:pt idx="36">
                  <c:v>8541</c:v>
                </c:pt>
                <c:pt idx="37">
                  <c:v>8567</c:v>
                </c:pt>
                <c:pt idx="38">
                  <c:v>8593</c:v>
                </c:pt>
                <c:pt idx="39">
                  <c:v>8619</c:v>
                </c:pt>
                <c:pt idx="40">
                  <c:v>8645</c:v>
                </c:pt>
                <c:pt idx="41">
                  <c:v>8671</c:v>
                </c:pt>
                <c:pt idx="42">
                  <c:v>8697</c:v>
                </c:pt>
                <c:pt idx="43">
                  <c:v>8724</c:v>
                </c:pt>
                <c:pt idx="44">
                  <c:v>9036</c:v>
                </c:pt>
                <c:pt idx="45">
                  <c:v>9062</c:v>
                </c:pt>
                <c:pt idx="46">
                  <c:v>9088</c:v>
                </c:pt>
                <c:pt idx="47">
                  <c:v>9114</c:v>
                </c:pt>
                <c:pt idx="48">
                  <c:v>9140</c:v>
                </c:pt>
                <c:pt idx="49">
                  <c:v>9166</c:v>
                </c:pt>
                <c:pt idx="50">
                  <c:v>9192</c:v>
                </c:pt>
                <c:pt idx="51">
                  <c:v>9218</c:v>
                </c:pt>
                <c:pt idx="52">
                  <c:v>9244</c:v>
                </c:pt>
                <c:pt idx="53">
                  <c:v>9277</c:v>
                </c:pt>
                <c:pt idx="54">
                  <c:v>9635</c:v>
                </c:pt>
                <c:pt idx="55">
                  <c:v>9661</c:v>
                </c:pt>
                <c:pt idx="56">
                  <c:v>9687</c:v>
                </c:pt>
                <c:pt idx="57">
                  <c:v>9713</c:v>
                </c:pt>
                <c:pt idx="58">
                  <c:v>9739</c:v>
                </c:pt>
                <c:pt idx="59">
                  <c:v>9765</c:v>
                </c:pt>
                <c:pt idx="60">
                  <c:v>9791</c:v>
                </c:pt>
                <c:pt idx="61">
                  <c:v>9817</c:v>
                </c:pt>
                <c:pt idx="62">
                  <c:v>9843</c:v>
                </c:pt>
                <c:pt idx="63">
                  <c:v>9869</c:v>
                </c:pt>
                <c:pt idx="64">
                  <c:v>9895</c:v>
                </c:pt>
                <c:pt idx="65">
                  <c:v>9921</c:v>
                </c:pt>
                <c:pt idx="66">
                  <c:v>9947</c:v>
                </c:pt>
                <c:pt idx="67">
                  <c:v>9973</c:v>
                </c:pt>
                <c:pt idx="68">
                  <c:v>10000</c:v>
                </c:pt>
                <c:pt idx="69">
                  <c:v>11750</c:v>
                </c:pt>
                <c:pt idx="70">
                  <c:v>13500</c:v>
                </c:pt>
              </c:numCache>
            </c:numRef>
          </c:xVal>
          <c:yVal>
            <c:numRef>
              <c:f>'Horizontal well trayectory'!$L$3:$L$73</c:f>
              <c:numCache>
                <c:formatCode>General</c:formatCode>
                <c:ptCount val="71"/>
                <c:pt idx="0">
                  <c:v>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5900</c:v>
                </c:pt>
                <c:pt idx="5">
                  <c:v>5949</c:v>
                </c:pt>
                <c:pt idx="6">
                  <c:v>5999</c:v>
                </c:pt>
                <c:pt idx="7">
                  <c:v>6049</c:v>
                </c:pt>
                <c:pt idx="8">
                  <c:v>6099</c:v>
                </c:pt>
                <c:pt idx="9">
                  <c:v>6149</c:v>
                </c:pt>
                <c:pt idx="10">
                  <c:v>6767</c:v>
                </c:pt>
                <c:pt idx="11">
                  <c:v>6811</c:v>
                </c:pt>
                <c:pt idx="12">
                  <c:v>6854</c:v>
                </c:pt>
                <c:pt idx="13">
                  <c:v>6897</c:v>
                </c:pt>
                <c:pt idx="14">
                  <c:v>6940</c:v>
                </c:pt>
                <c:pt idx="15">
                  <c:v>6981</c:v>
                </c:pt>
                <c:pt idx="16">
                  <c:v>7022</c:v>
                </c:pt>
                <c:pt idx="17">
                  <c:v>7062</c:v>
                </c:pt>
                <c:pt idx="18">
                  <c:v>7101</c:v>
                </c:pt>
                <c:pt idx="19">
                  <c:v>7139</c:v>
                </c:pt>
                <c:pt idx="20">
                  <c:v>7177</c:v>
                </c:pt>
                <c:pt idx="21">
                  <c:v>7216</c:v>
                </c:pt>
                <c:pt idx="22">
                  <c:v>7485</c:v>
                </c:pt>
                <c:pt idx="23">
                  <c:v>7503</c:v>
                </c:pt>
                <c:pt idx="24">
                  <c:v>7522</c:v>
                </c:pt>
                <c:pt idx="25">
                  <c:v>7540</c:v>
                </c:pt>
                <c:pt idx="26">
                  <c:v>7558</c:v>
                </c:pt>
                <c:pt idx="27">
                  <c:v>7577</c:v>
                </c:pt>
                <c:pt idx="28">
                  <c:v>7594</c:v>
                </c:pt>
                <c:pt idx="29">
                  <c:v>7612</c:v>
                </c:pt>
                <c:pt idx="30">
                  <c:v>7630</c:v>
                </c:pt>
                <c:pt idx="31">
                  <c:v>7647</c:v>
                </c:pt>
                <c:pt idx="32">
                  <c:v>7664</c:v>
                </c:pt>
                <c:pt idx="33">
                  <c:v>7682</c:v>
                </c:pt>
                <c:pt idx="34">
                  <c:v>7975</c:v>
                </c:pt>
                <c:pt idx="35">
                  <c:v>7989</c:v>
                </c:pt>
                <c:pt idx="36">
                  <c:v>8002</c:v>
                </c:pt>
                <c:pt idx="37">
                  <c:v>8016</c:v>
                </c:pt>
                <c:pt idx="38">
                  <c:v>8029</c:v>
                </c:pt>
                <c:pt idx="39">
                  <c:v>8042</c:v>
                </c:pt>
                <c:pt idx="40">
                  <c:v>8055</c:v>
                </c:pt>
                <c:pt idx="41">
                  <c:v>8067</c:v>
                </c:pt>
                <c:pt idx="42">
                  <c:v>8080</c:v>
                </c:pt>
                <c:pt idx="43">
                  <c:v>8092</c:v>
                </c:pt>
                <c:pt idx="44">
                  <c:v>8224</c:v>
                </c:pt>
                <c:pt idx="45">
                  <c:v>8234</c:v>
                </c:pt>
                <c:pt idx="46">
                  <c:v>8243</c:v>
                </c:pt>
                <c:pt idx="47">
                  <c:v>8253</c:v>
                </c:pt>
                <c:pt idx="48">
                  <c:v>8262</c:v>
                </c:pt>
                <c:pt idx="49">
                  <c:v>8271</c:v>
                </c:pt>
                <c:pt idx="50">
                  <c:v>8279</c:v>
                </c:pt>
                <c:pt idx="51">
                  <c:v>8288</c:v>
                </c:pt>
                <c:pt idx="52">
                  <c:v>8296</c:v>
                </c:pt>
                <c:pt idx="53">
                  <c:v>8305</c:v>
                </c:pt>
                <c:pt idx="54">
                  <c:v>8398</c:v>
                </c:pt>
                <c:pt idx="55">
                  <c:v>8403</c:v>
                </c:pt>
                <c:pt idx="56">
                  <c:v>8407</c:v>
                </c:pt>
                <c:pt idx="57">
                  <c:v>8412</c:v>
                </c:pt>
                <c:pt idx="58">
                  <c:v>8417</c:v>
                </c:pt>
                <c:pt idx="59">
                  <c:v>8421</c:v>
                </c:pt>
                <c:pt idx="60">
                  <c:v>8425</c:v>
                </c:pt>
                <c:pt idx="61">
                  <c:v>8429</c:v>
                </c:pt>
                <c:pt idx="62">
                  <c:v>8432</c:v>
                </c:pt>
                <c:pt idx="63">
                  <c:v>8436</c:v>
                </c:pt>
                <c:pt idx="64">
                  <c:v>8439</c:v>
                </c:pt>
                <c:pt idx="65">
                  <c:v>8442</c:v>
                </c:pt>
                <c:pt idx="66">
                  <c:v>8445</c:v>
                </c:pt>
                <c:pt idx="67">
                  <c:v>8447</c:v>
                </c:pt>
                <c:pt idx="68">
                  <c:v>8450</c:v>
                </c:pt>
                <c:pt idx="69">
                  <c:v>8389</c:v>
                </c:pt>
                <c:pt idx="70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9-4EDC-90DE-93BAD582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67007"/>
        <c:axId val="437167423"/>
      </c:scatterChart>
      <c:valAx>
        <c:axId val="43716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423"/>
        <c:crosses val="autoZero"/>
        <c:crossBetween val="midCat"/>
      </c:valAx>
      <c:valAx>
        <c:axId val="437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883027121609798"/>
                  <c:y val="-1.4302639253426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well trayectory'!$E$71:$E$74</c:f>
              <c:numCache>
                <c:formatCode>General</c:formatCode>
                <c:ptCount val="4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13500</c:v>
                </c:pt>
              </c:numCache>
            </c:numRef>
          </c:xVal>
          <c:yVal>
            <c:numRef>
              <c:f>'Horizontal well trayectory'!$F$71:$F$74</c:f>
              <c:numCache>
                <c:formatCode>General</c:formatCode>
                <c:ptCount val="4"/>
                <c:pt idx="0">
                  <c:v>8450</c:v>
                </c:pt>
                <c:pt idx="1">
                  <c:v>8415</c:v>
                </c:pt>
                <c:pt idx="2">
                  <c:v>8380</c:v>
                </c:pt>
                <c:pt idx="3">
                  <c:v>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8-492D-B178-D32F0755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7520"/>
        <c:axId val="162601264"/>
      </c:scatterChart>
      <c:valAx>
        <c:axId val="162597520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1264"/>
        <c:crosses val="autoZero"/>
        <c:crossBetween val="midCat"/>
      </c:valAx>
      <c:valAx>
        <c:axId val="1626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size'!$L$27:$L$36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size'!$P$27:$P$36</c:f>
              <c:numCache>
                <c:formatCode>General</c:formatCode>
                <c:ptCount val="10"/>
                <c:pt idx="0">
                  <c:v>3046.3754099999996</c:v>
                </c:pt>
                <c:pt idx="1">
                  <c:v>6015.7865549999988</c:v>
                </c:pt>
                <c:pt idx="2">
                  <c:v>8915.1374099999994</c:v>
                </c:pt>
                <c:pt idx="3">
                  <c:v>11736.09174</c:v>
                </c:pt>
                <c:pt idx="4">
                  <c:v>14483.82999</c:v>
                </c:pt>
                <c:pt idx="5">
                  <c:v>17160.834524999998</c:v>
                </c:pt>
                <c:pt idx="6">
                  <c:v>19775.804024999998</c:v>
                </c:pt>
                <c:pt idx="7">
                  <c:v>22321.796189999997</c:v>
                </c:pt>
                <c:pt idx="8">
                  <c:v>24798.066419999996</c:v>
                </c:pt>
                <c:pt idx="9">
                  <c:v>27211.343489999996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3-461E-A8FF-B33C7214ACC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size'!$E$27:$E$36</c:f>
              <c:numCache>
                <c:formatCode>General</c:formatCode>
                <c:ptCount val="10"/>
                <c:pt idx="0">
                  <c:v>3024.4600799999998</c:v>
                </c:pt>
                <c:pt idx="1">
                  <c:v>5984.8648499999999</c:v>
                </c:pt>
                <c:pt idx="2">
                  <c:v>8861.1834749999998</c:v>
                </c:pt>
                <c:pt idx="3">
                  <c:v>11661.963524999999</c:v>
                </c:pt>
                <c:pt idx="4">
                  <c:v>14390.690385</c:v>
                </c:pt>
                <c:pt idx="5">
                  <c:v>17050.91733</c:v>
                </c:pt>
                <c:pt idx="6">
                  <c:v>19644.227729999999</c:v>
                </c:pt>
                <c:pt idx="7">
                  <c:v>22172.710844999998</c:v>
                </c:pt>
                <c:pt idx="8">
                  <c:v>24640.802519999997</c:v>
                </c:pt>
                <c:pt idx="9">
                  <c:v>27047.025599999997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3-461E-A8FF-B33C7214AC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'Tubing size'!$L$10:$L$19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size'!$P$10:$P$19</c:f>
              <c:numCache>
                <c:formatCode>General</c:formatCode>
                <c:ptCount val="10"/>
                <c:pt idx="0">
                  <c:v>2997.9523199999999</c:v>
                </c:pt>
                <c:pt idx="1">
                  <c:v>5919.3619499999995</c:v>
                </c:pt>
                <c:pt idx="2">
                  <c:v>8768.9351999999999</c:v>
                </c:pt>
                <c:pt idx="3">
                  <c:v>11542.483694999999</c:v>
                </c:pt>
                <c:pt idx="4">
                  <c:v>14243.741384999999</c:v>
                </c:pt>
                <c:pt idx="5">
                  <c:v>16875.571694999999</c:v>
                </c:pt>
                <c:pt idx="6">
                  <c:v>19444.359570000001</c:v>
                </c:pt>
                <c:pt idx="7">
                  <c:v>21948.176715000001</c:v>
                </c:pt>
                <c:pt idx="8">
                  <c:v>24388.291140000001</c:v>
                </c:pt>
                <c:pt idx="9">
                  <c:v>26767.826880000001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F3-461E-A8FF-B33C7214ACC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'Tubing size'!$A$10:$A$19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'Tubing size'!$E$10:$E$19</c:f>
              <c:numCache>
                <c:formatCode>General</c:formatCode>
                <c:ptCount val="10"/>
                <c:pt idx="0">
                  <c:v>2965.9016699999997</c:v>
                </c:pt>
                <c:pt idx="1">
                  <c:v>5857.41561</c:v>
                </c:pt>
                <c:pt idx="2">
                  <c:v>8675.3214599999992</c:v>
                </c:pt>
                <c:pt idx="3">
                  <c:v>11417.834369999999</c:v>
                </c:pt>
                <c:pt idx="4">
                  <c:v>14076.906089999999</c:v>
                </c:pt>
                <c:pt idx="5">
                  <c:v>16669.417139999998</c:v>
                </c:pt>
                <c:pt idx="6">
                  <c:v>19198.956929999997</c:v>
                </c:pt>
                <c:pt idx="7">
                  <c:v>21659.068244999995</c:v>
                </c:pt>
                <c:pt idx="8">
                  <c:v>24067.206479999993</c:v>
                </c:pt>
                <c:pt idx="9">
                  <c:v>26412.304469999995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F3-461E-A8FF-B33C7214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28335"/>
        <c:axId val="1445030831"/>
      </c:scatterChart>
      <c:valAx>
        <c:axId val="1445028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0831"/>
        <c:crosses val="autoZero"/>
        <c:crossBetween val="midCat"/>
      </c:valAx>
      <c:valAx>
        <c:axId val="14450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2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size'!$W$9:$W$12</c:f>
              <c:numCache>
                <c:formatCode>General</c:formatCode>
                <c:ptCount val="4"/>
                <c:pt idx="0">
                  <c:v>2.875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</c:numCache>
            </c:numRef>
          </c:xVal>
          <c:yVal>
            <c:numRef>
              <c:f>'Tubing size'!$X$9:$X$12</c:f>
              <c:numCache>
                <c:formatCode>General</c:formatCode>
                <c:ptCount val="4"/>
                <c:pt idx="0">
                  <c:v>131597.69677499999</c:v>
                </c:pt>
                <c:pt idx="1">
                  <c:v>135734.20892500001</c:v>
                </c:pt>
                <c:pt idx="2">
                  <c:v>138025.726375</c:v>
                </c:pt>
                <c:pt idx="3">
                  <c:v>139904.3175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C-41BF-B850-7C83DD60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82383"/>
        <c:axId val="1464483631"/>
      </c:scatterChart>
      <c:valAx>
        <c:axId val="1464482383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 baseline="0"/>
                  <a:t> tubing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83631"/>
        <c:crosses val="autoZero"/>
        <c:crossBetween val="midCat"/>
      </c:valAx>
      <c:valAx>
        <c:axId val="1464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size'!$W$9:$W$12</c:f>
              <c:numCache>
                <c:formatCode>General</c:formatCode>
                <c:ptCount val="4"/>
                <c:pt idx="0">
                  <c:v>2.875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</c:numCache>
            </c:numRef>
          </c:xVal>
          <c:yVal>
            <c:numRef>
              <c:f>'Tubing size'!$Y$9:$Y$12</c:f>
              <c:numCache>
                <c:formatCode>General</c:formatCode>
                <c:ptCount val="4"/>
                <c:pt idx="0">
                  <c:v>26412.304469999995</c:v>
                </c:pt>
                <c:pt idx="1">
                  <c:v>26767.826880000001</c:v>
                </c:pt>
                <c:pt idx="2">
                  <c:v>27047.025599999997</c:v>
                </c:pt>
                <c:pt idx="3">
                  <c:v>27211.343489999996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7-4FF7-86A3-497A7A22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82383"/>
        <c:axId val="1464483631"/>
      </c:scatterChart>
      <c:valAx>
        <c:axId val="1464482383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83631"/>
        <c:crosses val="autoZero"/>
        <c:crossBetween val="midCat"/>
      </c:valAx>
      <c:valAx>
        <c:axId val="14644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 total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8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flowrate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Cluster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size'!$D$85:$D$129</c:f>
              <c:numCache>
                <c:formatCode>General</c:formatCode>
                <c:ptCount val="45"/>
                <c:pt idx="0">
                  <c:v>29372.28</c:v>
                </c:pt>
                <c:pt idx="1">
                  <c:v>52884.594499999992</c:v>
                </c:pt>
                <c:pt idx="2">
                  <c:v>72018.277749999994</c:v>
                </c:pt>
                <c:pt idx="3">
                  <c:v>87841.814324999999</c:v>
                </c:pt>
                <c:pt idx="4">
                  <c:v>101148.947825</c:v>
                </c:pt>
                <c:pt idx="5">
                  <c:v>112440.51482499999</c:v>
                </c:pt>
                <c:pt idx="6">
                  <c:v>122092.92705</c:v>
                </c:pt>
                <c:pt idx="7">
                  <c:v>130540.255275</c:v>
                </c:pt>
                <c:pt idx="8">
                  <c:v>137934.68807500001</c:v>
                </c:pt>
                <c:pt idx="9">
                  <c:v>144444.64375000002</c:v>
                </c:pt>
                <c:pt idx="10">
                  <c:v>150206.97175000003</c:v>
                </c:pt>
                <c:pt idx="11">
                  <c:v>155336.34230000002</c:v>
                </c:pt>
                <c:pt idx="12">
                  <c:v>159922.64212500001</c:v>
                </c:pt>
                <c:pt idx="13">
                  <c:v>164032.62607500001</c:v>
                </c:pt>
                <c:pt idx="14">
                  <c:v>167745.179775</c:v>
                </c:pt>
                <c:pt idx="15">
                  <c:v>171022.68815</c:v>
                </c:pt>
                <c:pt idx="16">
                  <c:v>173949.98814999999</c:v>
                </c:pt>
                <c:pt idx="17">
                  <c:v>176640.00894999999</c:v>
                </c:pt>
                <c:pt idx="18">
                  <c:v>179098.66537499998</c:v>
                </c:pt>
                <c:pt idx="19">
                  <c:v>181344.92099999997</c:v>
                </c:pt>
                <c:pt idx="20">
                  <c:v>183398.70117499997</c:v>
                </c:pt>
                <c:pt idx="21">
                  <c:v>185280.04439999996</c:v>
                </c:pt>
                <c:pt idx="22">
                  <c:v>187006.20385999995</c:v>
                </c:pt>
                <c:pt idx="23">
                  <c:v>188592.60244749996</c:v>
                </c:pt>
                <c:pt idx="24">
                  <c:v>190053.22750999997</c:v>
                </c:pt>
                <c:pt idx="25">
                  <c:v>191400.02458499998</c:v>
                </c:pt>
                <c:pt idx="26">
                  <c:v>192642.95433999997</c:v>
                </c:pt>
                <c:pt idx="27">
                  <c:v>193791.94240249996</c:v>
                </c:pt>
                <c:pt idx="28">
                  <c:v>194855.21149249995</c:v>
                </c:pt>
                <c:pt idx="29">
                  <c:v>195839.89151999995</c:v>
                </c:pt>
                <c:pt idx="30">
                  <c:v>196752.95964249995</c:v>
                </c:pt>
                <c:pt idx="31">
                  <c:v>197601.08641749996</c:v>
                </c:pt>
                <c:pt idx="32">
                  <c:v>198387.99046499995</c:v>
                </c:pt>
                <c:pt idx="33">
                  <c:v>199118.42371999996</c:v>
                </c:pt>
                <c:pt idx="34">
                  <c:v>199797.26404249997</c:v>
                </c:pt>
                <c:pt idx="35">
                  <c:v>200427.31627499996</c:v>
                </c:pt>
                <c:pt idx="36">
                  <c:v>201013.16609499996</c:v>
                </c:pt>
                <c:pt idx="37">
                  <c:v>201557.37470749996</c:v>
                </c:pt>
                <c:pt idx="38">
                  <c:v>202038.03243999995</c:v>
                </c:pt>
                <c:pt idx="39">
                  <c:v>202576.42714999994</c:v>
                </c:pt>
                <c:pt idx="40">
                  <c:v>203325.99023749994</c:v>
                </c:pt>
                <c:pt idx="41">
                  <c:v>203998.17551499992</c:v>
                </c:pt>
                <c:pt idx="42">
                  <c:v>204671.45688749992</c:v>
                </c:pt>
                <c:pt idx="43">
                  <c:v>205096.99341499992</c:v>
                </c:pt>
                <c:pt idx="44">
                  <c:v>205516.71567499993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F-4825-93EF-6556B63CB1A7}"/>
            </c:ext>
          </c:extLst>
        </c:ser>
        <c:ser>
          <c:idx val="1"/>
          <c:order val="1"/>
          <c:tx>
            <c:v>Cluster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size'!$E$85:$E$129</c:f>
              <c:numCache>
                <c:formatCode>General</c:formatCode>
                <c:ptCount val="45"/>
                <c:pt idx="0">
                  <c:v>2960.0729850000002</c:v>
                </c:pt>
                <c:pt idx="1">
                  <c:v>5850.9145950000002</c:v>
                </c:pt>
                <c:pt idx="2">
                  <c:v>8668.2214800000002</c:v>
                </c:pt>
                <c:pt idx="3">
                  <c:v>11410.59642</c:v>
                </c:pt>
                <c:pt idx="4">
                  <c:v>14081.082419999999</c:v>
                </c:pt>
                <c:pt idx="5">
                  <c:v>16672.8642</c:v>
                </c:pt>
                <c:pt idx="6">
                  <c:v>19199.217540000001</c:v>
                </c:pt>
                <c:pt idx="7">
                  <c:v>21661.671060000001</c:v>
                </c:pt>
                <c:pt idx="8">
                  <c:v>24063.182355000001</c:v>
                </c:pt>
                <c:pt idx="9">
                  <c:v>26405.428964999999</c:v>
                </c:pt>
                <c:pt idx="10">
                  <c:v>28690.263629999998</c:v>
                </c:pt>
                <c:pt idx="11">
                  <c:v>30920.378954999996</c:v>
                </c:pt>
                <c:pt idx="12">
                  <c:v>33097.192964999995</c:v>
                </c:pt>
                <c:pt idx="13">
                  <c:v>35221.742624999992</c:v>
                </c:pt>
                <c:pt idx="14">
                  <c:v>37298.460494999992</c:v>
                </c:pt>
                <c:pt idx="15">
                  <c:v>39319.631204999991</c:v>
                </c:pt>
                <c:pt idx="16">
                  <c:v>41283.434864999988</c:v>
                </c:pt>
                <c:pt idx="17">
                  <c:v>43207.456079999989</c:v>
                </c:pt>
                <c:pt idx="18">
                  <c:v>45089.059184999991</c:v>
                </c:pt>
                <c:pt idx="19">
                  <c:v>46929.495764999992</c:v>
                </c:pt>
                <c:pt idx="20">
                  <c:v>48728.696834999995</c:v>
                </c:pt>
                <c:pt idx="21">
                  <c:v>50488.667339999993</c:v>
                </c:pt>
                <c:pt idx="22">
                  <c:v>52210.271234999993</c:v>
                </c:pt>
                <c:pt idx="23">
                  <c:v>53894.39108999999</c:v>
                </c:pt>
                <c:pt idx="24">
                  <c:v>55542.420839999992</c:v>
                </c:pt>
                <c:pt idx="25">
                  <c:v>57155.50037999999</c:v>
                </c:pt>
                <c:pt idx="26">
                  <c:v>58734.944804999992</c:v>
                </c:pt>
                <c:pt idx="27">
                  <c:v>60281.754944999993</c:v>
                </c:pt>
                <c:pt idx="28">
                  <c:v>61797.061934999991</c:v>
                </c:pt>
                <c:pt idx="29">
                  <c:v>63281.301584999994</c:v>
                </c:pt>
                <c:pt idx="30">
                  <c:v>64735.709054999992</c:v>
                </c:pt>
                <c:pt idx="31">
                  <c:v>66161.162534999996</c:v>
                </c:pt>
                <c:pt idx="32">
                  <c:v>67557.889784999992</c:v>
                </c:pt>
                <c:pt idx="33">
                  <c:v>68927.179619999995</c:v>
                </c:pt>
                <c:pt idx="34">
                  <c:v>70269.503984999988</c:v>
                </c:pt>
                <c:pt idx="35">
                  <c:v>71585.704934999987</c:v>
                </c:pt>
                <c:pt idx="36">
                  <c:v>72876.467939999988</c:v>
                </c:pt>
                <c:pt idx="37">
                  <c:v>74142.350354999988</c:v>
                </c:pt>
                <c:pt idx="38">
                  <c:v>75384.065024999989</c:v>
                </c:pt>
                <c:pt idx="39">
                  <c:v>76604.007809999996</c:v>
                </c:pt>
                <c:pt idx="40">
                  <c:v>77810.927759999991</c:v>
                </c:pt>
                <c:pt idx="41">
                  <c:v>78986.390549999996</c:v>
                </c:pt>
                <c:pt idx="42">
                  <c:v>80148.921390000003</c:v>
                </c:pt>
                <c:pt idx="43">
                  <c:v>81277.634250000003</c:v>
                </c:pt>
                <c:pt idx="44">
                  <c:v>82392.650850000005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F-4825-93EF-6556B63C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76816"/>
        <c:axId val="1795783056"/>
      </c:scatterChart>
      <c:valAx>
        <c:axId val="179577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83056"/>
        <c:crosses val="autoZero"/>
        <c:crossBetween val="midCat"/>
      </c:valAx>
      <c:valAx>
        <c:axId val="1795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Pressure drop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Cluster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size'!$F$85:$F$129</c:f>
              <c:numCache>
                <c:formatCode>General</c:formatCode>
                <c:ptCount val="45"/>
                <c:pt idx="0">
                  <c:v>3147.5326399999999</c:v>
                </c:pt>
                <c:pt idx="1">
                  <c:v>2865.3848660000003</c:v>
                </c:pt>
                <c:pt idx="2">
                  <c:v>2635.780667</c:v>
                </c:pt>
                <c:pt idx="3">
                  <c:v>2445.8982280999999</c:v>
                </c:pt>
                <c:pt idx="4">
                  <c:v>2286.2126261000003</c:v>
                </c:pt>
                <c:pt idx="5">
                  <c:v>2150.7138221</c:v>
                </c:pt>
                <c:pt idx="6">
                  <c:v>2034.8848754000001</c:v>
                </c:pt>
                <c:pt idx="7">
                  <c:v>1933.5169366999999</c:v>
                </c:pt>
                <c:pt idx="8">
                  <c:v>1844.7837430999998</c:v>
                </c:pt>
                <c:pt idx="9">
                  <c:v>1766.6642749999999</c:v>
                </c:pt>
                <c:pt idx="10">
                  <c:v>1697.5163389999996</c:v>
                </c:pt>
                <c:pt idx="11">
                  <c:v>1635.9638923999998</c:v>
                </c:pt>
                <c:pt idx="12">
                  <c:v>1580.9282944999998</c:v>
                </c:pt>
                <c:pt idx="13">
                  <c:v>1531.6084870999998</c:v>
                </c:pt>
                <c:pt idx="14">
                  <c:v>1487.0578427</c:v>
                </c:pt>
                <c:pt idx="15">
                  <c:v>1447.7277421999997</c:v>
                </c:pt>
                <c:pt idx="16">
                  <c:v>1412.6001421999999</c:v>
                </c:pt>
                <c:pt idx="17">
                  <c:v>1380.3198926</c:v>
                </c:pt>
                <c:pt idx="18">
                  <c:v>1350.8160155</c:v>
                </c:pt>
                <c:pt idx="19">
                  <c:v>1323.8609480000005</c:v>
                </c:pt>
                <c:pt idx="20">
                  <c:v>1299.2155859000004</c:v>
                </c:pt>
                <c:pt idx="21">
                  <c:v>1276.6394672000006</c:v>
                </c:pt>
                <c:pt idx="22">
                  <c:v>1255.9255536800006</c:v>
                </c:pt>
                <c:pt idx="23">
                  <c:v>1236.8887706300006</c:v>
                </c:pt>
                <c:pt idx="24">
                  <c:v>1219.3612698800002</c:v>
                </c:pt>
                <c:pt idx="25">
                  <c:v>1203.1997049800002</c:v>
                </c:pt>
                <c:pt idx="26">
                  <c:v>1188.2845479200005</c:v>
                </c:pt>
                <c:pt idx="27">
                  <c:v>1174.4966911700003</c:v>
                </c:pt>
                <c:pt idx="28">
                  <c:v>1161.7374620900005</c:v>
                </c:pt>
                <c:pt idx="29">
                  <c:v>1149.9213017600005</c:v>
                </c:pt>
                <c:pt idx="30">
                  <c:v>1138.9644842900007</c:v>
                </c:pt>
                <c:pt idx="31">
                  <c:v>1128.7869629900006</c:v>
                </c:pt>
                <c:pt idx="32">
                  <c:v>1119.3441144200006</c:v>
                </c:pt>
                <c:pt idx="33">
                  <c:v>1110.5789153600003</c:v>
                </c:pt>
                <c:pt idx="34">
                  <c:v>1102.4328314900004</c:v>
                </c:pt>
                <c:pt idx="35">
                  <c:v>1094.8722047000006</c:v>
                </c:pt>
                <c:pt idx="36">
                  <c:v>1087.8420068600003</c:v>
                </c:pt>
                <c:pt idx="37">
                  <c:v>1081.3115035100004</c:v>
                </c:pt>
                <c:pt idx="38">
                  <c:v>1075.5436107200007</c:v>
                </c:pt>
                <c:pt idx="39">
                  <c:v>1069.0828742000008</c:v>
                </c:pt>
                <c:pt idx="40">
                  <c:v>1060.0881171500009</c:v>
                </c:pt>
                <c:pt idx="41">
                  <c:v>1052.021893820001</c:v>
                </c:pt>
                <c:pt idx="42">
                  <c:v>1043.9425173500008</c:v>
                </c:pt>
                <c:pt idx="43">
                  <c:v>1038.8360790200009</c:v>
                </c:pt>
                <c:pt idx="44">
                  <c:v>1033.7994119000009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A-45F5-BFFE-69B4B5FABC1F}"/>
            </c:ext>
          </c:extLst>
        </c:ser>
        <c:ser>
          <c:idx val="1"/>
          <c:order val="1"/>
          <c:tx>
            <c:v>Cluster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'Tubing size'!$A$85:$A$129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'Tubing size'!$G$85:$G$129</c:f>
              <c:numCache>
                <c:formatCode>General</c:formatCode>
                <c:ptCount val="45"/>
                <c:pt idx="0">
                  <c:v>3458.5589782100001</c:v>
                </c:pt>
                <c:pt idx="1">
                  <c:v>3418.0871956699998</c:v>
                </c:pt>
                <c:pt idx="2">
                  <c:v>3378.6448992800001</c:v>
                </c:pt>
                <c:pt idx="3">
                  <c:v>3340.2516501199998</c:v>
                </c:pt>
                <c:pt idx="4">
                  <c:v>3302.86484612</c:v>
                </c:pt>
                <c:pt idx="5">
                  <c:v>3266.5799011999998</c:v>
                </c:pt>
                <c:pt idx="6">
                  <c:v>3231.21095444</c:v>
                </c:pt>
                <c:pt idx="7">
                  <c:v>3196.7366051600002</c:v>
                </c:pt>
                <c:pt idx="8">
                  <c:v>3163.1154470299998</c:v>
                </c:pt>
                <c:pt idx="9">
                  <c:v>3130.3239944900001</c:v>
                </c:pt>
                <c:pt idx="10">
                  <c:v>3098.3363091800002</c:v>
                </c:pt>
                <c:pt idx="11">
                  <c:v>3067.11469463</c:v>
                </c:pt>
                <c:pt idx="12">
                  <c:v>3036.6392984899999</c:v>
                </c:pt>
                <c:pt idx="13">
                  <c:v>3006.89560325</c:v>
                </c:pt>
                <c:pt idx="14">
                  <c:v>2977.8215530699999</c:v>
                </c:pt>
                <c:pt idx="15">
                  <c:v>2949.5251631300002</c:v>
                </c:pt>
                <c:pt idx="16">
                  <c:v>2922.0319118900002</c:v>
                </c:pt>
                <c:pt idx="17">
                  <c:v>2895.0956148800001</c:v>
                </c:pt>
                <c:pt idx="18">
                  <c:v>2868.75317141</c:v>
                </c:pt>
                <c:pt idx="19">
                  <c:v>2842.9870592900002</c:v>
                </c:pt>
                <c:pt idx="20">
                  <c:v>2817.79824431</c:v>
                </c:pt>
                <c:pt idx="21">
                  <c:v>2793.1586572400001</c:v>
                </c:pt>
                <c:pt idx="22">
                  <c:v>2769.05620271</c:v>
                </c:pt>
                <c:pt idx="23">
                  <c:v>2745.47852474</c:v>
                </c:pt>
                <c:pt idx="24">
                  <c:v>2722.4061082400003</c:v>
                </c:pt>
                <c:pt idx="25">
                  <c:v>2699.8229946800002</c:v>
                </c:pt>
                <c:pt idx="26">
                  <c:v>2677.7107727299999</c:v>
                </c:pt>
                <c:pt idx="27">
                  <c:v>2656.0554307699999</c:v>
                </c:pt>
                <c:pt idx="28">
                  <c:v>2634.8411329099999</c:v>
                </c:pt>
                <c:pt idx="29">
                  <c:v>2614.06177781</c:v>
                </c:pt>
                <c:pt idx="30">
                  <c:v>2593.7000732300003</c:v>
                </c:pt>
                <c:pt idx="31">
                  <c:v>2573.74372451</c:v>
                </c:pt>
                <c:pt idx="32">
                  <c:v>2554.1895430100003</c:v>
                </c:pt>
                <c:pt idx="33">
                  <c:v>2535.0194853200001</c:v>
                </c:pt>
                <c:pt idx="34">
                  <c:v>2516.2269442100001</c:v>
                </c:pt>
                <c:pt idx="35">
                  <c:v>2497.80013091</c:v>
                </c:pt>
                <c:pt idx="36">
                  <c:v>2479.7294488400003</c:v>
                </c:pt>
                <c:pt idx="37">
                  <c:v>2462.0070950300001</c:v>
                </c:pt>
                <c:pt idx="38">
                  <c:v>2444.6230896500001</c:v>
                </c:pt>
                <c:pt idx="39">
                  <c:v>2427.5438906600002</c:v>
                </c:pt>
                <c:pt idx="40">
                  <c:v>2410.6470113599999</c:v>
                </c:pt>
                <c:pt idx="41">
                  <c:v>2394.1905323000001</c:v>
                </c:pt>
                <c:pt idx="42">
                  <c:v>2377.9151005399999</c:v>
                </c:pt>
                <c:pt idx="43">
                  <c:v>2362.1131205000002</c:v>
                </c:pt>
                <c:pt idx="44">
                  <c:v>2346.5028880999998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A-45F5-BFFE-69B4B5FA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19536"/>
        <c:axId val="1910023696"/>
      </c:scatterChart>
      <c:valAx>
        <c:axId val="19100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(years)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23696"/>
        <c:crosses val="autoZero"/>
        <c:crossBetween val="midCat"/>
      </c:valAx>
      <c:valAx>
        <c:axId val="19100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Pressure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115980</xdr:colOff>
      <xdr:row>1</xdr:row>
      <xdr:rowOff>167527</xdr:rowOff>
    </xdr:from>
    <xdr:to>
      <xdr:col>21</xdr:col>
      <xdr:colOff>565896</xdr:colOff>
      <xdr:row>16</xdr:row>
      <xdr:rowOff>49865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127288</xdr:colOff>
      <xdr:row>25</xdr:row>
      <xdr:rowOff>80530</xdr:rowOff>
    </xdr:from>
    <xdr:to>
      <xdr:col>21</xdr:col>
      <xdr:colOff>578070</xdr:colOff>
      <xdr:row>39</xdr:row>
      <xdr:rowOff>152502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646967</xdr:colOff>
      <xdr:row>42</xdr:row>
      <xdr:rowOff>2198</xdr:rowOff>
    </xdr:from>
    <xdr:to>
      <xdr:col>20</xdr:col>
      <xdr:colOff>2198</xdr:colOff>
      <xdr:row>56</xdr:row>
      <xdr:rowOff>78398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58</xdr:row>
      <xdr:rowOff>9525</xdr:rowOff>
    </xdr:from>
    <xdr:to>
      <xdr:col>16</xdr:col>
      <xdr:colOff>585787</xdr:colOff>
      <xdr:row>72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593051</xdr:colOff>
      <xdr:row>42</xdr:row>
      <xdr:rowOff>3448</xdr:rowOff>
    </xdr:from>
    <xdr:to>
      <xdr:col>28</xdr:col>
      <xdr:colOff>77580</xdr:colOff>
      <xdr:row>56</xdr:row>
      <xdr:rowOff>79648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415017</xdr:colOff>
      <xdr:row>14</xdr:row>
      <xdr:rowOff>138794</xdr:rowOff>
    </xdr:from>
    <xdr:to>
      <xdr:col>28</xdr:col>
      <xdr:colOff>469445</xdr:colOff>
      <xdr:row>29</xdr:row>
      <xdr:rowOff>24494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571500</xdr:colOff>
      <xdr:row>14</xdr:row>
      <xdr:rowOff>122464</xdr:rowOff>
    </xdr:from>
    <xdr:to>
      <xdr:col>36</xdr:col>
      <xdr:colOff>244929</xdr:colOff>
      <xdr:row>29</xdr:row>
      <xdr:rowOff>8164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367393</xdr:colOff>
      <xdr:row>76</xdr:row>
      <xdr:rowOff>179614</xdr:rowOff>
    </xdr:from>
    <xdr:to>
      <xdr:col>28</xdr:col>
      <xdr:colOff>410691</xdr:colOff>
      <xdr:row>91</xdr:row>
      <xdr:rowOff>65314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346981</xdr:colOff>
      <xdr:row>92</xdr:row>
      <xdr:rowOff>2722</xdr:rowOff>
    </xdr:from>
    <xdr:to>
      <xdr:col>28</xdr:col>
      <xdr:colOff>390279</xdr:colOff>
      <xdr:row>106</xdr:row>
      <xdr:rowOff>78922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360588</xdr:colOff>
      <xdr:row>107</xdr:row>
      <xdr:rowOff>2722</xdr:rowOff>
    </xdr:from>
    <xdr:to>
      <xdr:col>28</xdr:col>
      <xdr:colOff>403886</xdr:colOff>
      <xdr:row>121</xdr:row>
      <xdr:rowOff>78922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13606</xdr:colOff>
      <xdr:row>77</xdr:row>
      <xdr:rowOff>16329</xdr:rowOff>
    </xdr:from>
    <xdr:to>
      <xdr:col>36</xdr:col>
      <xdr:colOff>299356</xdr:colOff>
      <xdr:row>90</xdr:row>
      <xdr:rowOff>92529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13607</xdr:colOff>
      <xdr:row>92</xdr:row>
      <xdr:rowOff>0</xdr:rowOff>
    </xdr:from>
    <xdr:to>
      <xdr:col>36</xdr:col>
      <xdr:colOff>299357</xdr:colOff>
      <xdr:row>106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598715</xdr:colOff>
      <xdr:row>107</xdr:row>
      <xdr:rowOff>0</xdr:rowOff>
    </xdr:from>
    <xdr:to>
      <xdr:col>36</xdr:col>
      <xdr:colOff>272143</xdr:colOff>
      <xdr:row>121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564695</xdr:colOff>
      <xdr:row>104</xdr:row>
      <xdr:rowOff>166008</xdr:rowOff>
    </xdr:from>
    <xdr:to>
      <xdr:col>44</xdr:col>
      <xdr:colOff>238124</xdr:colOff>
      <xdr:row>121</xdr:row>
      <xdr:rowOff>51708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528419</xdr:colOff>
      <xdr:row>192</xdr:row>
      <xdr:rowOff>93476</xdr:rowOff>
    </xdr:from>
    <xdr:to>
      <xdr:col>30</xdr:col>
      <xdr:colOff>326893</xdr:colOff>
      <xdr:row>206</xdr:row>
      <xdr:rowOff>169676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726580</xdr:colOff>
      <xdr:row>192</xdr:row>
      <xdr:rowOff>74958</xdr:rowOff>
    </xdr:from>
    <xdr:to>
      <xdr:col>38</xdr:col>
      <xdr:colOff>284297</xdr:colOff>
      <xdr:row>206</xdr:row>
      <xdr:rowOff>151158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44</xdr:row>
      <xdr:rowOff>66675</xdr:rowOff>
    </xdr:from>
    <xdr:to>
      <xdr:col>14</xdr:col>
      <xdr:colOff>509587</xdr:colOff>
      <xdr:row>58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213276</xdr:colOff>
      <xdr:row>1</xdr:row>
      <xdr:rowOff>47624</xdr:rowOff>
    </xdr:from>
    <xdr:to>
      <xdr:col>19</xdr:col>
      <xdr:colOff>521390</xdr:colOff>
      <xdr:row>15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16</xdr:row>
      <xdr:rowOff>76200</xdr:rowOff>
    </xdr:from>
    <xdr:to>
      <xdr:col>19</xdr:col>
      <xdr:colOff>517664</xdr:colOff>
      <xdr:row>30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66675</xdr:colOff>
      <xdr:row>1</xdr:row>
      <xdr:rowOff>47625</xdr:rowOff>
    </xdr:from>
    <xdr:to>
      <xdr:col>27</xdr:col>
      <xdr:colOff>374789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104775</xdr:colOff>
      <xdr:row>16</xdr:row>
      <xdr:rowOff>76200</xdr:rowOff>
    </xdr:from>
    <xdr:to>
      <xdr:col>27</xdr:col>
      <xdr:colOff>412889</xdr:colOff>
      <xdr:row>30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233362</xdr:colOff>
      <xdr:row>32</xdr:row>
      <xdr:rowOff>9525</xdr:rowOff>
    </xdr:from>
    <xdr:to>
      <xdr:col>19</xdr:col>
      <xdr:colOff>538162</xdr:colOff>
      <xdr:row>46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104775</xdr:colOff>
      <xdr:row>32</xdr:row>
      <xdr:rowOff>0</xdr:rowOff>
    </xdr:from>
    <xdr:to>
      <xdr:col>27</xdr:col>
      <xdr:colOff>409575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438150</xdr:colOff>
      <xdr:row>4</xdr:row>
      <xdr:rowOff>95250</xdr:rowOff>
    </xdr:from>
    <xdr:to>
      <xdr:col>27</xdr:col>
      <xdr:colOff>133350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19</xdr:row>
      <xdr:rowOff>85725</xdr:rowOff>
    </xdr:from>
    <xdr:to>
      <xdr:col>27</xdr:col>
      <xdr:colOff>66675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37</xdr:row>
      <xdr:rowOff>0</xdr:rowOff>
    </xdr:from>
    <xdr:to>
      <xdr:col>27</xdr:col>
      <xdr:colOff>304800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54</xdr:row>
      <xdr:rowOff>0</xdr:rowOff>
    </xdr:from>
    <xdr:to>
      <xdr:col>27</xdr:col>
      <xdr:colOff>304800</xdr:colOff>
      <xdr:row>68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5</xdr:row>
      <xdr:rowOff>27213</xdr:rowOff>
    </xdr:from>
    <xdr:to>
      <xdr:col>13</xdr:col>
      <xdr:colOff>544285</xdr:colOff>
      <xdr:row>19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54428</xdr:colOff>
      <xdr:row>20</xdr:row>
      <xdr:rowOff>54429</xdr:rowOff>
    </xdr:from>
    <xdr:to>
      <xdr:col>13</xdr:col>
      <xdr:colOff>544286</xdr:colOff>
      <xdr:row>36</xdr:row>
      <xdr:rowOff>149678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27214</xdr:colOff>
      <xdr:row>5</xdr:row>
      <xdr:rowOff>13606</xdr:rowOff>
    </xdr:from>
    <xdr:to>
      <xdr:col>27</xdr:col>
      <xdr:colOff>557892</xdr:colOff>
      <xdr:row>19</xdr:row>
      <xdr:rowOff>163286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27214</xdr:colOff>
      <xdr:row>20</xdr:row>
      <xdr:rowOff>27215</xdr:rowOff>
    </xdr:from>
    <xdr:to>
      <xdr:col>27</xdr:col>
      <xdr:colOff>544285</xdr:colOff>
      <xdr:row>36</xdr:row>
      <xdr:rowOff>163286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360588</xdr:colOff>
      <xdr:row>56</xdr:row>
      <xdr:rowOff>61230</xdr:rowOff>
    </xdr:from>
    <xdr:to>
      <xdr:col>13</xdr:col>
      <xdr:colOff>265339</xdr:colOff>
      <xdr:row>70</xdr:row>
      <xdr:rowOff>142874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251733</xdr:colOff>
      <xdr:row>94</xdr:row>
      <xdr:rowOff>37419</xdr:rowOff>
    </xdr:from>
    <xdr:to>
      <xdr:col>13</xdr:col>
      <xdr:colOff>156483</xdr:colOff>
      <xdr:row>108</xdr:row>
      <xdr:rowOff>132670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27215</xdr:colOff>
      <xdr:row>94</xdr:row>
      <xdr:rowOff>95250</xdr:rowOff>
    </xdr:from>
    <xdr:to>
      <xdr:col>27</xdr:col>
      <xdr:colOff>544287</xdr:colOff>
      <xdr:row>109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13607</xdr:colOff>
      <xdr:row>54</xdr:row>
      <xdr:rowOff>136072</xdr:rowOff>
    </xdr:from>
    <xdr:to>
      <xdr:col>26</xdr:col>
      <xdr:colOff>530679</xdr:colOff>
      <xdr:row>69</xdr:row>
      <xdr:rowOff>27216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27213</xdr:colOff>
      <xdr:row>5</xdr:row>
      <xdr:rowOff>27213</xdr:rowOff>
    </xdr:from>
    <xdr:to>
      <xdr:col>49</xdr:col>
      <xdr:colOff>544285</xdr:colOff>
      <xdr:row>19</xdr:row>
      <xdr:rowOff>122464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477486</xdr:colOff>
      <xdr:row>56</xdr:row>
      <xdr:rowOff>183076</xdr:rowOff>
    </xdr:from>
    <xdr:to>
      <xdr:col>49</xdr:col>
      <xdr:colOff>382236</xdr:colOff>
      <xdr:row>71</xdr:row>
      <xdr:rowOff>74220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40822</xdr:colOff>
      <xdr:row>5</xdr:row>
      <xdr:rowOff>40821</xdr:rowOff>
    </xdr:from>
    <xdr:to>
      <xdr:col>63</xdr:col>
      <xdr:colOff>557894</xdr:colOff>
      <xdr:row>19</xdr:row>
      <xdr:rowOff>136072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326570</xdr:colOff>
      <xdr:row>92</xdr:row>
      <xdr:rowOff>163286</xdr:rowOff>
    </xdr:from>
    <xdr:to>
      <xdr:col>63</xdr:col>
      <xdr:colOff>231322</xdr:colOff>
      <xdr:row>107</xdr:row>
      <xdr:rowOff>54430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519546</xdr:colOff>
      <xdr:row>57</xdr:row>
      <xdr:rowOff>69272</xdr:rowOff>
    </xdr:from>
    <xdr:to>
      <xdr:col>63</xdr:col>
      <xdr:colOff>424296</xdr:colOff>
      <xdr:row>71</xdr:row>
      <xdr:rowOff>150916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34636</xdr:colOff>
      <xdr:row>21</xdr:row>
      <xdr:rowOff>103909</xdr:rowOff>
    </xdr:from>
    <xdr:to>
      <xdr:col>63</xdr:col>
      <xdr:colOff>551708</xdr:colOff>
      <xdr:row>36</xdr:row>
      <xdr:rowOff>25979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114</xdr:row>
      <xdr:rowOff>108856</xdr:rowOff>
    </xdr:from>
    <xdr:to>
      <xdr:col>21</xdr:col>
      <xdr:colOff>367393</xdr:colOff>
      <xdr:row>143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5</xdr:col>
      <xdr:colOff>1019175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0</xdr:row>
      <xdr:rowOff>9525</xdr:rowOff>
    </xdr:from>
    <xdr:to>
      <xdr:col>23</xdr:col>
      <xdr:colOff>319087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19050</xdr:rowOff>
    </xdr:from>
    <xdr:to>
      <xdr:col>23</xdr:col>
      <xdr:colOff>304800</xdr:colOff>
      <xdr:row>29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19050</xdr:rowOff>
    </xdr:from>
    <xdr:to>
      <xdr:col>23</xdr:col>
      <xdr:colOff>304800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45</xdr:row>
      <xdr:rowOff>28575</xdr:rowOff>
    </xdr:from>
    <xdr:to>
      <xdr:col>23</xdr:col>
      <xdr:colOff>295275</xdr:colOff>
      <xdr:row>59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585787</xdr:colOff>
      <xdr:row>66</xdr:row>
      <xdr:rowOff>57150</xdr:rowOff>
    </xdr:from>
    <xdr:to>
      <xdr:col>23</xdr:col>
      <xdr:colOff>280987</xdr:colOff>
      <xdr:row>80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9" zoomScaleNormal="100" workbookViewId="0">
      <selection activeCell="A5" sqref="A5:G17"/>
    </sheetView>
  </sheetViews>
  <sheetFormatPr defaultRowHeight="15" x14ac:dyDescent="0.25"/>
  <cols>
    <col min="4" max="4" width="15.5703125" bestFit="1" customWidth="1"/>
    <col min="5" max="5" width="12.85546875" customWidth="1"/>
    <col min="12" max="12" width="15.5703125" bestFit="1" customWidth="1"/>
    <col min="13" max="13" width="12.7109375" bestFit="1" customWidth="1"/>
    <col min="20" max="20" width="12.85546875" bestFit="1" customWidth="1"/>
    <col min="21" max="21" width="12.7109375" bestFit="1" customWidth="1"/>
  </cols>
  <sheetData>
    <row r="1" spans="1:15" x14ac:dyDescent="0.25">
      <c r="A1" s="92"/>
      <c r="B1" s="93"/>
      <c r="C1" s="93"/>
      <c r="D1" s="93"/>
      <c r="E1" s="93"/>
      <c r="F1" s="93"/>
      <c r="G1" s="94"/>
      <c r="I1" s="92"/>
      <c r="J1" s="93"/>
      <c r="K1" s="93"/>
      <c r="L1" s="93"/>
      <c r="M1" s="93"/>
      <c r="N1" s="93"/>
      <c r="O1" s="94"/>
    </row>
    <row r="2" spans="1:15" x14ac:dyDescent="0.25">
      <c r="A2" s="9"/>
      <c r="B2" s="4"/>
      <c r="C2" s="4"/>
      <c r="D2" s="4"/>
      <c r="E2" s="10"/>
      <c r="F2" s="4"/>
      <c r="G2" s="11"/>
      <c r="I2" s="9"/>
      <c r="J2" s="4"/>
      <c r="K2" s="4"/>
      <c r="L2" s="4"/>
      <c r="M2" s="10"/>
      <c r="N2" s="4"/>
      <c r="O2" s="11"/>
    </row>
    <row r="3" spans="1:15" x14ac:dyDescent="0.25">
      <c r="A3" s="9"/>
      <c r="B3" s="4"/>
      <c r="C3" s="12"/>
      <c r="D3" s="12"/>
      <c r="E3" s="12"/>
      <c r="F3" s="4"/>
      <c r="G3" s="11"/>
      <c r="I3" s="9"/>
      <c r="J3" s="4"/>
      <c r="K3" s="12"/>
      <c r="L3" s="12"/>
      <c r="M3" s="12"/>
      <c r="N3" s="4"/>
      <c r="O3" s="11"/>
    </row>
    <row r="4" spans="1:15" x14ac:dyDescent="0.25">
      <c r="A4" s="9"/>
      <c r="B4" s="4"/>
      <c r="C4" s="12"/>
      <c r="D4" s="12"/>
      <c r="E4" s="12"/>
      <c r="F4" s="4"/>
      <c r="G4" s="11"/>
      <c r="I4" s="9"/>
      <c r="J4" s="4"/>
      <c r="K4" s="12"/>
      <c r="L4" s="12"/>
      <c r="M4" s="12"/>
      <c r="N4" s="4"/>
      <c r="O4" s="11"/>
    </row>
    <row r="5" spans="1:15" x14ac:dyDescent="0.25">
      <c r="A5" s="90" t="s">
        <v>6</v>
      </c>
      <c r="B5" s="91"/>
      <c r="C5" s="91"/>
      <c r="D5" s="91"/>
      <c r="E5" s="91"/>
      <c r="F5" s="91"/>
      <c r="G5" s="91"/>
      <c r="I5" s="90" t="s">
        <v>7</v>
      </c>
      <c r="J5" s="90"/>
      <c r="K5" s="90"/>
      <c r="L5" s="90"/>
      <c r="M5" s="90"/>
      <c r="N5" s="90"/>
      <c r="O5" s="90"/>
    </row>
    <row r="6" spans="1:15" x14ac:dyDescent="0.25">
      <c r="A6" s="91"/>
      <c r="B6" s="91"/>
      <c r="C6" s="91"/>
      <c r="D6" s="91"/>
      <c r="E6" s="91"/>
      <c r="F6" s="91"/>
      <c r="G6" s="91"/>
      <c r="I6" s="90"/>
      <c r="J6" s="90"/>
      <c r="K6" s="90"/>
      <c r="L6" s="90"/>
      <c r="M6" s="90"/>
      <c r="N6" s="90"/>
      <c r="O6" s="90"/>
    </row>
    <row r="7" spans="1:15" x14ac:dyDescent="0.25">
      <c r="A7" s="15" t="s">
        <v>3</v>
      </c>
      <c r="B7" s="16" t="s">
        <v>8</v>
      </c>
      <c r="C7" s="16" t="s">
        <v>9</v>
      </c>
      <c r="D7" s="16" t="s">
        <v>10</v>
      </c>
      <c r="E7" s="16" t="s">
        <v>11</v>
      </c>
      <c r="F7" s="16" t="s">
        <v>12</v>
      </c>
      <c r="G7" s="16" t="s">
        <v>13</v>
      </c>
      <c r="I7" s="15" t="s">
        <v>3</v>
      </c>
      <c r="J7" s="16" t="s">
        <v>8</v>
      </c>
      <c r="K7" s="16" t="s">
        <v>9</v>
      </c>
      <c r="L7" s="16" t="s">
        <v>10</v>
      </c>
      <c r="M7" s="16" t="s">
        <v>11</v>
      </c>
      <c r="N7" s="16" t="s">
        <v>12</v>
      </c>
      <c r="O7" s="16" t="s">
        <v>13</v>
      </c>
    </row>
    <row r="8" spans="1:15" x14ac:dyDescent="0.25">
      <c r="A8" s="3">
        <v>1</v>
      </c>
      <c r="B8" s="3">
        <v>6.7637619999999998</v>
      </c>
      <c r="C8" s="3">
        <v>1.888598</v>
      </c>
      <c r="D8" s="1">
        <f>365*B8*5</f>
        <v>12343.86565</v>
      </c>
      <c r="E8" s="1">
        <f>365*C8*3</f>
        <v>2068.0148099999997</v>
      </c>
      <c r="F8" s="1">
        <f>3500-0.012*D8</f>
        <v>3351.8736122</v>
      </c>
      <c r="G8" s="1">
        <f>3500-0.014*E8</f>
        <v>3471.0477926600001</v>
      </c>
      <c r="I8" s="3">
        <v>1</v>
      </c>
      <c r="J8" s="3">
        <v>10.408910000000001</v>
      </c>
      <c r="K8" s="3">
        <v>2.6530260000000001</v>
      </c>
      <c r="L8" s="1">
        <f>365*J8*5</f>
        <v>18996.260750000001</v>
      </c>
      <c r="M8" s="1">
        <f>365*K8*3</f>
        <v>2905.0634700000001</v>
      </c>
      <c r="N8" s="1">
        <f>3500-0.012*L8</f>
        <v>3272.0448710000001</v>
      </c>
      <c r="O8" s="1">
        <f>3500-0.014*M8</f>
        <v>3459.3291114200001</v>
      </c>
    </row>
    <row r="9" spans="1:15" x14ac:dyDescent="0.25">
      <c r="A9" s="3">
        <v>2</v>
      </c>
      <c r="B9" s="3">
        <v>6.3098150000000004</v>
      </c>
      <c r="C9" s="3">
        <v>1.9077679999999999</v>
      </c>
      <c r="D9" s="1">
        <f>365*B9*5+D8</f>
        <v>23859.278025</v>
      </c>
      <c r="E9" s="1">
        <f>365*C9*3+E8</f>
        <v>4157.0207699999992</v>
      </c>
      <c r="F9" s="1">
        <f>3500-0.012*D9</f>
        <v>3213.6886636999998</v>
      </c>
      <c r="G9" s="1">
        <f>3500-0.014*E9</f>
        <v>3441.8017092199998</v>
      </c>
      <c r="I9" s="3">
        <v>2</v>
      </c>
      <c r="J9" s="3">
        <v>9.2990209999999998</v>
      </c>
      <c r="K9" s="3">
        <v>2.595853</v>
      </c>
      <c r="L9" s="1">
        <f>365*J9*5+L8</f>
        <v>35966.974075000006</v>
      </c>
      <c r="M9" s="1">
        <f>365*K9*3+M8</f>
        <v>5747.5225049999999</v>
      </c>
      <c r="N9" s="1">
        <f>3500-0.012*L9</f>
        <v>3068.3963110999998</v>
      </c>
      <c r="O9" s="1">
        <f>3500-0.014*M9</f>
        <v>3419.5346849299999</v>
      </c>
    </row>
    <row r="10" spans="1:15" x14ac:dyDescent="0.25">
      <c r="A10" s="3">
        <v>3</v>
      </c>
      <c r="B10" s="3">
        <v>5.9427620000000001</v>
      </c>
      <c r="C10" s="3">
        <v>1.9067080000000001</v>
      </c>
      <c r="D10" s="1">
        <f t="shared" ref="D10:D17" si="0">365*B10*5+D9</f>
        <v>34704.818675000002</v>
      </c>
      <c r="E10" s="1">
        <f t="shared" ref="E10:E17" si="1">365*C10*3+E9</f>
        <v>6244.8660299999992</v>
      </c>
      <c r="F10" s="1">
        <f t="shared" ref="F10:F17" si="2">3500-0.012*D10</f>
        <v>3083.5421759000001</v>
      </c>
      <c r="G10" s="1">
        <f t="shared" ref="G10:G17" si="3">3500-0.014*E10</f>
        <v>3412.5718755799999</v>
      </c>
      <c r="I10" s="3">
        <v>3</v>
      </c>
      <c r="J10" s="3">
        <v>8.3155619999999999</v>
      </c>
      <c r="K10" s="3">
        <v>2.5385</v>
      </c>
      <c r="L10" s="1">
        <f t="shared" ref="L10:L17" si="4">365*J10*5+L9</f>
        <v>51142.874725000001</v>
      </c>
      <c r="M10" s="1">
        <f t="shared" ref="M10:M17" si="5">365*K10*3+M9</f>
        <v>8527.1800050000002</v>
      </c>
      <c r="N10" s="1">
        <f t="shared" ref="N10:N17" si="6">3500-0.012*L10</f>
        <v>2886.2855033000001</v>
      </c>
      <c r="O10" s="1">
        <f t="shared" ref="O10:O17" si="7">3500-0.014*M10</f>
        <v>3380.6194799300001</v>
      </c>
    </row>
    <row r="11" spans="1:15" x14ac:dyDescent="0.25">
      <c r="A11" s="3">
        <v>4</v>
      </c>
      <c r="B11" s="3">
        <v>5.5281000000000002</v>
      </c>
      <c r="C11" s="3">
        <v>1.905572</v>
      </c>
      <c r="D11" s="1">
        <f t="shared" si="0"/>
        <v>44793.601175000003</v>
      </c>
      <c r="E11" s="1">
        <f t="shared" si="1"/>
        <v>8331.4673699999985</v>
      </c>
      <c r="F11" s="1">
        <f t="shared" si="2"/>
        <v>2962.4767858999999</v>
      </c>
      <c r="G11" s="1">
        <f t="shared" si="3"/>
        <v>3383.3594568200001</v>
      </c>
      <c r="I11" s="3">
        <v>4</v>
      </c>
      <c r="J11" s="3">
        <v>7.4953830000000004</v>
      </c>
      <c r="K11" s="3">
        <v>2.4808569999999999</v>
      </c>
      <c r="L11" s="1">
        <f t="shared" si="4"/>
        <v>64821.948700000001</v>
      </c>
      <c r="M11" s="1">
        <f t="shared" si="5"/>
        <v>11243.718420000001</v>
      </c>
      <c r="N11" s="1">
        <f t="shared" si="6"/>
        <v>2722.1366155999999</v>
      </c>
      <c r="O11" s="1">
        <f t="shared" si="7"/>
        <v>3342.5879421199998</v>
      </c>
    </row>
    <row r="12" spans="1:15" x14ac:dyDescent="0.25">
      <c r="A12" s="3">
        <v>5</v>
      </c>
      <c r="B12" s="3">
        <v>5.176196</v>
      </c>
      <c r="C12" s="3">
        <v>1.9260900000000001</v>
      </c>
      <c r="D12" s="1">
        <f t="shared" si="0"/>
        <v>54240.158875000001</v>
      </c>
      <c r="E12" s="1">
        <f t="shared" si="1"/>
        <v>10440.535919999998</v>
      </c>
      <c r="F12" s="1">
        <f t="shared" si="2"/>
        <v>2849.1180935000002</v>
      </c>
      <c r="G12" s="1">
        <f t="shared" si="3"/>
        <v>3353.83249712</v>
      </c>
      <c r="I12" s="3">
        <v>5</v>
      </c>
      <c r="J12" s="3">
        <v>6.7363049999999998</v>
      </c>
      <c r="K12" s="3">
        <v>2.424099</v>
      </c>
      <c r="L12" s="1">
        <f t="shared" si="4"/>
        <v>77115.705325000003</v>
      </c>
      <c r="M12" s="1">
        <f t="shared" si="5"/>
        <v>13898.106825000001</v>
      </c>
      <c r="N12" s="1">
        <f t="shared" si="6"/>
        <v>2574.6115361000002</v>
      </c>
      <c r="O12" s="1">
        <f t="shared" si="7"/>
        <v>3305.4265044499998</v>
      </c>
    </row>
    <row r="13" spans="1:15" x14ac:dyDescent="0.25">
      <c r="A13" s="3">
        <v>6</v>
      </c>
      <c r="B13" s="3">
        <v>4.8899819999999998</v>
      </c>
      <c r="C13" s="3">
        <v>1.909354</v>
      </c>
      <c r="D13" s="1">
        <f t="shared" si="0"/>
        <v>63164.376025000005</v>
      </c>
      <c r="E13" s="1">
        <f t="shared" si="1"/>
        <v>12531.278549999999</v>
      </c>
      <c r="F13" s="1">
        <f t="shared" si="2"/>
        <v>2742.0274877000002</v>
      </c>
      <c r="G13" s="1">
        <f t="shared" si="3"/>
        <v>3324.5621003000001</v>
      </c>
      <c r="I13" s="3">
        <v>6</v>
      </c>
      <c r="J13" s="3">
        <v>6.0506149999999996</v>
      </c>
      <c r="K13" s="3">
        <v>2.3689979999999999</v>
      </c>
      <c r="L13" s="1">
        <f t="shared" si="4"/>
        <v>88158.077699999994</v>
      </c>
      <c r="M13" s="1">
        <f t="shared" si="5"/>
        <v>16492.159635</v>
      </c>
      <c r="N13" s="1">
        <f t="shared" si="6"/>
        <v>2442.1030676</v>
      </c>
      <c r="O13" s="1">
        <f t="shared" si="7"/>
        <v>3269.1097651099999</v>
      </c>
    </row>
    <row r="14" spans="1:15" x14ac:dyDescent="0.25">
      <c r="A14" s="3">
        <v>7</v>
      </c>
      <c r="B14" s="3">
        <v>4.6314830000000002</v>
      </c>
      <c r="C14" s="3">
        <v>1.8912929999999999</v>
      </c>
      <c r="D14" s="1">
        <f t="shared" si="0"/>
        <v>71616.832500000004</v>
      </c>
      <c r="E14" s="1">
        <f t="shared" si="1"/>
        <v>14602.244384999998</v>
      </c>
      <c r="F14" s="1">
        <f t="shared" si="2"/>
        <v>2640.5980099999997</v>
      </c>
      <c r="G14" s="1">
        <f t="shared" si="3"/>
        <v>3295.5685786100003</v>
      </c>
      <c r="I14" s="3">
        <v>7</v>
      </c>
      <c r="J14" s="3">
        <v>5.4904070000000003</v>
      </c>
      <c r="K14" s="3">
        <v>2.315607</v>
      </c>
      <c r="L14" s="1">
        <f t="shared" si="4"/>
        <v>98178.070475</v>
      </c>
      <c r="M14" s="1">
        <f t="shared" si="5"/>
        <v>19027.749299999999</v>
      </c>
      <c r="N14" s="1">
        <f t="shared" si="6"/>
        <v>2321.8631543000001</v>
      </c>
      <c r="O14" s="1">
        <f t="shared" si="7"/>
        <v>3233.6115098</v>
      </c>
    </row>
    <row r="15" spans="1:15" x14ac:dyDescent="0.25">
      <c r="A15" s="3">
        <v>8</v>
      </c>
      <c r="B15" s="3">
        <v>4.281053</v>
      </c>
      <c r="C15" s="3">
        <v>1.9056230000000001</v>
      </c>
      <c r="D15" s="1">
        <f t="shared" si="0"/>
        <v>79429.754225000012</v>
      </c>
      <c r="E15" s="1">
        <f t="shared" si="1"/>
        <v>16688.901569999998</v>
      </c>
      <c r="F15" s="1">
        <f t="shared" si="2"/>
        <v>2546.8429492999999</v>
      </c>
      <c r="G15" s="1">
        <f t="shared" si="3"/>
        <v>3266.35537802</v>
      </c>
      <c r="I15" s="3">
        <v>8</v>
      </c>
      <c r="J15" s="3">
        <v>4.906193</v>
      </c>
      <c r="K15" s="3">
        <v>2.2590089999999998</v>
      </c>
      <c r="L15" s="1">
        <f t="shared" si="4"/>
        <v>107131.87270000001</v>
      </c>
      <c r="M15" s="1">
        <f t="shared" si="5"/>
        <v>21501.364154999999</v>
      </c>
      <c r="N15" s="1">
        <f t="shared" si="6"/>
        <v>2214.4175275999996</v>
      </c>
      <c r="O15" s="1">
        <f t="shared" si="7"/>
        <v>3198.9809018300002</v>
      </c>
    </row>
    <row r="16" spans="1:15" x14ac:dyDescent="0.25">
      <c r="A16" s="3">
        <v>9</v>
      </c>
      <c r="B16" s="3">
        <v>3.9714399999999999</v>
      </c>
      <c r="C16" s="3">
        <v>1.8792629999999999</v>
      </c>
      <c r="D16" s="1">
        <f t="shared" si="0"/>
        <v>86677.632225000008</v>
      </c>
      <c r="E16" s="1">
        <f t="shared" si="1"/>
        <v>18746.694554999998</v>
      </c>
      <c r="F16" s="1">
        <f t="shared" si="2"/>
        <v>2459.8684132999997</v>
      </c>
      <c r="G16" s="1">
        <f t="shared" si="3"/>
        <v>3237.5462762299999</v>
      </c>
      <c r="I16" s="3">
        <v>9</v>
      </c>
      <c r="J16" s="3">
        <v>4.4397840000000004</v>
      </c>
      <c r="K16" s="3">
        <v>2.2046920000000001</v>
      </c>
      <c r="L16" s="1">
        <f t="shared" si="4"/>
        <v>115234.47850000001</v>
      </c>
      <c r="M16" s="1">
        <f t="shared" si="5"/>
        <v>23915.501895000001</v>
      </c>
      <c r="N16" s="1">
        <f t="shared" si="6"/>
        <v>2117.1862579999997</v>
      </c>
      <c r="O16" s="1">
        <f t="shared" si="7"/>
        <v>3165.18297347</v>
      </c>
    </row>
    <row r="17" spans="1:21" x14ac:dyDescent="0.25">
      <c r="A17" s="3">
        <v>10</v>
      </c>
      <c r="B17" s="3">
        <v>3.7872819999999998</v>
      </c>
      <c r="C17" s="3">
        <v>1.8598699999999999</v>
      </c>
      <c r="D17" s="1">
        <f t="shared" si="0"/>
        <v>93589.421875000015</v>
      </c>
      <c r="E17" s="1">
        <f t="shared" si="1"/>
        <v>20783.252204999997</v>
      </c>
      <c r="F17" s="1">
        <f t="shared" si="2"/>
        <v>2376.9269374999999</v>
      </c>
      <c r="G17" s="1">
        <f t="shared" si="3"/>
        <v>3209.0344691300002</v>
      </c>
      <c r="I17" s="3">
        <v>10</v>
      </c>
      <c r="J17" s="3">
        <v>3.9715440000000002</v>
      </c>
      <c r="K17" s="3">
        <v>2.1545990000000002</v>
      </c>
      <c r="L17" s="1">
        <f t="shared" si="4"/>
        <v>122482.54630000002</v>
      </c>
      <c r="M17" s="1">
        <f t="shared" si="5"/>
        <v>26274.787800000002</v>
      </c>
      <c r="N17" s="1">
        <f t="shared" si="6"/>
        <v>2030.2094443999997</v>
      </c>
      <c r="O17" s="1">
        <f t="shared" si="7"/>
        <v>3132.1529707999998</v>
      </c>
    </row>
    <row r="18" spans="1:21" x14ac:dyDescent="0.25">
      <c r="Q18" s="89" t="s">
        <v>14</v>
      </c>
      <c r="R18" s="89"/>
    </row>
    <row r="19" spans="1:21" ht="15.75" thickBot="1" x14ac:dyDescent="0.3"/>
    <row r="20" spans="1:21" x14ac:dyDescent="0.25">
      <c r="A20" s="92"/>
      <c r="B20" s="93"/>
      <c r="C20" s="93"/>
      <c r="D20" s="93"/>
      <c r="E20" s="93"/>
      <c r="F20" s="93"/>
      <c r="G20" s="94"/>
      <c r="I20" s="92"/>
      <c r="J20" s="93"/>
      <c r="K20" s="93"/>
      <c r="L20" s="93"/>
      <c r="M20" s="93"/>
      <c r="N20" s="93"/>
      <c r="O20" s="94"/>
      <c r="S20" s="17" t="s">
        <v>15</v>
      </c>
      <c r="T20" s="17" t="s">
        <v>16</v>
      </c>
      <c r="U20" s="17" t="s">
        <v>17</v>
      </c>
    </row>
    <row r="21" spans="1:21" x14ac:dyDescent="0.25">
      <c r="A21" s="9"/>
      <c r="B21" s="4"/>
      <c r="C21" s="4"/>
      <c r="D21" s="4"/>
      <c r="E21" s="10"/>
      <c r="F21" s="4"/>
      <c r="G21" s="11"/>
      <c r="I21" s="9"/>
      <c r="J21" s="4"/>
      <c r="K21" s="4"/>
      <c r="L21" s="4"/>
      <c r="M21" s="10"/>
      <c r="N21" s="4"/>
      <c r="O21" s="11"/>
      <c r="R21" s="18" t="s">
        <v>18</v>
      </c>
      <c r="S21" s="1">
        <v>6</v>
      </c>
      <c r="T21" s="1">
        <v>5</v>
      </c>
      <c r="U21" s="1">
        <v>8</v>
      </c>
    </row>
    <row r="22" spans="1:21" x14ac:dyDescent="0.25">
      <c r="A22" s="9"/>
      <c r="B22" s="4"/>
      <c r="C22" s="12"/>
      <c r="D22" s="12"/>
      <c r="E22" s="12"/>
      <c r="F22" s="4"/>
      <c r="G22" s="11"/>
      <c r="I22" s="9"/>
      <c r="J22" s="4"/>
      <c r="K22" s="12"/>
      <c r="L22" s="12"/>
      <c r="M22" s="12"/>
      <c r="N22" s="4"/>
      <c r="O22" s="11"/>
      <c r="R22" s="18" t="s">
        <v>19</v>
      </c>
      <c r="S22" s="1">
        <v>8</v>
      </c>
      <c r="T22" s="1">
        <v>12</v>
      </c>
      <c r="U22" s="1">
        <v>15</v>
      </c>
    </row>
    <row r="23" spans="1:21" x14ac:dyDescent="0.25">
      <c r="A23" s="9"/>
      <c r="B23" s="4"/>
      <c r="C23" s="12"/>
      <c r="D23" s="12"/>
      <c r="E23" s="12"/>
      <c r="F23" s="4"/>
      <c r="G23" s="11"/>
      <c r="I23" s="9"/>
      <c r="J23" s="4"/>
      <c r="K23" s="12"/>
      <c r="L23" s="12"/>
      <c r="M23" s="12"/>
      <c r="N23" s="4"/>
      <c r="O23" s="11"/>
      <c r="R23" s="18" t="s">
        <v>20</v>
      </c>
      <c r="S23" s="1">
        <v>16</v>
      </c>
      <c r="T23" s="1">
        <v>6</v>
      </c>
      <c r="U23" s="1">
        <v>18</v>
      </c>
    </row>
    <row r="24" spans="1:21" x14ac:dyDescent="0.25">
      <c r="A24" s="90" t="s">
        <v>21</v>
      </c>
      <c r="B24" s="90"/>
      <c r="C24" s="90"/>
      <c r="D24" s="90"/>
      <c r="E24" s="90"/>
      <c r="F24" s="90"/>
      <c r="G24" s="90"/>
      <c r="I24" s="90" t="s">
        <v>22</v>
      </c>
      <c r="J24" s="90"/>
      <c r="K24" s="90"/>
      <c r="L24" s="90"/>
      <c r="M24" s="90"/>
      <c r="N24" s="90"/>
      <c r="O24" s="90"/>
      <c r="R24" s="18" t="s">
        <v>23</v>
      </c>
      <c r="S24" s="1">
        <v>20</v>
      </c>
      <c r="T24" s="1">
        <v>12</v>
      </c>
      <c r="U24" s="1">
        <v>24</v>
      </c>
    </row>
    <row r="25" spans="1:21" x14ac:dyDescent="0.25">
      <c r="A25" s="90"/>
      <c r="B25" s="90"/>
      <c r="C25" s="90"/>
      <c r="D25" s="90"/>
      <c r="E25" s="90"/>
      <c r="F25" s="90"/>
      <c r="G25" s="90"/>
      <c r="I25" s="90"/>
      <c r="J25" s="90"/>
      <c r="K25" s="90"/>
      <c r="L25" s="90"/>
      <c r="M25" s="90"/>
      <c r="N25" s="90"/>
      <c r="O25" s="90"/>
    </row>
    <row r="26" spans="1:21" x14ac:dyDescent="0.25">
      <c r="A26" s="15" t="s">
        <v>3</v>
      </c>
      <c r="B26" s="16" t="s">
        <v>8</v>
      </c>
      <c r="C26" s="16" t="s">
        <v>9</v>
      </c>
      <c r="D26" s="16" t="s">
        <v>10</v>
      </c>
      <c r="E26" s="16" t="s">
        <v>11</v>
      </c>
      <c r="F26" s="16" t="s">
        <v>12</v>
      </c>
      <c r="G26" s="16" t="s">
        <v>13</v>
      </c>
      <c r="I26" s="15" t="s">
        <v>3</v>
      </c>
      <c r="J26" s="16" t="s">
        <v>8</v>
      </c>
      <c r="K26" s="16" t="s">
        <v>9</v>
      </c>
      <c r="L26" s="16" t="s">
        <v>10</v>
      </c>
      <c r="M26" s="16" t="s">
        <v>11</v>
      </c>
      <c r="N26" s="16" t="s">
        <v>12</v>
      </c>
      <c r="O26" s="16" t="s">
        <v>13</v>
      </c>
    </row>
    <row r="27" spans="1:21" x14ac:dyDescent="0.25">
      <c r="A27" s="3">
        <v>1</v>
      </c>
      <c r="B27" s="3">
        <v>12.25216</v>
      </c>
      <c r="C27" s="3">
        <v>2.6005029999999998</v>
      </c>
      <c r="D27" s="1">
        <f>365*B27*5</f>
        <v>22360.192000000003</v>
      </c>
      <c r="E27" s="1">
        <f>365*C27*3</f>
        <v>2847.5507849999999</v>
      </c>
      <c r="F27" s="1">
        <f>3500-0.012*D27</f>
        <v>3231.6776959999997</v>
      </c>
      <c r="G27" s="1">
        <f>3500-0.014*E27</f>
        <v>3460.13428901</v>
      </c>
      <c r="I27" s="3">
        <v>1</v>
      </c>
      <c r="J27" s="3">
        <v>12.34947</v>
      </c>
      <c r="K27" s="3">
        <v>2.7085859999999999</v>
      </c>
      <c r="L27" s="1">
        <f>365*J27*5</f>
        <v>22537.782750000002</v>
      </c>
      <c r="M27" s="1">
        <f>365*K27*3</f>
        <v>2965.9016699999997</v>
      </c>
      <c r="N27" s="1">
        <f>3500-0.012*L27</f>
        <v>3229.5466070000002</v>
      </c>
      <c r="O27" s="1">
        <f>3500-0.014*M27</f>
        <v>3458.4773766200001</v>
      </c>
    </row>
    <row r="28" spans="1:21" x14ac:dyDescent="0.25">
      <c r="A28" s="3">
        <v>2</v>
      </c>
      <c r="B28" s="3">
        <v>10.630409999999999</v>
      </c>
      <c r="C28" s="3">
        <v>2.5267620000000002</v>
      </c>
      <c r="D28" s="1">
        <f>365*B28*5+D27</f>
        <v>41760.69025</v>
      </c>
      <c r="E28" s="1">
        <f>365*C28*3+E27</f>
        <v>5614.3551750000006</v>
      </c>
      <c r="F28" s="1">
        <f>3500-0.012*D28</f>
        <v>2998.871717</v>
      </c>
      <c r="G28" s="1">
        <f>3500-0.014*E28</f>
        <v>3421.39902755</v>
      </c>
      <c r="I28" s="3">
        <v>2</v>
      </c>
      <c r="J28" s="3">
        <v>10.698079999999999</v>
      </c>
      <c r="K28" s="3">
        <v>2.6406520000000002</v>
      </c>
      <c r="L28" s="1">
        <f>365*J28*5+L27</f>
        <v>42061.778749999998</v>
      </c>
      <c r="M28" s="1">
        <f>365*K28*3+M27</f>
        <v>5857.41561</v>
      </c>
      <c r="N28" s="1">
        <f>3500-0.012*L28</f>
        <v>2995.2586550000001</v>
      </c>
      <c r="O28" s="1">
        <f>3500-0.014*M28</f>
        <v>3417.9961814600001</v>
      </c>
    </row>
    <row r="29" spans="1:21" x14ac:dyDescent="0.25">
      <c r="A29" s="3">
        <v>3</v>
      </c>
      <c r="B29" s="3">
        <v>9.275423</v>
      </c>
      <c r="C29" s="3">
        <v>2.4897830000000001</v>
      </c>
      <c r="D29" s="1">
        <f t="shared" ref="D29:D36" si="8">365*B29*5+D28</f>
        <v>58688.337224999996</v>
      </c>
      <c r="E29" s="1">
        <f t="shared" ref="E29:E36" si="9">365*C29*3+E28</f>
        <v>8340.6675600000017</v>
      </c>
      <c r="F29" s="1">
        <f t="shared" ref="F29:F36" si="10">3500-0.012*D29</f>
        <v>2795.7399532999998</v>
      </c>
      <c r="G29" s="1">
        <f t="shared" ref="G29:G36" si="11">3500-0.014*E29</f>
        <v>3383.2306541600001</v>
      </c>
      <c r="I29" s="3">
        <v>3</v>
      </c>
      <c r="J29" s="3">
        <v>9.3020700000000005</v>
      </c>
      <c r="K29" s="3">
        <v>2.5734300000000001</v>
      </c>
      <c r="L29" s="1">
        <f t="shared" ref="L29:L36" si="12">365*J29*5+L28</f>
        <v>59038.056499999999</v>
      </c>
      <c r="M29" s="1">
        <f t="shared" ref="M29:M36" si="13">365*K29*3+M28</f>
        <v>8675.3214599999992</v>
      </c>
      <c r="N29" s="1">
        <f t="shared" ref="N29:N36" si="14">3500-0.012*L29</f>
        <v>2791.543322</v>
      </c>
      <c r="O29" s="1">
        <f t="shared" ref="O29:O36" si="15">3500-0.014*M29</f>
        <v>3378.5454995599998</v>
      </c>
    </row>
    <row r="30" spans="1:21" x14ac:dyDescent="0.25">
      <c r="A30" s="3">
        <v>4</v>
      </c>
      <c r="B30" s="3">
        <v>8.1019089999999991</v>
      </c>
      <c r="C30" s="3">
        <v>2.4334549999999999</v>
      </c>
      <c r="D30" s="1">
        <f t="shared" si="8"/>
        <v>73474.321149999989</v>
      </c>
      <c r="E30" s="1">
        <f t="shared" si="9"/>
        <v>11005.300785000001</v>
      </c>
      <c r="F30" s="1">
        <f t="shared" si="10"/>
        <v>2618.3081462</v>
      </c>
      <c r="G30" s="1">
        <f t="shared" si="11"/>
        <v>3345.9257890099998</v>
      </c>
      <c r="I30" s="3">
        <v>4</v>
      </c>
      <c r="J30" s="3">
        <v>8.1087640000000007</v>
      </c>
      <c r="K30" s="3">
        <v>2.504578</v>
      </c>
      <c r="L30" s="1">
        <f t="shared" si="12"/>
        <v>73836.550799999997</v>
      </c>
      <c r="M30" s="1">
        <f t="shared" si="13"/>
        <v>11417.834369999999</v>
      </c>
      <c r="N30" s="1">
        <f t="shared" si="14"/>
        <v>2613.9613903999998</v>
      </c>
      <c r="O30" s="1">
        <f t="shared" si="15"/>
        <v>3340.1503188199999</v>
      </c>
    </row>
    <row r="31" spans="1:21" x14ac:dyDescent="0.25">
      <c r="A31" s="3">
        <v>5</v>
      </c>
      <c r="B31" s="3">
        <v>7.0732330000000001</v>
      </c>
      <c r="C31" s="3">
        <v>2.354047</v>
      </c>
      <c r="D31" s="1">
        <f t="shared" si="8"/>
        <v>86382.971374999994</v>
      </c>
      <c r="E31" s="1">
        <f t="shared" si="9"/>
        <v>13582.982250000001</v>
      </c>
      <c r="F31" s="1">
        <f t="shared" si="10"/>
        <v>2463.4043435000003</v>
      </c>
      <c r="G31" s="1">
        <f t="shared" si="11"/>
        <v>3309.8382485000002</v>
      </c>
      <c r="I31" s="3">
        <v>5</v>
      </c>
      <c r="J31" s="3">
        <v>7.0829089999999999</v>
      </c>
      <c r="K31" s="3">
        <v>2.4283760000000001</v>
      </c>
      <c r="L31" s="1">
        <f t="shared" si="12"/>
        <v>86762.859725000002</v>
      </c>
      <c r="M31" s="1">
        <f t="shared" si="13"/>
        <v>14076.906089999999</v>
      </c>
      <c r="N31" s="1">
        <f t="shared" si="14"/>
        <v>2458.8456833</v>
      </c>
      <c r="O31" s="1">
        <f t="shared" si="15"/>
        <v>3302.92331474</v>
      </c>
    </row>
    <row r="32" spans="1:21" x14ac:dyDescent="0.25">
      <c r="A32" s="3">
        <v>6</v>
      </c>
      <c r="B32" s="3">
        <v>6.2058479999999996</v>
      </c>
      <c r="C32" s="3">
        <v>2.3046319999999998</v>
      </c>
      <c r="D32" s="1">
        <f t="shared" si="8"/>
        <v>97708.643974999999</v>
      </c>
      <c r="E32" s="1">
        <f t="shared" si="9"/>
        <v>16106.55429</v>
      </c>
      <c r="F32" s="1">
        <f t="shared" si="10"/>
        <v>2327.4962722999999</v>
      </c>
      <c r="G32" s="1">
        <f t="shared" si="11"/>
        <v>3274.5082399399998</v>
      </c>
      <c r="I32" s="3">
        <v>6</v>
      </c>
      <c r="J32" s="3">
        <v>6.1912339999999997</v>
      </c>
      <c r="K32" s="3">
        <v>2.3675899999999999</v>
      </c>
      <c r="L32" s="1">
        <f t="shared" si="12"/>
        <v>98061.861774999998</v>
      </c>
      <c r="M32" s="1">
        <f t="shared" si="13"/>
        <v>16669.417139999998</v>
      </c>
      <c r="N32" s="1">
        <f t="shared" si="14"/>
        <v>2323.2576587000003</v>
      </c>
      <c r="O32" s="1">
        <f t="shared" si="15"/>
        <v>3266.6281600400002</v>
      </c>
    </row>
    <row r="33" spans="1:15" x14ac:dyDescent="0.25">
      <c r="A33" s="3">
        <v>7</v>
      </c>
      <c r="B33" s="3">
        <v>5.4760790000000004</v>
      </c>
      <c r="C33" s="3">
        <v>2.2555100000000001</v>
      </c>
      <c r="D33" s="1">
        <f t="shared" si="8"/>
        <v>107702.48815</v>
      </c>
      <c r="E33" s="1">
        <f t="shared" si="9"/>
        <v>18576.337739999999</v>
      </c>
      <c r="F33" s="1">
        <f t="shared" si="10"/>
        <v>2207.5701422000002</v>
      </c>
      <c r="G33" s="1">
        <f t="shared" si="11"/>
        <v>3239.93127164</v>
      </c>
      <c r="I33" s="3">
        <v>7</v>
      </c>
      <c r="J33" s="3">
        <v>5.4600150000000003</v>
      </c>
      <c r="K33" s="3">
        <v>2.310082</v>
      </c>
      <c r="L33" s="1">
        <f t="shared" si="12"/>
        <v>108026.38915</v>
      </c>
      <c r="M33" s="1">
        <f t="shared" si="13"/>
        <v>19198.956929999997</v>
      </c>
      <c r="N33" s="1">
        <f t="shared" si="14"/>
        <v>2203.6833302</v>
      </c>
      <c r="O33" s="1">
        <f t="shared" si="15"/>
        <v>3231.2146029800001</v>
      </c>
    </row>
    <row r="34" spans="1:15" x14ac:dyDescent="0.25">
      <c r="A34" s="3">
        <v>8</v>
      </c>
      <c r="B34" s="3">
        <v>4.8619630000000003</v>
      </c>
      <c r="C34" s="3">
        <v>2.2139730000000002</v>
      </c>
      <c r="D34" s="1">
        <f t="shared" si="8"/>
        <v>116575.57062500001</v>
      </c>
      <c r="E34" s="1">
        <f t="shared" si="9"/>
        <v>21000.638175</v>
      </c>
      <c r="F34" s="1">
        <f t="shared" si="10"/>
        <v>2101.0931524999996</v>
      </c>
      <c r="G34" s="1">
        <f t="shared" si="11"/>
        <v>3205.9910655499998</v>
      </c>
      <c r="I34" s="3">
        <v>8</v>
      </c>
      <c r="J34" s="3">
        <v>4.8475020000000004</v>
      </c>
      <c r="K34" s="3">
        <v>2.246677</v>
      </c>
      <c r="L34" s="1">
        <f t="shared" si="12"/>
        <v>116873.0803</v>
      </c>
      <c r="M34" s="1">
        <f t="shared" si="13"/>
        <v>21659.068244999995</v>
      </c>
      <c r="N34" s="1">
        <f t="shared" si="14"/>
        <v>2097.5230363999999</v>
      </c>
      <c r="O34" s="1">
        <f t="shared" si="15"/>
        <v>3196.7730445699999</v>
      </c>
    </row>
    <row r="35" spans="1:15" x14ac:dyDescent="0.25">
      <c r="A35" s="3">
        <v>9</v>
      </c>
      <c r="B35" s="3">
        <v>4.3171559999999998</v>
      </c>
      <c r="C35" s="3">
        <v>2.1577009999999999</v>
      </c>
      <c r="D35" s="1">
        <f t="shared" si="8"/>
        <v>124454.38032500001</v>
      </c>
      <c r="E35" s="1">
        <f t="shared" si="9"/>
        <v>23363.320769999998</v>
      </c>
      <c r="F35" s="1">
        <f t="shared" si="10"/>
        <v>2006.5474360999999</v>
      </c>
      <c r="G35" s="1">
        <f t="shared" si="11"/>
        <v>3172.9135092199999</v>
      </c>
      <c r="I35" s="3">
        <v>9</v>
      </c>
      <c r="J35" s="3">
        <v>4.266553</v>
      </c>
      <c r="K35" s="3">
        <v>2.1992129999999999</v>
      </c>
      <c r="L35" s="1">
        <f t="shared" si="12"/>
        <v>124659.539525</v>
      </c>
      <c r="M35" s="1">
        <f t="shared" si="13"/>
        <v>24067.206479999993</v>
      </c>
      <c r="N35" s="1">
        <f t="shared" si="14"/>
        <v>2004.0855257000001</v>
      </c>
      <c r="O35" s="1">
        <f t="shared" si="15"/>
        <v>3163.05910928</v>
      </c>
    </row>
    <row r="36" spans="1:15" x14ac:dyDescent="0.25">
      <c r="A36" s="3">
        <v>10</v>
      </c>
      <c r="B36" s="3">
        <v>3.807178</v>
      </c>
      <c r="C36" s="3">
        <v>2.1039859999999999</v>
      </c>
      <c r="D36" s="1">
        <f t="shared" si="8"/>
        <v>131402.480175</v>
      </c>
      <c r="E36" s="1">
        <f t="shared" si="9"/>
        <v>25667.185439999997</v>
      </c>
      <c r="F36" s="1">
        <f t="shared" si="10"/>
        <v>1923.1702378999998</v>
      </c>
      <c r="G36" s="1">
        <f t="shared" si="11"/>
        <v>3140.6594038399999</v>
      </c>
      <c r="I36" s="3">
        <v>10</v>
      </c>
      <c r="J36" s="3">
        <v>3.8017300000000001</v>
      </c>
      <c r="K36" s="3">
        <v>2.141642</v>
      </c>
      <c r="L36" s="1">
        <f t="shared" si="12"/>
        <v>131597.69677499999</v>
      </c>
      <c r="M36" s="1">
        <f t="shared" si="13"/>
        <v>26412.304469999995</v>
      </c>
      <c r="N36" s="1">
        <f t="shared" si="14"/>
        <v>1920.8276387000001</v>
      </c>
      <c r="O36" s="1">
        <f t="shared" si="15"/>
        <v>3130.2277374200003</v>
      </c>
    </row>
    <row r="38" spans="1:15" x14ac:dyDescent="0.25">
      <c r="D38" s="13" t="s">
        <v>24</v>
      </c>
      <c r="E38" s="1">
        <f>(D36+E36)*2000/1000000</f>
        <v>314.13933123000004</v>
      </c>
      <c r="L38" s="13" t="s">
        <v>24</v>
      </c>
      <c r="M38" s="1">
        <f>(L36+M36)*2000/1000000</f>
        <v>316.02000249000002</v>
      </c>
    </row>
    <row r="39" spans="1:15" x14ac:dyDescent="0.25">
      <c r="A39" s="14" t="s">
        <v>25</v>
      </c>
      <c r="B39" s="14" t="s">
        <v>26</v>
      </c>
      <c r="D39" s="13" t="s">
        <v>27</v>
      </c>
      <c r="E39" s="1">
        <f>B48*B42+B49*B40+B50*B43</f>
        <v>62000</v>
      </c>
      <c r="L39" s="13" t="s">
        <v>27</v>
      </c>
      <c r="M39" s="1">
        <f>B48*B44+B49*B41+B50*B45</f>
        <v>89000</v>
      </c>
    </row>
    <row r="40" spans="1:15" x14ac:dyDescent="0.25">
      <c r="A40" s="13" t="s">
        <v>28</v>
      </c>
      <c r="B40" s="19">
        <v>1000</v>
      </c>
      <c r="D40" s="13" t="s">
        <v>29</v>
      </c>
      <c r="E40" s="13">
        <f>E38-E39/1000000</f>
        <v>314.07733123000003</v>
      </c>
      <c r="L40" s="13" t="s">
        <v>29</v>
      </c>
      <c r="M40" s="13">
        <f>M38-M39/1000000</f>
        <v>315.93100249000003</v>
      </c>
    </row>
    <row r="41" spans="1:15" x14ac:dyDescent="0.25">
      <c r="A41" s="13" t="s">
        <v>30</v>
      </c>
      <c r="B41" s="19">
        <v>1400</v>
      </c>
    </row>
    <row r="42" spans="1:15" x14ac:dyDescent="0.25">
      <c r="A42" s="13" t="s">
        <v>31</v>
      </c>
      <c r="B42" s="19">
        <v>1500</v>
      </c>
    </row>
    <row r="43" spans="1:15" x14ac:dyDescent="0.25">
      <c r="A43" s="13" t="s">
        <v>32</v>
      </c>
      <c r="B43" s="19">
        <v>1600</v>
      </c>
    </row>
    <row r="44" spans="1:15" x14ac:dyDescent="0.25">
      <c r="A44" s="13" t="s">
        <v>33</v>
      </c>
      <c r="B44" s="19">
        <v>1800</v>
      </c>
    </row>
    <row r="45" spans="1:15" x14ac:dyDescent="0.25">
      <c r="A45" s="13" t="s">
        <v>34</v>
      </c>
      <c r="B45" s="19">
        <v>2500</v>
      </c>
    </row>
    <row r="47" spans="1:15" x14ac:dyDescent="0.25">
      <c r="B47" s="14" t="s">
        <v>35</v>
      </c>
    </row>
    <row r="48" spans="1:15" x14ac:dyDescent="0.25">
      <c r="A48" s="13" t="s">
        <v>0</v>
      </c>
      <c r="B48" s="19">
        <v>10</v>
      </c>
    </row>
    <row r="49" spans="1:2" x14ac:dyDescent="0.25">
      <c r="A49" s="13" t="s">
        <v>1</v>
      </c>
      <c r="B49" s="19">
        <v>15</v>
      </c>
    </row>
    <row r="50" spans="1:2" x14ac:dyDescent="0.25">
      <c r="A50" s="13" t="s">
        <v>2</v>
      </c>
      <c r="B50" s="19">
        <v>20</v>
      </c>
    </row>
  </sheetData>
  <mergeCells count="9">
    <mergeCell ref="A1:G1"/>
    <mergeCell ref="I1:O1"/>
    <mergeCell ref="A20:G20"/>
    <mergeCell ref="I20:O20"/>
    <mergeCell ref="Q18:R18"/>
    <mergeCell ref="A5:G6"/>
    <mergeCell ref="I5:O6"/>
    <mergeCell ref="A24:G25"/>
    <mergeCell ref="I24:O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1" workbookViewId="0">
      <selection activeCell="E72" sqref="E72:F74"/>
    </sheetView>
  </sheetViews>
  <sheetFormatPr defaultRowHeight="15" x14ac:dyDescent="0.25"/>
  <sheetData>
    <row r="1" spans="2:15" x14ac:dyDescent="0.25">
      <c r="B1" s="97" t="s">
        <v>124</v>
      </c>
      <c r="C1" s="97"/>
      <c r="E1" s="97" t="s">
        <v>131</v>
      </c>
      <c r="F1" s="97"/>
      <c r="H1" s="97" t="s">
        <v>136</v>
      </c>
      <c r="I1" s="97"/>
      <c r="K1" s="97" t="s">
        <v>137</v>
      </c>
      <c r="L1" s="97"/>
      <c r="N1" s="97"/>
      <c r="O1" s="97"/>
    </row>
    <row r="2" spans="2:15" x14ac:dyDescent="0.25">
      <c r="B2" t="s">
        <v>134</v>
      </c>
      <c r="C2" t="s">
        <v>135</v>
      </c>
      <c r="E2" t="s">
        <v>134</v>
      </c>
      <c r="F2" t="s">
        <v>135</v>
      </c>
      <c r="H2" t="s">
        <v>134</v>
      </c>
      <c r="I2" t="s">
        <v>135</v>
      </c>
      <c r="K2" t="s">
        <v>134</v>
      </c>
      <c r="L2" t="s">
        <v>135</v>
      </c>
    </row>
    <row r="3" spans="2:15" x14ac:dyDescent="0.25"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</row>
    <row r="4" spans="2:15" x14ac:dyDescent="0.25">
      <c r="B4">
        <v>400</v>
      </c>
      <c r="C4">
        <v>400</v>
      </c>
      <c r="E4">
        <v>400</v>
      </c>
      <c r="F4">
        <v>400</v>
      </c>
      <c r="H4">
        <v>400</v>
      </c>
      <c r="I4">
        <v>400</v>
      </c>
      <c r="K4">
        <v>400</v>
      </c>
      <c r="L4">
        <v>400</v>
      </c>
    </row>
    <row r="5" spans="2:15" x14ac:dyDescent="0.25">
      <c r="B5">
        <v>450</v>
      </c>
      <c r="C5">
        <v>450</v>
      </c>
      <c r="E5">
        <v>450</v>
      </c>
      <c r="F5">
        <v>450</v>
      </c>
      <c r="H5">
        <v>450</v>
      </c>
      <c r="I5">
        <v>450</v>
      </c>
      <c r="K5">
        <v>450</v>
      </c>
      <c r="L5">
        <v>450</v>
      </c>
    </row>
    <row r="6" spans="2:15" x14ac:dyDescent="0.25">
      <c r="B6">
        <v>500</v>
      </c>
      <c r="C6">
        <v>500</v>
      </c>
      <c r="E6">
        <v>500</v>
      </c>
      <c r="F6">
        <v>500</v>
      </c>
      <c r="H6">
        <v>500</v>
      </c>
      <c r="I6">
        <v>500</v>
      </c>
      <c r="K6">
        <v>500</v>
      </c>
      <c r="L6">
        <v>500</v>
      </c>
    </row>
    <row r="7" spans="2:15" x14ac:dyDescent="0.25">
      <c r="B7">
        <v>5900</v>
      </c>
      <c r="C7">
        <v>5900</v>
      </c>
      <c r="E7">
        <v>5900</v>
      </c>
      <c r="F7">
        <v>5900</v>
      </c>
      <c r="H7">
        <v>5900</v>
      </c>
      <c r="I7">
        <v>5900</v>
      </c>
      <c r="K7">
        <v>5900</v>
      </c>
      <c r="L7">
        <v>5900</v>
      </c>
    </row>
    <row r="8" spans="2:15" x14ac:dyDescent="0.25">
      <c r="B8">
        <v>5950</v>
      </c>
      <c r="C8">
        <v>5949</v>
      </c>
      <c r="E8">
        <v>5950</v>
      </c>
      <c r="F8">
        <v>5949</v>
      </c>
      <c r="H8">
        <v>5950</v>
      </c>
      <c r="I8">
        <v>5949</v>
      </c>
      <c r="K8">
        <v>5950</v>
      </c>
      <c r="L8">
        <v>5949</v>
      </c>
    </row>
    <row r="9" spans="2:15" x14ac:dyDescent="0.25">
      <c r="B9">
        <v>6000</v>
      </c>
      <c r="C9">
        <v>5999</v>
      </c>
      <c r="E9">
        <v>6000</v>
      </c>
      <c r="F9">
        <v>5999</v>
      </c>
      <c r="H9">
        <v>6000</v>
      </c>
      <c r="I9">
        <v>5999</v>
      </c>
      <c r="K9">
        <v>6000</v>
      </c>
      <c r="L9">
        <v>5999</v>
      </c>
    </row>
    <row r="10" spans="2:15" x14ac:dyDescent="0.25">
      <c r="B10">
        <v>6050</v>
      </c>
      <c r="C10">
        <v>6049</v>
      </c>
      <c r="E10">
        <v>6050</v>
      </c>
      <c r="F10">
        <v>6049</v>
      </c>
      <c r="H10">
        <v>6050</v>
      </c>
      <c r="I10">
        <v>6049</v>
      </c>
      <c r="K10">
        <v>6050</v>
      </c>
      <c r="L10">
        <v>6049</v>
      </c>
    </row>
    <row r="11" spans="2:15" x14ac:dyDescent="0.25">
      <c r="B11">
        <v>6100</v>
      </c>
      <c r="C11">
        <v>6099</v>
      </c>
      <c r="E11">
        <v>6100</v>
      </c>
      <c r="F11">
        <v>6099</v>
      </c>
      <c r="H11">
        <v>6100</v>
      </c>
      <c r="I11">
        <v>6099</v>
      </c>
      <c r="K11">
        <v>6100</v>
      </c>
      <c r="L11">
        <v>6099</v>
      </c>
    </row>
    <row r="12" spans="2:15" x14ac:dyDescent="0.25">
      <c r="B12">
        <v>6150</v>
      </c>
      <c r="C12">
        <v>6149</v>
      </c>
      <c r="E12">
        <v>6150</v>
      </c>
      <c r="F12">
        <v>6149</v>
      </c>
      <c r="H12">
        <v>6150</v>
      </c>
      <c r="I12">
        <v>6149</v>
      </c>
      <c r="K12">
        <v>6150</v>
      </c>
      <c r="L12">
        <v>6149</v>
      </c>
    </row>
    <row r="13" spans="2:15" x14ac:dyDescent="0.25">
      <c r="B13">
        <v>6800</v>
      </c>
      <c r="C13">
        <v>6767</v>
      </c>
      <c r="E13">
        <v>6800</v>
      </c>
      <c r="F13">
        <v>6767</v>
      </c>
      <c r="H13">
        <v>6800</v>
      </c>
      <c r="I13">
        <v>6767</v>
      </c>
      <c r="K13">
        <v>6800</v>
      </c>
      <c r="L13">
        <v>6767</v>
      </c>
    </row>
    <row r="14" spans="2:15" x14ac:dyDescent="0.25">
      <c r="B14">
        <v>6850</v>
      </c>
      <c r="C14">
        <v>6811</v>
      </c>
      <c r="E14">
        <v>6850</v>
      </c>
      <c r="F14">
        <v>6811</v>
      </c>
      <c r="H14">
        <v>6850</v>
      </c>
      <c r="I14">
        <v>6811</v>
      </c>
      <c r="K14">
        <v>6850</v>
      </c>
      <c r="L14">
        <v>6811</v>
      </c>
    </row>
    <row r="15" spans="2:15" x14ac:dyDescent="0.25">
      <c r="B15">
        <v>6900</v>
      </c>
      <c r="C15">
        <v>6854</v>
      </c>
      <c r="E15">
        <v>6900</v>
      </c>
      <c r="F15">
        <v>6854</v>
      </c>
      <c r="H15">
        <v>6900</v>
      </c>
      <c r="I15">
        <v>6854</v>
      </c>
      <c r="K15">
        <v>6900</v>
      </c>
      <c r="L15">
        <v>6854</v>
      </c>
    </row>
    <row r="16" spans="2:15" x14ac:dyDescent="0.25">
      <c r="B16">
        <v>6950</v>
      </c>
      <c r="C16">
        <v>6897</v>
      </c>
      <c r="E16">
        <v>6950</v>
      </c>
      <c r="F16">
        <v>6897</v>
      </c>
      <c r="H16">
        <v>6950</v>
      </c>
      <c r="I16">
        <v>6897</v>
      </c>
      <c r="K16">
        <v>6950</v>
      </c>
      <c r="L16">
        <v>6897</v>
      </c>
    </row>
    <row r="17" spans="2:12" x14ac:dyDescent="0.25">
      <c r="B17">
        <v>7000</v>
      </c>
      <c r="C17">
        <v>6940</v>
      </c>
      <c r="E17">
        <v>7000</v>
      </c>
      <c r="F17">
        <v>6940</v>
      </c>
      <c r="H17">
        <v>7000</v>
      </c>
      <c r="I17">
        <v>6940</v>
      </c>
      <c r="K17">
        <v>7000</v>
      </c>
      <c r="L17">
        <v>6940</v>
      </c>
    </row>
    <row r="18" spans="2:12" x14ac:dyDescent="0.25">
      <c r="B18">
        <v>7050</v>
      </c>
      <c r="C18">
        <v>6981</v>
      </c>
      <c r="E18">
        <v>7050</v>
      </c>
      <c r="F18">
        <v>6981</v>
      </c>
      <c r="H18">
        <v>7050</v>
      </c>
      <c r="I18">
        <v>6981</v>
      </c>
      <c r="K18">
        <v>7050</v>
      </c>
      <c r="L18">
        <v>6981</v>
      </c>
    </row>
    <row r="19" spans="2:12" x14ac:dyDescent="0.25">
      <c r="B19">
        <v>7100</v>
      </c>
      <c r="C19">
        <v>7022</v>
      </c>
      <c r="E19">
        <v>7100</v>
      </c>
      <c r="F19">
        <v>7022</v>
      </c>
      <c r="H19">
        <v>7100</v>
      </c>
      <c r="I19">
        <v>7022</v>
      </c>
      <c r="K19">
        <v>7100</v>
      </c>
      <c r="L19">
        <v>7022</v>
      </c>
    </row>
    <row r="20" spans="2:12" x14ac:dyDescent="0.25">
      <c r="B20">
        <v>7150</v>
      </c>
      <c r="C20">
        <v>7062</v>
      </c>
      <c r="E20">
        <v>7150</v>
      </c>
      <c r="F20">
        <v>7062</v>
      </c>
      <c r="H20">
        <v>7150</v>
      </c>
      <c r="I20">
        <v>7062</v>
      </c>
      <c r="K20">
        <v>7150</v>
      </c>
      <c r="L20">
        <v>7062</v>
      </c>
    </row>
    <row r="21" spans="2:12" x14ac:dyDescent="0.25">
      <c r="B21">
        <v>7200</v>
      </c>
      <c r="C21">
        <v>7101</v>
      </c>
      <c r="E21">
        <v>7200</v>
      </c>
      <c r="F21">
        <v>7101</v>
      </c>
      <c r="H21">
        <v>7200</v>
      </c>
      <c r="I21">
        <v>7101</v>
      </c>
      <c r="K21">
        <v>7200</v>
      </c>
      <c r="L21">
        <v>7101</v>
      </c>
    </row>
    <row r="22" spans="2:12" x14ac:dyDescent="0.25">
      <c r="B22">
        <v>7250</v>
      </c>
      <c r="C22">
        <v>7139</v>
      </c>
      <c r="E22">
        <v>7250</v>
      </c>
      <c r="F22">
        <v>7139</v>
      </c>
      <c r="H22">
        <v>7250</v>
      </c>
      <c r="I22">
        <v>7139</v>
      </c>
      <c r="K22">
        <v>7250</v>
      </c>
      <c r="L22">
        <v>7139</v>
      </c>
    </row>
    <row r="23" spans="2:12" x14ac:dyDescent="0.25">
      <c r="B23">
        <v>7300</v>
      </c>
      <c r="C23">
        <v>7177</v>
      </c>
      <c r="E23">
        <v>7300</v>
      </c>
      <c r="F23">
        <v>7177</v>
      </c>
      <c r="H23">
        <v>7300</v>
      </c>
      <c r="I23">
        <v>7177</v>
      </c>
      <c r="K23">
        <v>7300</v>
      </c>
      <c r="L23">
        <v>7177</v>
      </c>
    </row>
    <row r="24" spans="2:12" x14ac:dyDescent="0.25">
      <c r="B24">
        <v>7350</v>
      </c>
      <c r="C24">
        <v>7216</v>
      </c>
      <c r="E24">
        <v>7350</v>
      </c>
      <c r="F24">
        <v>7216</v>
      </c>
      <c r="H24">
        <v>7350</v>
      </c>
      <c r="I24">
        <v>7216</v>
      </c>
      <c r="K24">
        <v>7350</v>
      </c>
      <c r="L24">
        <v>7216</v>
      </c>
    </row>
    <row r="25" spans="2:12" x14ac:dyDescent="0.25">
      <c r="B25">
        <v>7708.33</v>
      </c>
      <c r="C25">
        <v>7485</v>
      </c>
      <c r="E25">
        <v>7708.33</v>
      </c>
      <c r="F25">
        <v>7485</v>
      </c>
      <c r="H25">
        <v>7708.33</v>
      </c>
      <c r="I25">
        <v>7485</v>
      </c>
      <c r="K25">
        <v>7708.33</v>
      </c>
      <c r="L25">
        <v>7485</v>
      </c>
    </row>
    <row r="26" spans="2:12" x14ac:dyDescent="0.25">
      <c r="B26">
        <v>7734.375</v>
      </c>
      <c r="C26">
        <v>7503</v>
      </c>
      <c r="E26">
        <v>7734.375</v>
      </c>
      <c r="F26">
        <v>7503</v>
      </c>
      <c r="H26">
        <v>7734.375</v>
      </c>
      <c r="I26">
        <v>7503</v>
      </c>
      <c r="K26">
        <v>7734.375</v>
      </c>
      <c r="L26">
        <v>7503</v>
      </c>
    </row>
    <row r="27" spans="2:12" x14ac:dyDescent="0.25">
      <c r="B27">
        <v>7760.4170000000004</v>
      </c>
      <c r="C27">
        <v>7522</v>
      </c>
      <c r="E27">
        <v>7760.4170000000004</v>
      </c>
      <c r="F27">
        <v>7522</v>
      </c>
      <c r="H27">
        <v>7760.4170000000004</v>
      </c>
      <c r="I27">
        <v>7522</v>
      </c>
      <c r="K27">
        <v>7760.4170000000004</v>
      </c>
      <c r="L27">
        <v>7522</v>
      </c>
    </row>
    <row r="28" spans="2:12" x14ac:dyDescent="0.25">
      <c r="B28">
        <v>7786.4579999999996</v>
      </c>
      <c r="C28">
        <v>7540</v>
      </c>
      <c r="E28">
        <v>7786.4579999999996</v>
      </c>
      <c r="F28">
        <v>7540</v>
      </c>
      <c r="H28">
        <v>7786.4579999999996</v>
      </c>
      <c r="I28">
        <v>7540</v>
      </c>
      <c r="K28">
        <v>7786.4579999999996</v>
      </c>
      <c r="L28">
        <v>7540</v>
      </c>
    </row>
    <row r="29" spans="2:12" x14ac:dyDescent="0.25">
      <c r="B29">
        <v>7812.5</v>
      </c>
      <c r="C29">
        <v>7558</v>
      </c>
      <c r="E29">
        <v>7812.5</v>
      </c>
      <c r="F29">
        <v>7558</v>
      </c>
      <c r="H29">
        <v>7812.5</v>
      </c>
      <c r="I29">
        <v>7558</v>
      </c>
      <c r="K29">
        <v>7812.5</v>
      </c>
      <c r="L29">
        <v>7558</v>
      </c>
    </row>
    <row r="30" spans="2:12" x14ac:dyDescent="0.25">
      <c r="B30">
        <v>7838.54</v>
      </c>
      <c r="C30">
        <v>7577</v>
      </c>
      <c r="E30">
        <v>7838.54</v>
      </c>
      <c r="F30">
        <v>7577</v>
      </c>
      <c r="H30">
        <v>7838.54</v>
      </c>
      <c r="I30">
        <v>7577</v>
      </c>
      <c r="K30">
        <v>7838.54</v>
      </c>
      <c r="L30">
        <v>7577</v>
      </c>
    </row>
    <row r="31" spans="2:12" x14ac:dyDescent="0.25">
      <c r="B31">
        <v>7864.58</v>
      </c>
      <c r="C31">
        <v>7594</v>
      </c>
      <c r="E31">
        <v>7864.58</v>
      </c>
      <c r="F31">
        <v>7594</v>
      </c>
      <c r="H31">
        <v>7864.58</v>
      </c>
      <c r="I31">
        <v>7594</v>
      </c>
      <c r="K31">
        <v>7864.58</v>
      </c>
      <c r="L31">
        <v>7594</v>
      </c>
    </row>
    <row r="32" spans="2:12" x14ac:dyDescent="0.25">
      <c r="B32">
        <v>7890.6</v>
      </c>
      <c r="C32">
        <v>7612</v>
      </c>
      <c r="E32">
        <v>7890.6</v>
      </c>
      <c r="F32">
        <v>7612</v>
      </c>
      <c r="H32">
        <v>7890.6</v>
      </c>
      <c r="I32">
        <v>7612</v>
      </c>
      <c r="K32">
        <v>7890.6</v>
      </c>
      <c r="L32">
        <v>7612</v>
      </c>
    </row>
    <row r="33" spans="2:12" x14ac:dyDescent="0.25">
      <c r="B33">
        <v>7916.6</v>
      </c>
      <c r="C33">
        <v>7630</v>
      </c>
      <c r="E33">
        <v>7916.6</v>
      </c>
      <c r="F33">
        <v>7630</v>
      </c>
      <c r="H33">
        <v>7916.6</v>
      </c>
      <c r="I33">
        <v>7630</v>
      </c>
      <c r="K33">
        <v>7916.6</v>
      </c>
      <c r="L33">
        <v>7630</v>
      </c>
    </row>
    <row r="34" spans="2:12" x14ac:dyDescent="0.25">
      <c r="B34">
        <v>7942.7</v>
      </c>
      <c r="C34">
        <v>7647</v>
      </c>
      <c r="E34">
        <v>7942.7</v>
      </c>
      <c r="F34">
        <v>7647</v>
      </c>
      <c r="H34">
        <v>7942.7</v>
      </c>
      <c r="I34">
        <v>7647</v>
      </c>
      <c r="K34">
        <v>7942.7</v>
      </c>
      <c r="L34">
        <v>7647</v>
      </c>
    </row>
    <row r="35" spans="2:12" x14ac:dyDescent="0.25">
      <c r="B35">
        <v>7968.7</v>
      </c>
      <c r="C35">
        <v>7664</v>
      </c>
      <c r="E35">
        <v>7968.7</v>
      </c>
      <c r="F35">
        <v>7664</v>
      </c>
      <c r="H35">
        <v>7968.7</v>
      </c>
      <c r="I35">
        <v>7664</v>
      </c>
      <c r="K35">
        <v>7968.7</v>
      </c>
      <c r="L35">
        <v>7664</v>
      </c>
    </row>
    <row r="36" spans="2:12" x14ac:dyDescent="0.25">
      <c r="B36">
        <v>7995</v>
      </c>
      <c r="C36">
        <v>7682</v>
      </c>
      <c r="E36">
        <v>7995</v>
      </c>
      <c r="F36">
        <v>7682</v>
      </c>
      <c r="H36">
        <v>7995</v>
      </c>
      <c r="I36">
        <v>7682</v>
      </c>
      <c r="K36">
        <v>7995</v>
      </c>
      <c r="L36">
        <v>7682</v>
      </c>
    </row>
    <row r="37" spans="2:12" x14ac:dyDescent="0.25">
      <c r="B37">
        <v>8489</v>
      </c>
      <c r="C37">
        <v>7975</v>
      </c>
      <c r="E37">
        <v>8489</v>
      </c>
      <c r="F37">
        <v>7975</v>
      </c>
      <c r="H37">
        <v>8489</v>
      </c>
      <c r="I37">
        <v>7975</v>
      </c>
      <c r="K37">
        <v>8489</v>
      </c>
      <c r="L37">
        <v>7975</v>
      </c>
    </row>
    <row r="38" spans="2:12" x14ac:dyDescent="0.25">
      <c r="B38">
        <v>8516</v>
      </c>
      <c r="C38">
        <v>7989</v>
      </c>
      <c r="E38">
        <v>8516</v>
      </c>
      <c r="F38">
        <v>7989</v>
      </c>
      <c r="H38">
        <v>8516</v>
      </c>
      <c r="I38">
        <v>7989</v>
      </c>
      <c r="K38">
        <v>8516</v>
      </c>
      <c r="L38">
        <v>7989</v>
      </c>
    </row>
    <row r="39" spans="2:12" x14ac:dyDescent="0.25">
      <c r="B39">
        <v>8541</v>
      </c>
      <c r="C39">
        <v>8002</v>
      </c>
      <c r="E39">
        <v>8541</v>
      </c>
      <c r="F39">
        <v>8002</v>
      </c>
      <c r="H39">
        <v>8541</v>
      </c>
      <c r="I39">
        <v>8002</v>
      </c>
      <c r="K39">
        <v>8541</v>
      </c>
      <c r="L39">
        <v>8002</v>
      </c>
    </row>
    <row r="40" spans="2:12" x14ac:dyDescent="0.25">
      <c r="B40">
        <v>8567</v>
      </c>
      <c r="C40">
        <v>8016</v>
      </c>
      <c r="E40">
        <v>8567</v>
      </c>
      <c r="F40">
        <v>8016</v>
      </c>
      <c r="H40">
        <v>8567</v>
      </c>
      <c r="I40">
        <v>8016</v>
      </c>
      <c r="K40">
        <v>8567</v>
      </c>
      <c r="L40">
        <v>8016</v>
      </c>
    </row>
    <row r="41" spans="2:12" x14ac:dyDescent="0.25">
      <c r="B41">
        <v>8593</v>
      </c>
      <c r="C41">
        <v>8029</v>
      </c>
      <c r="E41">
        <v>8593</v>
      </c>
      <c r="F41">
        <v>8029</v>
      </c>
      <c r="H41">
        <v>8593</v>
      </c>
      <c r="I41">
        <v>8029</v>
      </c>
      <c r="K41">
        <v>8593</v>
      </c>
      <c r="L41">
        <v>8029</v>
      </c>
    </row>
    <row r="42" spans="2:12" x14ac:dyDescent="0.25">
      <c r="B42">
        <v>8619</v>
      </c>
      <c r="C42">
        <v>8042</v>
      </c>
      <c r="E42">
        <v>8619</v>
      </c>
      <c r="F42">
        <v>8042</v>
      </c>
      <c r="H42">
        <v>8619</v>
      </c>
      <c r="I42">
        <v>8042</v>
      </c>
      <c r="K42">
        <v>8619</v>
      </c>
      <c r="L42">
        <v>8042</v>
      </c>
    </row>
    <row r="43" spans="2:12" x14ac:dyDescent="0.25">
      <c r="B43">
        <v>8645</v>
      </c>
      <c r="C43">
        <v>8055</v>
      </c>
      <c r="E43">
        <v>8645</v>
      </c>
      <c r="F43">
        <v>8055</v>
      </c>
      <c r="H43">
        <v>8645</v>
      </c>
      <c r="I43">
        <v>8055</v>
      </c>
      <c r="K43">
        <v>8645</v>
      </c>
      <c r="L43">
        <v>8055</v>
      </c>
    </row>
    <row r="44" spans="2:12" x14ac:dyDescent="0.25">
      <c r="B44">
        <v>8671</v>
      </c>
      <c r="C44">
        <v>8067</v>
      </c>
      <c r="E44">
        <v>8671</v>
      </c>
      <c r="F44">
        <v>8067</v>
      </c>
      <c r="H44">
        <v>8671</v>
      </c>
      <c r="I44">
        <v>8067</v>
      </c>
      <c r="K44">
        <v>8671</v>
      </c>
      <c r="L44">
        <v>8067</v>
      </c>
    </row>
    <row r="45" spans="2:12" x14ac:dyDescent="0.25">
      <c r="B45">
        <v>8697</v>
      </c>
      <c r="C45">
        <v>8080</v>
      </c>
      <c r="E45">
        <v>8697</v>
      </c>
      <c r="F45">
        <v>8080</v>
      </c>
      <c r="H45">
        <v>8697</v>
      </c>
      <c r="I45">
        <v>8080</v>
      </c>
      <c r="K45">
        <v>8697</v>
      </c>
      <c r="L45">
        <v>8080</v>
      </c>
    </row>
    <row r="46" spans="2:12" x14ac:dyDescent="0.25">
      <c r="B46">
        <v>8724</v>
      </c>
      <c r="C46">
        <v>8092</v>
      </c>
      <c r="E46">
        <v>8724</v>
      </c>
      <c r="F46">
        <v>8092</v>
      </c>
      <c r="H46">
        <v>8724</v>
      </c>
      <c r="I46">
        <v>8092</v>
      </c>
      <c r="K46">
        <v>8724</v>
      </c>
      <c r="L46">
        <v>8092</v>
      </c>
    </row>
    <row r="47" spans="2:12" x14ac:dyDescent="0.25">
      <c r="B47">
        <v>9036</v>
      </c>
      <c r="C47">
        <v>8224</v>
      </c>
      <c r="E47">
        <v>9036</v>
      </c>
      <c r="F47">
        <v>8224</v>
      </c>
      <c r="H47">
        <v>9036</v>
      </c>
      <c r="I47">
        <v>8224</v>
      </c>
      <c r="K47">
        <v>9036</v>
      </c>
      <c r="L47">
        <v>8224</v>
      </c>
    </row>
    <row r="48" spans="2:12" x14ac:dyDescent="0.25">
      <c r="B48">
        <v>9062</v>
      </c>
      <c r="C48">
        <v>8234</v>
      </c>
      <c r="E48">
        <v>9062</v>
      </c>
      <c r="F48">
        <v>8234</v>
      </c>
      <c r="H48">
        <v>9062</v>
      </c>
      <c r="I48">
        <v>8234</v>
      </c>
      <c r="K48">
        <v>9062</v>
      </c>
      <c r="L48">
        <v>8234</v>
      </c>
    </row>
    <row r="49" spans="2:12" x14ac:dyDescent="0.25">
      <c r="B49">
        <v>9088</v>
      </c>
      <c r="C49">
        <v>8243</v>
      </c>
      <c r="E49">
        <v>9088</v>
      </c>
      <c r="F49">
        <v>8243</v>
      </c>
      <c r="H49">
        <v>9088</v>
      </c>
      <c r="I49">
        <v>8243</v>
      </c>
      <c r="K49">
        <v>9088</v>
      </c>
      <c r="L49">
        <v>8243</v>
      </c>
    </row>
    <row r="50" spans="2:12" x14ac:dyDescent="0.25">
      <c r="B50">
        <v>9114</v>
      </c>
      <c r="C50">
        <v>8253</v>
      </c>
      <c r="E50">
        <v>9114</v>
      </c>
      <c r="F50">
        <v>8253</v>
      </c>
      <c r="H50">
        <v>9114</v>
      </c>
      <c r="I50">
        <v>8253</v>
      </c>
      <c r="K50">
        <v>9114</v>
      </c>
      <c r="L50">
        <v>8253</v>
      </c>
    </row>
    <row r="51" spans="2:12" x14ac:dyDescent="0.25">
      <c r="B51">
        <v>9140</v>
      </c>
      <c r="C51">
        <v>8262</v>
      </c>
      <c r="E51">
        <v>9140</v>
      </c>
      <c r="F51">
        <v>8262</v>
      </c>
      <c r="H51">
        <v>9140</v>
      </c>
      <c r="I51">
        <v>8262</v>
      </c>
      <c r="K51">
        <v>9140</v>
      </c>
      <c r="L51">
        <v>8262</v>
      </c>
    </row>
    <row r="52" spans="2:12" x14ac:dyDescent="0.25">
      <c r="B52">
        <v>9166</v>
      </c>
      <c r="C52">
        <v>8271</v>
      </c>
      <c r="E52">
        <v>9166</v>
      </c>
      <c r="F52">
        <v>8271</v>
      </c>
      <c r="H52">
        <v>9166</v>
      </c>
      <c r="I52">
        <v>8271</v>
      </c>
      <c r="K52">
        <v>9166</v>
      </c>
      <c r="L52">
        <v>8271</v>
      </c>
    </row>
    <row r="53" spans="2:12" x14ac:dyDescent="0.25">
      <c r="B53">
        <v>9192</v>
      </c>
      <c r="C53">
        <v>8279</v>
      </c>
      <c r="E53">
        <v>9192</v>
      </c>
      <c r="F53">
        <v>8279</v>
      </c>
      <c r="H53">
        <v>9192</v>
      </c>
      <c r="I53">
        <v>8279</v>
      </c>
      <c r="K53">
        <v>9192</v>
      </c>
      <c r="L53">
        <v>8279</v>
      </c>
    </row>
    <row r="54" spans="2:12" x14ac:dyDescent="0.25">
      <c r="B54">
        <v>9218</v>
      </c>
      <c r="C54">
        <v>8288</v>
      </c>
      <c r="E54">
        <v>9218</v>
      </c>
      <c r="F54">
        <v>8288</v>
      </c>
      <c r="H54">
        <v>9218</v>
      </c>
      <c r="I54">
        <v>8288</v>
      </c>
      <c r="K54">
        <v>9218</v>
      </c>
      <c r="L54">
        <v>8288</v>
      </c>
    </row>
    <row r="55" spans="2:12" x14ac:dyDescent="0.25">
      <c r="B55">
        <v>9244</v>
      </c>
      <c r="C55">
        <v>8296</v>
      </c>
      <c r="E55">
        <v>9244</v>
      </c>
      <c r="F55">
        <v>8296</v>
      </c>
      <c r="H55">
        <v>9244</v>
      </c>
      <c r="I55">
        <v>8296</v>
      </c>
      <c r="K55">
        <v>9244</v>
      </c>
      <c r="L55">
        <v>8296</v>
      </c>
    </row>
    <row r="56" spans="2:12" x14ac:dyDescent="0.25">
      <c r="B56">
        <v>9277</v>
      </c>
      <c r="C56">
        <v>8305</v>
      </c>
      <c r="E56">
        <v>9277</v>
      </c>
      <c r="F56">
        <v>8305</v>
      </c>
      <c r="H56">
        <v>9277</v>
      </c>
      <c r="I56">
        <v>8305</v>
      </c>
      <c r="K56">
        <v>9277</v>
      </c>
      <c r="L56">
        <v>8305</v>
      </c>
    </row>
    <row r="57" spans="2:12" x14ac:dyDescent="0.25">
      <c r="B57">
        <v>9635</v>
      </c>
      <c r="C57">
        <v>8398</v>
      </c>
      <c r="E57">
        <v>9635</v>
      </c>
      <c r="F57">
        <v>8398</v>
      </c>
      <c r="H57">
        <v>9635</v>
      </c>
      <c r="I57">
        <v>8398</v>
      </c>
      <c r="K57">
        <v>9635</v>
      </c>
      <c r="L57">
        <v>8398</v>
      </c>
    </row>
    <row r="58" spans="2:12" x14ac:dyDescent="0.25">
      <c r="B58">
        <v>9661</v>
      </c>
      <c r="C58">
        <v>8403</v>
      </c>
      <c r="E58">
        <v>9661</v>
      </c>
      <c r="F58">
        <v>8403</v>
      </c>
      <c r="H58">
        <v>9661</v>
      </c>
      <c r="I58">
        <v>8403</v>
      </c>
      <c r="K58">
        <v>9661</v>
      </c>
      <c r="L58">
        <v>8403</v>
      </c>
    </row>
    <row r="59" spans="2:12" x14ac:dyDescent="0.25">
      <c r="B59">
        <v>9687</v>
      </c>
      <c r="C59">
        <v>8407</v>
      </c>
      <c r="E59">
        <v>9687</v>
      </c>
      <c r="F59">
        <v>8407</v>
      </c>
      <c r="H59">
        <v>9687</v>
      </c>
      <c r="I59">
        <v>8407</v>
      </c>
      <c r="K59">
        <v>9687</v>
      </c>
      <c r="L59">
        <v>8407</v>
      </c>
    </row>
    <row r="60" spans="2:12" x14ac:dyDescent="0.25">
      <c r="B60">
        <v>9713</v>
      </c>
      <c r="C60">
        <v>8412</v>
      </c>
      <c r="E60">
        <v>9713</v>
      </c>
      <c r="F60">
        <v>8412</v>
      </c>
      <c r="H60">
        <v>9713</v>
      </c>
      <c r="I60">
        <v>8412</v>
      </c>
      <c r="K60">
        <v>9713</v>
      </c>
      <c r="L60">
        <v>8412</v>
      </c>
    </row>
    <row r="61" spans="2:12" x14ac:dyDescent="0.25">
      <c r="B61">
        <v>9739</v>
      </c>
      <c r="C61">
        <v>8417</v>
      </c>
      <c r="E61">
        <v>9739</v>
      </c>
      <c r="F61">
        <v>8417</v>
      </c>
      <c r="H61">
        <v>9739</v>
      </c>
      <c r="I61">
        <v>8417</v>
      </c>
      <c r="K61">
        <v>9739</v>
      </c>
      <c r="L61">
        <v>8417</v>
      </c>
    </row>
    <row r="62" spans="2:12" x14ac:dyDescent="0.25">
      <c r="B62">
        <v>9765</v>
      </c>
      <c r="C62">
        <v>8421</v>
      </c>
      <c r="E62">
        <v>9765</v>
      </c>
      <c r="F62">
        <v>8421</v>
      </c>
      <c r="H62">
        <v>9765</v>
      </c>
      <c r="I62">
        <v>8421</v>
      </c>
      <c r="K62">
        <v>9765</v>
      </c>
      <c r="L62">
        <v>8421</v>
      </c>
    </row>
    <row r="63" spans="2:12" x14ac:dyDescent="0.25">
      <c r="B63">
        <v>9791</v>
      </c>
      <c r="C63">
        <v>8425</v>
      </c>
      <c r="E63">
        <v>9791</v>
      </c>
      <c r="F63">
        <v>8425</v>
      </c>
      <c r="H63">
        <v>9791</v>
      </c>
      <c r="I63">
        <v>8425</v>
      </c>
      <c r="K63">
        <v>9791</v>
      </c>
      <c r="L63">
        <v>8425</v>
      </c>
    </row>
    <row r="64" spans="2:12" x14ac:dyDescent="0.25">
      <c r="B64">
        <v>9817</v>
      </c>
      <c r="C64">
        <v>8429</v>
      </c>
      <c r="E64">
        <v>9817</v>
      </c>
      <c r="F64">
        <v>8429</v>
      </c>
      <c r="H64">
        <v>9817</v>
      </c>
      <c r="I64">
        <v>8429</v>
      </c>
      <c r="K64">
        <v>9817</v>
      </c>
      <c r="L64">
        <v>8429</v>
      </c>
    </row>
    <row r="65" spans="1:12" x14ac:dyDescent="0.25">
      <c r="B65">
        <v>9843</v>
      </c>
      <c r="C65">
        <v>8432</v>
      </c>
      <c r="E65">
        <v>9843</v>
      </c>
      <c r="F65">
        <v>8432</v>
      </c>
      <c r="H65">
        <v>9843</v>
      </c>
      <c r="I65">
        <v>8432</v>
      </c>
      <c r="K65">
        <v>9843</v>
      </c>
      <c r="L65">
        <v>8432</v>
      </c>
    </row>
    <row r="66" spans="1:12" x14ac:dyDescent="0.25">
      <c r="B66">
        <v>9869</v>
      </c>
      <c r="C66">
        <v>8436</v>
      </c>
      <c r="E66">
        <v>9869</v>
      </c>
      <c r="F66">
        <v>8436</v>
      </c>
      <c r="H66">
        <v>9869</v>
      </c>
      <c r="I66">
        <v>8436</v>
      </c>
      <c r="K66">
        <v>9869</v>
      </c>
      <c r="L66">
        <v>8436</v>
      </c>
    </row>
    <row r="67" spans="1:12" x14ac:dyDescent="0.25">
      <c r="B67">
        <v>9895</v>
      </c>
      <c r="C67">
        <v>8439</v>
      </c>
      <c r="E67">
        <v>9895</v>
      </c>
      <c r="F67">
        <v>8439</v>
      </c>
      <c r="H67">
        <v>9895</v>
      </c>
      <c r="I67">
        <v>8439</v>
      </c>
      <c r="K67">
        <v>9895</v>
      </c>
      <c r="L67">
        <v>8439</v>
      </c>
    </row>
    <row r="68" spans="1:12" x14ac:dyDescent="0.25">
      <c r="B68">
        <v>9921</v>
      </c>
      <c r="C68">
        <v>8442</v>
      </c>
      <c r="E68">
        <v>9921</v>
      </c>
      <c r="F68">
        <v>8442</v>
      </c>
      <c r="H68">
        <v>9921</v>
      </c>
      <c r="I68">
        <v>8442</v>
      </c>
      <c r="K68">
        <v>9921</v>
      </c>
      <c r="L68">
        <v>8442</v>
      </c>
    </row>
    <row r="69" spans="1:12" x14ac:dyDescent="0.25">
      <c r="B69">
        <v>9947</v>
      </c>
      <c r="C69">
        <v>8445</v>
      </c>
      <c r="E69">
        <v>9947</v>
      </c>
      <c r="F69">
        <v>8445</v>
      </c>
      <c r="H69">
        <v>9947</v>
      </c>
      <c r="I69">
        <v>8445</v>
      </c>
      <c r="K69">
        <v>9947</v>
      </c>
      <c r="L69">
        <v>8445</v>
      </c>
    </row>
    <row r="70" spans="1:12" x14ac:dyDescent="0.25">
      <c r="B70">
        <v>9973</v>
      </c>
      <c r="C70">
        <v>8447</v>
      </c>
      <c r="E70">
        <v>9973</v>
      </c>
      <c r="F70">
        <v>8447</v>
      </c>
      <c r="H70">
        <v>9973</v>
      </c>
      <c r="I70">
        <v>8447</v>
      </c>
      <c r="K70">
        <v>9973</v>
      </c>
      <c r="L70">
        <v>8447</v>
      </c>
    </row>
    <row r="71" spans="1:12" x14ac:dyDescent="0.25">
      <c r="A71" s="56"/>
      <c r="B71" s="20">
        <v>10000</v>
      </c>
      <c r="C71" s="20">
        <v>8450</v>
      </c>
      <c r="D71" s="56"/>
      <c r="E71" s="20">
        <v>10000</v>
      </c>
      <c r="F71" s="20">
        <v>8450</v>
      </c>
      <c r="H71" s="20">
        <v>10000</v>
      </c>
      <c r="I71" s="20">
        <v>8450</v>
      </c>
      <c r="K71" s="20">
        <v>10000</v>
      </c>
      <c r="L71" s="20">
        <v>8450</v>
      </c>
    </row>
    <row r="72" spans="1:12" x14ac:dyDescent="0.25">
      <c r="A72" s="56"/>
      <c r="B72" s="56">
        <v>10200</v>
      </c>
      <c r="C72" s="56">
        <v>8457</v>
      </c>
      <c r="D72" s="56"/>
      <c r="E72">
        <v>11000</v>
      </c>
      <c r="F72">
        <f>+F71-35</f>
        <v>8415</v>
      </c>
      <c r="H72">
        <f>+(H73+H71)/2</f>
        <v>11750</v>
      </c>
      <c r="I72">
        <f>+I71+61</f>
        <v>8511</v>
      </c>
      <c r="K72">
        <f>+(K73+K71)/2</f>
        <v>11750</v>
      </c>
      <c r="L72">
        <f>+L71-61</f>
        <v>8389</v>
      </c>
    </row>
    <row r="73" spans="1:12" x14ac:dyDescent="0.25">
      <c r="B73">
        <v>10400</v>
      </c>
      <c r="C73">
        <v>8464</v>
      </c>
      <c r="E73">
        <v>12000</v>
      </c>
      <c r="F73">
        <f>+F71-70</f>
        <v>8380</v>
      </c>
      <c r="H73" s="88">
        <v>13500</v>
      </c>
      <c r="I73" s="20">
        <v>8450</v>
      </c>
      <c r="K73" s="88">
        <v>13500</v>
      </c>
      <c r="L73" s="20">
        <v>8450</v>
      </c>
    </row>
    <row r="74" spans="1:12" x14ac:dyDescent="0.25">
      <c r="B74">
        <v>10600</v>
      </c>
      <c r="C74">
        <v>8471</v>
      </c>
      <c r="E74" s="88">
        <v>13500</v>
      </c>
      <c r="F74" s="88">
        <f>+F71-122</f>
        <v>8328</v>
      </c>
      <c r="G74" s="2"/>
    </row>
    <row r="75" spans="1:12" x14ac:dyDescent="0.25">
      <c r="B75">
        <v>10700</v>
      </c>
      <c r="C75">
        <v>8474</v>
      </c>
    </row>
    <row r="76" spans="1:12" x14ac:dyDescent="0.25">
      <c r="B76">
        <v>13500</v>
      </c>
      <c r="C76">
        <v>8572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95"/>
  <sheetViews>
    <sheetView topLeftCell="S135" zoomScaleNormal="100" workbookViewId="0">
      <selection activeCell="AR130" sqref="AR130"/>
    </sheetView>
  </sheetViews>
  <sheetFormatPr defaultRowHeight="15" x14ac:dyDescent="0.25"/>
  <cols>
    <col min="1" max="1" width="5" bestFit="1" customWidth="1"/>
    <col min="2" max="2" width="10" bestFit="1" customWidth="1"/>
    <col min="3" max="3" width="9" bestFit="1" customWidth="1"/>
    <col min="4" max="4" width="12.85546875" bestFit="1" customWidth="1"/>
    <col min="5" max="5" width="12.7109375" bestFit="1" customWidth="1"/>
    <col min="6" max="7" width="12" bestFit="1" customWidth="1"/>
    <col min="8" max="8" width="10.42578125" bestFit="1" customWidth="1"/>
    <col min="9" max="11" width="10.42578125" customWidth="1"/>
    <col min="12" max="12" width="11" bestFit="1" customWidth="1"/>
    <col min="13" max="13" width="9.140625" bestFit="1" customWidth="1"/>
    <col min="14" max="14" width="10" bestFit="1" customWidth="1"/>
    <col min="15" max="15" width="12.85546875" bestFit="1" customWidth="1"/>
    <col min="16" max="16" width="12.7109375" bestFit="1" customWidth="1"/>
    <col min="17" max="17" width="12" bestFit="1" customWidth="1"/>
    <col min="18" max="19" width="12" customWidth="1"/>
    <col min="20" max="20" width="12" bestFit="1" customWidth="1"/>
    <col min="21" max="21" width="12.140625" bestFit="1" customWidth="1"/>
    <col min="26" max="26" width="12.7109375" bestFit="1" customWidth="1"/>
    <col min="27" max="27" width="9.28515625" bestFit="1" customWidth="1"/>
    <col min="28" max="29" width="13.140625" bestFit="1" customWidth="1"/>
    <col min="32" max="32" width="11.85546875" customWidth="1"/>
    <col min="33" max="33" width="11.28515625" customWidth="1"/>
    <col min="34" max="35" width="14.42578125" customWidth="1"/>
    <col min="39" max="39" width="11.42578125" customWidth="1"/>
    <col min="41" max="41" width="10" customWidth="1"/>
    <col min="42" max="42" width="11" customWidth="1"/>
    <col min="43" max="43" width="11.85546875" customWidth="1"/>
    <col min="44" max="44" width="12.7109375" customWidth="1"/>
    <col min="45" max="45" width="16.28515625" customWidth="1"/>
  </cols>
  <sheetData>
    <row r="3" spans="1:25" x14ac:dyDescent="0.25">
      <c r="A3" s="8"/>
      <c r="B3" s="8"/>
      <c r="C3" s="8"/>
      <c r="D3" s="8"/>
      <c r="E3" s="8"/>
      <c r="F3" s="8"/>
      <c r="G3" s="8"/>
    </row>
    <row r="4" spans="1:25" x14ac:dyDescent="0.25">
      <c r="A4" s="7"/>
      <c r="B4" s="7"/>
      <c r="C4" s="7"/>
      <c r="D4" s="7"/>
      <c r="E4" s="5"/>
    </row>
    <row r="5" spans="1:25" x14ac:dyDescent="0.25">
      <c r="A5" s="98" t="s">
        <v>36</v>
      </c>
      <c r="B5" s="98"/>
      <c r="C5" s="98"/>
      <c r="D5" s="98"/>
      <c r="E5" s="98"/>
      <c r="F5" s="98"/>
      <c r="G5" s="98"/>
      <c r="L5" s="98" t="s">
        <v>37</v>
      </c>
      <c r="M5" s="98"/>
      <c r="N5" s="98"/>
      <c r="O5" s="98"/>
      <c r="P5" s="98"/>
      <c r="Q5" s="98"/>
      <c r="R5" s="98"/>
      <c r="S5" s="98"/>
      <c r="T5" s="98"/>
    </row>
    <row r="6" spans="1:25" x14ac:dyDescent="0.25">
      <c r="A6" s="98"/>
      <c r="B6" s="98"/>
      <c r="C6" s="98"/>
      <c r="D6" s="98"/>
      <c r="E6" s="98"/>
      <c r="F6" s="98"/>
      <c r="G6" s="98"/>
      <c r="L6" s="98"/>
      <c r="M6" s="98"/>
      <c r="N6" s="98"/>
      <c r="O6" s="98"/>
      <c r="P6" s="98"/>
      <c r="Q6" s="98"/>
      <c r="R6" s="98"/>
      <c r="S6" s="98"/>
      <c r="T6" s="98"/>
    </row>
    <row r="7" spans="1:25" x14ac:dyDescent="0.25">
      <c r="A7" s="98"/>
      <c r="B7" s="98"/>
      <c r="C7" s="98"/>
      <c r="D7" s="98"/>
      <c r="E7" s="98"/>
      <c r="F7" s="98"/>
      <c r="G7" s="98"/>
      <c r="L7" s="98"/>
      <c r="M7" s="98"/>
      <c r="N7" s="98"/>
      <c r="O7" s="98"/>
      <c r="P7" s="98"/>
      <c r="Q7" s="98"/>
      <c r="R7" s="98"/>
      <c r="S7" s="98"/>
      <c r="T7" s="98"/>
      <c r="X7" t="s">
        <v>5</v>
      </c>
      <c r="Y7" t="s">
        <v>38</v>
      </c>
    </row>
    <row r="8" spans="1:25" x14ac:dyDescent="0.25">
      <c r="A8" s="98"/>
      <c r="B8" s="98"/>
      <c r="C8" s="98"/>
      <c r="D8" s="98"/>
      <c r="E8" s="98"/>
      <c r="F8" s="98"/>
      <c r="G8" s="98"/>
      <c r="L8" s="98"/>
      <c r="M8" s="98"/>
      <c r="N8" s="98"/>
      <c r="O8" s="98"/>
      <c r="P8" s="98"/>
      <c r="Q8" s="98"/>
      <c r="R8" s="98"/>
      <c r="S8" s="98"/>
      <c r="T8" s="98"/>
      <c r="W8" t="s">
        <v>4</v>
      </c>
      <c r="X8" s="97" t="s">
        <v>39</v>
      </c>
      <c r="Y8" s="97"/>
    </row>
    <row r="9" spans="1:25" x14ac:dyDescent="0.25">
      <c r="A9" s="6" t="s">
        <v>3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12</v>
      </c>
      <c r="G9" s="5" t="s">
        <v>13</v>
      </c>
      <c r="H9" s="5"/>
      <c r="I9" s="5"/>
      <c r="J9" s="5"/>
      <c r="K9" s="5"/>
      <c r="L9" s="6" t="s">
        <v>3</v>
      </c>
      <c r="M9" s="5" t="s">
        <v>8</v>
      </c>
      <c r="N9" s="5" t="s">
        <v>9</v>
      </c>
      <c r="O9" s="5" t="s">
        <v>10</v>
      </c>
      <c r="P9" s="5" t="s">
        <v>11</v>
      </c>
      <c r="Q9" s="5" t="s">
        <v>12</v>
      </c>
      <c r="R9" s="5"/>
      <c r="S9" s="5"/>
      <c r="T9" s="5" t="s">
        <v>13</v>
      </c>
      <c r="W9">
        <v>2.875</v>
      </c>
      <c r="X9">
        <v>131597.69677499999</v>
      </c>
      <c r="Y9">
        <v>26412.304469999995</v>
      </c>
    </row>
    <row r="10" spans="1:25" x14ac:dyDescent="0.25">
      <c r="A10" s="2">
        <v>1</v>
      </c>
      <c r="B10" s="2">
        <v>12.34947</v>
      </c>
      <c r="C10" s="2">
        <v>2.7085859999999999</v>
      </c>
      <c r="D10">
        <f>365*B10*5</f>
        <v>22537.782750000002</v>
      </c>
      <c r="E10">
        <f>365*C10*3</f>
        <v>2965.9016699999997</v>
      </c>
      <c r="F10">
        <f>3500-0.012*D10</f>
        <v>3229.5466070000002</v>
      </c>
      <c r="G10">
        <f>3500-0.014*E10</f>
        <v>3458.4773766200001</v>
      </c>
      <c r="L10" s="2">
        <v>1</v>
      </c>
      <c r="M10" s="2">
        <v>13.123620000000001</v>
      </c>
      <c r="N10" s="2">
        <v>2.7378559999999998</v>
      </c>
      <c r="O10">
        <f>365*M10*5</f>
        <v>23950.606500000002</v>
      </c>
      <c r="P10">
        <f>365*N10*3</f>
        <v>2997.9523199999999</v>
      </c>
      <c r="Q10">
        <f>3500-0.012*O10</f>
        <v>3212.5927219999999</v>
      </c>
      <c r="T10">
        <f>3500-0.014*P10</f>
        <v>3458.02866752</v>
      </c>
      <c r="W10">
        <v>3.5</v>
      </c>
      <c r="X10">
        <v>135734.20892500001</v>
      </c>
      <c r="Y10">
        <v>26767.826880000001</v>
      </c>
    </row>
    <row r="11" spans="1:25" x14ac:dyDescent="0.25">
      <c r="A11" s="2">
        <v>2</v>
      </c>
      <c r="B11" s="2">
        <v>10.698079999999999</v>
      </c>
      <c r="C11" s="2">
        <v>2.6406520000000002</v>
      </c>
      <c r="D11">
        <f>365*B11*5+D10</f>
        <v>42061.778749999998</v>
      </c>
      <c r="E11">
        <f>365*C11*3+E10</f>
        <v>5857.41561</v>
      </c>
      <c r="F11">
        <f>3500-0.012*D11</f>
        <v>2995.2586550000001</v>
      </c>
      <c r="G11">
        <f>3500-0.014*E11</f>
        <v>3417.9961814600001</v>
      </c>
      <c r="L11" s="2">
        <v>2</v>
      </c>
      <c r="M11" s="2">
        <v>11.190289999999999</v>
      </c>
      <c r="N11" s="2">
        <v>2.6679539999999999</v>
      </c>
      <c r="O11">
        <f>365*M11*5+O10</f>
        <v>44372.885750000001</v>
      </c>
      <c r="P11">
        <f>365*N11*3+P10</f>
        <v>5919.3619499999995</v>
      </c>
      <c r="Q11">
        <f>3500-0.012*O11</f>
        <v>2967.5253709999997</v>
      </c>
      <c r="T11">
        <f>3500-0.014*P11</f>
        <v>3417.1289327</v>
      </c>
      <c r="W11">
        <v>4</v>
      </c>
      <c r="X11">
        <v>138025.726375</v>
      </c>
      <c r="Y11">
        <v>27047.025599999997</v>
      </c>
    </row>
    <row r="12" spans="1:25" x14ac:dyDescent="0.25">
      <c r="A12" s="2">
        <v>3</v>
      </c>
      <c r="B12" s="2">
        <v>9.3020700000000005</v>
      </c>
      <c r="C12" s="2">
        <v>2.5734300000000001</v>
      </c>
      <c r="D12">
        <f t="shared" ref="D12:D19" si="0">365*B12*5+D11</f>
        <v>59038.056499999999</v>
      </c>
      <c r="E12">
        <f t="shared" ref="E12:E19" si="1">365*C12*3+E11</f>
        <v>8675.3214599999992</v>
      </c>
      <c r="F12">
        <f t="shared" ref="F12:F19" si="2">3500-0.012*D12</f>
        <v>2791.543322</v>
      </c>
      <c r="G12">
        <f t="shared" ref="G12:G19" si="3">3500-0.014*E12</f>
        <v>3378.5454995599998</v>
      </c>
      <c r="L12" s="2">
        <v>3</v>
      </c>
      <c r="M12" s="2">
        <v>9.5923470000000002</v>
      </c>
      <c r="N12" s="2">
        <v>2.6023499999999999</v>
      </c>
      <c r="O12">
        <f t="shared" ref="O12:O19" si="4">365*M12*5+O11</f>
        <v>61878.919025000003</v>
      </c>
      <c r="P12">
        <f t="shared" ref="P12:P19" si="5">365*N12*3+P11</f>
        <v>8768.9351999999999</v>
      </c>
      <c r="Q12">
        <f t="shared" ref="Q12:Q19" si="6">3500-0.012*O12</f>
        <v>2757.4529717</v>
      </c>
      <c r="T12">
        <f t="shared" ref="T12:T19" si="7">3500-0.014*P12</f>
        <v>3377.2349072000002</v>
      </c>
      <c r="W12">
        <v>4.5</v>
      </c>
      <c r="X12">
        <v>139904.3175</v>
      </c>
      <c r="Y12">
        <v>27211.343489999996</v>
      </c>
    </row>
    <row r="13" spans="1:25" x14ac:dyDescent="0.25">
      <c r="A13" s="2">
        <v>4</v>
      </c>
      <c r="B13" s="2">
        <v>8.1087640000000007</v>
      </c>
      <c r="C13" s="2">
        <v>2.504578</v>
      </c>
      <c r="D13">
        <f t="shared" si="0"/>
        <v>73836.550799999997</v>
      </c>
      <c r="E13">
        <f t="shared" si="1"/>
        <v>11417.834369999999</v>
      </c>
      <c r="F13">
        <f t="shared" si="2"/>
        <v>2613.9613903999998</v>
      </c>
      <c r="G13">
        <f t="shared" si="3"/>
        <v>3340.1503188199999</v>
      </c>
      <c r="L13" s="2">
        <v>4</v>
      </c>
      <c r="M13" s="2">
        <v>8.2878849999999993</v>
      </c>
      <c r="N13" s="2">
        <v>2.532921</v>
      </c>
      <c r="O13">
        <f t="shared" si="4"/>
        <v>77004.309150000001</v>
      </c>
      <c r="P13">
        <f t="shared" si="5"/>
        <v>11542.483694999999</v>
      </c>
      <c r="Q13">
        <f t="shared" si="6"/>
        <v>2575.9482902</v>
      </c>
      <c r="T13">
        <f t="shared" si="7"/>
        <v>3338.40522827</v>
      </c>
    </row>
    <row r="14" spans="1:25" x14ac:dyDescent="0.25">
      <c r="A14" s="2">
        <v>5</v>
      </c>
      <c r="B14" s="2">
        <v>7.0829089999999999</v>
      </c>
      <c r="C14" s="2">
        <v>2.4283760000000001</v>
      </c>
      <c r="D14">
        <f t="shared" si="0"/>
        <v>86762.859725000002</v>
      </c>
      <c r="E14">
        <f t="shared" si="1"/>
        <v>14076.906089999999</v>
      </c>
      <c r="F14">
        <f t="shared" si="2"/>
        <v>2458.8456833</v>
      </c>
      <c r="G14">
        <f t="shared" si="3"/>
        <v>3302.92331474</v>
      </c>
      <c r="L14" s="2">
        <v>5</v>
      </c>
      <c r="M14" s="2">
        <v>7.2035140000000002</v>
      </c>
      <c r="N14" s="2">
        <v>2.4669020000000002</v>
      </c>
      <c r="O14">
        <f t="shared" si="4"/>
        <v>90150.722200000004</v>
      </c>
      <c r="P14">
        <f t="shared" si="5"/>
        <v>14243.741384999999</v>
      </c>
      <c r="Q14">
        <f t="shared" si="6"/>
        <v>2418.1913335999998</v>
      </c>
      <c r="T14">
        <f t="shared" si="7"/>
        <v>3300.5876206100002</v>
      </c>
    </row>
    <row r="15" spans="1:25" x14ac:dyDescent="0.25">
      <c r="A15" s="2">
        <v>6</v>
      </c>
      <c r="B15" s="2">
        <v>6.1912339999999997</v>
      </c>
      <c r="C15" s="2">
        <v>2.3675899999999999</v>
      </c>
      <c r="D15">
        <f t="shared" si="0"/>
        <v>98061.861774999998</v>
      </c>
      <c r="E15">
        <f t="shared" si="1"/>
        <v>16669.417139999998</v>
      </c>
      <c r="F15">
        <f t="shared" si="2"/>
        <v>2323.2576587000003</v>
      </c>
      <c r="G15">
        <f t="shared" si="3"/>
        <v>3266.6281600400002</v>
      </c>
      <c r="L15" s="2">
        <v>6</v>
      </c>
      <c r="M15" s="2">
        <v>6.3018000000000001</v>
      </c>
      <c r="N15" s="2">
        <v>2.4034979999999999</v>
      </c>
      <c r="O15">
        <f t="shared" si="4"/>
        <v>101651.50720000001</v>
      </c>
      <c r="P15">
        <f t="shared" si="5"/>
        <v>16875.571694999999</v>
      </c>
      <c r="Q15">
        <f t="shared" si="6"/>
        <v>2280.1819135999999</v>
      </c>
      <c r="T15">
        <f t="shared" si="7"/>
        <v>3263.7419962700001</v>
      </c>
    </row>
    <row r="16" spans="1:25" x14ac:dyDescent="0.25">
      <c r="A16" s="2">
        <v>7</v>
      </c>
      <c r="B16" s="2">
        <v>5.4600150000000003</v>
      </c>
      <c r="C16" s="2">
        <v>2.310082</v>
      </c>
      <c r="D16">
        <f t="shared" si="0"/>
        <v>108026.38915</v>
      </c>
      <c r="E16">
        <f t="shared" si="1"/>
        <v>19198.956929999997</v>
      </c>
      <c r="F16">
        <f t="shared" si="2"/>
        <v>2203.6833302</v>
      </c>
      <c r="G16">
        <f t="shared" si="3"/>
        <v>3231.2146029800001</v>
      </c>
      <c r="L16" s="2">
        <v>7</v>
      </c>
      <c r="M16" s="2">
        <v>5.5776830000000004</v>
      </c>
      <c r="N16" s="2">
        <v>2.3459249999999998</v>
      </c>
      <c r="O16">
        <f t="shared" si="4"/>
        <v>111830.77867500001</v>
      </c>
      <c r="P16">
        <f t="shared" si="5"/>
        <v>19444.359570000001</v>
      </c>
      <c r="Q16">
        <f t="shared" si="6"/>
        <v>2158.0306559000001</v>
      </c>
      <c r="T16">
        <f t="shared" si="7"/>
        <v>3227.7789660200001</v>
      </c>
    </row>
    <row r="17" spans="1:20" x14ac:dyDescent="0.25">
      <c r="A17" s="2">
        <v>8</v>
      </c>
      <c r="B17" s="2">
        <v>4.8475020000000004</v>
      </c>
      <c r="C17" s="2">
        <v>2.246677</v>
      </c>
      <c r="D17">
        <f t="shared" si="0"/>
        <v>116873.0803</v>
      </c>
      <c r="E17">
        <f t="shared" si="1"/>
        <v>21659.068244999995</v>
      </c>
      <c r="F17">
        <f t="shared" si="2"/>
        <v>2097.5230363999999</v>
      </c>
      <c r="G17">
        <f t="shared" si="3"/>
        <v>3196.7730445699999</v>
      </c>
      <c r="L17" s="2">
        <v>8</v>
      </c>
      <c r="M17" s="2">
        <v>4.8922220000000003</v>
      </c>
      <c r="N17" s="2">
        <v>2.286591</v>
      </c>
      <c r="O17">
        <f t="shared" si="4"/>
        <v>120759.08382500001</v>
      </c>
      <c r="P17">
        <f t="shared" si="5"/>
        <v>21948.176715000001</v>
      </c>
      <c r="Q17">
        <f t="shared" si="6"/>
        <v>2050.8909941000002</v>
      </c>
      <c r="T17">
        <f t="shared" si="7"/>
        <v>3192.7255259899998</v>
      </c>
    </row>
    <row r="18" spans="1:20" x14ac:dyDescent="0.25">
      <c r="A18" s="2">
        <v>9</v>
      </c>
      <c r="B18" s="2">
        <v>4.266553</v>
      </c>
      <c r="C18" s="2">
        <v>2.1992129999999999</v>
      </c>
      <c r="D18">
        <f t="shared" si="0"/>
        <v>124659.539525</v>
      </c>
      <c r="E18">
        <f t="shared" si="1"/>
        <v>24067.206479999993</v>
      </c>
      <c r="F18">
        <f t="shared" si="2"/>
        <v>2004.0855257000001</v>
      </c>
      <c r="G18">
        <f t="shared" si="3"/>
        <v>3163.05910928</v>
      </c>
      <c r="L18" s="2">
        <v>9</v>
      </c>
      <c r="M18" s="2">
        <v>4.3466940000000003</v>
      </c>
      <c r="N18" s="2">
        <v>2.228415</v>
      </c>
      <c r="O18">
        <f t="shared" si="4"/>
        <v>128691.80037500001</v>
      </c>
      <c r="P18">
        <f t="shared" si="5"/>
        <v>24388.291140000001</v>
      </c>
      <c r="Q18">
        <f t="shared" si="6"/>
        <v>1955.6983954999998</v>
      </c>
      <c r="T18">
        <f t="shared" si="7"/>
        <v>3158.5639240400001</v>
      </c>
    </row>
    <row r="19" spans="1:20" x14ac:dyDescent="0.25">
      <c r="A19" s="2">
        <v>10</v>
      </c>
      <c r="B19" s="2">
        <v>3.8017300000000001</v>
      </c>
      <c r="C19" s="2">
        <v>2.141642</v>
      </c>
      <c r="D19">
        <f t="shared" si="0"/>
        <v>131597.69677499999</v>
      </c>
      <c r="E19">
        <f t="shared" si="1"/>
        <v>26412.304469999995</v>
      </c>
      <c r="F19">
        <f t="shared" si="2"/>
        <v>1920.8276387000001</v>
      </c>
      <c r="G19">
        <f t="shared" si="3"/>
        <v>3130.2277374200003</v>
      </c>
      <c r="L19" s="2">
        <v>10</v>
      </c>
      <c r="M19" s="2">
        <v>3.858854</v>
      </c>
      <c r="N19" s="2">
        <v>2.173092</v>
      </c>
      <c r="O19">
        <f t="shared" si="4"/>
        <v>135734.20892500001</v>
      </c>
      <c r="P19">
        <f t="shared" si="5"/>
        <v>26767.826880000001</v>
      </c>
      <c r="Q19">
        <f t="shared" si="6"/>
        <v>1871.1894928999998</v>
      </c>
      <c r="T19">
        <f t="shared" si="7"/>
        <v>3125.25042368</v>
      </c>
    </row>
    <row r="22" spans="1:20" x14ac:dyDescent="0.25">
      <c r="A22" s="98" t="s">
        <v>40</v>
      </c>
      <c r="B22" s="98"/>
      <c r="C22" s="98"/>
      <c r="D22" s="98"/>
      <c r="E22" s="98"/>
      <c r="F22" s="98"/>
      <c r="G22" s="98"/>
      <c r="L22" s="98" t="s">
        <v>41</v>
      </c>
      <c r="M22" s="98"/>
      <c r="N22" s="98"/>
      <c r="O22" s="98"/>
      <c r="P22" s="98"/>
      <c r="Q22" s="98"/>
      <c r="R22" s="98"/>
      <c r="S22" s="98"/>
      <c r="T22" s="98"/>
    </row>
    <row r="23" spans="1:20" x14ac:dyDescent="0.25">
      <c r="A23" s="98"/>
      <c r="B23" s="98"/>
      <c r="C23" s="98"/>
      <c r="D23" s="98"/>
      <c r="E23" s="98"/>
      <c r="F23" s="98"/>
      <c r="G23" s="98"/>
      <c r="L23" s="98"/>
      <c r="M23" s="98"/>
      <c r="N23" s="98"/>
      <c r="O23" s="98"/>
      <c r="P23" s="98"/>
      <c r="Q23" s="98"/>
      <c r="R23" s="98"/>
      <c r="S23" s="98"/>
      <c r="T23" s="98"/>
    </row>
    <row r="24" spans="1:20" x14ac:dyDescent="0.25">
      <c r="A24" s="98"/>
      <c r="B24" s="98"/>
      <c r="C24" s="98"/>
      <c r="D24" s="98"/>
      <c r="E24" s="98"/>
      <c r="F24" s="98"/>
      <c r="G24" s="98"/>
      <c r="L24" s="98"/>
      <c r="M24" s="98"/>
      <c r="N24" s="98"/>
      <c r="O24" s="98"/>
      <c r="P24" s="98"/>
      <c r="Q24" s="98"/>
      <c r="R24" s="98"/>
      <c r="S24" s="98"/>
      <c r="T24" s="98"/>
    </row>
    <row r="25" spans="1:20" x14ac:dyDescent="0.25">
      <c r="A25" s="98"/>
      <c r="B25" s="98"/>
      <c r="C25" s="98"/>
      <c r="D25" s="98"/>
      <c r="E25" s="98"/>
      <c r="F25" s="98"/>
      <c r="G25" s="98"/>
      <c r="L25" s="98"/>
      <c r="M25" s="98"/>
      <c r="N25" s="98"/>
      <c r="O25" s="98"/>
      <c r="P25" s="98"/>
      <c r="Q25" s="98"/>
      <c r="R25" s="98"/>
      <c r="S25" s="98"/>
      <c r="T25" s="98"/>
    </row>
    <row r="26" spans="1:20" x14ac:dyDescent="0.25">
      <c r="A26" s="6" t="s">
        <v>3</v>
      </c>
      <c r="B26" s="5" t="s">
        <v>8</v>
      </c>
      <c r="C26" s="5" t="s">
        <v>9</v>
      </c>
      <c r="D26" s="5" t="s">
        <v>10</v>
      </c>
      <c r="E26" s="5" t="s">
        <v>11</v>
      </c>
      <c r="F26" s="5" t="s">
        <v>12</v>
      </c>
      <c r="G26" s="5" t="s">
        <v>13</v>
      </c>
      <c r="L26" s="6" t="s">
        <v>3</v>
      </c>
      <c r="M26" s="5" t="s">
        <v>8</v>
      </c>
      <c r="N26" s="5" t="s">
        <v>9</v>
      </c>
      <c r="O26" s="5" t="s">
        <v>10</v>
      </c>
      <c r="P26" s="5" t="s">
        <v>11</v>
      </c>
      <c r="Q26" s="5" t="s">
        <v>12</v>
      </c>
      <c r="R26" s="5"/>
      <c r="S26" s="5"/>
      <c r="T26" s="5" t="s">
        <v>13</v>
      </c>
    </row>
    <row r="27" spans="1:20" x14ac:dyDescent="0.25">
      <c r="A27" s="2">
        <v>1</v>
      </c>
      <c r="B27" s="2">
        <v>13.4009</v>
      </c>
      <c r="C27" s="2">
        <v>2.7620640000000001</v>
      </c>
      <c r="D27">
        <f>365*B27*5</f>
        <v>24456.642499999998</v>
      </c>
      <c r="E27">
        <f>365*C27*3</f>
        <v>3024.4600799999998</v>
      </c>
      <c r="F27">
        <f>3500-0.012*D27</f>
        <v>3206.5202899999999</v>
      </c>
      <c r="G27">
        <f>3500-0.014*E27</f>
        <v>3457.6575588800001</v>
      </c>
      <c r="L27" s="2">
        <v>1</v>
      </c>
      <c r="M27" s="2">
        <v>13.592359999999999</v>
      </c>
      <c r="N27" s="2">
        <v>2.7820779999999998</v>
      </c>
      <c r="O27">
        <f>365*M27*5</f>
        <v>24806.057000000001</v>
      </c>
      <c r="P27">
        <f>365*N27*3</f>
        <v>3046.3754099999996</v>
      </c>
      <c r="Q27">
        <f>3500-0.012*O27</f>
        <v>3202.3273159999999</v>
      </c>
      <c r="T27">
        <f>3500-0.014*P27</f>
        <v>3457.3507442599998</v>
      </c>
    </row>
    <row r="28" spans="1:20" x14ac:dyDescent="0.25">
      <c r="A28" s="2">
        <v>2</v>
      </c>
      <c r="B28" s="2">
        <v>11.37945</v>
      </c>
      <c r="C28" s="2">
        <v>2.7035659999999999</v>
      </c>
      <c r="D28">
        <f>365*B28*5+D27</f>
        <v>45224.138749999998</v>
      </c>
      <c r="E28">
        <f>365*C28*3+E27</f>
        <v>5984.8648499999999</v>
      </c>
      <c r="F28">
        <f>3500-0.012*D28</f>
        <v>2957.3103350000001</v>
      </c>
      <c r="G28">
        <f>3500-0.014*E28</f>
        <v>3416.2118921000001</v>
      </c>
      <c r="L28" s="2">
        <v>2</v>
      </c>
      <c r="M28" s="2">
        <v>11.53318</v>
      </c>
      <c r="N28" s="2">
        <v>2.7117909999999998</v>
      </c>
      <c r="O28">
        <f>365*M28*5+O27</f>
        <v>45854.110500000003</v>
      </c>
      <c r="P28">
        <f>365*N28*3+P27</f>
        <v>6015.7865549999988</v>
      </c>
      <c r="Q28">
        <f>3500-0.012*O28</f>
        <v>2949.7506739999999</v>
      </c>
      <c r="T28">
        <f>3500-0.014*P28</f>
        <v>3415.7789882299999</v>
      </c>
    </row>
    <row r="29" spans="1:20" x14ac:dyDescent="0.25">
      <c r="A29" s="2">
        <v>3</v>
      </c>
      <c r="B29" s="2">
        <v>9.7420299999999997</v>
      </c>
      <c r="C29" s="2">
        <v>2.6267749999999999</v>
      </c>
      <c r="D29">
        <f t="shared" ref="D29:D36" si="8">365*B29*5+D28</f>
        <v>63003.343499999995</v>
      </c>
      <c r="E29">
        <f t="shared" ref="E29:E36" si="9">365*C29*3+E28</f>
        <v>8861.1834749999998</v>
      </c>
      <c r="F29">
        <f t="shared" ref="F29:F36" si="10">3500-0.012*D29</f>
        <v>2743.9598780000001</v>
      </c>
      <c r="G29">
        <f t="shared" ref="G29:G36" si="11">3500-0.014*E29</f>
        <v>3375.9434313500001</v>
      </c>
      <c r="L29" s="2">
        <v>3</v>
      </c>
      <c r="M29" s="2">
        <v>9.8904759999999996</v>
      </c>
      <c r="N29" s="2">
        <v>2.6478090000000001</v>
      </c>
      <c r="O29">
        <f t="shared" ref="O29:O36" si="12">365*M29*5+O28</f>
        <v>63904.229200000002</v>
      </c>
      <c r="P29">
        <f t="shared" ref="P29:P36" si="13">365*N29*3+P28</f>
        <v>8915.1374099999994</v>
      </c>
      <c r="Q29">
        <f t="shared" ref="Q29:Q36" si="14">3500-0.012*O29</f>
        <v>2733.1492496000001</v>
      </c>
      <c r="T29">
        <f t="shared" ref="T29:T36" si="15">3500-0.014*P29</f>
        <v>3375.1880762599999</v>
      </c>
    </row>
    <row r="30" spans="1:20" x14ac:dyDescent="0.25">
      <c r="A30" s="2">
        <v>4</v>
      </c>
      <c r="B30" s="2">
        <v>8.4152310000000003</v>
      </c>
      <c r="C30" s="2">
        <v>2.5577899999999998</v>
      </c>
      <c r="D30">
        <f t="shared" si="8"/>
        <v>78361.140075000003</v>
      </c>
      <c r="E30">
        <f t="shared" si="9"/>
        <v>11661.963524999999</v>
      </c>
      <c r="F30">
        <f t="shared" si="10"/>
        <v>2559.6663190999998</v>
      </c>
      <c r="G30">
        <f t="shared" si="11"/>
        <v>3336.7325106500002</v>
      </c>
      <c r="L30" s="2">
        <v>4</v>
      </c>
      <c r="M30" s="2">
        <v>8.5569190000000006</v>
      </c>
      <c r="N30" s="2">
        <v>2.5762139999999998</v>
      </c>
      <c r="O30">
        <f t="shared" si="12"/>
        <v>79520.606375000003</v>
      </c>
      <c r="P30">
        <f t="shared" si="13"/>
        <v>11736.09174</v>
      </c>
      <c r="Q30">
        <f t="shared" si="14"/>
        <v>2545.7527234999998</v>
      </c>
      <c r="T30">
        <f t="shared" si="15"/>
        <v>3335.6947156400001</v>
      </c>
    </row>
    <row r="31" spans="1:20" x14ac:dyDescent="0.25">
      <c r="A31" s="2">
        <v>5</v>
      </c>
      <c r="B31" s="2">
        <v>7.3294930000000003</v>
      </c>
      <c r="C31" s="2">
        <v>2.4919880000000001</v>
      </c>
      <c r="D31">
        <f t="shared" si="8"/>
        <v>91737.464800000002</v>
      </c>
      <c r="E31">
        <f t="shared" si="9"/>
        <v>14390.690385</v>
      </c>
      <c r="F31">
        <f t="shared" si="10"/>
        <v>2399.1504224</v>
      </c>
      <c r="G31">
        <f t="shared" si="11"/>
        <v>3298.53033461</v>
      </c>
      <c r="L31" s="2">
        <v>5</v>
      </c>
      <c r="M31" s="2">
        <v>7.4448999999999996</v>
      </c>
      <c r="N31" s="2">
        <v>2.50935</v>
      </c>
      <c r="O31">
        <f t="shared" si="12"/>
        <v>93107.548875000008</v>
      </c>
      <c r="P31">
        <f t="shared" si="13"/>
        <v>14483.82999</v>
      </c>
      <c r="Q31">
        <f t="shared" si="14"/>
        <v>2382.7094134999998</v>
      </c>
      <c r="T31">
        <f t="shared" si="15"/>
        <v>3297.2263801399999</v>
      </c>
    </row>
    <row r="32" spans="1:20" x14ac:dyDescent="0.25">
      <c r="A32" s="2">
        <v>6</v>
      </c>
      <c r="B32" s="2">
        <v>6.4233849999999997</v>
      </c>
      <c r="C32" s="2">
        <v>2.4294310000000001</v>
      </c>
      <c r="D32">
        <f t="shared" si="8"/>
        <v>103460.142425</v>
      </c>
      <c r="E32">
        <f t="shared" si="9"/>
        <v>17050.91733</v>
      </c>
      <c r="F32">
        <f t="shared" si="10"/>
        <v>2258.4782909</v>
      </c>
      <c r="G32">
        <f t="shared" si="11"/>
        <v>3261.2871573799998</v>
      </c>
      <c r="L32" s="2">
        <v>6</v>
      </c>
      <c r="M32" s="2">
        <v>6.5116399999999999</v>
      </c>
      <c r="N32" s="2">
        <v>2.444753</v>
      </c>
      <c r="O32">
        <f t="shared" si="12"/>
        <v>104991.29187500001</v>
      </c>
      <c r="P32">
        <f t="shared" si="13"/>
        <v>17160.834524999998</v>
      </c>
      <c r="Q32">
        <f t="shared" si="14"/>
        <v>2240.1044974999995</v>
      </c>
      <c r="T32">
        <f t="shared" si="15"/>
        <v>3259.7483166500001</v>
      </c>
    </row>
    <row r="33" spans="1:20" x14ac:dyDescent="0.25">
      <c r="A33" s="2">
        <v>7</v>
      </c>
      <c r="B33" s="2">
        <v>5.6180469999999998</v>
      </c>
      <c r="C33" s="2">
        <v>2.3683200000000002</v>
      </c>
      <c r="D33">
        <f t="shared" si="8"/>
        <v>113713.07819999999</v>
      </c>
      <c r="E33">
        <f t="shared" si="9"/>
        <v>19644.227729999999</v>
      </c>
      <c r="F33">
        <f t="shared" si="10"/>
        <v>2135.4430616</v>
      </c>
      <c r="G33">
        <f t="shared" si="11"/>
        <v>3224.9808117799998</v>
      </c>
      <c r="L33" s="2">
        <v>7</v>
      </c>
      <c r="M33" s="2">
        <v>5.6904469999999998</v>
      </c>
      <c r="N33" s="2">
        <v>2.3881000000000001</v>
      </c>
      <c r="O33">
        <f t="shared" si="12"/>
        <v>115376.35765000001</v>
      </c>
      <c r="P33">
        <f t="shared" si="13"/>
        <v>19775.804024999998</v>
      </c>
      <c r="Q33">
        <f t="shared" si="14"/>
        <v>2115.4837081999999</v>
      </c>
      <c r="T33">
        <f t="shared" si="15"/>
        <v>3223.1387436499999</v>
      </c>
    </row>
    <row r="34" spans="1:20" ht="15" customHeight="1" x14ac:dyDescent="0.25">
      <c r="A34" s="2">
        <v>8</v>
      </c>
      <c r="B34" s="2">
        <v>4.9879300000000004</v>
      </c>
      <c r="C34" s="2">
        <v>2.3091170000000001</v>
      </c>
      <c r="D34">
        <f t="shared" si="8"/>
        <v>122816.05045</v>
      </c>
      <c r="E34">
        <f t="shared" si="9"/>
        <v>22172.710844999998</v>
      </c>
      <c r="F34">
        <f t="shared" si="10"/>
        <v>2026.2073946</v>
      </c>
      <c r="G34">
        <f t="shared" si="11"/>
        <v>3189.5820481700002</v>
      </c>
      <c r="L34" s="2">
        <v>8</v>
      </c>
      <c r="M34" s="2">
        <v>5.0723830000000003</v>
      </c>
      <c r="N34" s="2">
        <v>2.325107</v>
      </c>
      <c r="O34">
        <f t="shared" si="12"/>
        <v>124633.45662500001</v>
      </c>
      <c r="P34">
        <f t="shared" si="13"/>
        <v>22321.796189999997</v>
      </c>
      <c r="Q34">
        <f t="shared" si="14"/>
        <v>2004.3985204999999</v>
      </c>
      <c r="T34">
        <f t="shared" si="15"/>
        <v>3187.4948533400002</v>
      </c>
    </row>
    <row r="35" spans="1:20" ht="15" customHeight="1" x14ac:dyDescent="0.25">
      <c r="A35" s="2">
        <v>9</v>
      </c>
      <c r="B35" s="2">
        <v>4.395092</v>
      </c>
      <c r="C35" s="2">
        <v>2.253965</v>
      </c>
      <c r="D35">
        <f t="shared" si="8"/>
        <v>130837.09335</v>
      </c>
      <c r="E35">
        <f t="shared" si="9"/>
        <v>24640.802519999997</v>
      </c>
      <c r="F35">
        <f t="shared" si="10"/>
        <v>1929.9548798000001</v>
      </c>
      <c r="G35">
        <f t="shared" si="11"/>
        <v>3155.0287647200003</v>
      </c>
      <c r="L35" s="2">
        <v>9</v>
      </c>
      <c r="M35" s="2">
        <v>4.4454409999999998</v>
      </c>
      <c r="N35" s="2">
        <v>2.2614339999999999</v>
      </c>
      <c r="O35">
        <f t="shared" si="12"/>
        <v>132746.38645000002</v>
      </c>
      <c r="P35">
        <f t="shared" si="13"/>
        <v>24798.066419999996</v>
      </c>
      <c r="Q35">
        <f t="shared" si="14"/>
        <v>1907.0433625999997</v>
      </c>
      <c r="T35">
        <f t="shared" si="15"/>
        <v>3152.8270701199999</v>
      </c>
    </row>
    <row r="36" spans="1:20" x14ac:dyDescent="0.25">
      <c r="A36" s="2">
        <v>10</v>
      </c>
      <c r="B36" s="2">
        <v>3.938977</v>
      </c>
      <c r="C36" s="2">
        <v>2.1974640000000001</v>
      </c>
      <c r="D36">
        <f t="shared" si="8"/>
        <v>138025.726375</v>
      </c>
      <c r="E36">
        <f t="shared" si="9"/>
        <v>27047.025599999997</v>
      </c>
      <c r="F36">
        <f t="shared" si="10"/>
        <v>1843.6912835000001</v>
      </c>
      <c r="G36">
        <f t="shared" si="11"/>
        <v>3121.3416416</v>
      </c>
      <c r="L36" s="2">
        <v>10</v>
      </c>
      <c r="M36" s="2">
        <v>3.9221539999999999</v>
      </c>
      <c r="N36" s="2">
        <v>2.2039059999999999</v>
      </c>
      <c r="O36">
        <f t="shared" si="12"/>
        <v>139904.3175</v>
      </c>
      <c r="P36">
        <f t="shared" si="13"/>
        <v>27211.343489999996</v>
      </c>
      <c r="Q36">
        <f t="shared" si="14"/>
        <v>1821.1481899999999</v>
      </c>
      <c r="T36">
        <f t="shared" si="15"/>
        <v>3119.0411911400001</v>
      </c>
    </row>
    <row r="40" spans="1:20" x14ac:dyDescent="0.25">
      <c r="A40" s="97" t="s">
        <v>42</v>
      </c>
      <c r="B40" s="97"/>
      <c r="C40" s="97"/>
      <c r="D40" s="97"/>
      <c r="E40" s="97"/>
      <c r="F40" s="97"/>
      <c r="G40" s="97"/>
    </row>
    <row r="41" spans="1:20" ht="15" customHeight="1" x14ac:dyDescent="0.25">
      <c r="A41" s="98" t="s">
        <v>41</v>
      </c>
      <c r="B41" s="98"/>
      <c r="C41" s="98"/>
      <c r="D41" s="98"/>
      <c r="E41" s="98"/>
      <c r="F41" s="98"/>
      <c r="G41" s="98"/>
    </row>
    <row r="42" spans="1:20" ht="15" customHeight="1" x14ac:dyDescent="0.25">
      <c r="A42" s="98"/>
      <c r="B42" s="98"/>
      <c r="C42" s="98"/>
      <c r="D42" s="98"/>
      <c r="E42" s="98"/>
      <c r="F42" s="98"/>
      <c r="G42" s="98"/>
    </row>
    <row r="43" spans="1:20" x14ac:dyDescent="0.25">
      <c r="A43" s="98"/>
      <c r="B43" s="98"/>
      <c r="C43" s="98"/>
      <c r="D43" s="98"/>
      <c r="E43" s="98"/>
      <c r="F43" s="98"/>
      <c r="G43" s="98"/>
    </row>
    <row r="44" spans="1:20" x14ac:dyDescent="0.25">
      <c r="A44" s="98"/>
      <c r="B44" s="98"/>
      <c r="C44" s="98"/>
      <c r="D44" s="98"/>
      <c r="E44" s="98"/>
      <c r="F44" s="98"/>
      <c r="G44" s="98"/>
    </row>
    <row r="45" spans="1:20" x14ac:dyDescent="0.25">
      <c r="A45" s="6" t="s">
        <v>3</v>
      </c>
      <c r="B45" s="5" t="s">
        <v>8</v>
      </c>
      <c r="C45" s="5" t="s">
        <v>9</v>
      </c>
      <c r="D45" s="5" t="s">
        <v>10</v>
      </c>
      <c r="E45" s="5" t="s">
        <v>11</v>
      </c>
      <c r="F45" s="5" t="s">
        <v>12</v>
      </c>
      <c r="G45" s="5" t="s">
        <v>13</v>
      </c>
    </row>
    <row r="46" spans="1:20" x14ac:dyDescent="0.25">
      <c r="A46" s="2">
        <v>1</v>
      </c>
      <c r="B46" s="2">
        <v>17.010999999999999</v>
      </c>
      <c r="C46" s="2">
        <v>2.8158479999999999</v>
      </c>
      <c r="D46">
        <f>365*B46*5</f>
        <v>31045.074999999997</v>
      </c>
      <c r="E46">
        <f>365*C46*3</f>
        <v>3083.3535599999996</v>
      </c>
      <c r="F46">
        <f>3500-0.012*D46</f>
        <v>3127.4591</v>
      </c>
      <c r="G46">
        <f>3500-0.014*E46</f>
        <v>3456.8330501599999</v>
      </c>
    </row>
    <row r="47" spans="1:20" x14ac:dyDescent="0.25">
      <c r="A47" s="2">
        <v>2</v>
      </c>
      <c r="B47" s="2">
        <v>13.443709999999999</v>
      </c>
      <c r="C47" s="2">
        <v>2.7431589999999999</v>
      </c>
      <c r="D47">
        <f>365*B47*5+D46</f>
        <v>55579.845749999993</v>
      </c>
      <c r="E47">
        <f>365*C47*3+E46</f>
        <v>6087.1126649999997</v>
      </c>
      <c r="F47">
        <f>3500-0.012*D47</f>
        <v>2833.041851</v>
      </c>
      <c r="G47">
        <f>3500-0.014*E47</f>
        <v>3414.7804226899998</v>
      </c>
    </row>
    <row r="48" spans="1:20" x14ac:dyDescent="0.25">
      <c r="A48" s="2">
        <v>3</v>
      </c>
      <c r="B48" s="2">
        <v>10.85459</v>
      </c>
      <c r="C48" s="2">
        <v>2.670423</v>
      </c>
      <c r="D48">
        <f t="shared" ref="D48:D75" si="16">365*B48*5+D47</f>
        <v>75389.472499999989</v>
      </c>
      <c r="E48">
        <f t="shared" ref="E48:E75" si="17">365*C48*3+E47</f>
        <v>9011.2258499999989</v>
      </c>
      <c r="F48">
        <f t="shared" ref="F48:F75" si="18">3500-0.012*D48</f>
        <v>2595.3263299999999</v>
      </c>
      <c r="G48">
        <f t="shared" ref="G48:G75" si="19">3500-0.014*E48</f>
        <v>3373.8428380999999</v>
      </c>
    </row>
    <row r="49" spans="1:7" x14ac:dyDescent="0.25">
      <c r="A49" s="2">
        <v>4</v>
      </c>
      <c r="B49" s="2">
        <v>8.9297400000000007</v>
      </c>
      <c r="C49" s="2">
        <v>2.601283</v>
      </c>
      <c r="D49">
        <f t="shared" si="16"/>
        <v>91686.247999999992</v>
      </c>
      <c r="E49">
        <f t="shared" si="17"/>
        <v>11859.630734999999</v>
      </c>
      <c r="F49">
        <f t="shared" si="18"/>
        <v>2399.7650240000003</v>
      </c>
      <c r="G49">
        <f t="shared" si="19"/>
        <v>3333.9651697099998</v>
      </c>
    </row>
    <row r="50" spans="1:7" x14ac:dyDescent="0.25">
      <c r="A50" s="2">
        <v>5</v>
      </c>
      <c r="B50" s="2">
        <v>7.4734749999999996</v>
      </c>
      <c r="C50" s="2">
        <v>2.5342349999999998</v>
      </c>
      <c r="D50">
        <f t="shared" si="16"/>
        <v>105325.33987499999</v>
      </c>
      <c r="E50">
        <f t="shared" si="17"/>
        <v>14634.618059999999</v>
      </c>
      <c r="F50">
        <f t="shared" si="18"/>
        <v>2236.0959215000003</v>
      </c>
      <c r="G50">
        <f t="shared" si="19"/>
        <v>3295.1153471600001</v>
      </c>
    </row>
    <row r="51" spans="1:7" x14ac:dyDescent="0.25">
      <c r="A51" s="2">
        <v>6</v>
      </c>
      <c r="B51" s="2">
        <v>6.3300210000000003</v>
      </c>
      <c r="C51" s="2">
        <v>2.4667919999999999</v>
      </c>
      <c r="D51">
        <f t="shared" si="16"/>
        <v>116877.62819999999</v>
      </c>
      <c r="E51">
        <f t="shared" si="17"/>
        <v>17335.755299999997</v>
      </c>
      <c r="F51">
        <f t="shared" si="18"/>
        <v>2097.4684616</v>
      </c>
      <c r="G51">
        <f t="shared" si="19"/>
        <v>3257.2994257999999</v>
      </c>
    </row>
    <row r="52" spans="1:7" x14ac:dyDescent="0.25">
      <c r="A52" s="2">
        <v>7</v>
      </c>
      <c r="B52" s="2">
        <v>5.4549890000000003</v>
      </c>
      <c r="C52" s="2">
        <v>2.401796</v>
      </c>
      <c r="D52">
        <f t="shared" si="16"/>
        <v>126832.983125</v>
      </c>
      <c r="E52">
        <f t="shared" si="17"/>
        <v>19965.721919999996</v>
      </c>
      <c r="F52">
        <f t="shared" si="18"/>
        <v>1978.0042025</v>
      </c>
      <c r="G52">
        <f t="shared" si="19"/>
        <v>3220.4798931200003</v>
      </c>
    </row>
    <row r="53" spans="1:7" x14ac:dyDescent="0.25">
      <c r="A53" s="2">
        <v>8</v>
      </c>
      <c r="B53" s="2">
        <v>4.6717050000000002</v>
      </c>
      <c r="C53" s="2">
        <v>2.3402029999999998</v>
      </c>
      <c r="D53">
        <f t="shared" si="16"/>
        <v>135358.84474999999</v>
      </c>
      <c r="E53">
        <f t="shared" si="17"/>
        <v>22528.244204999995</v>
      </c>
      <c r="F53">
        <f t="shared" si="18"/>
        <v>1875.6938630000002</v>
      </c>
      <c r="G53">
        <f t="shared" si="19"/>
        <v>3184.60458113</v>
      </c>
    </row>
    <row r="54" spans="1:7" x14ac:dyDescent="0.25">
      <c r="A54" s="2">
        <v>9</v>
      </c>
      <c r="B54" s="2">
        <v>4.0764370000000003</v>
      </c>
      <c r="C54" s="2">
        <v>2.272694</v>
      </c>
      <c r="D54">
        <f t="shared" si="16"/>
        <v>142798.342275</v>
      </c>
      <c r="E54">
        <f t="shared" si="17"/>
        <v>25016.844134999996</v>
      </c>
      <c r="F54">
        <f t="shared" si="18"/>
        <v>1786.4198927</v>
      </c>
      <c r="G54">
        <f t="shared" si="19"/>
        <v>3149.7641821100001</v>
      </c>
    </row>
    <row r="55" spans="1:7" x14ac:dyDescent="0.25">
      <c r="A55" s="2">
        <v>10</v>
      </c>
      <c r="B55" s="2">
        <v>3.5821200000000002</v>
      </c>
      <c r="C55" s="2">
        <v>2.21611</v>
      </c>
      <c r="D55">
        <f t="shared" si="16"/>
        <v>149335.71127500001</v>
      </c>
      <c r="E55">
        <f t="shared" si="17"/>
        <v>27443.484584999995</v>
      </c>
      <c r="F55">
        <f t="shared" si="18"/>
        <v>1707.9714646999998</v>
      </c>
      <c r="G55">
        <f t="shared" si="19"/>
        <v>3115.7912158099998</v>
      </c>
    </row>
    <row r="56" spans="1:7" x14ac:dyDescent="0.25">
      <c r="A56" s="2">
        <v>11</v>
      </c>
      <c r="B56" s="2">
        <v>3.1670229999999999</v>
      </c>
      <c r="C56" s="2">
        <v>2.1617139999999999</v>
      </c>
      <c r="D56">
        <f t="shared" si="16"/>
        <v>155115.52825</v>
      </c>
      <c r="E56">
        <f t="shared" si="17"/>
        <v>29810.561414999996</v>
      </c>
      <c r="F56">
        <f t="shared" si="18"/>
        <v>1638.6136609999999</v>
      </c>
      <c r="G56">
        <f t="shared" si="19"/>
        <v>3082.65214019</v>
      </c>
    </row>
    <row r="57" spans="1:7" x14ac:dyDescent="0.25">
      <c r="A57" s="2">
        <v>12</v>
      </c>
      <c r="B57" s="2">
        <v>2.8161800000000001</v>
      </c>
      <c r="C57" s="2">
        <v>2.1105230000000001</v>
      </c>
      <c r="D57">
        <f t="shared" si="16"/>
        <v>160255.05674999999</v>
      </c>
      <c r="E57">
        <f t="shared" si="17"/>
        <v>32121.584099999996</v>
      </c>
      <c r="F57">
        <f t="shared" si="18"/>
        <v>1576.9393190000001</v>
      </c>
      <c r="G57">
        <f t="shared" si="19"/>
        <v>3050.2978226</v>
      </c>
    </row>
    <row r="58" spans="1:7" x14ac:dyDescent="0.25">
      <c r="A58" s="2">
        <v>13</v>
      </c>
      <c r="B58" s="2">
        <v>2.5247329999999999</v>
      </c>
      <c r="C58" s="2">
        <v>2.0626139999999999</v>
      </c>
      <c r="D58">
        <f t="shared" si="16"/>
        <v>164862.694475</v>
      </c>
      <c r="E58">
        <f t="shared" si="17"/>
        <v>34380.146429999993</v>
      </c>
      <c r="F58">
        <f t="shared" si="18"/>
        <v>1521.6476663000001</v>
      </c>
      <c r="G58">
        <f t="shared" si="19"/>
        <v>3018.67794998</v>
      </c>
    </row>
    <row r="59" spans="1:7" x14ac:dyDescent="0.25">
      <c r="A59" s="2">
        <v>14</v>
      </c>
      <c r="B59" s="2">
        <v>2.2154859999999998</v>
      </c>
      <c r="C59" s="2">
        <v>2.007482</v>
      </c>
      <c r="D59">
        <f t="shared" si="16"/>
        <v>168905.95642499998</v>
      </c>
      <c r="E59">
        <f t="shared" si="17"/>
        <v>36578.339219999994</v>
      </c>
      <c r="F59">
        <f t="shared" si="18"/>
        <v>1473.1285229000002</v>
      </c>
      <c r="G59">
        <f t="shared" si="19"/>
        <v>2987.9032509200001</v>
      </c>
    </row>
    <row r="60" spans="1:7" x14ac:dyDescent="0.25">
      <c r="A60" s="2">
        <v>15</v>
      </c>
      <c r="B60" s="2">
        <v>2.0207410000000001</v>
      </c>
      <c r="C60" s="2">
        <v>1.9753050000000001</v>
      </c>
      <c r="D60">
        <f t="shared" si="16"/>
        <v>172593.80874999997</v>
      </c>
      <c r="E60">
        <f t="shared" si="17"/>
        <v>38741.298194999996</v>
      </c>
      <c r="F60">
        <f t="shared" si="18"/>
        <v>1428.8742950000005</v>
      </c>
      <c r="G60">
        <f t="shared" si="19"/>
        <v>2957.62182527</v>
      </c>
    </row>
    <row r="61" spans="1:7" x14ac:dyDescent="0.25">
      <c r="A61" s="2">
        <v>16</v>
      </c>
      <c r="B61" s="2">
        <v>1.7698849999999999</v>
      </c>
      <c r="C61" s="2">
        <v>1.902029</v>
      </c>
      <c r="D61">
        <f t="shared" si="16"/>
        <v>175823.84887499997</v>
      </c>
      <c r="E61">
        <f t="shared" si="17"/>
        <v>40824.019949999994</v>
      </c>
      <c r="F61">
        <f t="shared" si="18"/>
        <v>1390.1138135000006</v>
      </c>
      <c r="G61">
        <f t="shared" si="19"/>
        <v>2928.4637207000001</v>
      </c>
    </row>
    <row r="62" spans="1:7" x14ac:dyDescent="0.25">
      <c r="A62" s="2">
        <v>17</v>
      </c>
      <c r="B62" s="2">
        <v>1.6134679999999999</v>
      </c>
      <c r="C62" s="2">
        <v>1.8615079999999999</v>
      </c>
      <c r="D62">
        <f t="shared" si="16"/>
        <v>178768.42797499997</v>
      </c>
      <c r="E62">
        <f t="shared" si="17"/>
        <v>42862.371209999998</v>
      </c>
      <c r="F62">
        <f t="shared" si="18"/>
        <v>1354.7788643000004</v>
      </c>
      <c r="G62">
        <f t="shared" si="19"/>
        <v>2899.9268030600001</v>
      </c>
    </row>
    <row r="63" spans="1:7" x14ac:dyDescent="0.25">
      <c r="A63" s="2">
        <v>18</v>
      </c>
      <c r="B63" s="2">
        <v>1.4675990000000001</v>
      </c>
      <c r="C63" s="2">
        <v>1.820533</v>
      </c>
      <c r="D63">
        <f t="shared" si="16"/>
        <v>181446.79614999998</v>
      </c>
      <c r="E63">
        <f t="shared" si="17"/>
        <v>44855.854844999994</v>
      </c>
      <c r="F63">
        <f t="shared" si="18"/>
        <v>1322.6384462000001</v>
      </c>
      <c r="G63">
        <f t="shared" si="19"/>
        <v>2872.01803217</v>
      </c>
    </row>
    <row r="64" spans="1:7" x14ac:dyDescent="0.25">
      <c r="A64" s="2">
        <v>19</v>
      </c>
      <c r="B64" s="2">
        <v>1.3357730000000001</v>
      </c>
      <c r="C64" s="2">
        <v>1.779733</v>
      </c>
      <c r="D64">
        <f t="shared" si="16"/>
        <v>183884.58187499997</v>
      </c>
      <c r="E64">
        <f t="shared" si="17"/>
        <v>46804.662479999992</v>
      </c>
      <c r="F64">
        <f t="shared" si="18"/>
        <v>1293.3850175000002</v>
      </c>
      <c r="G64">
        <f t="shared" si="19"/>
        <v>2844.73472528</v>
      </c>
    </row>
    <row r="65" spans="1:21" x14ac:dyDescent="0.25">
      <c r="A65" s="2">
        <v>20</v>
      </c>
      <c r="B65" s="2">
        <v>1.2170319999999999</v>
      </c>
      <c r="C65" s="2">
        <v>1.7397750000000001</v>
      </c>
      <c r="D65">
        <f t="shared" si="16"/>
        <v>186105.66527499998</v>
      </c>
      <c r="E65">
        <f t="shared" si="17"/>
        <v>48709.716104999992</v>
      </c>
      <c r="F65">
        <f t="shared" si="18"/>
        <v>1266.7320167000003</v>
      </c>
      <c r="G65">
        <f t="shared" si="19"/>
        <v>2818.06397453</v>
      </c>
    </row>
    <row r="66" spans="1:21" x14ac:dyDescent="0.25">
      <c r="A66" s="2">
        <v>21</v>
      </c>
      <c r="B66" s="2">
        <v>1.1103430000000001</v>
      </c>
      <c r="C66" s="2">
        <v>1.7014990000000001</v>
      </c>
      <c r="D66">
        <f t="shared" si="16"/>
        <v>188132.04124999998</v>
      </c>
      <c r="E66">
        <f t="shared" si="17"/>
        <v>50572.857509999994</v>
      </c>
      <c r="F66">
        <f t="shared" si="18"/>
        <v>1242.4155050000004</v>
      </c>
      <c r="G66">
        <f t="shared" si="19"/>
        <v>2791.9799948600003</v>
      </c>
    </row>
    <row r="67" spans="1:21" x14ac:dyDescent="0.25">
      <c r="A67" s="2">
        <v>22</v>
      </c>
      <c r="B67" s="2">
        <v>1.0148900000000001</v>
      </c>
      <c r="C67" s="2">
        <v>1.6640569999999999</v>
      </c>
      <c r="D67">
        <f t="shared" si="16"/>
        <v>189984.21549999999</v>
      </c>
      <c r="E67">
        <f t="shared" si="17"/>
        <v>52394.999924999996</v>
      </c>
      <c r="F67">
        <f t="shared" si="18"/>
        <v>1220.1894139999999</v>
      </c>
      <c r="G67">
        <f t="shared" si="19"/>
        <v>2766.4700010500001</v>
      </c>
    </row>
    <row r="68" spans="1:21" x14ac:dyDescent="0.25">
      <c r="A68" s="2">
        <v>23</v>
      </c>
      <c r="B68" s="2">
        <v>0.9287839</v>
      </c>
      <c r="C68" s="2">
        <v>1.6270830000000001</v>
      </c>
      <c r="D68">
        <f t="shared" si="16"/>
        <v>191679.24611749998</v>
      </c>
      <c r="E68">
        <f t="shared" si="17"/>
        <v>54176.655809999997</v>
      </c>
      <c r="F68">
        <f t="shared" si="18"/>
        <v>1199.8490465900004</v>
      </c>
      <c r="G68">
        <f t="shared" si="19"/>
        <v>2741.5268186600001</v>
      </c>
    </row>
    <row r="69" spans="1:21" x14ac:dyDescent="0.25">
      <c r="A69" s="2">
        <v>24</v>
      </c>
      <c r="B69" s="2">
        <v>0.85134949999999998</v>
      </c>
      <c r="C69" s="2">
        <v>1.5920019999999999</v>
      </c>
      <c r="D69">
        <f t="shared" si="16"/>
        <v>193232.95895499998</v>
      </c>
      <c r="E69">
        <f t="shared" si="17"/>
        <v>55919.897999999994</v>
      </c>
      <c r="F69">
        <f t="shared" si="18"/>
        <v>1181.20449254</v>
      </c>
      <c r="G69">
        <f t="shared" si="19"/>
        <v>2717.1214279999999</v>
      </c>
    </row>
    <row r="70" spans="1:21" x14ac:dyDescent="0.25">
      <c r="A70" s="2">
        <v>25</v>
      </c>
      <c r="B70" s="2">
        <v>0.78141669999999996</v>
      </c>
      <c r="C70" s="2">
        <v>1.557736</v>
      </c>
      <c r="D70">
        <f t="shared" si="16"/>
        <v>194659.04443249997</v>
      </c>
      <c r="E70">
        <f t="shared" si="17"/>
        <v>57625.618919999994</v>
      </c>
      <c r="F70">
        <f t="shared" si="18"/>
        <v>1164.0914668100004</v>
      </c>
      <c r="G70">
        <f t="shared" si="19"/>
        <v>2693.2413351200003</v>
      </c>
    </row>
    <row r="71" spans="1:21" x14ac:dyDescent="0.25">
      <c r="A71" s="2">
        <v>26</v>
      </c>
      <c r="B71" s="2">
        <v>0.71747380000000005</v>
      </c>
      <c r="C71" s="2">
        <v>1.524297</v>
      </c>
      <c r="D71">
        <f t="shared" si="16"/>
        <v>195968.43411749997</v>
      </c>
      <c r="E71">
        <f t="shared" si="17"/>
        <v>59294.724134999997</v>
      </c>
      <c r="F71">
        <f t="shared" si="18"/>
        <v>1148.3787905900003</v>
      </c>
      <c r="G71">
        <f t="shared" si="19"/>
        <v>2669.8738621100001</v>
      </c>
    </row>
    <row r="72" spans="1:21" x14ac:dyDescent="0.25">
      <c r="A72" s="2">
        <v>27</v>
      </c>
      <c r="B72" s="2">
        <v>0.65610979999999997</v>
      </c>
      <c r="C72" s="2">
        <v>1.4917830000000001</v>
      </c>
      <c r="D72">
        <f t="shared" si="16"/>
        <v>197165.83450249996</v>
      </c>
      <c r="E72">
        <f t="shared" si="17"/>
        <v>60928.226519999997</v>
      </c>
      <c r="F72">
        <f t="shared" si="18"/>
        <v>1134.0099859700003</v>
      </c>
      <c r="G72">
        <f t="shared" si="19"/>
        <v>2647.0048287199998</v>
      </c>
    </row>
    <row r="73" spans="1:21" x14ac:dyDescent="0.25">
      <c r="A73" s="2">
        <v>28</v>
      </c>
      <c r="B73" s="2">
        <v>0.59872139999999996</v>
      </c>
      <c r="C73" s="2">
        <v>1.460418</v>
      </c>
      <c r="D73">
        <f t="shared" si="16"/>
        <v>198258.50105749996</v>
      </c>
      <c r="E73">
        <f t="shared" si="17"/>
        <v>62527.384229999996</v>
      </c>
      <c r="F73">
        <f t="shared" si="18"/>
        <v>1120.8979873100002</v>
      </c>
      <c r="G73">
        <f t="shared" si="19"/>
        <v>2624.6166207800002</v>
      </c>
    </row>
    <row r="74" spans="1:21" x14ac:dyDescent="0.25">
      <c r="A74" s="2">
        <v>29</v>
      </c>
      <c r="B74" s="2">
        <v>0.54410009999999998</v>
      </c>
      <c r="C74" s="2">
        <v>1.42927</v>
      </c>
      <c r="D74">
        <f t="shared" si="16"/>
        <v>199251.48373999997</v>
      </c>
      <c r="E74">
        <f t="shared" si="17"/>
        <v>64092.434879999993</v>
      </c>
      <c r="F74">
        <f t="shared" si="18"/>
        <v>1108.9821951200001</v>
      </c>
      <c r="G74">
        <f t="shared" si="19"/>
        <v>2602.7059116800001</v>
      </c>
    </row>
    <row r="75" spans="1:21" x14ac:dyDescent="0.25">
      <c r="A75" s="2">
        <v>30</v>
      </c>
      <c r="B75" s="2">
        <v>0.48802450000000003</v>
      </c>
      <c r="C75" s="2">
        <v>1.399969</v>
      </c>
      <c r="D75">
        <f t="shared" si="16"/>
        <v>200142.12845249998</v>
      </c>
      <c r="E75">
        <f t="shared" si="17"/>
        <v>65625.400934999998</v>
      </c>
      <c r="F75">
        <f t="shared" si="18"/>
        <v>1098.2944585700002</v>
      </c>
      <c r="G75">
        <f t="shared" si="19"/>
        <v>2581.2443869099998</v>
      </c>
    </row>
    <row r="78" spans="1:21" x14ac:dyDescent="0.25">
      <c r="A78" s="95" t="s">
        <v>67</v>
      </c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</row>
    <row r="79" spans="1:21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</row>
    <row r="80" spans="1:21" x14ac:dyDescent="0.25">
      <c r="A80" s="96" t="s">
        <v>43</v>
      </c>
      <c r="B80" s="96"/>
      <c r="C80" s="96"/>
      <c r="D80" s="96"/>
      <c r="E80" s="96"/>
      <c r="F80" s="96"/>
      <c r="G80" s="96"/>
      <c r="L80" s="23" t="s">
        <v>51</v>
      </c>
      <c r="M80" s="23">
        <v>2</v>
      </c>
    </row>
    <row r="81" spans="1:24" x14ac:dyDescent="0.25">
      <c r="A81" s="96"/>
      <c r="B81" s="96"/>
      <c r="C81" s="96"/>
      <c r="D81" s="96"/>
      <c r="E81" s="96"/>
      <c r="F81" s="96"/>
      <c r="G81" s="96"/>
      <c r="L81" s="23" t="s">
        <v>50</v>
      </c>
      <c r="M81" s="23">
        <v>45</v>
      </c>
    </row>
    <row r="82" spans="1:24" x14ac:dyDescent="0.25">
      <c r="A82" s="96"/>
      <c r="B82" s="96"/>
      <c r="C82" s="96"/>
      <c r="D82" s="96"/>
      <c r="E82" s="96"/>
      <c r="F82" s="96"/>
      <c r="G82" s="96"/>
    </row>
    <row r="83" spans="1:24" x14ac:dyDescent="0.25">
      <c r="A83" s="96"/>
      <c r="B83" s="96"/>
      <c r="C83" s="96"/>
      <c r="D83" s="96"/>
      <c r="E83" s="96"/>
      <c r="F83" s="96"/>
      <c r="G83" s="96"/>
    </row>
    <row r="84" spans="1:24" ht="45" x14ac:dyDescent="0.25">
      <c r="A84" t="s">
        <v>3</v>
      </c>
      <c r="B84" t="s">
        <v>8</v>
      </c>
      <c r="C84" t="s">
        <v>9</v>
      </c>
      <c r="D84" t="s">
        <v>10</v>
      </c>
      <c r="E84" t="s">
        <v>11</v>
      </c>
      <c r="F84" s="25" t="s">
        <v>12</v>
      </c>
      <c r="G84" s="25" t="s">
        <v>13</v>
      </c>
      <c r="H84" s="21" t="s">
        <v>48</v>
      </c>
      <c r="I84" s="21" t="s">
        <v>49</v>
      </c>
      <c r="J84" s="22" t="s">
        <v>58</v>
      </c>
      <c r="K84" s="22" t="s">
        <v>59</v>
      </c>
      <c r="L84" s="21" t="s">
        <v>44</v>
      </c>
      <c r="M84" s="21" t="s">
        <v>45</v>
      </c>
      <c r="N84" s="21" t="s">
        <v>47</v>
      </c>
      <c r="O84" s="21" t="s">
        <v>46</v>
      </c>
      <c r="P84" s="26" t="s">
        <v>53</v>
      </c>
      <c r="Q84" s="26" t="s">
        <v>52</v>
      </c>
      <c r="R84" s="26" t="s">
        <v>55</v>
      </c>
      <c r="S84" s="26" t="s">
        <v>56</v>
      </c>
      <c r="T84" s="26" t="s">
        <v>54</v>
      </c>
      <c r="U84" s="26" t="s">
        <v>57</v>
      </c>
      <c r="W84" s="2"/>
      <c r="X84" s="2"/>
    </row>
    <row r="85" spans="1:24" x14ac:dyDescent="0.25">
      <c r="A85">
        <v>1</v>
      </c>
      <c r="B85">
        <v>16.0944</v>
      </c>
      <c r="C85">
        <v>2.7032630000000002</v>
      </c>
      <c r="D85">
        <f>365*B85*5</f>
        <v>29372.28</v>
      </c>
      <c r="E85">
        <f>365*C85*3</f>
        <v>2960.0729850000002</v>
      </c>
      <c r="F85" s="24">
        <f>3500-0.012*D85</f>
        <v>3147.5326399999999</v>
      </c>
      <c r="G85" s="24">
        <f>3500-0.014*E85</f>
        <v>3458.5589782100001</v>
      </c>
      <c r="H85" s="2">
        <v>695.11810000000003</v>
      </c>
      <c r="I85" s="2">
        <v>677.04610000000002</v>
      </c>
      <c r="J85" s="2">
        <f>F85-H85</f>
        <v>2452.4145399999998</v>
      </c>
      <c r="K85" s="2">
        <f>G85-I85</f>
        <v>2781.5128782100001</v>
      </c>
      <c r="L85" s="2">
        <v>422.4359</v>
      </c>
      <c r="M85" s="2">
        <v>86.564250000000001</v>
      </c>
      <c r="N85">
        <f>+L85+M85</f>
        <v>509.00015000000002</v>
      </c>
      <c r="O85">
        <f>+B85+C85</f>
        <v>18.797663</v>
      </c>
      <c r="P85" s="27">
        <f>+((B85*5)+(C85*3))*365*1000*$M$80</f>
        <v>64664705.970000014</v>
      </c>
      <c r="Q85" s="27">
        <f>+((L85*5)+(M85*3))*365*$M$81</f>
        <v>38958001.706250004</v>
      </c>
      <c r="R85" s="27">
        <f>+Q85</f>
        <v>38958001.706250004</v>
      </c>
      <c r="S85" s="27">
        <f>+P85</f>
        <v>64664705.970000014</v>
      </c>
      <c r="T85" s="27">
        <f>(+P85+Q85)</f>
        <v>103622707.67625001</v>
      </c>
      <c r="U85" s="27">
        <f>+P85+Q85</f>
        <v>103622707.67625001</v>
      </c>
      <c r="W85" s="2"/>
      <c r="X85" s="2"/>
    </row>
    <row r="86" spans="1:24" x14ac:dyDescent="0.25">
      <c r="A86">
        <v>2</v>
      </c>
      <c r="B86">
        <v>12.883459999999999</v>
      </c>
      <c r="C86">
        <v>2.6400380000000001</v>
      </c>
      <c r="D86">
        <f>365*B86*5+D85</f>
        <v>52884.594499999992</v>
      </c>
      <c r="E86">
        <f>365*C86*3+E85</f>
        <v>5850.9145950000002</v>
      </c>
      <c r="F86" s="24">
        <f>3500-0.012*D86</f>
        <v>2865.3848660000003</v>
      </c>
      <c r="G86" s="24">
        <f>3500-0.014*E86</f>
        <v>3418.0871956699998</v>
      </c>
      <c r="H86" s="2">
        <v>675.93219999999997</v>
      </c>
      <c r="I86" s="2">
        <v>672.64419999999996</v>
      </c>
      <c r="J86" s="2">
        <f t="shared" ref="J86:J129" si="20">F86-H86</f>
        <v>2189.4526660000001</v>
      </c>
      <c r="K86" s="2">
        <f t="shared" ref="K86:K129" si="21">G86-I86</f>
        <v>2745.4429956699996</v>
      </c>
      <c r="L86" s="2">
        <v>343.76690000000002</v>
      </c>
      <c r="M86" s="2">
        <v>84.362290000000002</v>
      </c>
      <c r="N86">
        <f t="shared" ref="N86:N129" si="22">+L86+M86</f>
        <v>428.12918999999999</v>
      </c>
      <c r="O86">
        <f t="shared" ref="O86:O129" si="23">+B86+C86</f>
        <v>15.523498</v>
      </c>
      <c r="P86" s="27">
        <f t="shared" ref="P86:P129" si="24">+((B86*5)+(C86*3))*365*1000*$M$80</f>
        <v>52806312.219999999</v>
      </c>
      <c r="Q86" s="27">
        <f t="shared" ref="Q86:Q129" si="25">+((L86*5)+(M86*3))*365*$M$81</f>
        <v>32388808.502250005</v>
      </c>
      <c r="R86" s="27">
        <f>+Q86+R85</f>
        <v>71346810.208500013</v>
      </c>
      <c r="S86" s="27">
        <f>+P86+S85</f>
        <v>117471018.19000001</v>
      </c>
      <c r="T86" s="27">
        <f>+U86+T85</f>
        <v>188817828.39850003</v>
      </c>
      <c r="U86" s="27">
        <f t="shared" ref="U86:U129" si="26">+P86+Q86</f>
        <v>85195120.72225</v>
      </c>
      <c r="W86" s="2"/>
      <c r="X86" s="2"/>
    </row>
    <row r="87" spans="1:24" x14ac:dyDescent="0.25">
      <c r="A87">
        <v>3</v>
      </c>
      <c r="B87">
        <v>10.484209999999999</v>
      </c>
      <c r="C87">
        <v>2.572883</v>
      </c>
      <c r="D87">
        <f t="shared" ref="D87:D129" si="27">365*B87*5+D86</f>
        <v>72018.277749999994</v>
      </c>
      <c r="E87">
        <f t="shared" ref="E87:E129" si="28">365*C87*3+E86</f>
        <v>8668.2214800000002</v>
      </c>
      <c r="F87" s="24">
        <f t="shared" ref="F87:F129" si="29">3500-0.012*D87</f>
        <v>2635.780667</v>
      </c>
      <c r="G87" s="24">
        <f t="shared" ref="G87:G129" si="30">3500-0.014*E87</f>
        <v>3378.6448992800001</v>
      </c>
      <c r="H87" s="2">
        <v>665.10519999999997</v>
      </c>
      <c r="I87" s="2">
        <v>672.12649999999996</v>
      </c>
      <c r="J87" s="2">
        <f t="shared" si="20"/>
        <v>1970.675467</v>
      </c>
      <c r="K87" s="2">
        <f t="shared" si="21"/>
        <v>2706.5183992800003</v>
      </c>
      <c r="L87" s="2">
        <v>284.29489999999998</v>
      </c>
      <c r="M87" s="2">
        <v>82.118489999999994</v>
      </c>
      <c r="N87">
        <f t="shared" si="22"/>
        <v>366.41338999999999</v>
      </c>
      <c r="O87">
        <f t="shared" si="23"/>
        <v>13.057092999999998</v>
      </c>
      <c r="P87" s="27">
        <f t="shared" si="24"/>
        <v>43901980.269999996</v>
      </c>
      <c r="Q87" s="27">
        <f t="shared" si="25"/>
        <v>27394107.257249996</v>
      </c>
      <c r="R87" s="27">
        <f t="shared" ref="R87:R129" si="31">+Q87+R86</f>
        <v>98740917.465750009</v>
      </c>
      <c r="S87" s="27">
        <f t="shared" ref="S87:S129" si="32">+P87+S86</f>
        <v>161372998.46000001</v>
      </c>
      <c r="T87" s="27">
        <f t="shared" ref="T87:T129" si="33">+U87+T86</f>
        <v>260113915.92575002</v>
      </c>
      <c r="U87" s="27">
        <f t="shared" si="26"/>
        <v>71296087.527249992</v>
      </c>
      <c r="W87" s="2"/>
      <c r="X87" s="2"/>
    </row>
    <row r="88" spans="1:24" x14ac:dyDescent="0.25">
      <c r="A88">
        <v>4</v>
      </c>
      <c r="B88">
        <v>8.6704310000000007</v>
      </c>
      <c r="C88">
        <v>2.5044520000000001</v>
      </c>
      <c r="D88">
        <f t="shared" si="27"/>
        <v>87841.814324999999</v>
      </c>
      <c r="E88">
        <f t="shared" si="28"/>
        <v>11410.59642</v>
      </c>
      <c r="F88" s="24">
        <f t="shared" si="29"/>
        <v>2445.8982280999999</v>
      </c>
      <c r="G88" s="24">
        <f t="shared" si="30"/>
        <v>3340.2516501199998</v>
      </c>
      <c r="H88" s="2">
        <v>656.4402</v>
      </c>
      <c r="I88" s="2">
        <v>671.78309999999999</v>
      </c>
      <c r="J88" s="2">
        <f t="shared" si="20"/>
        <v>1789.4580280999999</v>
      </c>
      <c r="K88" s="2">
        <f t="shared" si="21"/>
        <v>2668.4685501199997</v>
      </c>
      <c r="L88" s="2">
        <v>239.0838</v>
      </c>
      <c r="M88" s="2">
        <v>79.965850000000003</v>
      </c>
      <c r="N88">
        <f t="shared" si="22"/>
        <v>319.04964999999999</v>
      </c>
      <c r="O88">
        <f t="shared" si="23"/>
        <v>11.174883000000001</v>
      </c>
      <c r="P88" s="27">
        <f t="shared" si="24"/>
        <v>37131823.030000009</v>
      </c>
      <c r="Q88" s="27">
        <f t="shared" si="25"/>
        <v>23575074.333749998</v>
      </c>
      <c r="R88" s="27">
        <f t="shared" si="31"/>
        <v>122315991.7995</v>
      </c>
      <c r="S88" s="27">
        <f t="shared" si="32"/>
        <v>198504821.49000001</v>
      </c>
      <c r="T88" s="27">
        <f t="shared" si="33"/>
        <v>320820813.2895</v>
      </c>
      <c r="U88" s="27">
        <f t="shared" si="26"/>
        <v>60706897.363750011</v>
      </c>
      <c r="W88" s="2"/>
      <c r="X88" s="2"/>
    </row>
    <row r="89" spans="1:24" x14ac:dyDescent="0.25">
      <c r="A89">
        <v>5</v>
      </c>
      <c r="B89">
        <v>7.2915799999999997</v>
      </c>
      <c r="C89">
        <v>2.4388000000000001</v>
      </c>
      <c r="D89">
        <f t="shared" si="27"/>
        <v>101148.947825</v>
      </c>
      <c r="E89">
        <f t="shared" si="28"/>
        <v>14081.082419999999</v>
      </c>
      <c r="F89" s="24">
        <f t="shared" si="29"/>
        <v>2286.2126261000003</v>
      </c>
      <c r="G89" s="24">
        <f t="shared" si="30"/>
        <v>3302.86484612</v>
      </c>
      <c r="H89" s="2">
        <v>656.19989999999996</v>
      </c>
      <c r="I89" s="2">
        <v>679.83849999999995</v>
      </c>
      <c r="J89" s="2">
        <f t="shared" si="20"/>
        <v>1630.0127261000002</v>
      </c>
      <c r="K89" s="2">
        <f t="shared" si="21"/>
        <v>2623.0263461200002</v>
      </c>
      <c r="L89" s="2">
        <v>202.87090000000001</v>
      </c>
      <c r="M89" s="2">
        <v>77.609099999999998</v>
      </c>
      <c r="N89">
        <f t="shared" si="22"/>
        <v>280.48</v>
      </c>
      <c r="O89">
        <f t="shared" si="23"/>
        <v>9.7303800000000003</v>
      </c>
      <c r="P89" s="27">
        <f t="shared" si="24"/>
        <v>31955238.999999996</v>
      </c>
      <c r="Q89" s="27">
        <f t="shared" si="25"/>
        <v>20484961.065000001</v>
      </c>
      <c r="R89" s="27">
        <f t="shared" si="31"/>
        <v>142800952.86450002</v>
      </c>
      <c r="S89" s="27">
        <f t="shared" si="32"/>
        <v>230460060.49000001</v>
      </c>
      <c r="T89" s="27">
        <f t="shared" si="33"/>
        <v>373261013.3545</v>
      </c>
      <c r="U89" s="27">
        <f t="shared" si="26"/>
        <v>52440200.064999998</v>
      </c>
      <c r="W89" s="2"/>
      <c r="X89" s="2"/>
    </row>
    <row r="90" spans="1:24" x14ac:dyDescent="0.25">
      <c r="A90">
        <v>6</v>
      </c>
      <c r="B90">
        <v>6.1871600000000004</v>
      </c>
      <c r="C90">
        <v>2.366924</v>
      </c>
      <c r="D90">
        <f t="shared" si="27"/>
        <v>112440.51482499999</v>
      </c>
      <c r="E90">
        <f t="shared" si="28"/>
        <v>16672.8642</v>
      </c>
      <c r="F90" s="24">
        <f t="shared" si="29"/>
        <v>2150.7138221</v>
      </c>
      <c r="G90" s="24">
        <f t="shared" si="30"/>
        <v>3266.5799011999998</v>
      </c>
      <c r="H90" s="2">
        <v>664.59</v>
      </c>
      <c r="I90" s="2">
        <v>679.10059999999999</v>
      </c>
      <c r="J90" s="2">
        <f t="shared" si="20"/>
        <v>1486.1238220999999</v>
      </c>
      <c r="K90" s="2">
        <f t="shared" si="21"/>
        <v>2587.4793012</v>
      </c>
      <c r="L90" s="2">
        <v>173.42080000000001</v>
      </c>
      <c r="M90" s="2">
        <v>75.649879999999996</v>
      </c>
      <c r="N90">
        <f t="shared" si="22"/>
        <v>249.07068000000001</v>
      </c>
      <c r="O90">
        <f t="shared" si="23"/>
        <v>8.5540839999999996</v>
      </c>
      <c r="P90" s="27">
        <f t="shared" si="24"/>
        <v>27766697.560000002</v>
      </c>
      <c r="Q90" s="27">
        <f t="shared" si="25"/>
        <v>17969831.037</v>
      </c>
      <c r="R90" s="27">
        <f t="shared" si="31"/>
        <v>160770783.90150002</v>
      </c>
      <c r="S90" s="27">
        <f t="shared" si="32"/>
        <v>258226758.05000001</v>
      </c>
      <c r="T90" s="27">
        <f t="shared" si="33"/>
        <v>418997541.9515</v>
      </c>
      <c r="U90" s="27">
        <f t="shared" si="26"/>
        <v>45736528.597000003</v>
      </c>
      <c r="W90" s="2"/>
      <c r="X90" s="2"/>
    </row>
    <row r="91" spans="1:24" x14ac:dyDescent="0.25">
      <c r="A91">
        <v>7</v>
      </c>
      <c r="B91">
        <v>5.2889929999999996</v>
      </c>
      <c r="C91">
        <v>2.307172</v>
      </c>
      <c r="D91">
        <f t="shared" si="27"/>
        <v>122092.92705</v>
      </c>
      <c r="E91">
        <f t="shared" si="28"/>
        <v>19199.217540000001</v>
      </c>
      <c r="F91" s="24">
        <f t="shared" si="29"/>
        <v>2034.8848754000001</v>
      </c>
      <c r="G91" s="24">
        <f t="shared" si="30"/>
        <v>3231.21095444</v>
      </c>
      <c r="H91" s="2">
        <v>654.69000000000005</v>
      </c>
      <c r="I91" s="2">
        <v>678.63879999999995</v>
      </c>
      <c r="J91" s="2">
        <f t="shared" si="20"/>
        <v>1380.1948754</v>
      </c>
      <c r="K91" s="2">
        <f t="shared" si="21"/>
        <v>2552.5721544400003</v>
      </c>
      <c r="L91" s="2">
        <v>151.7696</v>
      </c>
      <c r="M91" s="2">
        <v>73.736459999999994</v>
      </c>
      <c r="N91">
        <f t="shared" si="22"/>
        <v>225.50605999999999</v>
      </c>
      <c r="O91">
        <f t="shared" si="23"/>
        <v>7.5961649999999992</v>
      </c>
      <c r="P91" s="27">
        <f t="shared" si="24"/>
        <v>24357531.129999995</v>
      </c>
      <c r="Q91" s="27">
        <f t="shared" si="25"/>
        <v>16097442.466500001</v>
      </c>
      <c r="R91" s="27">
        <f t="shared" si="31"/>
        <v>176868226.36800003</v>
      </c>
      <c r="S91" s="27">
        <f t="shared" si="32"/>
        <v>282584289.18000001</v>
      </c>
      <c r="T91" s="27">
        <f t="shared" si="33"/>
        <v>459452515.54799998</v>
      </c>
      <c r="U91" s="27">
        <f t="shared" si="26"/>
        <v>40454973.596499994</v>
      </c>
      <c r="W91" s="2"/>
      <c r="X91" s="2"/>
    </row>
    <row r="92" spans="1:24" x14ac:dyDescent="0.25">
      <c r="A92">
        <v>8</v>
      </c>
      <c r="B92">
        <v>4.628673</v>
      </c>
      <c r="C92">
        <v>2.2488160000000001</v>
      </c>
      <c r="D92">
        <f t="shared" si="27"/>
        <v>130540.255275</v>
      </c>
      <c r="E92">
        <f t="shared" si="28"/>
        <v>21661.671060000001</v>
      </c>
      <c r="F92" s="24">
        <f t="shared" si="29"/>
        <v>1933.5169366999999</v>
      </c>
      <c r="G92" s="24">
        <f t="shared" si="30"/>
        <v>3196.7366051600002</v>
      </c>
      <c r="H92" s="2">
        <v>652.73749999999995</v>
      </c>
      <c r="I92" s="2">
        <v>677.64689999999996</v>
      </c>
      <c r="J92" s="2">
        <f t="shared" si="20"/>
        <v>1280.7794366999999</v>
      </c>
      <c r="K92" s="2">
        <f t="shared" si="21"/>
        <v>2519.0897051600004</v>
      </c>
      <c r="L92" s="2">
        <v>132.8527</v>
      </c>
      <c r="M92" s="2">
        <v>71.911580000000001</v>
      </c>
      <c r="N92">
        <f t="shared" si="22"/>
        <v>204.76427999999999</v>
      </c>
      <c r="O92">
        <f t="shared" si="23"/>
        <v>6.8774890000000006</v>
      </c>
      <c r="P92" s="27">
        <f t="shared" si="24"/>
        <v>21819563.490000002</v>
      </c>
      <c r="Q92" s="27">
        <f t="shared" si="25"/>
        <v>14453971.092</v>
      </c>
      <c r="R92" s="27">
        <f t="shared" si="31"/>
        <v>191322197.46000004</v>
      </c>
      <c r="S92" s="27">
        <f t="shared" si="32"/>
        <v>304403852.67000002</v>
      </c>
      <c r="T92" s="27">
        <f t="shared" si="33"/>
        <v>495726050.13</v>
      </c>
      <c r="U92" s="27">
        <f t="shared" si="26"/>
        <v>36273534.582000002</v>
      </c>
      <c r="W92" s="2"/>
      <c r="X92" s="2"/>
    </row>
    <row r="93" spans="1:24" x14ac:dyDescent="0.25">
      <c r="A93">
        <v>9</v>
      </c>
      <c r="B93">
        <v>4.0517440000000002</v>
      </c>
      <c r="C93">
        <v>2.1931609999999999</v>
      </c>
      <c r="D93">
        <f t="shared" si="27"/>
        <v>137934.68807500001</v>
      </c>
      <c r="E93">
        <f t="shared" si="28"/>
        <v>24063.182355000001</v>
      </c>
      <c r="F93" s="24">
        <f t="shared" si="29"/>
        <v>1844.7837430999998</v>
      </c>
      <c r="G93" s="24">
        <f t="shared" si="30"/>
        <v>3163.1154470299998</v>
      </c>
      <c r="H93" s="2">
        <v>652.27629999999999</v>
      </c>
      <c r="I93" s="2">
        <v>677.22490000000005</v>
      </c>
      <c r="J93" s="2">
        <f t="shared" si="20"/>
        <v>1192.5074430999998</v>
      </c>
      <c r="K93" s="2">
        <f t="shared" si="21"/>
        <v>2485.8905470299997</v>
      </c>
      <c r="L93" s="2">
        <v>116.96169999999999</v>
      </c>
      <c r="M93" s="2">
        <v>70.136960000000002</v>
      </c>
      <c r="N93">
        <f t="shared" si="22"/>
        <v>187.09866</v>
      </c>
      <c r="O93">
        <f t="shared" si="23"/>
        <v>6.2449050000000002</v>
      </c>
      <c r="P93" s="27">
        <f t="shared" si="24"/>
        <v>19591888.190000001</v>
      </c>
      <c r="Q93" s="27">
        <f t="shared" si="25"/>
        <v>13061478.316500001</v>
      </c>
      <c r="R93" s="27">
        <f t="shared" si="31"/>
        <v>204383675.77650005</v>
      </c>
      <c r="S93" s="27">
        <f t="shared" si="32"/>
        <v>323995740.86000001</v>
      </c>
      <c r="T93" s="27">
        <f t="shared" si="33"/>
        <v>528379416.6365</v>
      </c>
      <c r="U93" s="27">
        <f t="shared" si="26"/>
        <v>32653366.506500002</v>
      </c>
      <c r="W93" s="2"/>
      <c r="X93" s="2"/>
    </row>
    <row r="94" spans="1:24" x14ac:dyDescent="0.25">
      <c r="A94">
        <v>10</v>
      </c>
      <c r="B94">
        <v>3.5670989999999998</v>
      </c>
      <c r="C94">
        <v>2.1390380000000002</v>
      </c>
      <c r="D94">
        <f t="shared" si="27"/>
        <v>144444.64375000002</v>
      </c>
      <c r="E94">
        <f t="shared" si="28"/>
        <v>26405.428964999999</v>
      </c>
      <c r="F94" s="24">
        <f t="shared" si="29"/>
        <v>1766.6642749999999</v>
      </c>
      <c r="G94" s="24">
        <f t="shared" si="30"/>
        <v>3130.3239944900001</v>
      </c>
      <c r="H94" s="2">
        <v>652.60760000000005</v>
      </c>
      <c r="I94" s="2">
        <v>677.01260000000002</v>
      </c>
      <c r="J94" s="2">
        <f t="shared" si="20"/>
        <v>1114.0566749999998</v>
      </c>
      <c r="K94" s="2">
        <f t="shared" si="21"/>
        <v>2453.3113944900001</v>
      </c>
      <c r="L94" s="2">
        <v>103.52930000000001</v>
      </c>
      <c r="M94" s="2">
        <v>68.417779999999993</v>
      </c>
      <c r="N94">
        <f t="shared" si="22"/>
        <v>171.94708</v>
      </c>
      <c r="O94">
        <f t="shared" si="23"/>
        <v>5.706137</v>
      </c>
      <c r="P94" s="27">
        <f t="shared" si="24"/>
        <v>17704404.57</v>
      </c>
      <c r="Q94" s="27">
        <f t="shared" si="25"/>
        <v>11873629.872000001</v>
      </c>
      <c r="R94" s="27">
        <f t="shared" si="31"/>
        <v>216257305.64850006</v>
      </c>
      <c r="S94" s="27">
        <f t="shared" si="32"/>
        <v>341700145.43000001</v>
      </c>
      <c r="T94" s="27">
        <f t="shared" si="33"/>
        <v>557957451.07850003</v>
      </c>
      <c r="U94" s="27">
        <f t="shared" si="26"/>
        <v>29578034.442000002</v>
      </c>
      <c r="W94" s="2"/>
      <c r="X94" s="2"/>
    </row>
    <row r="95" spans="1:24" x14ac:dyDescent="0.25">
      <c r="A95">
        <v>11</v>
      </c>
      <c r="B95">
        <v>3.1574399999999998</v>
      </c>
      <c r="C95">
        <v>2.0866069999999999</v>
      </c>
      <c r="D95">
        <f t="shared" si="27"/>
        <v>150206.97175000003</v>
      </c>
      <c r="E95">
        <f t="shared" si="28"/>
        <v>28690.263629999998</v>
      </c>
      <c r="F95" s="24">
        <f t="shared" si="29"/>
        <v>1697.5163389999996</v>
      </c>
      <c r="G95" s="24">
        <f t="shared" si="30"/>
        <v>3098.3363091800002</v>
      </c>
      <c r="H95" s="2">
        <v>652.74670000000003</v>
      </c>
      <c r="I95" s="2">
        <v>676.20230000000004</v>
      </c>
      <c r="J95" s="2">
        <f t="shared" si="20"/>
        <v>1044.7696389999996</v>
      </c>
      <c r="K95" s="2">
        <f t="shared" si="21"/>
        <v>2422.1340091800002</v>
      </c>
      <c r="L95" s="2">
        <v>92.157229999999998</v>
      </c>
      <c r="M95" s="2">
        <v>66.779269999999997</v>
      </c>
      <c r="N95">
        <f t="shared" si="22"/>
        <v>158.9365</v>
      </c>
      <c r="O95">
        <f t="shared" si="23"/>
        <v>5.2440470000000001</v>
      </c>
      <c r="P95" s="27">
        <f t="shared" si="24"/>
        <v>16094325.329999998</v>
      </c>
      <c r="Q95" s="27">
        <f t="shared" si="25"/>
        <v>10858961.043000001</v>
      </c>
      <c r="R95" s="27">
        <f t="shared" si="31"/>
        <v>227116266.69150007</v>
      </c>
      <c r="S95" s="27">
        <f t="shared" si="32"/>
        <v>357794470.75999999</v>
      </c>
      <c r="T95" s="27">
        <f t="shared" si="33"/>
        <v>584910737.45150006</v>
      </c>
      <c r="U95" s="27">
        <f t="shared" si="26"/>
        <v>26953286.373</v>
      </c>
      <c r="W95" s="2"/>
      <c r="X95" s="2"/>
    </row>
    <row r="96" spans="1:24" x14ac:dyDescent="0.25">
      <c r="A96">
        <v>12</v>
      </c>
      <c r="B96">
        <v>2.8106140000000002</v>
      </c>
      <c r="C96">
        <v>2.036635</v>
      </c>
      <c r="D96">
        <f t="shared" si="27"/>
        <v>155336.34230000002</v>
      </c>
      <c r="E96">
        <f t="shared" si="28"/>
        <v>30920.378954999996</v>
      </c>
      <c r="F96" s="24">
        <f t="shared" si="29"/>
        <v>1635.9638923999998</v>
      </c>
      <c r="G96" s="24">
        <f t="shared" si="30"/>
        <v>3067.11469463</v>
      </c>
      <c r="H96" s="2">
        <v>653.29549999999995</v>
      </c>
      <c r="I96" s="2">
        <v>675.91480000000001</v>
      </c>
      <c r="J96" s="2">
        <f t="shared" si="20"/>
        <v>982.6683923999999</v>
      </c>
      <c r="K96" s="2">
        <f t="shared" si="21"/>
        <v>2391.19989463</v>
      </c>
      <c r="L96" s="2">
        <v>82.400120000000001</v>
      </c>
      <c r="M96" s="2">
        <v>65.183189999999996</v>
      </c>
      <c r="N96">
        <f t="shared" si="22"/>
        <v>147.58330999999998</v>
      </c>
      <c r="O96">
        <f t="shared" si="23"/>
        <v>4.8472489999999997</v>
      </c>
      <c r="P96" s="27">
        <f t="shared" si="24"/>
        <v>14718971.750000002</v>
      </c>
      <c r="Q96" s="27">
        <f t="shared" si="25"/>
        <v>9979011.5422499999</v>
      </c>
      <c r="R96" s="27">
        <f t="shared" si="31"/>
        <v>237095278.23375008</v>
      </c>
      <c r="S96" s="27">
        <f t="shared" si="32"/>
        <v>372513442.50999999</v>
      </c>
      <c r="T96" s="27">
        <f t="shared" si="33"/>
        <v>609608720.7437501</v>
      </c>
      <c r="U96" s="27">
        <f t="shared" si="26"/>
        <v>24697983.29225</v>
      </c>
      <c r="W96" s="2"/>
      <c r="X96" s="2"/>
    </row>
    <row r="97" spans="1:24" x14ac:dyDescent="0.25">
      <c r="A97">
        <v>13</v>
      </c>
      <c r="B97">
        <v>2.5130409999999999</v>
      </c>
      <c r="C97">
        <v>1.9879579999999999</v>
      </c>
      <c r="D97">
        <f t="shared" si="27"/>
        <v>159922.64212500001</v>
      </c>
      <c r="E97">
        <f t="shared" si="28"/>
        <v>33097.192964999995</v>
      </c>
      <c r="F97" s="24">
        <f t="shared" si="29"/>
        <v>1580.9282944999998</v>
      </c>
      <c r="G97" s="24">
        <f t="shared" si="30"/>
        <v>3036.6392984899999</v>
      </c>
      <c r="H97" s="2">
        <v>654.86609999999996</v>
      </c>
      <c r="I97" s="2">
        <v>676.30139999999994</v>
      </c>
      <c r="J97" s="2">
        <f t="shared" si="20"/>
        <v>926.0621944999998</v>
      </c>
      <c r="K97" s="2">
        <f t="shared" si="21"/>
        <v>2360.33789849</v>
      </c>
      <c r="L97" s="2">
        <v>73.842370000000003</v>
      </c>
      <c r="M97" s="2">
        <v>63.618200000000002</v>
      </c>
      <c r="N97">
        <f t="shared" si="22"/>
        <v>137.46057000000002</v>
      </c>
      <c r="O97">
        <f t="shared" si="23"/>
        <v>4.5009990000000002</v>
      </c>
      <c r="P97" s="27">
        <f t="shared" si="24"/>
        <v>13526227.67</v>
      </c>
      <c r="Q97" s="27">
        <f t="shared" si="25"/>
        <v>9199091.4412500001</v>
      </c>
      <c r="R97" s="27">
        <f t="shared" si="31"/>
        <v>246294369.67500007</v>
      </c>
      <c r="S97" s="27">
        <f t="shared" si="32"/>
        <v>386039670.18000001</v>
      </c>
      <c r="T97" s="27">
        <f t="shared" si="33"/>
        <v>632334039.85500014</v>
      </c>
      <c r="U97" s="27">
        <f t="shared" si="26"/>
        <v>22725319.111249998</v>
      </c>
      <c r="W97" s="2"/>
      <c r="X97" s="2"/>
    </row>
    <row r="98" spans="1:24" x14ac:dyDescent="0.25">
      <c r="A98">
        <v>14</v>
      </c>
      <c r="B98">
        <v>2.252046</v>
      </c>
      <c r="C98">
        <v>1.9402280000000001</v>
      </c>
      <c r="D98">
        <f t="shared" si="27"/>
        <v>164032.62607500001</v>
      </c>
      <c r="E98">
        <f t="shared" si="28"/>
        <v>35221.742624999992</v>
      </c>
      <c r="F98" s="24">
        <f t="shared" si="29"/>
        <v>1531.6084870999998</v>
      </c>
      <c r="G98" s="24">
        <f t="shared" si="30"/>
        <v>3006.89560325</v>
      </c>
      <c r="H98" s="2">
        <v>654.50940000000003</v>
      </c>
      <c r="I98" s="2">
        <v>674.37739999999997</v>
      </c>
      <c r="J98" s="2">
        <f t="shared" si="20"/>
        <v>877.09908709999979</v>
      </c>
      <c r="K98" s="2">
        <f t="shared" si="21"/>
        <v>2332.5182032500002</v>
      </c>
      <c r="L98" s="2">
        <v>66.701890000000006</v>
      </c>
      <c r="M98" s="2">
        <v>62.185870000000001</v>
      </c>
      <c r="N98">
        <f t="shared" si="22"/>
        <v>128.88776000000001</v>
      </c>
      <c r="O98">
        <f t="shared" si="23"/>
        <v>4.1922740000000003</v>
      </c>
      <c r="P98" s="27">
        <f t="shared" si="24"/>
        <v>12469067.220000001</v>
      </c>
      <c r="Q98" s="27">
        <f t="shared" si="25"/>
        <v>8542101.4605000019</v>
      </c>
      <c r="R98" s="27">
        <f t="shared" si="31"/>
        <v>254836471.13550007</v>
      </c>
      <c r="S98" s="27">
        <f t="shared" si="32"/>
        <v>398508737.40000004</v>
      </c>
      <c r="T98" s="27">
        <f t="shared" si="33"/>
        <v>653345208.53550017</v>
      </c>
      <c r="U98" s="27">
        <f t="shared" si="26"/>
        <v>21011168.680500001</v>
      </c>
      <c r="W98" s="2"/>
      <c r="X98" s="2"/>
    </row>
    <row r="99" spans="1:24" x14ac:dyDescent="0.25">
      <c r="A99">
        <v>15</v>
      </c>
      <c r="B99">
        <v>2.0342760000000002</v>
      </c>
      <c r="C99">
        <v>1.8965460000000001</v>
      </c>
      <c r="D99">
        <f t="shared" si="27"/>
        <v>167745.179775</v>
      </c>
      <c r="E99">
        <f t="shared" si="28"/>
        <v>37298.460494999992</v>
      </c>
      <c r="F99" s="24">
        <f t="shared" si="29"/>
        <v>1487.0578427</v>
      </c>
      <c r="G99" s="24">
        <f t="shared" si="30"/>
        <v>2977.8215530699999</v>
      </c>
      <c r="H99" s="2">
        <v>665.64350000000002</v>
      </c>
      <c r="I99" s="2">
        <v>680.89350000000002</v>
      </c>
      <c r="J99" s="2">
        <f t="shared" si="20"/>
        <v>821.41434270000002</v>
      </c>
      <c r="K99" s="2">
        <f t="shared" si="21"/>
        <v>2296.9280530699998</v>
      </c>
      <c r="L99" s="2">
        <v>58.885620000000003</v>
      </c>
      <c r="M99" s="2">
        <v>60.522559999999999</v>
      </c>
      <c r="N99">
        <f t="shared" si="22"/>
        <v>119.40818</v>
      </c>
      <c r="O99">
        <f t="shared" si="23"/>
        <v>3.930822</v>
      </c>
      <c r="P99" s="27">
        <f t="shared" si="24"/>
        <v>11578543.140000002</v>
      </c>
      <c r="Q99" s="27">
        <f t="shared" si="25"/>
        <v>7818230.6864999998</v>
      </c>
      <c r="R99" s="27">
        <f t="shared" si="31"/>
        <v>262654701.82200009</v>
      </c>
      <c r="S99" s="27">
        <f t="shared" si="32"/>
        <v>410087280.54000002</v>
      </c>
      <c r="T99" s="27">
        <f t="shared" si="33"/>
        <v>672741982.36200023</v>
      </c>
      <c r="U99" s="27">
        <f t="shared" si="26"/>
        <v>19396773.826500002</v>
      </c>
      <c r="W99" s="2"/>
      <c r="X99" s="2"/>
    </row>
    <row r="100" spans="1:24" x14ac:dyDescent="0.25">
      <c r="A100">
        <v>16</v>
      </c>
      <c r="B100">
        <v>1.795895</v>
      </c>
      <c r="C100">
        <v>1.845818</v>
      </c>
      <c r="D100">
        <f t="shared" si="27"/>
        <v>171022.68815</v>
      </c>
      <c r="E100">
        <f t="shared" si="28"/>
        <v>39319.631204999991</v>
      </c>
      <c r="F100" s="24">
        <f t="shared" si="29"/>
        <v>1447.7277421999997</v>
      </c>
      <c r="G100" s="24">
        <f t="shared" si="30"/>
        <v>2949.5251631300002</v>
      </c>
      <c r="H100" s="2">
        <v>672.34029999999996</v>
      </c>
      <c r="I100" s="2">
        <v>690.70219999999995</v>
      </c>
      <c r="J100" s="2">
        <f t="shared" si="20"/>
        <v>775.38744219999978</v>
      </c>
      <c r="K100" s="2">
        <f t="shared" si="21"/>
        <v>2258.8229631300001</v>
      </c>
      <c r="L100" s="2">
        <v>52.59357</v>
      </c>
      <c r="M100" s="2">
        <v>58.804720000000003</v>
      </c>
      <c r="N100">
        <f t="shared" si="22"/>
        <v>111.39829</v>
      </c>
      <c r="O100">
        <f t="shared" si="23"/>
        <v>3.6417130000000002</v>
      </c>
      <c r="P100" s="27">
        <f t="shared" si="24"/>
        <v>10597358.170000002</v>
      </c>
      <c r="Q100" s="27">
        <f t="shared" si="25"/>
        <v>7216849.5142500009</v>
      </c>
      <c r="R100" s="27">
        <f t="shared" si="31"/>
        <v>269871551.33625007</v>
      </c>
      <c r="S100" s="27">
        <f t="shared" si="32"/>
        <v>420684638.71000004</v>
      </c>
      <c r="T100" s="27">
        <f t="shared" si="33"/>
        <v>690556190.04625022</v>
      </c>
      <c r="U100" s="27">
        <f t="shared" si="26"/>
        <v>17814207.684250005</v>
      </c>
      <c r="W100" s="2"/>
      <c r="X100" s="2"/>
    </row>
    <row r="101" spans="1:24" x14ac:dyDescent="0.25">
      <c r="A101">
        <v>17</v>
      </c>
      <c r="B101">
        <v>1.6040000000000001</v>
      </c>
      <c r="C101">
        <v>1.793428</v>
      </c>
      <c r="D101">
        <f t="shared" si="27"/>
        <v>173949.98814999999</v>
      </c>
      <c r="E101">
        <f t="shared" si="28"/>
        <v>41283.434864999988</v>
      </c>
      <c r="F101" s="24">
        <f t="shared" si="29"/>
        <v>1412.6001421999999</v>
      </c>
      <c r="G101" s="24">
        <f t="shared" si="30"/>
        <v>2922.0319118900002</v>
      </c>
      <c r="H101" s="2">
        <v>669.65459999999996</v>
      </c>
      <c r="I101" s="2">
        <v>686.16070000000002</v>
      </c>
      <c r="J101" s="2">
        <f t="shared" si="20"/>
        <v>742.94554219999998</v>
      </c>
      <c r="K101" s="2">
        <f t="shared" si="21"/>
        <v>2235.8712118900003</v>
      </c>
      <c r="L101" s="2">
        <v>48.330500000000001</v>
      </c>
      <c r="M101" s="2">
        <v>57.613480000000003</v>
      </c>
      <c r="N101">
        <f t="shared" si="22"/>
        <v>105.94398000000001</v>
      </c>
      <c r="O101">
        <f t="shared" si="23"/>
        <v>3.3974280000000001</v>
      </c>
      <c r="P101" s="27">
        <f t="shared" si="24"/>
        <v>9782207.3200000003</v>
      </c>
      <c r="Q101" s="27">
        <f t="shared" si="25"/>
        <v>6808046.539499999</v>
      </c>
      <c r="R101" s="27">
        <f t="shared" si="31"/>
        <v>276679597.87575006</v>
      </c>
      <c r="S101" s="27">
        <f t="shared" si="32"/>
        <v>430466846.03000003</v>
      </c>
      <c r="T101" s="27">
        <f t="shared" si="33"/>
        <v>707146443.90575027</v>
      </c>
      <c r="U101" s="27">
        <f t="shared" si="26"/>
        <v>16590253.859499998</v>
      </c>
      <c r="W101" s="2"/>
      <c r="X101" s="2"/>
    </row>
    <row r="102" spans="1:24" x14ac:dyDescent="0.25">
      <c r="A102">
        <v>18</v>
      </c>
      <c r="B102">
        <v>1.473984</v>
      </c>
      <c r="C102">
        <v>1.7570969999999999</v>
      </c>
      <c r="D102">
        <f t="shared" si="27"/>
        <v>176640.00894999999</v>
      </c>
      <c r="E102">
        <f t="shared" si="28"/>
        <v>43207.456079999989</v>
      </c>
      <c r="F102" s="24">
        <f t="shared" si="29"/>
        <v>1380.3198926</v>
      </c>
      <c r="G102" s="24">
        <f t="shared" si="30"/>
        <v>2895.0956148800001</v>
      </c>
      <c r="H102" s="2">
        <v>669.7731</v>
      </c>
      <c r="I102" s="2">
        <v>685.2903</v>
      </c>
      <c r="J102" s="2">
        <f t="shared" si="20"/>
        <v>710.5467926</v>
      </c>
      <c r="K102" s="2">
        <f t="shared" si="21"/>
        <v>2209.80531488</v>
      </c>
      <c r="L102" s="2">
        <v>44.173639999999999</v>
      </c>
      <c r="M102" s="2">
        <v>56.343290000000003</v>
      </c>
      <c r="N102">
        <f t="shared" si="22"/>
        <v>100.51693</v>
      </c>
      <c r="O102">
        <f t="shared" si="23"/>
        <v>3.2310809999999996</v>
      </c>
      <c r="P102" s="27">
        <f t="shared" si="24"/>
        <v>9228084.0299999975</v>
      </c>
      <c r="Q102" s="27">
        <f t="shared" si="25"/>
        <v>6404075.7997500002</v>
      </c>
      <c r="R102" s="27">
        <f t="shared" si="31"/>
        <v>283083673.67550004</v>
      </c>
      <c r="S102" s="27">
        <f t="shared" si="32"/>
        <v>439694930.06</v>
      </c>
      <c r="T102" s="27">
        <f t="shared" si="33"/>
        <v>722778603.73550022</v>
      </c>
      <c r="U102" s="27">
        <f t="shared" si="26"/>
        <v>15632159.829749998</v>
      </c>
      <c r="W102" s="2"/>
      <c r="X102" s="2"/>
    </row>
    <row r="103" spans="1:24" x14ac:dyDescent="0.25">
      <c r="A103">
        <v>19</v>
      </c>
      <c r="B103">
        <v>1.3472090000000001</v>
      </c>
      <c r="C103">
        <v>1.718359</v>
      </c>
      <c r="D103">
        <f t="shared" si="27"/>
        <v>179098.66537499998</v>
      </c>
      <c r="E103">
        <f t="shared" si="28"/>
        <v>45089.059184999991</v>
      </c>
      <c r="F103" s="24">
        <f t="shared" si="29"/>
        <v>1350.8160155</v>
      </c>
      <c r="G103" s="24">
        <f t="shared" si="30"/>
        <v>2868.75317141</v>
      </c>
      <c r="H103" s="2">
        <v>670.85080000000005</v>
      </c>
      <c r="I103" s="2">
        <v>684.54380000000003</v>
      </c>
      <c r="J103" s="2">
        <f t="shared" si="20"/>
        <v>679.9652155</v>
      </c>
      <c r="K103" s="2">
        <f t="shared" si="21"/>
        <v>2184.2093714100001</v>
      </c>
      <c r="L103" s="2">
        <v>40.357550000000003</v>
      </c>
      <c r="M103" s="2">
        <v>55.110610000000001</v>
      </c>
      <c r="N103">
        <f t="shared" si="22"/>
        <v>95.468160000000012</v>
      </c>
      <c r="O103">
        <f t="shared" si="23"/>
        <v>3.0655679999999998</v>
      </c>
      <c r="P103" s="27">
        <f t="shared" si="24"/>
        <v>8680519.0600000005</v>
      </c>
      <c r="Q103" s="27">
        <f t="shared" si="25"/>
        <v>6029939.1015000008</v>
      </c>
      <c r="R103" s="27">
        <f t="shared" si="31"/>
        <v>289113612.77700001</v>
      </c>
      <c r="S103" s="27">
        <f t="shared" si="32"/>
        <v>448375449.12</v>
      </c>
      <c r="T103" s="27">
        <f t="shared" si="33"/>
        <v>737489061.89700019</v>
      </c>
      <c r="U103" s="27">
        <f t="shared" si="26"/>
        <v>14710458.161500001</v>
      </c>
      <c r="W103" s="2"/>
      <c r="X103" s="2"/>
    </row>
    <row r="104" spans="1:24" x14ac:dyDescent="0.25">
      <c r="A104">
        <v>20</v>
      </c>
      <c r="B104">
        <v>1.2308250000000001</v>
      </c>
      <c r="C104">
        <v>1.6807639999999999</v>
      </c>
      <c r="D104">
        <f t="shared" si="27"/>
        <v>181344.92099999997</v>
      </c>
      <c r="E104">
        <f t="shared" si="28"/>
        <v>46929.495764999992</v>
      </c>
      <c r="F104" s="24">
        <f t="shared" si="29"/>
        <v>1323.8609480000005</v>
      </c>
      <c r="G104" s="24">
        <f t="shared" si="30"/>
        <v>2842.9870592900002</v>
      </c>
      <c r="H104" s="2">
        <v>672.40769999999998</v>
      </c>
      <c r="I104" s="2">
        <v>684.96</v>
      </c>
      <c r="J104" s="2">
        <f t="shared" si="20"/>
        <v>651.45324800000049</v>
      </c>
      <c r="K104" s="2">
        <f t="shared" si="21"/>
        <v>2158.0270592900001</v>
      </c>
      <c r="L104" s="2">
        <v>36.899430000000002</v>
      </c>
      <c r="M104" s="2">
        <v>53.875810000000001</v>
      </c>
      <c r="N104">
        <f t="shared" si="22"/>
        <v>90.775239999999997</v>
      </c>
      <c r="O104">
        <f t="shared" si="23"/>
        <v>2.9115890000000002</v>
      </c>
      <c r="P104" s="27">
        <f t="shared" si="24"/>
        <v>8173384.4100000001</v>
      </c>
      <c r="Q104" s="27">
        <f t="shared" si="25"/>
        <v>5685096.2265000008</v>
      </c>
      <c r="R104" s="27">
        <f t="shared" si="31"/>
        <v>294798709.00349998</v>
      </c>
      <c r="S104" s="27">
        <f t="shared" si="32"/>
        <v>456548833.53000003</v>
      </c>
      <c r="T104" s="27">
        <f t="shared" si="33"/>
        <v>751347542.53350019</v>
      </c>
      <c r="U104" s="27">
        <f t="shared" si="26"/>
        <v>13858480.636500001</v>
      </c>
      <c r="W104" s="2"/>
      <c r="X104" s="2"/>
    </row>
    <row r="105" spans="1:24" x14ac:dyDescent="0.25">
      <c r="A105">
        <v>21</v>
      </c>
      <c r="B105">
        <v>1.125359</v>
      </c>
      <c r="C105">
        <v>1.643106</v>
      </c>
      <c r="D105">
        <f t="shared" si="27"/>
        <v>183398.70117499997</v>
      </c>
      <c r="E105">
        <f t="shared" si="28"/>
        <v>48728.696834999995</v>
      </c>
      <c r="F105" s="24">
        <f t="shared" si="29"/>
        <v>1299.2155859000004</v>
      </c>
      <c r="G105" s="24">
        <f t="shared" si="30"/>
        <v>2817.79824431</v>
      </c>
      <c r="H105" s="2">
        <v>673.91189999999995</v>
      </c>
      <c r="I105" s="2">
        <v>684.76089999999999</v>
      </c>
      <c r="J105" s="2">
        <f t="shared" si="20"/>
        <v>625.30368590000046</v>
      </c>
      <c r="K105" s="2">
        <f t="shared" si="21"/>
        <v>2133.0373443099998</v>
      </c>
      <c r="L105" s="2">
        <v>33.801299999999998</v>
      </c>
      <c r="M105" s="2">
        <v>52.701079999999997</v>
      </c>
      <c r="N105">
        <f t="shared" si="22"/>
        <v>86.502379999999988</v>
      </c>
      <c r="O105">
        <f t="shared" si="23"/>
        <v>2.768465</v>
      </c>
      <c r="P105" s="27">
        <f t="shared" si="24"/>
        <v>7705962.4900000002</v>
      </c>
      <c r="Q105" s="27">
        <f t="shared" si="25"/>
        <v>5372777.4794999994</v>
      </c>
      <c r="R105" s="27">
        <f t="shared" si="31"/>
        <v>300171486.48299998</v>
      </c>
      <c r="S105" s="27">
        <f t="shared" si="32"/>
        <v>464254796.02000004</v>
      </c>
      <c r="T105" s="27">
        <f t="shared" si="33"/>
        <v>764426282.50300014</v>
      </c>
      <c r="U105" s="27">
        <f t="shared" si="26"/>
        <v>13078739.9695</v>
      </c>
      <c r="W105" s="2"/>
      <c r="X105" s="2"/>
    </row>
    <row r="106" spans="1:24" x14ac:dyDescent="0.25">
      <c r="A106">
        <v>22</v>
      </c>
      <c r="B106">
        <v>1.0308729999999999</v>
      </c>
      <c r="C106">
        <v>1.6072789999999999</v>
      </c>
      <c r="D106">
        <f t="shared" si="27"/>
        <v>185280.04439999996</v>
      </c>
      <c r="E106">
        <f t="shared" si="28"/>
        <v>50488.667339999993</v>
      </c>
      <c r="F106" s="24">
        <f t="shared" si="29"/>
        <v>1276.6394672000006</v>
      </c>
      <c r="G106" s="24">
        <f t="shared" si="30"/>
        <v>2793.1586572400001</v>
      </c>
      <c r="H106" s="2">
        <v>675.51589999999999</v>
      </c>
      <c r="I106" s="2">
        <v>684.97029999999995</v>
      </c>
      <c r="J106" s="2">
        <f t="shared" si="20"/>
        <v>601.12356720000059</v>
      </c>
      <c r="K106" s="2">
        <f t="shared" si="21"/>
        <v>2108.1883572400002</v>
      </c>
      <c r="L106" s="2">
        <v>31.013190000000002</v>
      </c>
      <c r="M106" s="2">
        <v>51.552219999999998</v>
      </c>
      <c r="N106">
        <f t="shared" si="22"/>
        <v>82.56541</v>
      </c>
      <c r="O106">
        <f t="shared" si="23"/>
        <v>2.6381519999999998</v>
      </c>
      <c r="P106" s="27">
        <f t="shared" si="24"/>
        <v>7282627.459999999</v>
      </c>
      <c r="Q106" s="27">
        <f t="shared" si="25"/>
        <v>5087193.8692500005</v>
      </c>
      <c r="R106" s="27">
        <f t="shared" si="31"/>
        <v>305258680.35224998</v>
      </c>
      <c r="S106" s="27">
        <f t="shared" si="32"/>
        <v>471537423.48000002</v>
      </c>
      <c r="T106" s="27">
        <f t="shared" si="33"/>
        <v>776796103.83225012</v>
      </c>
      <c r="U106" s="27">
        <f t="shared" si="26"/>
        <v>12369821.32925</v>
      </c>
      <c r="W106" s="2"/>
      <c r="X106" s="2"/>
    </row>
    <row r="107" spans="1:24" x14ac:dyDescent="0.25">
      <c r="A107">
        <v>23</v>
      </c>
      <c r="B107">
        <v>0.94584080000000004</v>
      </c>
      <c r="C107">
        <v>1.572241</v>
      </c>
      <c r="D107">
        <f t="shared" si="27"/>
        <v>187006.20385999995</v>
      </c>
      <c r="E107">
        <f t="shared" si="28"/>
        <v>52210.271234999993</v>
      </c>
      <c r="F107" s="24">
        <f t="shared" si="29"/>
        <v>1255.9255536800006</v>
      </c>
      <c r="G107" s="24">
        <f t="shared" si="30"/>
        <v>2769.05620271</v>
      </c>
      <c r="H107" s="2">
        <v>677.17939999999999</v>
      </c>
      <c r="I107" s="2">
        <v>685.45090000000005</v>
      </c>
      <c r="J107" s="2">
        <f t="shared" si="20"/>
        <v>578.74615368000059</v>
      </c>
      <c r="K107" s="2">
        <f t="shared" si="21"/>
        <v>2083.6053027099997</v>
      </c>
      <c r="L107" s="2">
        <v>28.50216</v>
      </c>
      <c r="M107" s="2">
        <v>50.429780000000001</v>
      </c>
      <c r="N107">
        <f t="shared" si="22"/>
        <v>78.931939999999997</v>
      </c>
      <c r="O107">
        <f t="shared" si="23"/>
        <v>2.5180818</v>
      </c>
      <c r="P107" s="27">
        <f t="shared" si="24"/>
        <v>6895526.7100000009</v>
      </c>
      <c r="Q107" s="27">
        <f t="shared" si="25"/>
        <v>4825667.2994999997</v>
      </c>
      <c r="R107" s="27">
        <f t="shared" si="31"/>
        <v>310084347.65174997</v>
      </c>
      <c r="S107" s="27">
        <f t="shared" si="32"/>
        <v>478432950.19</v>
      </c>
      <c r="T107" s="27">
        <f t="shared" si="33"/>
        <v>788517297.84175014</v>
      </c>
      <c r="U107" s="27">
        <f t="shared" si="26"/>
        <v>11721194.009500001</v>
      </c>
      <c r="W107" s="2"/>
      <c r="X107" s="2"/>
    </row>
    <row r="108" spans="1:24" x14ac:dyDescent="0.25">
      <c r="A108">
        <v>24</v>
      </c>
      <c r="B108">
        <v>0.86925949999999996</v>
      </c>
      <c r="C108">
        <v>1.538009</v>
      </c>
      <c r="D108">
        <f t="shared" si="27"/>
        <v>188592.60244749996</v>
      </c>
      <c r="E108">
        <f t="shared" si="28"/>
        <v>53894.39108999999</v>
      </c>
      <c r="F108" s="24">
        <f t="shared" si="29"/>
        <v>1236.8887706300006</v>
      </c>
      <c r="G108" s="24">
        <f t="shared" si="30"/>
        <v>2745.47852474</v>
      </c>
      <c r="H108" s="2">
        <v>678.81730000000005</v>
      </c>
      <c r="I108" s="2">
        <v>685.95330000000001</v>
      </c>
      <c r="J108" s="2">
        <f t="shared" si="20"/>
        <v>558.07147063000059</v>
      </c>
      <c r="K108" s="2">
        <f t="shared" si="21"/>
        <v>2059.5252247399999</v>
      </c>
      <c r="L108" s="2">
        <v>26.242439999999998</v>
      </c>
      <c r="M108" s="2">
        <v>49.349089999999997</v>
      </c>
      <c r="N108">
        <f t="shared" si="22"/>
        <v>75.591529999999992</v>
      </c>
      <c r="O108">
        <f t="shared" si="23"/>
        <v>2.4072684999999998</v>
      </c>
      <c r="P108" s="27">
        <f t="shared" si="24"/>
        <v>6541036.8849999988</v>
      </c>
      <c r="Q108" s="27">
        <f t="shared" si="25"/>
        <v>4586836.7947499994</v>
      </c>
      <c r="R108" s="27">
        <f t="shared" si="31"/>
        <v>314671184.44649994</v>
      </c>
      <c r="S108" s="27">
        <f t="shared" si="32"/>
        <v>484973987.07499999</v>
      </c>
      <c r="T108" s="27">
        <f t="shared" si="33"/>
        <v>799645171.52150011</v>
      </c>
      <c r="U108" s="27">
        <f t="shared" si="26"/>
        <v>11127873.679749999</v>
      </c>
      <c r="W108" s="2"/>
      <c r="X108" s="2"/>
    </row>
    <row r="109" spans="1:24" x14ac:dyDescent="0.25">
      <c r="A109">
        <v>25</v>
      </c>
      <c r="B109">
        <v>0.80034249999999996</v>
      </c>
      <c r="C109">
        <v>1.50505</v>
      </c>
      <c r="D109">
        <f t="shared" si="27"/>
        <v>190053.22750999997</v>
      </c>
      <c r="E109">
        <f t="shared" si="28"/>
        <v>55542.420839999992</v>
      </c>
      <c r="F109" s="24">
        <f t="shared" si="29"/>
        <v>1219.3612698800002</v>
      </c>
      <c r="G109" s="24">
        <f t="shared" si="30"/>
        <v>2722.4061082400003</v>
      </c>
      <c r="H109" s="2">
        <v>680.45820000000003</v>
      </c>
      <c r="I109" s="2">
        <v>686.61630000000002</v>
      </c>
      <c r="J109" s="2">
        <f t="shared" si="20"/>
        <v>538.9030698800002</v>
      </c>
      <c r="K109" s="2">
        <f t="shared" si="21"/>
        <v>2035.7898082400002</v>
      </c>
      <c r="L109" s="2">
        <v>24.197340000000001</v>
      </c>
      <c r="M109" s="2">
        <v>48.30256</v>
      </c>
      <c r="N109">
        <f t="shared" si="22"/>
        <v>72.499899999999997</v>
      </c>
      <c r="O109">
        <f t="shared" si="23"/>
        <v>2.3053925</v>
      </c>
      <c r="P109" s="27">
        <f t="shared" si="24"/>
        <v>6217309.625</v>
      </c>
      <c r="Q109" s="27">
        <f t="shared" si="25"/>
        <v>4367315.1915000007</v>
      </c>
      <c r="R109" s="27">
        <f t="shared" si="31"/>
        <v>319038499.63799995</v>
      </c>
      <c r="S109" s="27">
        <f t="shared" si="32"/>
        <v>491191296.69999999</v>
      </c>
      <c r="T109" s="27">
        <f t="shared" si="33"/>
        <v>810229796.33800006</v>
      </c>
      <c r="U109" s="27">
        <f t="shared" si="26"/>
        <v>10584624.816500001</v>
      </c>
      <c r="W109" s="2"/>
      <c r="X109" s="2"/>
    </row>
    <row r="110" spans="1:24" x14ac:dyDescent="0.25">
      <c r="A110">
        <v>26</v>
      </c>
      <c r="B110">
        <v>0.73797100000000004</v>
      </c>
      <c r="C110">
        <v>1.4731320000000001</v>
      </c>
      <c r="D110">
        <f t="shared" si="27"/>
        <v>191400.02458499998</v>
      </c>
      <c r="E110">
        <f t="shared" si="28"/>
        <v>57155.50037999999</v>
      </c>
      <c r="F110" s="24">
        <f t="shared" si="29"/>
        <v>1203.1997049800002</v>
      </c>
      <c r="G110" s="24">
        <f t="shared" si="30"/>
        <v>2699.8229946800002</v>
      </c>
      <c r="H110" s="2">
        <v>682.14300000000003</v>
      </c>
      <c r="I110" s="2">
        <v>687.1558</v>
      </c>
      <c r="J110" s="2">
        <f t="shared" si="20"/>
        <v>521.05670498000018</v>
      </c>
      <c r="K110" s="2">
        <f t="shared" si="21"/>
        <v>2012.6671946800002</v>
      </c>
      <c r="L110" s="2">
        <v>22.331209999999999</v>
      </c>
      <c r="M110" s="2">
        <v>47.295360000000002</v>
      </c>
      <c r="N110">
        <f t="shared" si="22"/>
        <v>69.626570000000001</v>
      </c>
      <c r="O110">
        <f t="shared" si="23"/>
        <v>2.211103</v>
      </c>
      <c r="P110" s="27">
        <f t="shared" si="24"/>
        <v>5919753.2300000004</v>
      </c>
      <c r="Q110" s="27">
        <f t="shared" si="25"/>
        <v>4164429.4852499999</v>
      </c>
      <c r="R110" s="27">
        <f t="shared" si="31"/>
        <v>323202929.12324995</v>
      </c>
      <c r="S110" s="27">
        <f t="shared" si="32"/>
        <v>497111049.93000001</v>
      </c>
      <c r="T110" s="27">
        <f t="shared" si="33"/>
        <v>820313979.05325007</v>
      </c>
      <c r="U110" s="27">
        <f t="shared" si="26"/>
        <v>10084182.71525</v>
      </c>
      <c r="W110" s="2"/>
      <c r="X110" s="2"/>
    </row>
    <row r="111" spans="1:24" x14ac:dyDescent="0.25">
      <c r="A111">
        <v>27</v>
      </c>
      <c r="B111">
        <v>0.68105740000000003</v>
      </c>
      <c r="C111">
        <v>1.442415</v>
      </c>
      <c r="D111">
        <f t="shared" si="27"/>
        <v>192642.95433999997</v>
      </c>
      <c r="E111">
        <f t="shared" si="28"/>
        <v>58734.944804999992</v>
      </c>
      <c r="F111" s="24">
        <f t="shared" si="29"/>
        <v>1188.2845479200005</v>
      </c>
      <c r="G111" s="24">
        <f t="shared" si="30"/>
        <v>2677.7107727299999</v>
      </c>
      <c r="H111" s="2">
        <v>683.80139999999994</v>
      </c>
      <c r="I111" s="2">
        <v>687.78160000000003</v>
      </c>
      <c r="J111" s="2">
        <f t="shared" si="20"/>
        <v>504.48314792000053</v>
      </c>
      <c r="K111" s="2">
        <f t="shared" si="21"/>
        <v>1989.9291727299999</v>
      </c>
      <c r="L111" s="2">
        <v>20.64339</v>
      </c>
      <c r="M111" s="2">
        <v>46.318159999999999</v>
      </c>
      <c r="N111">
        <f t="shared" si="22"/>
        <v>66.961550000000003</v>
      </c>
      <c r="O111">
        <f t="shared" si="23"/>
        <v>2.1234723999999998</v>
      </c>
      <c r="P111" s="27">
        <f t="shared" si="24"/>
        <v>5644748.3599999994</v>
      </c>
      <c r="Q111" s="27">
        <f t="shared" si="25"/>
        <v>3977665.7377499999</v>
      </c>
      <c r="R111" s="27">
        <f t="shared" si="31"/>
        <v>327180594.86099994</v>
      </c>
      <c r="S111" s="27">
        <f t="shared" si="32"/>
        <v>502755798.29000002</v>
      </c>
      <c r="T111" s="27">
        <f t="shared" si="33"/>
        <v>829936393.15100002</v>
      </c>
      <c r="U111" s="27">
        <f t="shared" si="26"/>
        <v>9622414.0977499988</v>
      </c>
      <c r="W111" s="2"/>
      <c r="X111" s="2"/>
    </row>
    <row r="112" spans="1:24" x14ac:dyDescent="0.25">
      <c r="A112">
        <v>28</v>
      </c>
      <c r="B112">
        <v>0.62958250000000004</v>
      </c>
      <c r="C112">
        <v>1.412612</v>
      </c>
      <c r="D112">
        <f t="shared" si="27"/>
        <v>193791.94240249996</v>
      </c>
      <c r="E112">
        <f t="shared" si="28"/>
        <v>60281.754944999993</v>
      </c>
      <c r="F112" s="24">
        <f t="shared" si="29"/>
        <v>1174.4966911700003</v>
      </c>
      <c r="G112" s="24">
        <f t="shared" si="30"/>
        <v>2656.0554307699999</v>
      </c>
      <c r="H112" s="2">
        <v>685.45820000000003</v>
      </c>
      <c r="I112" s="2">
        <v>688.30610000000001</v>
      </c>
      <c r="J112" s="2">
        <f t="shared" si="20"/>
        <v>489.03849117000027</v>
      </c>
      <c r="K112" s="2">
        <f t="shared" si="21"/>
        <v>1967.7493307699999</v>
      </c>
      <c r="L112" s="2">
        <v>19.10331</v>
      </c>
      <c r="M112" s="2">
        <v>45.374830000000003</v>
      </c>
      <c r="N112">
        <f t="shared" si="22"/>
        <v>64.478139999999996</v>
      </c>
      <c r="O112">
        <f t="shared" si="23"/>
        <v>2.0421944999999999</v>
      </c>
      <c r="P112" s="27">
        <f t="shared" si="24"/>
        <v>5391596.4050000003</v>
      </c>
      <c r="Q112" s="27">
        <f t="shared" si="25"/>
        <v>3804704.0820000004</v>
      </c>
      <c r="R112" s="27">
        <f t="shared" si="31"/>
        <v>330985298.94299996</v>
      </c>
      <c r="S112" s="27">
        <f t="shared" si="32"/>
        <v>508147394.69499999</v>
      </c>
      <c r="T112" s="27">
        <f t="shared" si="33"/>
        <v>839132693.63800001</v>
      </c>
      <c r="U112" s="27">
        <f t="shared" si="26"/>
        <v>9196300.4869999997</v>
      </c>
      <c r="W112" s="2"/>
      <c r="X112" s="2"/>
    </row>
    <row r="113" spans="1:24" x14ac:dyDescent="0.25">
      <c r="A113">
        <v>29</v>
      </c>
      <c r="B113">
        <v>0.58261320000000005</v>
      </c>
      <c r="C113">
        <v>1.383842</v>
      </c>
      <c r="D113">
        <f t="shared" si="27"/>
        <v>194855.21149249995</v>
      </c>
      <c r="E113">
        <f t="shared" si="28"/>
        <v>61797.061934999991</v>
      </c>
      <c r="F113" s="24">
        <f t="shared" si="29"/>
        <v>1161.7374620900005</v>
      </c>
      <c r="G113" s="24">
        <f t="shared" si="30"/>
        <v>2634.8411329099999</v>
      </c>
      <c r="H113" s="2">
        <v>687.1422</v>
      </c>
      <c r="I113" s="2">
        <v>689.06949999999995</v>
      </c>
      <c r="J113" s="2">
        <f t="shared" si="20"/>
        <v>474.59526209000046</v>
      </c>
      <c r="K113" s="2">
        <f t="shared" si="21"/>
        <v>1945.7716329099999</v>
      </c>
      <c r="L113" s="2">
        <v>17.69134</v>
      </c>
      <c r="M113" s="2">
        <v>44.444540000000003</v>
      </c>
      <c r="N113">
        <f t="shared" si="22"/>
        <v>62.13588</v>
      </c>
      <c r="O113">
        <f t="shared" si="23"/>
        <v>1.9664552</v>
      </c>
      <c r="P113" s="27">
        <f t="shared" si="24"/>
        <v>5157152.16</v>
      </c>
      <c r="Q113" s="27">
        <f t="shared" si="25"/>
        <v>3642906.0060000005</v>
      </c>
      <c r="R113" s="27">
        <f t="shared" si="31"/>
        <v>334628204.94899994</v>
      </c>
      <c r="S113" s="27">
        <f t="shared" si="32"/>
        <v>513304546.85500002</v>
      </c>
      <c r="T113" s="27">
        <f t="shared" si="33"/>
        <v>847932751.80400002</v>
      </c>
      <c r="U113" s="27">
        <f t="shared" si="26"/>
        <v>8800058.1660000011</v>
      </c>
      <c r="W113" s="2"/>
      <c r="X113" s="2"/>
    </row>
    <row r="114" spans="1:24" x14ac:dyDescent="0.25">
      <c r="A114">
        <v>30</v>
      </c>
      <c r="B114">
        <v>0.53955070000000005</v>
      </c>
      <c r="C114">
        <v>1.35547</v>
      </c>
      <c r="D114">
        <f t="shared" si="27"/>
        <v>195839.89151999995</v>
      </c>
      <c r="E114">
        <f t="shared" si="28"/>
        <v>63281.301584999994</v>
      </c>
      <c r="F114" s="24">
        <f t="shared" si="29"/>
        <v>1149.9213017600005</v>
      </c>
      <c r="G114" s="24">
        <f t="shared" si="30"/>
        <v>2614.06177781</v>
      </c>
      <c r="H114" s="2">
        <v>688.82709999999997</v>
      </c>
      <c r="I114" s="2">
        <v>689.70259999999996</v>
      </c>
      <c r="J114" s="2">
        <f t="shared" si="20"/>
        <v>461.09420176000049</v>
      </c>
      <c r="K114" s="2">
        <f t="shared" si="21"/>
        <v>1924.3591778099999</v>
      </c>
      <c r="L114" s="2">
        <v>16.404710000000001</v>
      </c>
      <c r="M114" s="2">
        <v>43.551209999999998</v>
      </c>
      <c r="N114">
        <f t="shared" si="22"/>
        <v>59.955919999999999</v>
      </c>
      <c r="O114">
        <f t="shared" si="23"/>
        <v>1.8950206999999999</v>
      </c>
      <c r="P114" s="27">
        <f t="shared" si="24"/>
        <v>4937839.3550000004</v>
      </c>
      <c r="Q114" s="27">
        <f t="shared" si="25"/>
        <v>3493222.6814999999</v>
      </c>
      <c r="R114" s="27">
        <f t="shared" si="31"/>
        <v>338121427.63049996</v>
      </c>
      <c r="S114" s="27">
        <f t="shared" si="32"/>
        <v>518242386.21000004</v>
      </c>
      <c r="T114" s="27">
        <f t="shared" si="33"/>
        <v>856363813.8405</v>
      </c>
      <c r="U114" s="27">
        <f t="shared" si="26"/>
        <v>8431062.0364999995</v>
      </c>
    </row>
    <row r="115" spans="1:24" x14ac:dyDescent="0.25">
      <c r="A115">
        <v>31</v>
      </c>
      <c r="B115">
        <v>0.50031130000000001</v>
      </c>
      <c r="C115">
        <v>1.3282259999999999</v>
      </c>
      <c r="D115">
        <f t="shared" si="27"/>
        <v>196752.95964249995</v>
      </c>
      <c r="E115">
        <f t="shared" si="28"/>
        <v>64735.709054999992</v>
      </c>
      <c r="F115" s="24">
        <f t="shared" si="29"/>
        <v>1138.9644842900007</v>
      </c>
      <c r="G115" s="24">
        <f t="shared" si="30"/>
        <v>2593.7000732300003</v>
      </c>
      <c r="H115" s="2">
        <v>690.42880000000002</v>
      </c>
      <c r="I115" s="2">
        <v>690.12840000000006</v>
      </c>
      <c r="J115" s="2">
        <f t="shared" si="20"/>
        <v>448.53568429000063</v>
      </c>
      <c r="K115" s="2">
        <f t="shared" si="21"/>
        <v>1903.5716732300002</v>
      </c>
      <c r="L115" s="2">
        <v>15.23794</v>
      </c>
      <c r="M115" s="2">
        <v>42.68421</v>
      </c>
      <c r="N115">
        <f t="shared" si="22"/>
        <v>57.922150000000002</v>
      </c>
      <c r="O115">
        <f t="shared" si="23"/>
        <v>1.8285372999999998</v>
      </c>
      <c r="P115" s="27">
        <f t="shared" si="24"/>
        <v>4734951.1849999996</v>
      </c>
      <c r="Q115" s="27">
        <f t="shared" si="25"/>
        <v>3354680.2702499996</v>
      </c>
      <c r="R115" s="27">
        <f t="shared" si="31"/>
        <v>341476107.90074998</v>
      </c>
      <c r="S115" s="27">
        <f t="shared" si="32"/>
        <v>522977337.39500004</v>
      </c>
      <c r="T115" s="27">
        <f t="shared" si="33"/>
        <v>864453445.29575002</v>
      </c>
      <c r="U115" s="27">
        <f t="shared" si="26"/>
        <v>8089631.4552499987</v>
      </c>
    </row>
    <row r="116" spans="1:24" x14ac:dyDescent="0.25">
      <c r="A116">
        <v>32</v>
      </c>
      <c r="B116">
        <v>0.464727</v>
      </c>
      <c r="C116">
        <v>1.3017840000000001</v>
      </c>
      <c r="D116">
        <f t="shared" si="27"/>
        <v>197601.08641749996</v>
      </c>
      <c r="E116">
        <f t="shared" si="28"/>
        <v>66161.162534999996</v>
      </c>
      <c r="F116" s="24">
        <f t="shared" si="29"/>
        <v>1128.7869629900006</v>
      </c>
      <c r="G116" s="24">
        <f t="shared" si="30"/>
        <v>2573.74372451</v>
      </c>
      <c r="H116" s="2">
        <v>692.22230000000002</v>
      </c>
      <c r="I116" s="2">
        <v>691.08259999999996</v>
      </c>
      <c r="J116" s="2">
        <f t="shared" si="20"/>
        <v>436.56466299000056</v>
      </c>
      <c r="K116" s="2">
        <f t="shared" si="21"/>
        <v>1882.66112451</v>
      </c>
      <c r="L116" s="2">
        <v>14.137980000000001</v>
      </c>
      <c r="M116" s="2">
        <v>41.824039999999997</v>
      </c>
      <c r="N116">
        <f t="shared" si="22"/>
        <v>55.962019999999995</v>
      </c>
      <c r="O116">
        <f t="shared" si="23"/>
        <v>1.7665109999999999</v>
      </c>
      <c r="P116" s="27">
        <f t="shared" si="24"/>
        <v>4547160.51</v>
      </c>
      <c r="Q116" s="27">
        <f t="shared" si="25"/>
        <v>3221961.1784999995</v>
      </c>
      <c r="R116" s="27">
        <f t="shared" si="31"/>
        <v>344698069.07924998</v>
      </c>
      <c r="S116" s="27">
        <f t="shared" si="32"/>
        <v>527524497.90500003</v>
      </c>
      <c r="T116" s="27">
        <f t="shared" si="33"/>
        <v>872222566.98425007</v>
      </c>
      <c r="U116" s="27">
        <f t="shared" si="26"/>
        <v>7769121.6884999992</v>
      </c>
    </row>
    <row r="117" spans="1:24" x14ac:dyDescent="0.25">
      <c r="A117">
        <v>33</v>
      </c>
      <c r="B117">
        <v>0.43118030000000002</v>
      </c>
      <c r="C117">
        <v>1.27555</v>
      </c>
      <c r="D117">
        <f t="shared" si="27"/>
        <v>198387.99046499995</v>
      </c>
      <c r="E117">
        <f t="shared" si="28"/>
        <v>67557.889784999992</v>
      </c>
      <c r="F117" s="24">
        <f t="shared" si="29"/>
        <v>1119.3441144200006</v>
      </c>
      <c r="G117" s="24">
        <f t="shared" si="30"/>
        <v>2554.1895430100003</v>
      </c>
      <c r="H117" s="2">
        <v>694.00670000000002</v>
      </c>
      <c r="I117" s="2">
        <v>691.6807</v>
      </c>
      <c r="J117" s="2">
        <f t="shared" si="20"/>
        <v>425.33741442000053</v>
      </c>
      <c r="K117" s="2">
        <f t="shared" si="21"/>
        <v>1862.5088430100004</v>
      </c>
      <c r="L117" s="2">
        <v>13.123390000000001</v>
      </c>
      <c r="M117" s="2">
        <v>41.002450000000003</v>
      </c>
      <c r="N117">
        <f t="shared" si="22"/>
        <v>54.125840000000004</v>
      </c>
      <c r="O117">
        <f t="shared" si="23"/>
        <v>1.7067303</v>
      </c>
      <c r="P117" s="27">
        <f t="shared" si="24"/>
        <v>4367262.5949999997</v>
      </c>
      <c r="Q117" s="27">
        <f t="shared" si="25"/>
        <v>3098154.1274999999</v>
      </c>
      <c r="R117" s="27">
        <f t="shared" si="31"/>
        <v>347796223.20674998</v>
      </c>
      <c r="S117" s="27">
        <f t="shared" si="32"/>
        <v>531891760.50000006</v>
      </c>
      <c r="T117" s="27">
        <f t="shared" si="33"/>
        <v>879687983.70675004</v>
      </c>
      <c r="U117" s="27">
        <f t="shared" si="26"/>
        <v>7465416.7225000001</v>
      </c>
    </row>
    <row r="118" spans="1:24" x14ac:dyDescent="0.25">
      <c r="A118">
        <v>34</v>
      </c>
      <c r="B118">
        <v>0.40023740000000002</v>
      </c>
      <c r="C118">
        <v>1.2504930000000001</v>
      </c>
      <c r="D118">
        <f t="shared" si="27"/>
        <v>199118.42371999996</v>
      </c>
      <c r="E118">
        <f t="shared" si="28"/>
        <v>68927.179619999995</v>
      </c>
      <c r="F118" s="24">
        <f t="shared" si="29"/>
        <v>1110.5789153600003</v>
      </c>
      <c r="G118" s="24">
        <f t="shared" si="30"/>
        <v>2535.0194853200001</v>
      </c>
      <c r="H118" s="2">
        <v>695.81150000000002</v>
      </c>
      <c r="I118" s="2">
        <v>692.42290000000003</v>
      </c>
      <c r="J118" s="2">
        <f t="shared" si="20"/>
        <v>414.76741536000031</v>
      </c>
      <c r="K118" s="2">
        <f t="shared" si="21"/>
        <v>1842.59658532</v>
      </c>
      <c r="L118" s="2">
        <v>12.196440000000001</v>
      </c>
      <c r="M118" s="2">
        <v>40.194969999999998</v>
      </c>
      <c r="N118">
        <f t="shared" si="22"/>
        <v>52.39141</v>
      </c>
      <c r="O118">
        <f t="shared" si="23"/>
        <v>1.6507304</v>
      </c>
      <c r="P118" s="27">
        <f t="shared" si="24"/>
        <v>4199446.18</v>
      </c>
      <c r="Q118" s="27">
        <f t="shared" si="25"/>
        <v>2982239.7817500001</v>
      </c>
      <c r="R118" s="27">
        <f t="shared" si="31"/>
        <v>350778462.9885</v>
      </c>
      <c r="S118" s="27">
        <f t="shared" si="32"/>
        <v>536091206.68000007</v>
      </c>
      <c r="T118" s="27">
        <f t="shared" si="33"/>
        <v>886869669.66850007</v>
      </c>
      <c r="U118" s="27">
        <f t="shared" si="26"/>
        <v>7181685.9617499998</v>
      </c>
    </row>
    <row r="119" spans="1:24" x14ac:dyDescent="0.25">
      <c r="A119">
        <v>35</v>
      </c>
      <c r="B119">
        <v>0.3719673</v>
      </c>
      <c r="C119">
        <v>1.225867</v>
      </c>
      <c r="D119">
        <f t="shared" si="27"/>
        <v>199797.26404249997</v>
      </c>
      <c r="E119">
        <f t="shared" si="28"/>
        <v>70269.503984999988</v>
      </c>
      <c r="F119" s="24">
        <f t="shared" si="29"/>
        <v>1102.4328314900004</v>
      </c>
      <c r="G119" s="24">
        <f t="shared" si="30"/>
        <v>2516.2269442100001</v>
      </c>
      <c r="H119" s="2">
        <v>697.73270000000002</v>
      </c>
      <c r="I119" s="2">
        <v>693.07650000000001</v>
      </c>
      <c r="J119" s="2">
        <f t="shared" si="20"/>
        <v>404.70013149000033</v>
      </c>
      <c r="K119" s="2">
        <f t="shared" si="21"/>
        <v>1823.1504442099999</v>
      </c>
      <c r="L119" s="2">
        <v>11.319879999999999</v>
      </c>
      <c r="M119" s="2">
        <v>39.412709999999997</v>
      </c>
      <c r="N119">
        <f t="shared" si="22"/>
        <v>50.732589999999995</v>
      </c>
      <c r="O119">
        <f t="shared" si="23"/>
        <v>1.5978343000000002</v>
      </c>
      <c r="P119" s="27">
        <f t="shared" si="24"/>
        <v>4042329.3750000005</v>
      </c>
      <c r="Q119" s="27">
        <f t="shared" si="25"/>
        <v>2871706.4302499997</v>
      </c>
      <c r="R119" s="27">
        <f t="shared" si="31"/>
        <v>353650169.41874999</v>
      </c>
      <c r="S119" s="27">
        <f t="shared" si="32"/>
        <v>540133536.05500007</v>
      </c>
      <c r="T119" s="27">
        <f t="shared" si="33"/>
        <v>893783705.47375011</v>
      </c>
      <c r="U119" s="27">
        <f t="shared" si="26"/>
        <v>6914035.8052500002</v>
      </c>
    </row>
    <row r="120" spans="1:24" x14ac:dyDescent="0.25">
      <c r="A120">
        <v>36</v>
      </c>
      <c r="B120">
        <v>0.34523409999999999</v>
      </c>
      <c r="C120">
        <v>1.20201</v>
      </c>
      <c r="D120">
        <f t="shared" si="27"/>
        <v>200427.31627499996</v>
      </c>
      <c r="E120">
        <f t="shared" si="28"/>
        <v>71585.704934999987</v>
      </c>
      <c r="F120" s="24">
        <f t="shared" si="29"/>
        <v>1094.8722047000006</v>
      </c>
      <c r="G120" s="24">
        <f t="shared" si="30"/>
        <v>2497.80013091</v>
      </c>
      <c r="H120" s="2">
        <v>699.59199999999998</v>
      </c>
      <c r="I120" s="2">
        <v>693.77729999999997</v>
      </c>
      <c r="J120" s="2">
        <f t="shared" si="20"/>
        <v>395.28020470000058</v>
      </c>
      <c r="K120" s="2">
        <f t="shared" si="21"/>
        <v>1804.02283091</v>
      </c>
      <c r="L120" s="2">
        <v>10.52572</v>
      </c>
      <c r="M120" s="2">
        <v>38.65099</v>
      </c>
      <c r="N120">
        <f t="shared" si="22"/>
        <v>49.17671</v>
      </c>
      <c r="O120">
        <f t="shared" si="23"/>
        <v>1.5472440999999999</v>
      </c>
      <c r="P120" s="27">
        <f t="shared" si="24"/>
        <v>3892506.3649999998</v>
      </c>
      <c r="Q120" s="27">
        <f t="shared" si="25"/>
        <v>2768952.2872500001</v>
      </c>
      <c r="R120" s="27">
        <f t="shared" si="31"/>
        <v>356419121.70599997</v>
      </c>
      <c r="S120" s="27">
        <f t="shared" si="32"/>
        <v>544026042.42000008</v>
      </c>
      <c r="T120" s="27">
        <f t="shared" si="33"/>
        <v>900445164.12600017</v>
      </c>
      <c r="U120" s="27">
        <f t="shared" si="26"/>
        <v>6661458.6522499993</v>
      </c>
    </row>
    <row r="121" spans="1:24" x14ac:dyDescent="0.25">
      <c r="A121">
        <v>37</v>
      </c>
      <c r="B121">
        <v>0.32101360000000001</v>
      </c>
      <c r="C121">
        <v>1.178779</v>
      </c>
      <c r="D121">
        <f t="shared" si="27"/>
        <v>201013.16609499996</v>
      </c>
      <c r="E121">
        <f t="shared" si="28"/>
        <v>72876.467939999988</v>
      </c>
      <c r="F121" s="24">
        <f t="shared" si="29"/>
        <v>1087.8420068600003</v>
      </c>
      <c r="G121" s="24">
        <f t="shared" si="30"/>
        <v>2479.7294488400003</v>
      </c>
      <c r="H121" s="2">
        <v>701.4769</v>
      </c>
      <c r="I121" s="2">
        <v>694.51099999999997</v>
      </c>
      <c r="J121" s="2">
        <f t="shared" si="20"/>
        <v>386.36510686000031</v>
      </c>
      <c r="K121" s="2">
        <f t="shared" si="21"/>
        <v>1785.2184488400003</v>
      </c>
      <c r="L121" s="2">
        <v>9.7775879999999997</v>
      </c>
      <c r="M121" s="2">
        <v>37.90596</v>
      </c>
      <c r="N121">
        <f t="shared" si="22"/>
        <v>47.683548000000002</v>
      </c>
      <c r="O121">
        <f t="shared" si="23"/>
        <v>1.4997926000000001</v>
      </c>
      <c r="P121" s="27">
        <f t="shared" si="24"/>
        <v>3753225.6500000004</v>
      </c>
      <c r="Q121" s="27">
        <f t="shared" si="25"/>
        <v>2670800.5935</v>
      </c>
      <c r="R121" s="27">
        <f t="shared" si="31"/>
        <v>359089922.29949999</v>
      </c>
      <c r="S121" s="27">
        <f t="shared" si="32"/>
        <v>547779268.07000005</v>
      </c>
      <c r="T121" s="27">
        <f t="shared" si="33"/>
        <v>906869190.36950016</v>
      </c>
      <c r="U121" s="27">
        <f t="shared" si="26"/>
        <v>6424026.2434999999</v>
      </c>
    </row>
    <row r="122" spans="1:24" x14ac:dyDescent="0.25">
      <c r="A122">
        <v>38</v>
      </c>
      <c r="B122">
        <v>0.29819649999999998</v>
      </c>
      <c r="C122">
        <v>1.1560569999999999</v>
      </c>
      <c r="D122">
        <f t="shared" si="27"/>
        <v>201557.37470749996</v>
      </c>
      <c r="E122">
        <f t="shared" si="28"/>
        <v>74142.350354999988</v>
      </c>
      <c r="F122" s="24">
        <f t="shared" si="29"/>
        <v>1081.3115035100004</v>
      </c>
      <c r="G122" s="24">
        <f t="shared" si="30"/>
        <v>2462.0070950300001</v>
      </c>
      <c r="H122" s="2">
        <v>703.03129999999999</v>
      </c>
      <c r="I122" s="2">
        <v>695.24659999999994</v>
      </c>
      <c r="J122" s="2">
        <f t="shared" si="20"/>
        <v>378.28020351000043</v>
      </c>
      <c r="K122" s="2">
        <f t="shared" si="21"/>
        <v>1766.7604950300001</v>
      </c>
      <c r="L122" s="2">
        <v>8.6358090000000001</v>
      </c>
      <c r="M122" s="2">
        <v>37.182279999999999</v>
      </c>
      <c r="N122">
        <f t="shared" si="22"/>
        <v>45.818089000000001</v>
      </c>
      <c r="O122">
        <f t="shared" si="23"/>
        <v>1.4542534999999999</v>
      </c>
      <c r="P122" s="27">
        <f t="shared" si="24"/>
        <v>3620182.0549999992</v>
      </c>
      <c r="Q122" s="27">
        <f t="shared" si="25"/>
        <v>2541372.6611250001</v>
      </c>
      <c r="R122" s="27">
        <f t="shared" si="31"/>
        <v>361631294.96062499</v>
      </c>
      <c r="S122" s="27">
        <f t="shared" si="32"/>
        <v>551399450.125</v>
      </c>
      <c r="T122" s="27">
        <f t="shared" si="33"/>
        <v>913030745.08562517</v>
      </c>
      <c r="U122" s="27">
        <f t="shared" si="26"/>
        <v>6161554.7161249993</v>
      </c>
    </row>
    <row r="123" spans="1:24" x14ac:dyDescent="0.25">
      <c r="A123">
        <v>39</v>
      </c>
      <c r="B123">
        <v>0.2633741</v>
      </c>
      <c r="C123">
        <v>1.1339859999999999</v>
      </c>
      <c r="D123">
        <f t="shared" si="27"/>
        <v>202038.03243999995</v>
      </c>
      <c r="E123">
        <f t="shared" si="28"/>
        <v>75384.065024999989</v>
      </c>
      <c r="F123" s="24">
        <f t="shared" si="29"/>
        <v>1075.5436107200007</v>
      </c>
      <c r="G123" s="24">
        <f t="shared" si="30"/>
        <v>2444.6230896500001</v>
      </c>
      <c r="H123" s="2">
        <v>692.71410000000003</v>
      </c>
      <c r="I123" s="2">
        <v>694.24099999999999</v>
      </c>
      <c r="J123" s="2">
        <f t="shared" si="20"/>
        <v>382.82951072000071</v>
      </c>
      <c r="K123" s="2">
        <f t="shared" si="21"/>
        <v>1750.3820896500001</v>
      </c>
      <c r="L123" s="2">
        <v>9.6729099999999999</v>
      </c>
      <c r="M123" s="2">
        <v>36.530340000000002</v>
      </c>
      <c r="N123">
        <f t="shared" si="22"/>
        <v>46.203250000000004</v>
      </c>
      <c r="O123">
        <f t="shared" si="23"/>
        <v>1.3973601</v>
      </c>
      <c r="P123" s="27">
        <f t="shared" si="24"/>
        <v>3444744.8049999997</v>
      </c>
      <c r="Q123" s="27">
        <f t="shared" si="25"/>
        <v>2594420.2372500002</v>
      </c>
      <c r="R123" s="27">
        <f t="shared" si="31"/>
        <v>364225715.19787502</v>
      </c>
      <c r="S123" s="27">
        <f t="shared" si="32"/>
        <v>554844194.92999995</v>
      </c>
      <c r="T123" s="27">
        <f t="shared" si="33"/>
        <v>919069910.12787521</v>
      </c>
      <c r="U123" s="27">
        <f t="shared" si="26"/>
        <v>6039165.0422499999</v>
      </c>
    </row>
    <row r="124" spans="1:24" x14ac:dyDescent="0.25">
      <c r="A124" s="20">
        <v>40</v>
      </c>
      <c r="B124" s="20">
        <v>0.29501080000000002</v>
      </c>
      <c r="C124" s="20">
        <v>1.1141030000000001</v>
      </c>
      <c r="D124" s="20">
        <f t="shared" si="27"/>
        <v>202576.42714999994</v>
      </c>
      <c r="E124" s="20">
        <f t="shared" si="28"/>
        <v>76604.007809999996</v>
      </c>
      <c r="F124" s="20">
        <f t="shared" si="29"/>
        <v>1069.0828742000008</v>
      </c>
      <c r="G124" s="20">
        <f t="shared" si="30"/>
        <v>2427.5438906600002</v>
      </c>
      <c r="H124" s="31">
        <v>649.61189999999999</v>
      </c>
      <c r="I124" s="31">
        <v>685.36469999999997</v>
      </c>
      <c r="J124" s="31">
        <f t="shared" si="20"/>
        <v>419.4709742000008</v>
      </c>
      <c r="K124" s="31">
        <f t="shared" si="21"/>
        <v>1742.1791906600001</v>
      </c>
      <c r="L124" s="31">
        <v>13.467090000000001</v>
      </c>
      <c r="M124" s="31">
        <v>36.14038</v>
      </c>
      <c r="N124" s="20">
        <f t="shared" si="22"/>
        <v>49.607469999999999</v>
      </c>
      <c r="O124" s="20">
        <f t="shared" si="23"/>
        <v>1.4091138000000001</v>
      </c>
      <c r="P124" s="20">
        <f t="shared" si="24"/>
        <v>3516674.99</v>
      </c>
      <c r="Q124" s="20">
        <f t="shared" si="25"/>
        <v>2886801.9907500003</v>
      </c>
      <c r="R124" s="20">
        <f t="shared" si="31"/>
        <v>367112517.18862504</v>
      </c>
      <c r="S124" s="20">
        <f t="shared" si="32"/>
        <v>558360869.91999996</v>
      </c>
      <c r="T124" s="20">
        <f t="shared" si="33"/>
        <v>925473387.10862517</v>
      </c>
      <c r="U124" s="20">
        <f t="shared" si="26"/>
        <v>6403476.9807500001</v>
      </c>
    </row>
    <row r="125" spans="1:24" x14ac:dyDescent="0.25">
      <c r="A125">
        <v>41</v>
      </c>
      <c r="B125">
        <v>0.41071950000000002</v>
      </c>
      <c r="C125">
        <v>1.1022099999999999</v>
      </c>
      <c r="D125">
        <f t="shared" si="27"/>
        <v>203325.99023749994</v>
      </c>
      <c r="E125">
        <f t="shared" si="28"/>
        <v>77810.927759999991</v>
      </c>
      <c r="F125" s="24">
        <f t="shared" si="29"/>
        <v>1060.0881171500009</v>
      </c>
      <c r="G125" s="24">
        <f t="shared" si="30"/>
        <v>2410.6470113599999</v>
      </c>
      <c r="H125" s="2">
        <v>655.93700000000001</v>
      </c>
      <c r="I125" s="2">
        <v>694.59690000000001</v>
      </c>
      <c r="J125" s="2">
        <f t="shared" si="20"/>
        <v>404.15111715000091</v>
      </c>
      <c r="K125" s="2">
        <f t="shared" si="21"/>
        <v>1716.0501113599998</v>
      </c>
      <c r="L125" s="2">
        <v>12.07687</v>
      </c>
      <c r="M125" s="2">
        <v>35.198410000000003</v>
      </c>
      <c r="N125">
        <f t="shared" si="22"/>
        <v>47.275280000000002</v>
      </c>
      <c r="O125">
        <f t="shared" si="23"/>
        <v>1.5129294999999998</v>
      </c>
      <c r="P125" s="27">
        <f t="shared" si="24"/>
        <v>3912966.0749999997</v>
      </c>
      <c r="Q125" s="27">
        <f t="shared" si="25"/>
        <v>2726214.6014999999</v>
      </c>
      <c r="R125" s="27">
        <f t="shared" si="31"/>
        <v>369838731.79012501</v>
      </c>
      <c r="S125" s="27">
        <f t="shared" si="32"/>
        <v>562273835.995</v>
      </c>
      <c r="T125" s="27">
        <f t="shared" si="33"/>
        <v>932112567.78512514</v>
      </c>
      <c r="U125" s="27">
        <f t="shared" si="26"/>
        <v>6639180.6765000001</v>
      </c>
    </row>
    <row r="126" spans="1:24" x14ac:dyDescent="0.25">
      <c r="A126">
        <v>42</v>
      </c>
      <c r="B126">
        <v>0.3683207</v>
      </c>
      <c r="C126">
        <v>1.073482</v>
      </c>
      <c r="D126">
        <f t="shared" si="27"/>
        <v>203998.17551499992</v>
      </c>
      <c r="E126">
        <f t="shared" si="28"/>
        <v>78986.390549999996</v>
      </c>
      <c r="F126" s="24">
        <f t="shared" si="29"/>
        <v>1052.021893820001</v>
      </c>
      <c r="G126" s="24">
        <f t="shared" si="30"/>
        <v>2394.1905323000001</v>
      </c>
      <c r="H126" s="2">
        <v>649.11369999999999</v>
      </c>
      <c r="I126" s="2">
        <v>686.79060000000004</v>
      </c>
      <c r="J126" s="2">
        <f t="shared" si="20"/>
        <v>402.90819382000097</v>
      </c>
      <c r="K126" s="2">
        <f t="shared" si="21"/>
        <v>1707.3999323</v>
      </c>
      <c r="L126" s="2">
        <v>12.28145</v>
      </c>
      <c r="M126" s="2">
        <v>34.81118</v>
      </c>
      <c r="N126">
        <f t="shared" si="22"/>
        <v>47.09263</v>
      </c>
      <c r="O126">
        <f t="shared" si="23"/>
        <v>1.4418027</v>
      </c>
      <c r="P126" s="27">
        <f t="shared" si="24"/>
        <v>3695296.1349999998</v>
      </c>
      <c r="Q126" s="27">
        <f t="shared" si="25"/>
        <v>2723934.9757500002</v>
      </c>
      <c r="R126" s="27">
        <f t="shared" si="31"/>
        <v>372562666.76587504</v>
      </c>
      <c r="S126" s="27">
        <f t="shared" si="32"/>
        <v>565969132.13</v>
      </c>
      <c r="T126" s="27">
        <f t="shared" si="33"/>
        <v>938531798.8958751</v>
      </c>
      <c r="U126" s="27">
        <f t="shared" si="26"/>
        <v>6419231.11075</v>
      </c>
    </row>
    <row r="127" spans="1:24" x14ac:dyDescent="0.25">
      <c r="A127">
        <v>43</v>
      </c>
      <c r="B127">
        <v>0.36892130000000001</v>
      </c>
      <c r="C127">
        <v>1.0616719999999999</v>
      </c>
      <c r="D127">
        <f t="shared" si="27"/>
        <v>204671.45688749992</v>
      </c>
      <c r="E127">
        <f t="shared" si="28"/>
        <v>80148.921390000003</v>
      </c>
      <c r="F127" s="24">
        <f t="shared" si="29"/>
        <v>1043.9425173500008</v>
      </c>
      <c r="G127" s="24">
        <f t="shared" si="30"/>
        <v>2377.9151005399999</v>
      </c>
      <c r="H127" s="2">
        <v>654.41139999999996</v>
      </c>
      <c r="I127" s="2">
        <v>699.34280000000001</v>
      </c>
      <c r="J127" s="2">
        <f t="shared" si="20"/>
        <v>389.53111735000084</v>
      </c>
      <c r="K127" s="2">
        <f t="shared" si="21"/>
        <v>1678.57230054</v>
      </c>
      <c r="L127" s="2">
        <v>7.6462240000000001</v>
      </c>
      <c r="M127" s="2">
        <v>33.79853</v>
      </c>
      <c r="N127">
        <f t="shared" si="22"/>
        <v>41.444754000000003</v>
      </c>
      <c r="O127">
        <f t="shared" si="23"/>
        <v>1.4305933</v>
      </c>
      <c r="P127" s="27">
        <f t="shared" si="24"/>
        <v>3671624.4250000003</v>
      </c>
      <c r="Q127" s="27">
        <f t="shared" si="25"/>
        <v>2293368.7117500002</v>
      </c>
      <c r="R127" s="27">
        <f t="shared" si="31"/>
        <v>374856035.47762501</v>
      </c>
      <c r="S127" s="27">
        <f t="shared" si="32"/>
        <v>569640756.55499995</v>
      </c>
      <c r="T127" s="27">
        <f t="shared" si="33"/>
        <v>944496792.03262508</v>
      </c>
      <c r="U127" s="27">
        <f t="shared" si="26"/>
        <v>5964993.1367500005</v>
      </c>
    </row>
    <row r="128" spans="1:24" x14ac:dyDescent="0.25">
      <c r="A128">
        <v>44</v>
      </c>
      <c r="B128">
        <v>0.23317070000000001</v>
      </c>
      <c r="C128">
        <v>1.030788</v>
      </c>
      <c r="D128">
        <f t="shared" si="27"/>
        <v>205096.99341499992</v>
      </c>
      <c r="E128">
        <f t="shared" si="28"/>
        <v>81277.634250000003</v>
      </c>
      <c r="F128" s="24">
        <f t="shared" si="29"/>
        <v>1038.8360790200009</v>
      </c>
      <c r="G128" s="24">
        <f t="shared" si="30"/>
        <v>2362.1131205000002</v>
      </c>
      <c r="H128" s="2">
        <v>653.05269999999996</v>
      </c>
      <c r="I128" s="2">
        <v>693.26869999999997</v>
      </c>
      <c r="J128" s="2">
        <f t="shared" si="20"/>
        <v>385.78337902000089</v>
      </c>
      <c r="K128" s="2">
        <f t="shared" si="21"/>
        <v>1668.8444205000001</v>
      </c>
      <c r="L128" s="2">
        <v>10.64912</v>
      </c>
      <c r="M128" s="2">
        <v>33.388390000000001</v>
      </c>
      <c r="N128">
        <f t="shared" si="22"/>
        <v>44.037509999999997</v>
      </c>
      <c r="O128">
        <f t="shared" si="23"/>
        <v>1.2639587000000001</v>
      </c>
      <c r="P128" s="27">
        <f t="shared" si="24"/>
        <v>3108498.7749999999</v>
      </c>
      <c r="Q128" s="27">
        <f t="shared" si="25"/>
        <v>2519771.8972500004</v>
      </c>
      <c r="R128" s="27">
        <f t="shared" si="31"/>
        <v>377375807.37487501</v>
      </c>
      <c r="S128" s="27">
        <f t="shared" si="32"/>
        <v>572749255.32999992</v>
      </c>
      <c r="T128" s="27">
        <f t="shared" si="33"/>
        <v>950125062.70487511</v>
      </c>
      <c r="U128" s="27">
        <f t="shared" si="26"/>
        <v>5628270.6722500008</v>
      </c>
    </row>
    <row r="129" spans="1:45" x14ac:dyDescent="0.25">
      <c r="A129">
        <v>45</v>
      </c>
      <c r="B129">
        <v>0.22998479999999999</v>
      </c>
      <c r="C129">
        <v>1.0182800000000001</v>
      </c>
      <c r="D129">
        <f t="shared" si="27"/>
        <v>205516.71567499993</v>
      </c>
      <c r="E129">
        <f t="shared" si="28"/>
        <v>82392.650850000005</v>
      </c>
      <c r="F129" s="24">
        <f t="shared" si="29"/>
        <v>1033.7994119000009</v>
      </c>
      <c r="G129" s="24">
        <f t="shared" si="30"/>
        <v>2346.5028880999998</v>
      </c>
      <c r="H129" s="2">
        <v>656.64160000000004</v>
      </c>
      <c r="I129" s="2">
        <v>696.67020000000002</v>
      </c>
      <c r="J129" s="2">
        <f t="shared" si="20"/>
        <v>377.15781190000087</v>
      </c>
      <c r="K129" s="2">
        <f t="shared" si="21"/>
        <v>1649.8326880999998</v>
      </c>
      <c r="L129" s="2">
        <v>9.915972</v>
      </c>
      <c r="M129" s="2">
        <v>32.69753</v>
      </c>
      <c r="N129">
        <f t="shared" si="22"/>
        <v>42.613501999999997</v>
      </c>
      <c r="O129">
        <f t="shared" si="23"/>
        <v>1.2482648000000001</v>
      </c>
      <c r="P129" s="27">
        <f t="shared" si="24"/>
        <v>3069477.7200000007</v>
      </c>
      <c r="Q129" s="27">
        <f t="shared" si="25"/>
        <v>2425519.99125</v>
      </c>
      <c r="R129" s="27">
        <f t="shared" si="31"/>
        <v>379801327.36612499</v>
      </c>
      <c r="S129" s="27">
        <f t="shared" si="32"/>
        <v>575818733.04999995</v>
      </c>
      <c r="T129" s="27">
        <f t="shared" si="33"/>
        <v>955620060.41612506</v>
      </c>
      <c r="U129" s="27">
        <f t="shared" si="26"/>
        <v>5494997.7112500006</v>
      </c>
    </row>
    <row r="130" spans="1:45" x14ac:dyDescent="0.25">
      <c r="AR130" s="27"/>
    </row>
    <row r="134" spans="1:45" x14ac:dyDescent="0.25">
      <c r="A134" s="95" t="s">
        <v>60</v>
      </c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Y134" s="95" t="s">
        <v>61</v>
      </c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</row>
    <row r="135" spans="1:45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</row>
    <row r="136" spans="1:45" x14ac:dyDescent="0.25">
      <c r="A136" s="96" t="s">
        <v>43</v>
      </c>
      <c r="B136" s="96"/>
      <c r="C136" s="96"/>
      <c r="D136" s="96"/>
      <c r="E136" s="96"/>
      <c r="F136" s="96"/>
      <c r="G136" s="96"/>
      <c r="L136" s="23" t="s">
        <v>51</v>
      </c>
      <c r="M136" s="23">
        <v>2</v>
      </c>
      <c r="Y136" s="96" t="s">
        <v>62</v>
      </c>
      <c r="Z136" s="96"/>
      <c r="AA136" s="96"/>
      <c r="AB136" s="96"/>
      <c r="AC136" s="96"/>
      <c r="AD136" s="96"/>
      <c r="AE136" s="96"/>
      <c r="AJ136" s="23" t="s">
        <v>51</v>
      </c>
      <c r="AK136" s="23">
        <v>2</v>
      </c>
    </row>
    <row r="137" spans="1:45" x14ac:dyDescent="0.25">
      <c r="A137" s="96"/>
      <c r="B137" s="96"/>
      <c r="C137" s="96"/>
      <c r="D137" s="96"/>
      <c r="E137" s="96"/>
      <c r="F137" s="96"/>
      <c r="G137" s="96"/>
      <c r="L137" s="23" t="s">
        <v>50</v>
      </c>
      <c r="M137" s="23">
        <v>45</v>
      </c>
      <c r="Y137" s="96"/>
      <c r="Z137" s="96"/>
      <c r="AA137" s="96"/>
      <c r="AB137" s="96"/>
      <c r="AC137" s="96"/>
      <c r="AD137" s="96"/>
      <c r="AE137" s="96"/>
      <c r="AJ137" s="23" t="s">
        <v>50</v>
      </c>
      <c r="AK137" s="23">
        <v>45</v>
      </c>
    </row>
    <row r="138" spans="1:45" x14ac:dyDescent="0.25">
      <c r="A138" s="96"/>
      <c r="B138" s="96"/>
      <c r="C138" s="96"/>
      <c r="D138" s="96"/>
      <c r="E138" s="96"/>
      <c r="F138" s="96"/>
      <c r="G138" s="96"/>
      <c r="Y138" s="96"/>
      <c r="Z138" s="96"/>
      <c r="AA138" s="96"/>
      <c r="AB138" s="96"/>
      <c r="AC138" s="96"/>
      <c r="AD138" s="96"/>
      <c r="AE138" s="96"/>
    </row>
    <row r="139" spans="1:45" x14ac:dyDescent="0.25">
      <c r="A139" s="96"/>
      <c r="B139" s="96"/>
      <c r="C139" s="96"/>
      <c r="D139" s="96"/>
      <c r="E139" s="96"/>
      <c r="F139" s="96"/>
      <c r="G139" s="96"/>
      <c r="Y139" s="96"/>
      <c r="Z139" s="96"/>
      <c r="AA139" s="96"/>
      <c r="AB139" s="96"/>
      <c r="AC139" s="96"/>
      <c r="AD139" s="96"/>
      <c r="AE139" s="96"/>
    </row>
    <row r="140" spans="1:45" ht="45" x14ac:dyDescent="0.25">
      <c r="A140" t="s">
        <v>3</v>
      </c>
      <c r="B140" t="s">
        <v>8</v>
      </c>
      <c r="C140" t="s">
        <v>9</v>
      </c>
      <c r="D140" t="s">
        <v>10</v>
      </c>
      <c r="E140" t="s">
        <v>11</v>
      </c>
      <c r="F140" s="25" t="s">
        <v>12</v>
      </c>
      <c r="G140" s="25" t="s">
        <v>13</v>
      </c>
      <c r="H140" s="22" t="s">
        <v>48</v>
      </c>
      <c r="I140" s="22" t="s">
        <v>49</v>
      </c>
      <c r="J140" s="22" t="s">
        <v>58</v>
      </c>
      <c r="K140" s="22" t="s">
        <v>59</v>
      </c>
      <c r="L140" s="22" t="s">
        <v>44</v>
      </c>
      <c r="M140" s="22" t="s">
        <v>45</v>
      </c>
      <c r="N140" s="22" t="s">
        <v>47</v>
      </c>
      <c r="O140" s="22" t="s">
        <v>46</v>
      </c>
      <c r="P140" s="26" t="s">
        <v>53</v>
      </c>
      <c r="Q140" s="26" t="s">
        <v>52</v>
      </c>
      <c r="R140" s="26" t="s">
        <v>55</v>
      </c>
      <c r="S140" s="26" t="s">
        <v>56</v>
      </c>
      <c r="T140" s="26" t="s">
        <v>54</v>
      </c>
      <c r="U140" s="26" t="s">
        <v>57</v>
      </c>
      <c r="Y140" t="s">
        <v>3</v>
      </c>
      <c r="Z140" t="s">
        <v>8</v>
      </c>
      <c r="AA140" t="s">
        <v>9</v>
      </c>
      <c r="AB140" t="s">
        <v>10</v>
      </c>
      <c r="AC140" t="s">
        <v>11</v>
      </c>
      <c r="AD140" s="25" t="s">
        <v>12</v>
      </c>
      <c r="AE140" s="25" t="s">
        <v>13</v>
      </c>
      <c r="AF140" s="22" t="s">
        <v>48</v>
      </c>
      <c r="AG140" s="22" t="s">
        <v>49</v>
      </c>
      <c r="AH140" s="22" t="s">
        <v>58</v>
      </c>
      <c r="AI140" s="22" t="s">
        <v>59</v>
      </c>
      <c r="AJ140" s="22" t="s">
        <v>44</v>
      </c>
      <c r="AK140" s="22" t="s">
        <v>45</v>
      </c>
      <c r="AL140" s="22" t="s">
        <v>47</v>
      </c>
      <c r="AM140" s="22" t="s">
        <v>46</v>
      </c>
      <c r="AN140" s="26" t="s">
        <v>53</v>
      </c>
      <c r="AO140" s="26" t="s">
        <v>52</v>
      </c>
      <c r="AP140" s="26" t="s">
        <v>55</v>
      </c>
      <c r="AQ140" s="26" t="s">
        <v>56</v>
      </c>
      <c r="AR140" s="26" t="s">
        <v>54</v>
      </c>
      <c r="AS140" s="26" t="s">
        <v>57</v>
      </c>
    </row>
    <row r="141" spans="1:45" x14ac:dyDescent="0.25">
      <c r="A141">
        <v>1</v>
      </c>
      <c r="B141">
        <v>16.0944</v>
      </c>
      <c r="C141">
        <v>2.7032630000000002</v>
      </c>
      <c r="D141">
        <f>365*B141*5</f>
        <v>29372.28</v>
      </c>
      <c r="E141">
        <f>365*C141*3</f>
        <v>2960.0729850000002</v>
      </c>
      <c r="F141" s="24">
        <f>3500-0.012*D141</f>
        <v>3147.5326399999999</v>
      </c>
      <c r="G141" s="24">
        <f>3500-0.014*E141</f>
        <v>3458.5589782100001</v>
      </c>
      <c r="H141" s="2">
        <v>695.11810000000003</v>
      </c>
      <c r="I141" s="2">
        <v>677.04610000000002</v>
      </c>
      <c r="J141" s="2">
        <f>F141-H141</f>
        <v>2452.4145399999998</v>
      </c>
      <c r="K141" s="2">
        <f>G141-I141</f>
        <v>2781.5128782100001</v>
      </c>
      <c r="L141" s="2">
        <v>422.4359</v>
      </c>
      <c r="M141" s="2">
        <v>86.564250000000001</v>
      </c>
      <c r="N141">
        <f>+L141+M141</f>
        <v>509.00015000000002</v>
      </c>
      <c r="O141">
        <f>+B141+C141</f>
        <v>18.797663</v>
      </c>
      <c r="P141" s="27">
        <f>+((B141*5)+(C141*3))*365*1000*$M$80</f>
        <v>64664705.970000014</v>
      </c>
      <c r="Q141" s="27">
        <f>+((L141*5)+(M141*3))*365*$M$81</f>
        <v>38958001.706250004</v>
      </c>
      <c r="R141" s="27">
        <f>+Q141</f>
        <v>38958001.706250004</v>
      </c>
      <c r="S141" s="27">
        <f>+P141</f>
        <v>64664705.970000014</v>
      </c>
      <c r="T141" s="27">
        <f>(+P141+Q141)</f>
        <v>103622707.67625001</v>
      </c>
      <c r="U141" s="27">
        <f>+P141+Q141</f>
        <v>103622707.67625001</v>
      </c>
      <c r="Y141">
        <v>1</v>
      </c>
      <c r="Z141" s="2">
        <v>16.547450000000001</v>
      </c>
      <c r="AA141" s="2">
        <v>2.7027969999999999</v>
      </c>
      <c r="AB141">
        <f>365*Z141*5</f>
        <v>30199.096250000002</v>
      </c>
      <c r="AC141">
        <f>365*AA141*3</f>
        <v>2959.562715</v>
      </c>
      <c r="AD141" s="24">
        <f>3500-0.012*AB141</f>
        <v>3137.6108450000002</v>
      </c>
      <c r="AE141" s="24">
        <f>3500-0.014*AC141</f>
        <v>3458.5661219899998</v>
      </c>
      <c r="AF141" s="2">
        <v>767.06960000000004</v>
      </c>
      <c r="AG141" s="2">
        <v>688.8578</v>
      </c>
      <c r="AH141" s="2">
        <f>AD141-AF141</f>
        <v>2370.5412450000003</v>
      </c>
      <c r="AI141" s="2">
        <f>AE141-AG141</f>
        <v>2769.7083219899996</v>
      </c>
      <c r="AJ141" s="2">
        <v>542.57439999999997</v>
      </c>
      <c r="AK141" s="2">
        <v>88.622039999999998</v>
      </c>
      <c r="AL141">
        <f>+AJ141+AK141</f>
        <v>631.19643999999994</v>
      </c>
      <c r="AM141">
        <f>+Z141+AA141</f>
        <v>19.250247000000002</v>
      </c>
      <c r="AN141" s="27">
        <f>+((Z141*5)+(AA141*3))*365*1000*$M$80</f>
        <v>66317317.930000007</v>
      </c>
      <c r="AO141" s="27">
        <f>+((AJ141*5)+(AK141*3))*365*$M$81</f>
        <v>48925773.620999999</v>
      </c>
      <c r="AP141" s="27">
        <f>+AO141</f>
        <v>48925773.620999999</v>
      </c>
      <c r="AQ141" s="27">
        <f>+AN141</f>
        <v>66317317.930000007</v>
      </c>
      <c r="AR141" s="27">
        <f>(+AN141+AO141)</f>
        <v>115243091.551</v>
      </c>
      <c r="AS141" s="27">
        <f>+AN141+AO141</f>
        <v>115243091.551</v>
      </c>
    </row>
    <row r="142" spans="1:45" x14ac:dyDescent="0.25">
      <c r="A142">
        <v>2</v>
      </c>
      <c r="B142">
        <v>12.883459999999999</v>
      </c>
      <c r="C142">
        <v>2.6400380000000001</v>
      </c>
      <c r="D142">
        <f>365*B142*5+D141</f>
        <v>52884.594499999992</v>
      </c>
      <c r="E142">
        <f>365*C142*3+E141</f>
        <v>5850.9145950000002</v>
      </c>
      <c r="F142" s="24">
        <f>3500-0.012*D142</f>
        <v>2865.3848660000003</v>
      </c>
      <c r="G142" s="24">
        <f>3500-0.014*E142</f>
        <v>3418.0871956699998</v>
      </c>
      <c r="H142" s="2">
        <v>675.93219999999997</v>
      </c>
      <c r="I142" s="2">
        <v>672.64419999999996</v>
      </c>
      <c r="J142" s="2">
        <f t="shared" ref="J142:J185" si="34">F142-H142</f>
        <v>2189.4526660000001</v>
      </c>
      <c r="K142" s="2">
        <f t="shared" ref="K142:K185" si="35">G142-I142</f>
        <v>2745.4429956699996</v>
      </c>
      <c r="L142" s="2">
        <v>343.76690000000002</v>
      </c>
      <c r="M142" s="2">
        <v>84.362290000000002</v>
      </c>
      <c r="N142">
        <f t="shared" ref="N142:N185" si="36">+L142+M142</f>
        <v>428.12918999999999</v>
      </c>
      <c r="O142">
        <f t="shared" ref="O142:O185" si="37">+B142+C142</f>
        <v>15.523498</v>
      </c>
      <c r="P142" s="27">
        <f t="shared" ref="P142:P185" si="38">+((B142*5)+(C142*3))*365*1000*$M$80</f>
        <v>52806312.219999999</v>
      </c>
      <c r="Q142" s="27">
        <f t="shared" ref="Q142:Q185" si="39">+((L142*5)+(M142*3))*365*$M$81</f>
        <v>32388808.502250005</v>
      </c>
      <c r="R142" s="27">
        <f>+Q142+R141</f>
        <v>71346810.208500013</v>
      </c>
      <c r="S142" s="27">
        <f>+P142+S141</f>
        <v>117471018.19000001</v>
      </c>
      <c r="T142" s="27">
        <f>+U142+T141</f>
        <v>188817828.39850003</v>
      </c>
      <c r="U142" s="27">
        <f t="shared" ref="U142:U185" si="40">+P142+Q142</f>
        <v>85195120.72225</v>
      </c>
      <c r="Y142">
        <v>2</v>
      </c>
      <c r="Z142" s="2">
        <v>13.14969</v>
      </c>
      <c r="AA142" s="2">
        <v>2.639891</v>
      </c>
      <c r="AB142">
        <f>365*Z142*5+AB141</f>
        <v>54197.280500000001</v>
      </c>
      <c r="AC142">
        <f>365*AA142*3+AC141</f>
        <v>5850.2433600000004</v>
      </c>
      <c r="AD142" s="24">
        <f>3500-0.012*AB142</f>
        <v>2849.6326340000001</v>
      </c>
      <c r="AE142" s="24">
        <f>3500-0.014*AC142</f>
        <v>3418.0965929600002</v>
      </c>
      <c r="AF142" s="2">
        <v>716.76139999999998</v>
      </c>
      <c r="AG142" s="2">
        <v>677.85130000000004</v>
      </c>
      <c r="AH142" s="2">
        <f t="shared" ref="AH142:AH150" si="41">AD142-AF142</f>
        <v>2132.8712340000002</v>
      </c>
      <c r="AI142" s="2">
        <f t="shared" ref="AI142:AI150" si="42">AE142-AG142</f>
        <v>2740.2452929600004</v>
      </c>
      <c r="AJ142" s="2">
        <v>431.1653</v>
      </c>
      <c r="AK142" s="2">
        <v>86.55941</v>
      </c>
      <c r="AL142">
        <f t="shared" ref="AL142:AL150" si="43">+AJ142+AK142</f>
        <v>517.72470999999996</v>
      </c>
      <c r="AM142">
        <f t="shared" ref="AM142:AM150" si="44">+Z142+AA142</f>
        <v>15.789581</v>
      </c>
      <c r="AN142" s="27">
        <f t="shared" ref="AN142:AN150" si="45">+((Z142*5)+(AA142*3))*365*1000*$M$80</f>
        <v>53777729.789999999</v>
      </c>
      <c r="AO142" s="27">
        <f t="shared" ref="AO142:AO150" si="46">+((AJ142*5)+(AK142*3))*365*$M$81</f>
        <v>39674665.190250002</v>
      </c>
      <c r="AP142" s="27">
        <f>+AO142+AP141</f>
        <v>88600438.811250001</v>
      </c>
      <c r="AQ142" s="27">
        <f>+AN142+AQ141</f>
        <v>120095047.72</v>
      </c>
      <c r="AR142" s="27">
        <f>+AS142+AR141</f>
        <v>208695486.53125</v>
      </c>
      <c r="AS142" s="27">
        <f t="shared" ref="AS142:AS150" si="47">+AN142+AO142</f>
        <v>93452394.980250001</v>
      </c>
    </row>
    <row r="143" spans="1:45" x14ac:dyDescent="0.25">
      <c r="A143">
        <v>3</v>
      </c>
      <c r="B143">
        <v>10.484209999999999</v>
      </c>
      <c r="C143">
        <v>2.572883</v>
      </c>
      <c r="D143">
        <f t="shared" ref="D143:D185" si="48">365*B143*5+D142</f>
        <v>72018.277749999994</v>
      </c>
      <c r="E143">
        <f t="shared" ref="E143:E185" si="49">365*C143*3+E142</f>
        <v>8668.2214800000002</v>
      </c>
      <c r="F143" s="24">
        <f t="shared" ref="F143:F185" si="50">3500-0.012*D143</f>
        <v>2635.780667</v>
      </c>
      <c r="G143" s="24">
        <f t="shared" ref="G143:G185" si="51">3500-0.014*E143</f>
        <v>3378.6448992800001</v>
      </c>
      <c r="H143" s="2">
        <v>665.10519999999997</v>
      </c>
      <c r="I143" s="2">
        <v>672.12649999999996</v>
      </c>
      <c r="J143" s="2">
        <f t="shared" si="34"/>
        <v>1970.675467</v>
      </c>
      <c r="K143" s="2">
        <f t="shared" si="35"/>
        <v>2706.5183992800003</v>
      </c>
      <c r="L143" s="2">
        <v>284.29489999999998</v>
      </c>
      <c r="M143" s="2">
        <v>82.118489999999994</v>
      </c>
      <c r="N143">
        <f t="shared" si="36"/>
        <v>366.41338999999999</v>
      </c>
      <c r="O143">
        <f t="shared" si="37"/>
        <v>13.057092999999998</v>
      </c>
      <c r="P143" s="27">
        <f t="shared" si="38"/>
        <v>43901980.269999996</v>
      </c>
      <c r="Q143" s="27">
        <f t="shared" si="39"/>
        <v>27394107.257249996</v>
      </c>
      <c r="R143" s="27">
        <f t="shared" ref="R143:R185" si="52">+Q143+R142</f>
        <v>98740917.465750009</v>
      </c>
      <c r="S143" s="27">
        <f t="shared" ref="S143:S185" si="53">+P143+S142</f>
        <v>161372998.46000001</v>
      </c>
      <c r="T143" s="27">
        <f t="shared" ref="T143:T185" si="54">+U143+T142</f>
        <v>260113915.92575002</v>
      </c>
      <c r="U143" s="27">
        <f t="shared" si="40"/>
        <v>71296087.527249992</v>
      </c>
      <c r="Y143">
        <v>3</v>
      </c>
      <c r="Z143" s="2">
        <v>10.66615</v>
      </c>
      <c r="AA143" s="2">
        <v>2.5729030000000002</v>
      </c>
      <c r="AB143">
        <f t="shared" ref="AB143:AB150" si="55">365*Z143*5+AB142</f>
        <v>73663.004249999998</v>
      </c>
      <c r="AC143">
        <f t="shared" ref="AC143:AC150" si="56">365*AA143*3+AC142</f>
        <v>8667.5721450000001</v>
      </c>
      <c r="AD143" s="24">
        <f t="shared" ref="AD143:AD150" si="57">3500-0.012*AB143</f>
        <v>2616.0439489999999</v>
      </c>
      <c r="AE143" s="24">
        <f t="shared" ref="AE143:AE150" si="58">3500-0.014*AC143</f>
        <v>3378.6539899700001</v>
      </c>
      <c r="AF143" s="2">
        <v>690.6481</v>
      </c>
      <c r="AG143" s="2">
        <v>673.25739999999996</v>
      </c>
      <c r="AH143" s="2">
        <f t="shared" si="41"/>
        <v>1925.395849</v>
      </c>
      <c r="AI143" s="2">
        <f t="shared" si="42"/>
        <v>2705.3965899700002</v>
      </c>
      <c r="AJ143" s="2">
        <v>349.73239999999998</v>
      </c>
      <c r="AK143" s="2">
        <v>84.362949999999998</v>
      </c>
      <c r="AL143">
        <f t="shared" si="43"/>
        <v>434.09535</v>
      </c>
      <c r="AM143">
        <f t="shared" si="44"/>
        <v>13.239053</v>
      </c>
      <c r="AN143" s="27">
        <f t="shared" si="45"/>
        <v>44566105.07</v>
      </c>
      <c r="AO143" s="27">
        <f t="shared" si="46"/>
        <v>32878757.71125</v>
      </c>
      <c r="AP143" s="27">
        <f t="shared" ref="AP143:AP150" si="59">+AO143+AP142</f>
        <v>121479196.52250001</v>
      </c>
      <c r="AQ143" s="27">
        <f t="shared" ref="AQ143:AQ150" si="60">+AN143+AQ142</f>
        <v>164661152.78999999</v>
      </c>
      <c r="AR143" s="27">
        <f t="shared" ref="AR143:AR150" si="61">+AS143+AR142</f>
        <v>286140349.3125</v>
      </c>
      <c r="AS143" s="27">
        <f t="shared" si="47"/>
        <v>77444862.78125</v>
      </c>
    </row>
    <row r="144" spans="1:45" x14ac:dyDescent="0.25">
      <c r="A144">
        <v>4</v>
      </c>
      <c r="B144">
        <v>8.6704310000000007</v>
      </c>
      <c r="C144">
        <v>2.5044520000000001</v>
      </c>
      <c r="D144">
        <f t="shared" si="48"/>
        <v>87841.814324999999</v>
      </c>
      <c r="E144">
        <f t="shared" si="49"/>
        <v>11410.59642</v>
      </c>
      <c r="F144" s="24">
        <f t="shared" si="50"/>
        <v>2445.8982280999999</v>
      </c>
      <c r="G144" s="24">
        <f t="shared" si="51"/>
        <v>3340.2516501199998</v>
      </c>
      <c r="H144" s="2">
        <v>656.4402</v>
      </c>
      <c r="I144" s="2">
        <v>671.78309999999999</v>
      </c>
      <c r="J144" s="2">
        <f t="shared" si="34"/>
        <v>1789.4580280999999</v>
      </c>
      <c r="K144" s="2">
        <f t="shared" si="35"/>
        <v>2668.4685501199997</v>
      </c>
      <c r="L144" s="2">
        <v>239.0838</v>
      </c>
      <c r="M144" s="2">
        <v>79.965850000000003</v>
      </c>
      <c r="N144">
        <f t="shared" si="36"/>
        <v>319.04964999999999</v>
      </c>
      <c r="O144">
        <f t="shared" si="37"/>
        <v>11.174883000000001</v>
      </c>
      <c r="P144" s="27">
        <f t="shared" si="38"/>
        <v>37131823.030000009</v>
      </c>
      <c r="Q144" s="27">
        <f t="shared" si="39"/>
        <v>23575074.333749998</v>
      </c>
      <c r="R144" s="27">
        <f t="shared" si="52"/>
        <v>122315991.7995</v>
      </c>
      <c r="S144" s="27">
        <f t="shared" si="53"/>
        <v>198504821.49000001</v>
      </c>
      <c r="T144" s="27">
        <f t="shared" si="54"/>
        <v>320820813.2895</v>
      </c>
      <c r="U144" s="27">
        <f t="shared" si="40"/>
        <v>60706897.363750011</v>
      </c>
      <c r="Y144">
        <v>4</v>
      </c>
      <c r="Z144" s="2">
        <v>8.8144329999999993</v>
      </c>
      <c r="AA144" s="2">
        <v>2.5047410000000001</v>
      </c>
      <c r="AB144">
        <f t="shared" si="55"/>
        <v>89749.344474999991</v>
      </c>
      <c r="AC144">
        <f t="shared" si="56"/>
        <v>11410.26354</v>
      </c>
      <c r="AD144" s="24">
        <f t="shared" si="57"/>
        <v>2423.0078663000004</v>
      </c>
      <c r="AE144" s="24">
        <f t="shared" si="58"/>
        <v>3340.2563104400001</v>
      </c>
      <c r="AF144" s="2">
        <v>675.52869999999996</v>
      </c>
      <c r="AG144" s="2">
        <v>672.61289999999997</v>
      </c>
      <c r="AH144" s="2">
        <f t="shared" si="41"/>
        <v>1747.4791663000005</v>
      </c>
      <c r="AI144" s="2">
        <f t="shared" si="42"/>
        <v>2667.64341044</v>
      </c>
      <c r="AJ144" s="2">
        <v>289.01659999999998</v>
      </c>
      <c r="AK144" s="2">
        <v>82.127979999999994</v>
      </c>
      <c r="AL144">
        <f t="shared" si="43"/>
        <v>371.14457999999996</v>
      </c>
      <c r="AM144">
        <f t="shared" si="44"/>
        <v>11.319174</v>
      </c>
      <c r="AN144" s="27">
        <f t="shared" si="45"/>
        <v>37658063.240000002</v>
      </c>
      <c r="AO144" s="27">
        <f t="shared" si="46"/>
        <v>27782344.489499997</v>
      </c>
      <c r="AP144" s="27">
        <f t="shared" si="59"/>
        <v>149261541.01199999</v>
      </c>
      <c r="AQ144" s="27">
        <f t="shared" si="60"/>
        <v>202319216.03</v>
      </c>
      <c r="AR144" s="27">
        <f t="shared" si="61"/>
        <v>351580757.042</v>
      </c>
      <c r="AS144" s="27">
        <f t="shared" si="47"/>
        <v>65440407.729499996</v>
      </c>
    </row>
    <row r="145" spans="1:45" x14ac:dyDescent="0.25">
      <c r="A145">
        <v>5</v>
      </c>
      <c r="B145">
        <v>7.2915799999999997</v>
      </c>
      <c r="C145">
        <v>2.4388000000000001</v>
      </c>
      <c r="D145">
        <f t="shared" si="48"/>
        <v>101148.947825</v>
      </c>
      <c r="E145">
        <f t="shared" si="49"/>
        <v>14081.082419999999</v>
      </c>
      <c r="F145" s="24">
        <f t="shared" si="50"/>
        <v>2286.2126261000003</v>
      </c>
      <c r="G145" s="24">
        <f t="shared" si="51"/>
        <v>3302.86484612</v>
      </c>
      <c r="H145" s="2">
        <v>656.19989999999996</v>
      </c>
      <c r="I145" s="2">
        <v>679.83849999999995</v>
      </c>
      <c r="J145" s="2">
        <f t="shared" si="34"/>
        <v>1630.0127261000002</v>
      </c>
      <c r="K145" s="2">
        <f t="shared" si="35"/>
        <v>2623.0263461200002</v>
      </c>
      <c r="L145" s="2">
        <v>202.87090000000001</v>
      </c>
      <c r="M145" s="2">
        <v>77.609099999999998</v>
      </c>
      <c r="N145">
        <f t="shared" si="36"/>
        <v>280.48</v>
      </c>
      <c r="O145">
        <f t="shared" si="37"/>
        <v>9.7303800000000003</v>
      </c>
      <c r="P145" s="27">
        <f t="shared" si="38"/>
        <v>31955238.999999996</v>
      </c>
      <c r="Q145" s="27">
        <f t="shared" si="39"/>
        <v>20484961.065000001</v>
      </c>
      <c r="R145" s="27">
        <f t="shared" si="52"/>
        <v>142800952.86450002</v>
      </c>
      <c r="S145" s="27">
        <f t="shared" si="53"/>
        <v>230460060.49000001</v>
      </c>
      <c r="T145" s="27">
        <f t="shared" si="54"/>
        <v>373261013.3545</v>
      </c>
      <c r="U145" s="27">
        <f t="shared" si="40"/>
        <v>52440200.064999998</v>
      </c>
      <c r="Y145">
        <v>5</v>
      </c>
      <c r="Z145" s="2">
        <v>7.4058859999999997</v>
      </c>
      <c r="AA145" s="2">
        <v>2.4389090000000002</v>
      </c>
      <c r="AB145">
        <f t="shared" si="55"/>
        <v>103265.08642499999</v>
      </c>
      <c r="AC145">
        <f t="shared" si="56"/>
        <v>14080.868895</v>
      </c>
      <c r="AD145" s="24">
        <f t="shared" si="57"/>
        <v>2260.8189628999999</v>
      </c>
      <c r="AE145" s="24">
        <f t="shared" si="58"/>
        <v>3302.86783547</v>
      </c>
      <c r="AF145" s="2">
        <v>663.96199999999999</v>
      </c>
      <c r="AG145" s="2">
        <v>672.24509999999998</v>
      </c>
      <c r="AH145" s="2">
        <f t="shared" si="41"/>
        <v>1596.8569628999999</v>
      </c>
      <c r="AI145" s="2">
        <f t="shared" si="42"/>
        <v>2630.62273547</v>
      </c>
      <c r="AJ145" s="2">
        <v>242.83170000000001</v>
      </c>
      <c r="AK145" s="2">
        <v>79.969399999999993</v>
      </c>
      <c r="AL145">
        <f t="shared" si="43"/>
        <v>322.80110000000002</v>
      </c>
      <c r="AM145">
        <f t="shared" si="44"/>
        <v>9.8447949999999995</v>
      </c>
      <c r="AN145" s="27">
        <f t="shared" si="45"/>
        <v>32372694.609999999</v>
      </c>
      <c r="AO145" s="27">
        <f t="shared" si="46"/>
        <v>23883045.547499996</v>
      </c>
      <c r="AP145" s="27">
        <f t="shared" si="59"/>
        <v>173144586.55949998</v>
      </c>
      <c r="AQ145" s="27">
        <f t="shared" si="60"/>
        <v>234691910.63999999</v>
      </c>
      <c r="AR145" s="27">
        <f t="shared" si="61"/>
        <v>407836497.19949996</v>
      </c>
      <c r="AS145" s="27">
        <f t="shared" si="47"/>
        <v>56255740.157499999</v>
      </c>
    </row>
    <row r="146" spans="1:45" x14ac:dyDescent="0.25">
      <c r="A146">
        <v>6</v>
      </c>
      <c r="B146">
        <v>6.1871600000000004</v>
      </c>
      <c r="C146">
        <v>2.366924</v>
      </c>
      <c r="D146">
        <f t="shared" si="48"/>
        <v>112440.51482499999</v>
      </c>
      <c r="E146">
        <f t="shared" si="49"/>
        <v>16672.8642</v>
      </c>
      <c r="F146" s="24">
        <f t="shared" si="50"/>
        <v>2150.7138221</v>
      </c>
      <c r="G146" s="24">
        <f t="shared" si="51"/>
        <v>3266.5799011999998</v>
      </c>
      <c r="H146" s="2">
        <v>664.59</v>
      </c>
      <c r="I146" s="2">
        <v>679.10059999999999</v>
      </c>
      <c r="J146" s="2">
        <f t="shared" si="34"/>
        <v>1486.1238220999999</v>
      </c>
      <c r="K146" s="2">
        <f t="shared" si="35"/>
        <v>2587.4793012</v>
      </c>
      <c r="L146" s="2">
        <v>173.42080000000001</v>
      </c>
      <c r="M146" s="2">
        <v>75.649879999999996</v>
      </c>
      <c r="N146">
        <f t="shared" si="36"/>
        <v>249.07068000000001</v>
      </c>
      <c r="O146">
        <f t="shared" si="37"/>
        <v>8.5540839999999996</v>
      </c>
      <c r="P146" s="27">
        <f t="shared" si="38"/>
        <v>27766697.560000002</v>
      </c>
      <c r="Q146" s="27">
        <f t="shared" si="39"/>
        <v>17969831.037</v>
      </c>
      <c r="R146" s="27">
        <f t="shared" si="52"/>
        <v>160770783.90150002</v>
      </c>
      <c r="S146" s="27">
        <f t="shared" si="53"/>
        <v>258226758.05000001</v>
      </c>
      <c r="T146" s="27">
        <f t="shared" si="54"/>
        <v>418997541.9515</v>
      </c>
      <c r="U146" s="27">
        <f t="shared" si="40"/>
        <v>45736528.597000003</v>
      </c>
      <c r="Y146">
        <v>6</v>
      </c>
      <c r="Z146" s="2">
        <v>6.2704979999999999</v>
      </c>
      <c r="AA146" s="2">
        <v>2.3666999999999998</v>
      </c>
      <c r="AB146">
        <f t="shared" si="55"/>
        <v>114708.74527499999</v>
      </c>
      <c r="AC146">
        <f t="shared" si="56"/>
        <v>16672.405394999998</v>
      </c>
      <c r="AD146" s="24">
        <f t="shared" si="57"/>
        <v>2123.4950567000001</v>
      </c>
      <c r="AE146" s="24">
        <f t="shared" si="58"/>
        <v>3266.5863244699999</v>
      </c>
      <c r="AF146" s="2">
        <v>662.23469999999998</v>
      </c>
      <c r="AG146" s="2">
        <v>680.58450000000005</v>
      </c>
      <c r="AH146" s="2">
        <f t="shared" si="41"/>
        <v>1461.2603567000001</v>
      </c>
      <c r="AI146" s="2">
        <f t="shared" si="42"/>
        <v>2586.00182447</v>
      </c>
      <c r="AJ146" s="2">
        <v>205.60339999999999</v>
      </c>
      <c r="AK146" s="2">
        <v>77.601759999999999</v>
      </c>
      <c r="AL146">
        <f t="shared" si="43"/>
        <v>283.20515999999998</v>
      </c>
      <c r="AM146">
        <f t="shared" si="44"/>
        <v>8.6371979999999997</v>
      </c>
      <c r="AN146" s="27">
        <f t="shared" si="45"/>
        <v>28070390.699999999</v>
      </c>
      <c r="AO146" s="27">
        <f t="shared" si="46"/>
        <v>20709005.949000001</v>
      </c>
      <c r="AP146" s="27">
        <f t="shared" si="59"/>
        <v>193853592.50849998</v>
      </c>
      <c r="AQ146" s="27">
        <f t="shared" si="60"/>
        <v>262762301.33999997</v>
      </c>
      <c r="AR146" s="27">
        <f t="shared" si="61"/>
        <v>456615893.84849995</v>
      </c>
      <c r="AS146" s="27">
        <f t="shared" si="47"/>
        <v>48779396.649000004</v>
      </c>
    </row>
    <row r="147" spans="1:45" x14ac:dyDescent="0.25">
      <c r="A147">
        <v>7</v>
      </c>
      <c r="B147">
        <v>5.2889929999999996</v>
      </c>
      <c r="C147">
        <v>2.307172</v>
      </c>
      <c r="D147">
        <f t="shared" si="48"/>
        <v>122092.92705</v>
      </c>
      <c r="E147">
        <f t="shared" si="49"/>
        <v>19199.217540000001</v>
      </c>
      <c r="F147" s="24">
        <f t="shared" si="50"/>
        <v>2034.8848754000001</v>
      </c>
      <c r="G147" s="24">
        <f t="shared" si="51"/>
        <v>3231.21095444</v>
      </c>
      <c r="H147" s="2">
        <v>654.69000000000005</v>
      </c>
      <c r="I147" s="2">
        <v>678.63879999999995</v>
      </c>
      <c r="J147" s="2">
        <f t="shared" si="34"/>
        <v>1380.1948754</v>
      </c>
      <c r="K147" s="2">
        <f t="shared" si="35"/>
        <v>2552.5721544400003</v>
      </c>
      <c r="L147" s="2">
        <v>151.7696</v>
      </c>
      <c r="M147" s="2">
        <v>73.736459999999994</v>
      </c>
      <c r="N147">
        <f t="shared" si="36"/>
        <v>225.50605999999999</v>
      </c>
      <c r="O147">
        <f t="shared" si="37"/>
        <v>7.5961649999999992</v>
      </c>
      <c r="P147" s="27">
        <f t="shared" si="38"/>
        <v>24357531.129999995</v>
      </c>
      <c r="Q147" s="27">
        <f t="shared" si="39"/>
        <v>16097442.466500001</v>
      </c>
      <c r="R147" s="27">
        <f t="shared" si="52"/>
        <v>176868226.36800003</v>
      </c>
      <c r="S147" s="27">
        <f t="shared" si="53"/>
        <v>282584289.18000001</v>
      </c>
      <c r="T147" s="27">
        <f t="shared" si="54"/>
        <v>459452515.54799998</v>
      </c>
      <c r="U147" s="27">
        <f t="shared" si="40"/>
        <v>40454973.596499994</v>
      </c>
      <c r="Y147">
        <v>7</v>
      </c>
      <c r="Z147" s="2">
        <v>5.3223760000000002</v>
      </c>
      <c r="AA147" s="2">
        <v>2.30694</v>
      </c>
      <c r="AB147">
        <f t="shared" si="55"/>
        <v>124422.081475</v>
      </c>
      <c r="AC147">
        <f t="shared" si="56"/>
        <v>19198.504694999996</v>
      </c>
      <c r="AD147" s="24">
        <f t="shared" si="57"/>
        <v>2006.9350222999999</v>
      </c>
      <c r="AE147" s="24">
        <f t="shared" si="58"/>
        <v>3231.2209342699998</v>
      </c>
      <c r="AF147" s="2">
        <v>671.62710000000004</v>
      </c>
      <c r="AG147" s="2">
        <v>679.32709999999997</v>
      </c>
      <c r="AH147" s="2">
        <f t="shared" si="41"/>
        <v>1335.3079223</v>
      </c>
      <c r="AI147" s="2">
        <f t="shared" si="42"/>
        <v>2551.8938342699998</v>
      </c>
      <c r="AJ147" s="2">
        <v>174.5154</v>
      </c>
      <c r="AK147" s="2">
        <v>75.642290000000003</v>
      </c>
      <c r="AL147">
        <f t="shared" si="43"/>
        <v>250.15769</v>
      </c>
      <c r="AM147">
        <f t="shared" si="44"/>
        <v>7.6293160000000002</v>
      </c>
      <c r="AN147" s="27">
        <f t="shared" si="45"/>
        <v>24478871</v>
      </c>
      <c r="AO147" s="27">
        <f t="shared" si="46"/>
        <v>18059351.064750001</v>
      </c>
      <c r="AP147" s="27">
        <f t="shared" si="59"/>
        <v>211912943.57325</v>
      </c>
      <c r="AQ147" s="27">
        <f t="shared" si="60"/>
        <v>287241172.33999997</v>
      </c>
      <c r="AR147" s="27">
        <f t="shared" si="61"/>
        <v>499154115.91324997</v>
      </c>
      <c r="AS147" s="27">
        <f t="shared" si="47"/>
        <v>42538222.064750001</v>
      </c>
    </row>
    <row r="148" spans="1:45" x14ac:dyDescent="0.25">
      <c r="A148">
        <v>8</v>
      </c>
      <c r="B148">
        <v>4.628673</v>
      </c>
      <c r="C148">
        <v>2.2488160000000001</v>
      </c>
      <c r="D148">
        <f t="shared" si="48"/>
        <v>130540.255275</v>
      </c>
      <c r="E148">
        <f t="shared" si="49"/>
        <v>21661.671060000001</v>
      </c>
      <c r="F148" s="24">
        <f t="shared" si="50"/>
        <v>1933.5169366999999</v>
      </c>
      <c r="G148" s="24">
        <f t="shared" si="51"/>
        <v>3196.7366051600002</v>
      </c>
      <c r="H148" s="2">
        <v>652.73749999999995</v>
      </c>
      <c r="I148" s="2">
        <v>677.64689999999996</v>
      </c>
      <c r="J148" s="2">
        <f t="shared" si="34"/>
        <v>1280.7794366999999</v>
      </c>
      <c r="K148" s="2">
        <f t="shared" si="35"/>
        <v>2519.0897051600004</v>
      </c>
      <c r="L148" s="2">
        <v>132.8527</v>
      </c>
      <c r="M148" s="2">
        <v>71.911580000000001</v>
      </c>
      <c r="N148">
        <f t="shared" si="36"/>
        <v>204.76427999999999</v>
      </c>
      <c r="O148">
        <f t="shared" si="37"/>
        <v>6.8774890000000006</v>
      </c>
      <c r="P148" s="27">
        <f t="shared" si="38"/>
        <v>21819563.490000002</v>
      </c>
      <c r="Q148" s="27">
        <f t="shared" si="39"/>
        <v>14453971.092</v>
      </c>
      <c r="R148" s="27">
        <f t="shared" si="52"/>
        <v>191322197.46000004</v>
      </c>
      <c r="S148" s="27">
        <f t="shared" si="53"/>
        <v>304403852.67000002</v>
      </c>
      <c r="T148" s="27">
        <f t="shared" si="54"/>
        <v>495726050.13</v>
      </c>
      <c r="U148" s="27">
        <f t="shared" si="40"/>
        <v>36273534.582000002</v>
      </c>
      <c r="Y148">
        <v>8</v>
      </c>
      <c r="Z148" s="2">
        <v>4.6758980000000001</v>
      </c>
      <c r="AA148" s="2">
        <v>2.2486839999999999</v>
      </c>
      <c r="AB148">
        <f t="shared" si="55"/>
        <v>132955.595325</v>
      </c>
      <c r="AC148">
        <f t="shared" si="56"/>
        <v>21660.813674999998</v>
      </c>
      <c r="AD148" s="24">
        <f t="shared" si="57"/>
        <v>1904.5328560999999</v>
      </c>
      <c r="AE148" s="24">
        <f t="shared" si="58"/>
        <v>3196.74860855</v>
      </c>
      <c r="AF148" s="2">
        <v>655.28060000000005</v>
      </c>
      <c r="AG148" s="2">
        <v>678.76859999999999</v>
      </c>
      <c r="AH148" s="2">
        <f t="shared" si="41"/>
        <v>1249.2522560999998</v>
      </c>
      <c r="AI148" s="2">
        <f t="shared" si="42"/>
        <v>2517.9800085500001</v>
      </c>
      <c r="AJ148" s="2">
        <v>153.31809999999999</v>
      </c>
      <c r="AK148" s="2">
        <v>73.732119999999995</v>
      </c>
      <c r="AL148">
        <f t="shared" si="43"/>
        <v>227.05021999999997</v>
      </c>
      <c r="AM148">
        <f t="shared" si="44"/>
        <v>6.924582</v>
      </c>
      <c r="AN148" s="27">
        <f t="shared" si="45"/>
        <v>21991645.66</v>
      </c>
      <c r="AO148" s="27">
        <f t="shared" si="46"/>
        <v>16224399.175499998</v>
      </c>
      <c r="AP148" s="27">
        <f t="shared" si="59"/>
        <v>228137342.74875</v>
      </c>
      <c r="AQ148" s="27">
        <f t="shared" si="60"/>
        <v>309232818</v>
      </c>
      <c r="AR148" s="27">
        <f t="shared" si="61"/>
        <v>537370160.74874997</v>
      </c>
      <c r="AS148" s="27">
        <f t="shared" si="47"/>
        <v>38216044.835500002</v>
      </c>
    </row>
    <row r="149" spans="1:45" x14ac:dyDescent="0.25">
      <c r="A149">
        <v>9</v>
      </c>
      <c r="B149">
        <v>4.0517440000000002</v>
      </c>
      <c r="C149">
        <v>2.1931609999999999</v>
      </c>
      <c r="D149">
        <f t="shared" si="48"/>
        <v>137934.68807500001</v>
      </c>
      <c r="E149">
        <f t="shared" si="49"/>
        <v>24063.182355000001</v>
      </c>
      <c r="F149" s="24">
        <f t="shared" si="50"/>
        <v>1844.7837430999998</v>
      </c>
      <c r="G149" s="24">
        <f t="shared" si="51"/>
        <v>3163.1154470299998</v>
      </c>
      <c r="H149" s="2">
        <v>652.27629999999999</v>
      </c>
      <c r="I149" s="2">
        <v>677.22490000000005</v>
      </c>
      <c r="J149" s="2">
        <f t="shared" si="34"/>
        <v>1192.5074430999998</v>
      </c>
      <c r="K149" s="2">
        <f t="shared" si="35"/>
        <v>2485.8905470299997</v>
      </c>
      <c r="L149" s="2">
        <v>116.96169999999999</v>
      </c>
      <c r="M149" s="2">
        <v>70.136960000000002</v>
      </c>
      <c r="N149">
        <f t="shared" si="36"/>
        <v>187.09866</v>
      </c>
      <c r="O149">
        <f t="shared" si="37"/>
        <v>6.2449050000000002</v>
      </c>
      <c r="P149" s="27">
        <f t="shared" si="38"/>
        <v>19591888.190000001</v>
      </c>
      <c r="Q149" s="27">
        <f t="shared" si="39"/>
        <v>13061478.316500001</v>
      </c>
      <c r="R149" s="27">
        <f t="shared" si="52"/>
        <v>204383675.77650005</v>
      </c>
      <c r="S149" s="27">
        <f t="shared" si="53"/>
        <v>323995740.86000001</v>
      </c>
      <c r="T149" s="27">
        <f t="shared" si="54"/>
        <v>528379416.6365</v>
      </c>
      <c r="U149" s="27">
        <f t="shared" si="40"/>
        <v>32653366.506500002</v>
      </c>
      <c r="Y149">
        <v>9</v>
      </c>
      <c r="Z149" s="2">
        <v>4.0871240000000002</v>
      </c>
      <c r="AA149" s="2">
        <v>2.1932170000000002</v>
      </c>
      <c r="AB149">
        <f t="shared" si="55"/>
        <v>140414.59662500001</v>
      </c>
      <c r="AC149">
        <f t="shared" si="56"/>
        <v>24062.386289999999</v>
      </c>
      <c r="AD149" s="24">
        <f t="shared" si="57"/>
        <v>1815.0248405</v>
      </c>
      <c r="AE149" s="24">
        <f t="shared" si="58"/>
        <v>3163.1265919400003</v>
      </c>
      <c r="AF149" s="2">
        <v>652.98869999999999</v>
      </c>
      <c r="AG149" s="2">
        <v>677.59140000000002</v>
      </c>
      <c r="AH149" s="2">
        <f t="shared" si="41"/>
        <v>1162.0361404999999</v>
      </c>
      <c r="AI149" s="2">
        <f t="shared" si="42"/>
        <v>2485.53519194</v>
      </c>
      <c r="AJ149" s="2">
        <v>134.0128</v>
      </c>
      <c r="AK149" s="2">
        <v>71.913420000000002</v>
      </c>
      <c r="AL149">
        <f t="shared" si="43"/>
        <v>205.92622</v>
      </c>
      <c r="AM149">
        <f t="shared" si="44"/>
        <v>6.280341</v>
      </c>
      <c r="AN149" s="27">
        <f t="shared" si="45"/>
        <v>19721147.829999998</v>
      </c>
      <c r="AO149" s="27">
        <f t="shared" si="46"/>
        <v>14549334.9705</v>
      </c>
      <c r="AP149" s="27">
        <f t="shared" si="59"/>
        <v>242686677.71924999</v>
      </c>
      <c r="AQ149" s="27">
        <f t="shared" si="60"/>
        <v>328953965.82999998</v>
      </c>
      <c r="AR149" s="27">
        <f t="shared" si="61"/>
        <v>571640643.54925001</v>
      </c>
      <c r="AS149" s="27">
        <f t="shared" si="47"/>
        <v>34270482.800499998</v>
      </c>
    </row>
    <row r="150" spans="1:45" x14ac:dyDescent="0.25">
      <c r="A150">
        <v>10</v>
      </c>
      <c r="B150">
        <v>3.5670989999999998</v>
      </c>
      <c r="C150">
        <v>2.1390380000000002</v>
      </c>
      <c r="D150">
        <f t="shared" si="48"/>
        <v>144444.64375000002</v>
      </c>
      <c r="E150">
        <f t="shared" si="49"/>
        <v>26405.428964999999</v>
      </c>
      <c r="F150" s="24">
        <f t="shared" si="50"/>
        <v>1766.6642749999999</v>
      </c>
      <c r="G150" s="24">
        <f t="shared" si="51"/>
        <v>3130.3239944900001</v>
      </c>
      <c r="H150" s="2">
        <v>652.60760000000005</v>
      </c>
      <c r="I150" s="2">
        <v>677.01260000000002</v>
      </c>
      <c r="J150" s="2">
        <f t="shared" si="34"/>
        <v>1114.0566749999998</v>
      </c>
      <c r="K150" s="2">
        <f t="shared" si="35"/>
        <v>2453.3113944900001</v>
      </c>
      <c r="L150" s="2">
        <v>103.52930000000001</v>
      </c>
      <c r="M150" s="2">
        <v>68.417779999999993</v>
      </c>
      <c r="N150">
        <f t="shared" si="36"/>
        <v>171.94708</v>
      </c>
      <c r="O150">
        <f t="shared" si="37"/>
        <v>5.706137</v>
      </c>
      <c r="P150" s="27">
        <f t="shared" si="38"/>
        <v>17704404.57</v>
      </c>
      <c r="Q150" s="27">
        <f t="shared" si="39"/>
        <v>11873629.872000001</v>
      </c>
      <c r="R150" s="27">
        <f t="shared" si="52"/>
        <v>216257305.64850006</v>
      </c>
      <c r="S150" s="27">
        <f t="shared" si="53"/>
        <v>341700145.43000001</v>
      </c>
      <c r="T150" s="27">
        <f t="shared" si="54"/>
        <v>557957451.07850003</v>
      </c>
      <c r="U150" s="27">
        <f t="shared" si="40"/>
        <v>29578034.442000002</v>
      </c>
      <c r="Y150">
        <v>10</v>
      </c>
      <c r="Z150" s="2">
        <v>3.5936180000000002</v>
      </c>
      <c r="AA150" s="2">
        <v>2.139084</v>
      </c>
      <c r="AB150">
        <f t="shared" si="55"/>
        <v>146972.949475</v>
      </c>
      <c r="AC150">
        <f t="shared" si="56"/>
        <v>26404.683269999998</v>
      </c>
      <c r="AD150" s="24">
        <f t="shared" si="57"/>
        <v>1736.3246062999999</v>
      </c>
      <c r="AE150" s="24">
        <f t="shared" si="58"/>
        <v>3130.3344342199998</v>
      </c>
      <c r="AF150" s="2">
        <v>652.30439999999999</v>
      </c>
      <c r="AG150" s="2">
        <v>677.17960000000005</v>
      </c>
      <c r="AH150" s="2">
        <f t="shared" si="41"/>
        <v>1084.0202062999999</v>
      </c>
      <c r="AI150" s="2">
        <f t="shared" si="42"/>
        <v>2453.1548342199999</v>
      </c>
      <c r="AJ150" s="2">
        <v>117.8312</v>
      </c>
      <c r="AK150" s="2">
        <v>70.138459999999995</v>
      </c>
      <c r="AL150">
        <f t="shared" si="43"/>
        <v>187.96965999999998</v>
      </c>
      <c r="AM150">
        <f t="shared" si="44"/>
        <v>5.7327019999999997</v>
      </c>
      <c r="AN150" s="27">
        <f t="shared" si="45"/>
        <v>17801299.66</v>
      </c>
      <c r="AO150" s="27">
        <f t="shared" si="46"/>
        <v>13132959.916499997</v>
      </c>
      <c r="AP150" s="27">
        <f t="shared" si="59"/>
        <v>255819637.63575</v>
      </c>
      <c r="AQ150" s="27">
        <f t="shared" si="60"/>
        <v>346755265.49000001</v>
      </c>
      <c r="AR150" s="27">
        <f t="shared" si="61"/>
        <v>602574903.12575006</v>
      </c>
      <c r="AS150" s="27">
        <f t="shared" si="47"/>
        <v>30934259.576499999</v>
      </c>
    </row>
    <row r="151" spans="1:45" x14ac:dyDescent="0.25">
      <c r="A151">
        <v>11</v>
      </c>
      <c r="B151">
        <v>3.1574399999999998</v>
      </c>
      <c r="C151">
        <v>2.0866069999999999</v>
      </c>
      <c r="D151">
        <f t="shared" si="48"/>
        <v>150206.97175000003</v>
      </c>
      <c r="E151">
        <f t="shared" si="49"/>
        <v>28690.263629999998</v>
      </c>
      <c r="F151" s="24">
        <f t="shared" si="50"/>
        <v>1697.5163389999996</v>
      </c>
      <c r="G151" s="24">
        <f t="shared" si="51"/>
        <v>3098.3363091800002</v>
      </c>
      <c r="H151" s="2">
        <v>652.74670000000003</v>
      </c>
      <c r="I151" s="2">
        <v>676.20230000000004</v>
      </c>
      <c r="J151" s="2">
        <f t="shared" si="34"/>
        <v>1044.7696389999996</v>
      </c>
      <c r="K151" s="2">
        <f t="shared" si="35"/>
        <v>2422.1340091800002</v>
      </c>
      <c r="L151" s="2">
        <v>92.157229999999998</v>
      </c>
      <c r="M151" s="2">
        <v>66.779269999999997</v>
      </c>
      <c r="N151">
        <f t="shared" si="36"/>
        <v>158.9365</v>
      </c>
      <c r="O151">
        <f t="shared" si="37"/>
        <v>5.2440470000000001</v>
      </c>
      <c r="P151" s="27">
        <f t="shared" si="38"/>
        <v>16094325.329999998</v>
      </c>
      <c r="Q151" s="27">
        <f t="shared" si="39"/>
        <v>10858961.043000001</v>
      </c>
      <c r="R151" s="27">
        <f t="shared" si="52"/>
        <v>227116266.69150007</v>
      </c>
      <c r="S151" s="27">
        <f t="shared" si="53"/>
        <v>357794470.75999999</v>
      </c>
      <c r="T151" s="27">
        <f t="shared" si="54"/>
        <v>584910737.45150006</v>
      </c>
      <c r="U151" s="27">
        <f t="shared" si="40"/>
        <v>26953286.373</v>
      </c>
    </row>
    <row r="152" spans="1:45" x14ac:dyDescent="0.25">
      <c r="A152">
        <v>12</v>
      </c>
      <c r="B152">
        <v>2.8106140000000002</v>
      </c>
      <c r="C152">
        <v>2.036635</v>
      </c>
      <c r="D152">
        <f t="shared" si="48"/>
        <v>155336.34230000002</v>
      </c>
      <c r="E152">
        <f t="shared" si="49"/>
        <v>30920.378954999996</v>
      </c>
      <c r="F152" s="24">
        <f t="shared" si="50"/>
        <v>1635.9638923999998</v>
      </c>
      <c r="G152" s="24">
        <f t="shared" si="51"/>
        <v>3067.11469463</v>
      </c>
      <c r="H152" s="2">
        <v>653.29549999999995</v>
      </c>
      <c r="I152" s="2">
        <v>675.91480000000001</v>
      </c>
      <c r="J152" s="2">
        <f t="shared" si="34"/>
        <v>982.6683923999999</v>
      </c>
      <c r="K152" s="2">
        <f t="shared" si="35"/>
        <v>2391.19989463</v>
      </c>
      <c r="L152" s="2">
        <v>82.400120000000001</v>
      </c>
      <c r="M152" s="2">
        <v>65.183189999999996</v>
      </c>
      <c r="N152">
        <f t="shared" si="36"/>
        <v>147.58330999999998</v>
      </c>
      <c r="O152">
        <f t="shared" si="37"/>
        <v>4.8472489999999997</v>
      </c>
      <c r="P152" s="27">
        <f t="shared" si="38"/>
        <v>14718971.750000002</v>
      </c>
      <c r="Q152" s="27">
        <f t="shared" si="39"/>
        <v>9979011.5422499999</v>
      </c>
      <c r="R152" s="27">
        <f t="shared" si="52"/>
        <v>237095278.23375008</v>
      </c>
      <c r="S152" s="27">
        <f t="shared" si="53"/>
        <v>372513442.50999999</v>
      </c>
      <c r="T152" s="27">
        <f t="shared" si="54"/>
        <v>609608720.7437501</v>
      </c>
      <c r="U152" s="27">
        <f t="shared" si="40"/>
        <v>24697983.29225</v>
      </c>
    </row>
    <row r="153" spans="1:45" x14ac:dyDescent="0.25">
      <c r="A153">
        <v>13</v>
      </c>
      <c r="B153">
        <v>2.5130409999999999</v>
      </c>
      <c r="C153">
        <v>1.9879579999999999</v>
      </c>
      <c r="D153">
        <f t="shared" si="48"/>
        <v>159922.64212500001</v>
      </c>
      <c r="E153">
        <f t="shared" si="49"/>
        <v>33097.192964999995</v>
      </c>
      <c r="F153" s="24">
        <f t="shared" si="50"/>
        <v>1580.9282944999998</v>
      </c>
      <c r="G153" s="24">
        <f t="shared" si="51"/>
        <v>3036.6392984899999</v>
      </c>
      <c r="H153" s="2">
        <v>654.86609999999996</v>
      </c>
      <c r="I153" s="2">
        <v>676.30139999999994</v>
      </c>
      <c r="J153" s="2">
        <f t="shared" si="34"/>
        <v>926.0621944999998</v>
      </c>
      <c r="K153" s="2">
        <f t="shared" si="35"/>
        <v>2360.33789849</v>
      </c>
      <c r="L153" s="2">
        <v>73.842370000000003</v>
      </c>
      <c r="M153" s="2">
        <v>63.618200000000002</v>
      </c>
      <c r="N153">
        <f t="shared" si="36"/>
        <v>137.46057000000002</v>
      </c>
      <c r="O153">
        <f t="shared" si="37"/>
        <v>4.5009990000000002</v>
      </c>
      <c r="P153" s="27">
        <f t="shared" si="38"/>
        <v>13526227.67</v>
      </c>
      <c r="Q153" s="27">
        <f t="shared" si="39"/>
        <v>9199091.4412500001</v>
      </c>
      <c r="R153" s="27">
        <f t="shared" si="52"/>
        <v>246294369.67500007</v>
      </c>
      <c r="S153" s="27">
        <f t="shared" si="53"/>
        <v>386039670.18000001</v>
      </c>
      <c r="T153" s="27">
        <f t="shared" si="54"/>
        <v>632334039.85500014</v>
      </c>
      <c r="U153" s="27">
        <f t="shared" si="40"/>
        <v>22725319.111249998</v>
      </c>
      <c r="Y153" s="95" t="s">
        <v>64</v>
      </c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</row>
    <row r="154" spans="1:45" x14ac:dyDescent="0.25">
      <c r="A154">
        <v>14</v>
      </c>
      <c r="B154">
        <v>2.252046</v>
      </c>
      <c r="C154">
        <v>1.9402280000000001</v>
      </c>
      <c r="D154">
        <f t="shared" si="48"/>
        <v>164032.62607500001</v>
      </c>
      <c r="E154">
        <f t="shared" si="49"/>
        <v>35221.742624999992</v>
      </c>
      <c r="F154" s="24">
        <f t="shared" si="50"/>
        <v>1531.6084870999998</v>
      </c>
      <c r="G154" s="24">
        <f t="shared" si="51"/>
        <v>3006.89560325</v>
      </c>
      <c r="H154" s="2">
        <v>654.50940000000003</v>
      </c>
      <c r="I154" s="2">
        <v>674.37739999999997</v>
      </c>
      <c r="J154" s="2">
        <f t="shared" si="34"/>
        <v>877.09908709999979</v>
      </c>
      <c r="K154" s="2">
        <f t="shared" si="35"/>
        <v>2332.5182032500002</v>
      </c>
      <c r="L154" s="2">
        <v>66.701890000000006</v>
      </c>
      <c r="M154" s="2">
        <v>62.185870000000001</v>
      </c>
      <c r="N154">
        <f t="shared" si="36"/>
        <v>128.88776000000001</v>
      </c>
      <c r="O154">
        <f t="shared" si="37"/>
        <v>4.1922740000000003</v>
      </c>
      <c r="P154" s="27">
        <f t="shared" si="38"/>
        <v>12469067.220000001</v>
      </c>
      <c r="Q154" s="27">
        <f t="shared" si="39"/>
        <v>8542101.4605000019</v>
      </c>
      <c r="R154" s="27">
        <f t="shared" si="52"/>
        <v>254836471.13550007</v>
      </c>
      <c r="S154" s="27">
        <f t="shared" si="53"/>
        <v>398508737.40000004</v>
      </c>
      <c r="T154" s="27">
        <f t="shared" si="54"/>
        <v>653345208.53550017</v>
      </c>
      <c r="U154" s="27">
        <f t="shared" si="40"/>
        <v>21011168.680500001</v>
      </c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</row>
    <row r="155" spans="1:45" x14ac:dyDescent="0.25">
      <c r="A155">
        <v>15</v>
      </c>
      <c r="B155">
        <v>2.0342760000000002</v>
      </c>
      <c r="C155">
        <v>1.8965460000000001</v>
      </c>
      <c r="D155">
        <f t="shared" si="48"/>
        <v>167745.179775</v>
      </c>
      <c r="E155">
        <f t="shared" si="49"/>
        <v>37298.460494999992</v>
      </c>
      <c r="F155" s="24">
        <f t="shared" si="50"/>
        <v>1487.0578427</v>
      </c>
      <c r="G155" s="24">
        <f t="shared" si="51"/>
        <v>2977.8215530699999</v>
      </c>
      <c r="H155" s="2">
        <v>665.64350000000002</v>
      </c>
      <c r="I155" s="2">
        <v>680.89350000000002</v>
      </c>
      <c r="J155" s="2">
        <f t="shared" si="34"/>
        <v>821.41434270000002</v>
      </c>
      <c r="K155" s="2">
        <f t="shared" si="35"/>
        <v>2296.9280530699998</v>
      </c>
      <c r="L155" s="2">
        <v>58.885620000000003</v>
      </c>
      <c r="M155" s="2">
        <v>60.522559999999999</v>
      </c>
      <c r="N155">
        <f t="shared" si="36"/>
        <v>119.40818</v>
      </c>
      <c r="O155">
        <f t="shared" si="37"/>
        <v>3.930822</v>
      </c>
      <c r="P155" s="27">
        <f t="shared" si="38"/>
        <v>11578543.140000002</v>
      </c>
      <c r="Q155" s="27">
        <f t="shared" si="39"/>
        <v>7818230.6864999998</v>
      </c>
      <c r="R155" s="27">
        <f t="shared" si="52"/>
        <v>262654701.82200009</v>
      </c>
      <c r="S155" s="27">
        <f t="shared" si="53"/>
        <v>410087280.54000002</v>
      </c>
      <c r="T155" s="27">
        <f t="shared" si="54"/>
        <v>672741982.36200023</v>
      </c>
      <c r="U155" s="27">
        <f t="shared" si="40"/>
        <v>19396773.826500002</v>
      </c>
      <c r="Y155" s="96" t="s">
        <v>63</v>
      </c>
      <c r="Z155" s="96"/>
      <c r="AA155" s="96"/>
      <c r="AB155" s="96"/>
      <c r="AC155" s="96"/>
      <c r="AD155" s="96"/>
      <c r="AE155" s="96"/>
      <c r="AJ155" s="23" t="s">
        <v>51</v>
      </c>
      <c r="AK155" s="23">
        <v>2</v>
      </c>
    </row>
    <row r="156" spans="1:45" x14ac:dyDescent="0.25">
      <c r="A156">
        <v>16</v>
      </c>
      <c r="B156">
        <v>1.795895</v>
      </c>
      <c r="C156">
        <v>1.845818</v>
      </c>
      <c r="D156">
        <f t="shared" si="48"/>
        <v>171022.68815</v>
      </c>
      <c r="E156">
        <f t="shared" si="49"/>
        <v>39319.631204999991</v>
      </c>
      <c r="F156" s="24">
        <f t="shared" si="50"/>
        <v>1447.7277421999997</v>
      </c>
      <c r="G156" s="24">
        <f t="shared" si="51"/>
        <v>2949.5251631300002</v>
      </c>
      <c r="H156" s="2">
        <v>672.34029999999996</v>
      </c>
      <c r="I156" s="2">
        <v>690.70219999999995</v>
      </c>
      <c r="J156" s="2">
        <f t="shared" si="34"/>
        <v>775.38744219999978</v>
      </c>
      <c r="K156" s="2">
        <f t="shared" si="35"/>
        <v>2258.8229631300001</v>
      </c>
      <c r="L156" s="2">
        <v>52.59357</v>
      </c>
      <c r="M156" s="2">
        <v>58.804720000000003</v>
      </c>
      <c r="N156">
        <f t="shared" si="36"/>
        <v>111.39829</v>
      </c>
      <c r="O156">
        <f t="shared" si="37"/>
        <v>3.6417130000000002</v>
      </c>
      <c r="P156" s="27">
        <f t="shared" si="38"/>
        <v>10597358.170000002</v>
      </c>
      <c r="Q156" s="27">
        <f t="shared" si="39"/>
        <v>7216849.5142500009</v>
      </c>
      <c r="R156" s="27">
        <f t="shared" si="52"/>
        <v>269871551.33625007</v>
      </c>
      <c r="S156" s="27">
        <f t="shared" si="53"/>
        <v>420684638.71000004</v>
      </c>
      <c r="T156" s="27">
        <f t="shared" si="54"/>
        <v>690556190.04625022</v>
      </c>
      <c r="U156" s="27">
        <f t="shared" si="40"/>
        <v>17814207.684250005</v>
      </c>
      <c r="Y156" s="96"/>
      <c r="Z156" s="96"/>
      <c r="AA156" s="96"/>
      <c r="AB156" s="96"/>
      <c r="AC156" s="96"/>
      <c r="AD156" s="96"/>
      <c r="AE156" s="96"/>
      <c r="AJ156" s="23" t="s">
        <v>50</v>
      </c>
      <c r="AK156" s="23">
        <v>45</v>
      </c>
    </row>
    <row r="157" spans="1:45" x14ac:dyDescent="0.25">
      <c r="A157">
        <v>17</v>
      </c>
      <c r="B157">
        <v>1.6040000000000001</v>
      </c>
      <c r="C157">
        <v>1.793428</v>
      </c>
      <c r="D157">
        <f t="shared" si="48"/>
        <v>173949.98814999999</v>
      </c>
      <c r="E157">
        <f t="shared" si="49"/>
        <v>41283.434864999988</v>
      </c>
      <c r="F157" s="24">
        <f t="shared" si="50"/>
        <v>1412.6001421999999</v>
      </c>
      <c r="G157" s="24">
        <f t="shared" si="51"/>
        <v>2922.0319118900002</v>
      </c>
      <c r="H157" s="2">
        <v>669.65459999999996</v>
      </c>
      <c r="I157" s="2">
        <v>686.16070000000002</v>
      </c>
      <c r="J157" s="2">
        <f t="shared" si="34"/>
        <v>742.94554219999998</v>
      </c>
      <c r="K157" s="2">
        <f t="shared" si="35"/>
        <v>2235.8712118900003</v>
      </c>
      <c r="L157" s="2">
        <v>48.330500000000001</v>
      </c>
      <c r="M157" s="2">
        <v>57.613480000000003</v>
      </c>
      <c r="N157">
        <f t="shared" si="36"/>
        <v>105.94398000000001</v>
      </c>
      <c r="O157">
        <f t="shared" si="37"/>
        <v>3.3974280000000001</v>
      </c>
      <c r="P157" s="27">
        <f t="shared" si="38"/>
        <v>9782207.3200000003</v>
      </c>
      <c r="Q157" s="27">
        <f t="shared" si="39"/>
        <v>6808046.539499999</v>
      </c>
      <c r="R157" s="27">
        <f t="shared" si="52"/>
        <v>276679597.87575006</v>
      </c>
      <c r="S157" s="27">
        <f t="shared" si="53"/>
        <v>430466846.03000003</v>
      </c>
      <c r="T157" s="27">
        <f t="shared" si="54"/>
        <v>707146443.90575027</v>
      </c>
      <c r="U157" s="27">
        <f t="shared" si="40"/>
        <v>16590253.859499998</v>
      </c>
      <c r="Y157" s="96"/>
      <c r="Z157" s="96"/>
      <c r="AA157" s="96"/>
      <c r="AB157" s="96"/>
      <c r="AC157" s="96"/>
      <c r="AD157" s="96"/>
      <c r="AE157" s="96"/>
    </row>
    <row r="158" spans="1:45" x14ac:dyDescent="0.25">
      <c r="A158">
        <v>18</v>
      </c>
      <c r="B158">
        <v>1.473984</v>
      </c>
      <c r="C158">
        <v>1.7570969999999999</v>
      </c>
      <c r="D158">
        <f t="shared" si="48"/>
        <v>176640.00894999999</v>
      </c>
      <c r="E158">
        <f t="shared" si="49"/>
        <v>43207.456079999989</v>
      </c>
      <c r="F158" s="24">
        <f t="shared" si="50"/>
        <v>1380.3198926</v>
      </c>
      <c r="G158" s="24">
        <f t="shared" si="51"/>
        <v>2895.0956148800001</v>
      </c>
      <c r="H158" s="2">
        <v>669.7731</v>
      </c>
      <c r="I158" s="2">
        <v>685.2903</v>
      </c>
      <c r="J158" s="2">
        <f t="shared" si="34"/>
        <v>710.5467926</v>
      </c>
      <c r="K158" s="2">
        <f t="shared" si="35"/>
        <v>2209.80531488</v>
      </c>
      <c r="L158" s="2">
        <v>44.173639999999999</v>
      </c>
      <c r="M158" s="2">
        <v>56.343290000000003</v>
      </c>
      <c r="N158">
        <f t="shared" si="36"/>
        <v>100.51693</v>
      </c>
      <c r="O158">
        <f t="shared" si="37"/>
        <v>3.2310809999999996</v>
      </c>
      <c r="P158" s="27">
        <f t="shared" si="38"/>
        <v>9228084.0299999975</v>
      </c>
      <c r="Q158" s="27">
        <f t="shared" si="39"/>
        <v>6404075.7997500002</v>
      </c>
      <c r="R158" s="27">
        <f t="shared" si="52"/>
        <v>283083673.67550004</v>
      </c>
      <c r="S158" s="27">
        <f t="shared" si="53"/>
        <v>439694930.06</v>
      </c>
      <c r="T158" s="27">
        <f t="shared" si="54"/>
        <v>722778603.73550022</v>
      </c>
      <c r="U158" s="27">
        <f t="shared" si="40"/>
        <v>15632159.829749998</v>
      </c>
      <c r="Y158" s="96"/>
      <c r="Z158" s="96"/>
      <c r="AA158" s="96"/>
      <c r="AB158" s="96"/>
      <c r="AC158" s="96"/>
      <c r="AD158" s="96"/>
      <c r="AE158" s="96"/>
    </row>
    <row r="159" spans="1:45" ht="30" x14ac:dyDescent="0.25">
      <c r="A159">
        <v>19</v>
      </c>
      <c r="B159">
        <v>1.3472090000000001</v>
      </c>
      <c r="C159">
        <v>1.718359</v>
      </c>
      <c r="D159">
        <f t="shared" si="48"/>
        <v>179098.66537499998</v>
      </c>
      <c r="E159">
        <f t="shared" si="49"/>
        <v>45089.059184999991</v>
      </c>
      <c r="F159" s="24">
        <f t="shared" si="50"/>
        <v>1350.8160155</v>
      </c>
      <c r="G159" s="24">
        <f t="shared" si="51"/>
        <v>2868.75317141</v>
      </c>
      <c r="H159" s="2">
        <v>670.85080000000005</v>
      </c>
      <c r="I159" s="2">
        <v>684.54380000000003</v>
      </c>
      <c r="J159" s="2">
        <f t="shared" si="34"/>
        <v>679.9652155</v>
      </c>
      <c r="K159" s="2">
        <f t="shared" si="35"/>
        <v>2184.2093714100001</v>
      </c>
      <c r="L159" s="2">
        <v>40.357550000000003</v>
      </c>
      <c r="M159" s="2">
        <v>55.110610000000001</v>
      </c>
      <c r="N159">
        <f t="shared" si="36"/>
        <v>95.468160000000012</v>
      </c>
      <c r="O159">
        <f t="shared" si="37"/>
        <v>3.0655679999999998</v>
      </c>
      <c r="P159" s="27">
        <f t="shared" si="38"/>
        <v>8680519.0600000005</v>
      </c>
      <c r="Q159" s="27">
        <f t="shared" si="39"/>
        <v>6029939.1015000008</v>
      </c>
      <c r="R159" s="27">
        <f t="shared" si="52"/>
        <v>289113612.77700001</v>
      </c>
      <c r="S159" s="27">
        <f t="shared" si="53"/>
        <v>448375449.12</v>
      </c>
      <c r="T159" s="27">
        <f t="shared" si="54"/>
        <v>737489061.89700019</v>
      </c>
      <c r="U159" s="27">
        <f t="shared" si="40"/>
        <v>14710458.161500001</v>
      </c>
      <c r="Y159" t="s">
        <v>3</v>
      </c>
      <c r="Z159" t="s">
        <v>8</v>
      </c>
      <c r="AA159" t="s">
        <v>9</v>
      </c>
      <c r="AB159" t="s">
        <v>10</v>
      </c>
      <c r="AC159" t="s">
        <v>11</v>
      </c>
      <c r="AD159" s="25" t="s">
        <v>12</v>
      </c>
      <c r="AE159" s="25" t="s">
        <v>13</v>
      </c>
      <c r="AF159" s="22" t="s">
        <v>48</v>
      </c>
      <c r="AG159" s="22" t="s">
        <v>49</v>
      </c>
      <c r="AH159" s="22" t="s">
        <v>58</v>
      </c>
      <c r="AI159" s="22" t="s">
        <v>59</v>
      </c>
      <c r="AJ159" s="22" t="s">
        <v>44</v>
      </c>
      <c r="AK159" s="22" t="s">
        <v>45</v>
      </c>
      <c r="AL159" s="22" t="s">
        <v>47</v>
      </c>
      <c r="AM159" s="22" t="s">
        <v>46</v>
      </c>
      <c r="AN159" s="26" t="s">
        <v>53</v>
      </c>
      <c r="AO159" s="26" t="s">
        <v>52</v>
      </c>
      <c r="AP159" s="26" t="s">
        <v>55</v>
      </c>
      <c r="AQ159" s="26" t="s">
        <v>56</v>
      </c>
      <c r="AR159" s="26" t="s">
        <v>54</v>
      </c>
      <c r="AS159" s="26" t="s">
        <v>57</v>
      </c>
    </row>
    <row r="160" spans="1:45" x14ac:dyDescent="0.25">
      <c r="A160">
        <v>20</v>
      </c>
      <c r="B160">
        <v>1.2308250000000001</v>
      </c>
      <c r="C160">
        <v>1.6807639999999999</v>
      </c>
      <c r="D160">
        <f t="shared" si="48"/>
        <v>181344.92099999997</v>
      </c>
      <c r="E160">
        <f t="shared" si="49"/>
        <v>46929.495764999992</v>
      </c>
      <c r="F160" s="24">
        <f t="shared" si="50"/>
        <v>1323.8609480000005</v>
      </c>
      <c r="G160" s="24">
        <f t="shared" si="51"/>
        <v>2842.9870592900002</v>
      </c>
      <c r="H160" s="2">
        <v>672.40769999999998</v>
      </c>
      <c r="I160" s="2">
        <v>684.96</v>
      </c>
      <c r="J160" s="2">
        <f t="shared" si="34"/>
        <v>651.45324800000049</v>
      </c>
      <c r="K160" s="2">
        <f t="shared" si="35"/>
        <v>2158.0270592900001</v>
      </c>
      <c r="L160" s="2">
        <v>36.899430000000002</v>
      </c>
      <c r="M160" s="2">
        <v>53.875810000000001</v>
      </c>
      <c r="N160">
        <f t="shared" si="36"/>
        <v>90.775239999999997</v>
      </c>
      <c r="O160">
        <f t="shared" si="37"/>
        <v>2.9115890000000002</v>
      </c>
      <c r="P160" s="27">
        <f t="shared" si="38"/>
        <v>8173384.4100000001</v>
      </c>
      <c r="Q160" s="27">
        <f t="shared" si="39"/>
        <v>5685096.2265000008</v>
      </c>
      <c r="R160" s="27">
        <f t="shared" si="52"/>
        <v>294798709.00349998</v>
      </c>
      <c r="S160" s="27">
        <f t="shared" si="53"/>
        <v>456548833.53000003</v>
      </c>
      <c r="T160" s="27">
        <f t="shared" si="54"/>
        <v>751347542.53350019</v>
      </c>
      <c r="U160" s="27">
        <f t="shared" si="40"/>
        <v>13858480.636500001</v>
      </c>
      <c r="Y160">
        <v>1</v>
      </c>
      <c r="Z160" s="2">
        <v>17.112839999999998</v>
      </c>
      <c r="AA160" s="2">
        <v>2.7022050000000002</v>
      </c>
      <c r="AB160">
        <f>365*Z160*5</f>
        <v>31230.932999999997</v>
      </c>
      <c r="AC160">
        <f>365*AA160*3</f>
        <v>2958.914475</v>
      </c>
      <c r="AD160" s="24">
        <f>3500-0.012*AB160</f>
        <v>3125.2288039999999</v>
      </c>
      <c r="AE160" s="24">
        <f>3500-0.014*AC160</f>
        <v>3458.5751973500001</v>
      </c>
      <c r="AF160" s="2">
        <v>777.30409999999995</v>
      </c>
      <c r="AG160" s="2">
        <v>689.42729999999995</v>
      </c>
      <c r="AH160" s="2">
        <f>AD160-AF160</f>
        <v>2347.924704</v>
      </c>
      <c r="AI160" s="2">
        <f>AE160-AG160</f>
        <v>2769.1478973500002</v>
      </c>
      <c r="AJ160" s="2">
        <v>561.11310000000003</v>
      </c>
      <c r="AK160" s="2">
        <v>88.602630000000005</v>
      </c>
      <c r="AL160">
        <f>+AJ160+AK160</f>
        <v>649.71573000000001</v>
      </c>
      <c r="AM160">
        <f>+Z160+AA160</f>
        <v>19.815044999999998</v>
      </c>
      <c r="AN160" s="27">
        <f>+((Z160*5)+(AA160*3))*365*1000*$M$80</f>
        <v>68379694.950000003</v>
      </c>
      <c r="AO160" s="27">
        <f>+((AJ160*5)+(AK160*3))*365*$M$81</f>
        <v>50447307.930750005</v>
      </c>
      <c r="AP160" s="27">
        <f>+AO160</f>
        <v>50447307.930750005</v>
      </c>
      <c r="AQ160" s="27">
        <f>+AN160</f>
        <v>68379694.950000003</v>
      </c>
      <c r="AR160" s="27">
        <f>(+AN160+AO160)</f>
        <v>118827002.88075</v>
      </c>
      <c r="AS160" s="27">
        <f>+AN160+AO160</f>
        <v>118827002.88075</v>
      </c>
    </row>
    <row r="161" spans="1:45" x14ac:dyDescent="0.25">
      <c r="A161">
        <v>21</v>
      </c>
      <c r="B161" s="2">
        <v>1.125359</v>
      </c>
      <c r="C161" s="2">
        <v>1.643106</v>
      </c>
      <c r="D161">
        <f t="shared" si="48"/>
        <v>183398.70117499997</v>
      </c>
      <c r="E161">
        <f t="shared" si="49"/>
        <v>48728.696834999995</v>
      </c>
      <c r="F161" s="24">
        <f t="shared" si="50"/>
        <v>1299.2155859000004</v>
      </c>
      <c r="G161" s="24">
        <f t="shared" si="51"/>
        <v>2817.79824431</v>
      </c>
      <c r="H161" s="2">
        <v>673.91189999999995</v>
      </c>
      <c r="I161" s="2">
        <v>684.96</v>
      </c>
      <c r="J161" s="2">
        <f t="shared" si="34"/>
        <v>625.30368590000046</v>
      </c>
      <c r="K161" s="2">
        <f t="shared" si="35"/>
        <v>2132.8382443099999</v>
      </c>
      <c r="L161" s="2">
        <v>33.801299999999998</v>
      </c>
      <c r="M161" s="2">
        <v>52.701079999999997</v>
      </c>
      <c r="N161">
        <f t="shared" si="36"/>
        <v>86.502379999999988</v>
      </c>
      <c r="O161">
        <f t="shared" si="37"/>
        <v>2.768465</v>
      </c>
      <c r="P161" s="27">
        <f t="shared" si="38"/>
        <v>7705962.4900000002</v>
      </c>
      <c r="Q161" s="27">
        <f t="shared" si="39"/>
        <v>5372777.4794999994</v>
      </c>
      <c r="R161" s="27">
        <f t="shared" si="52"/>
        <v>300171486.48299998</v>
      </c>
      <c r="S161" s="27">
        <f t="shared" si="53"/>
        <v>464254796.02000004</v>
      </c>
      <c r="T161" s="27">
        <f t="shared" si="54"/>
        <v>764426282.50300014</v>
      </c>
      <c r="U161" s="27">
        <f t="shared" si="40"/>
        <v>13078739.9695</v>
      </c>
      <c r="Y161">
        <v>2</v>
      </c>
      <c r="Z161" s="2">
        <v>13.565149999999999</v>
      </c>
      <c r="AA161" s="2">
        <v>2.6394850000000001</v>
      </c>
      <c r="AB161">
        <f>365*Z161*5+AB160</f>
        <v>55987.331749999998</v>
      </c>
      <c r="AC161">
        <f>365*AA161*3+AC160</f>
        <v>5849.1505500000003</v>
      </c>
      <c r="AD161" s="24">
        <f>3500-0.012*AB161</f>
        <v>2828.1520190000001</v>
      </c>
      <c r="AE161" s="24">
        <f>3500-0.014*AC161</f>
        <v>3418.1118922999999</v>
      </c>
      <c r="AF161" s="2">
        <v>718.52250000000004</v>
      </c>
      <c r="AG161" s="2">
        <v>678.24570000000006</v>
      </c>
      <c r="AH161" s="2">
        <f t="shared" ref="AH161:AH169" si="62">AD161-AF161</f>
        <v>2109.6295190000001</v>
      </c>
      <c r="AI161" s="2">
        <f t="shared" ref="AI161:AI169" si="63">AE161-AG161</f>
        <v>2739.8661923</v>
      </c>
      <c r="AJ161" s="2">
        <v>444.78789999999998</v>
      </c>
      <c r="AK161" s="2">
        <v>86.546099999999996</v>
      </c>
      <c r="AL161">
        <f t="shared" ref="AL161:AL169" si="64">+AJ161+AK161</f>
        <v>531.33399999999995</v>
      </c>
      <c r="AM161">
        <f t="shared" ref="AM161:AM169" si="65">+Z161+AA161</f>
        <v>16.204635</v>
      </c>
      <c r="AN161" s="27">
        <f t="shared" ref="AN161:AN169" si="66">+((Z161*5)+(AA161*3))*365*1000*$M$80</f>
        <v>55293269.649999991</v>
      </c>
      <c r="AO161" s="27">
        <f t="shared" ref="AO161:AO169" si="67">+((AJ161*5)+(AK161*3))*365*$M$81</f>
        <v>40792765.365000002</v>
      </c>
      <c r="AP161" s="27">
        <f>+AO161+AP160</f>
        <v>91240073.295750007</v>
      </c>
      <c r="AQ161" s="27">
        <f>+AN161+AQ160</f>
        <v>123672964.59999999</v>
      </c>
      <c r="AR161" s="27">
        <f>+AS161+AR160</f>
        <v>214913037.89574999</v>
      </c>
      <c r="AS161" s="27">
        <f t="shared" ref="AS161:AS169" si="68">+AN161+AO161</f>
        <v>96086035.014999986</v>
      </c>
    </row>
    <row r="162" spans="1:45" x14ac:dyDescent="0.25">
      <c r="A162">
        <v>22</v>
      </c>
      <c r="B162" s="2">
        <v>1.0308729999999999</v>
      </c>
      <c r="C162">
        <v>1.6072789999999999</v>
      </c>
      <c r="D162">
        <f t="shared" si="48"/>
        <v>185280.04439999996</v>
      </c>
      <c r="E162">
        <f t="shared" si="49"/>
        <v>50488.667339999993</v>
      </c>
      <c r="F162" s="24">
        <f>3500-0.012*D162</f>
        <v>1276.6394672000006</v>
      </c>
      <c r="G162" s="24">
        <f t="shared" si="51"/>
        <v>2793.1586572400001</v>
      </c>
      <c r="H162" s="2">
        <v>675.51589999999999</v>
      </c>
      <c r="I162" s="2">
        <v>684.97029999999995</v>
      </c>
      <c r="J162" s="2">
        <f t="shared" si="34"/>
        <v>601.12356720000059</v>
      </c>
      <c r="K162" s="2">
        <f t="shared" si="35"/>
        <v>2108.1883572400002</v>
      </c>
      <c r="L162" s="2">
        <v>31.013190000000002</v>
      </c>
      <c r="M162" s="2">
        <v>51.552219999999998</v>
      </c>
      <c r="N162">
        <f t="shared" si="36"/>
        <v>82.56541</v>
      </c>
      <c r="O162">
        <f t="shared" si="37"/>
        <v>2.6381519999999998</v>
      </c>
      <c r="P162" s="27">
        <f t="shared" si="38"/>
        <v>7282627.459999999</v>
      </c>
      <c r="Q162" s="27">
        <f t="shared" si="39"/>
        <v>5087193.8692500005</v>
      </c>
      <c r="R162" s="27">
        <f t="shared" si="52"/>
        <v>305258680.35224998</v>
      </c>
      <c r="S162" s="27">
        <f t="shared" si="53"/>
        <v>471537423.48000002</v>
      </c>
      <c r="T162" s="27">
        <f t="shared" si="54"/>
        <v>776796103.83225012</v>
      </c>
      <c r="U162" s="27">
        <f t="shared" si="40"/>
        <v>12369821.32925</v>
      </c>
      <c r="Y162">
        <v>3</v>
      </c>
      <c r="Z162" s="2">
        <v>10.93685</v>
      </c>
      <c r="AA162" s="2">
        <v>2.5729289999999998</v>
      </c>
      <c r="AB162">
        <f t="shared" ref="AB162:AB169" si="69">365*Z162*5+AB161</f>
        <v>75947.082999999999</v>
      </c>
      <c r="AC162">
        <f t="shared" ref="AC162:AC169" si="70">365*AA162*3+AC161</f>
        <v>8666.5078050000011</v>
      </c>
      <c r="AD162" s="24">
        <f t="shared" ref="AD162:AD169" si="71">3500-0.012*AB162</f>
        <v>2588.6350039999998</v>
      </c>
      <c r="AE162" s="24">
        <f t="shared" ref="AE162:AE169" si="72">3500-0.014*AC162</f>
        <v>3378.6688907299999</v>
      </c>
      <c r="AF162" s="2">
        <v>693.90729999999996</v>
      </c>
      <c r="AG162" s="2">
        <v>673.23170000000005</v>
      </c>
      <c r="AH162" s="2">
        <f t="shared" si="62"/>
        <v>1894.7277039999999</v>
      </c>
      <c r="AI162" s="2">
        <f t="shared" si="63"/>
        <v>2705.4371907300001</v>
      </c>
      <c r="AJ162" s="2">
        <v>358.60849999999999</v>
      </c>
      <c r="AK162" s="2">
        <v>84.363810000000001</v>
      </c>
      <c r="AL162">
        <f t="shared" si="64"/>
        <v>442.97230999999999</v>
      </c>
      <c r="AM162">
        <f t="shared" si="65"/>
        <v>13.509779</v>
      </c>
      <c r="AN162" s="27">
        <f t="shared" si="66"/>
        <v>45554217.009999998</v>
      </c>
      <c r="AO162" s="27">
        <f t="shared" si="67"/>
        <v>33607749.800250001</v>
      </c>
      <c r="AP162" s="27">
        <f t="shared" ref="AP162:AP169" si="73">+AO162+AP161</f>
        <v>124847823.09600002</v>
      </c>
      <c r="AQ162" s="27">
        <f t="shared" ref="AQ162:AQ169" si="74">+AN162+AQ161</f>
        <v>169227181.60999998</v>
      </c>
      <c r="AR162" s="27">
        <f t="shared" ref="AR162:AR169" si="75">+AS162+AR161</f>
        <v>294075004.70599997</v>
      </c>
      <c r="AS162" s="27">
        <f t="shared" si="68"/>
        <v>79161966.810249999</v>
      </c>
    </row>
    <row r="163" spans="1:45" x14ac:dyDescent="0.25">
      <c r="A163">
        <v>23</v>
      </c>
      <c r="B163" s="2">
        <v>0.94584080000000004</v>
      </c>
      <c r="C163">
        <v>1.572241</v>
      </c>
      <c r="D163">
        <f t="shared" si="48"/>
        <v>187006.20385999995</v>
      </c>
      <c r="E163">
        <f t="shared" si="49"/>
        <v>52210.271234999993</v>
      </c>
      <c r="F163" s="24">
        <f>3500-0.012*D163</f>
        <v>1255.9255536800006</v>
      </c>
      <c r="G163" s="24">
        <f t="shared" si="51"/>
        <v>2769.05620271</v>
      </c>
      <c r="H163" s="2">
        <v>677.17939999999999</v>
      </c>
      <c r="I163" s="2">
        <v>685.45090000000005</v>
      </c>
      <c r="J163" s="2">
        <f t="shared" si="34"/>
        <v>578.74615368000059</v>
      </c>
      <c r="K163" s="2">
        <f t="shared" si="35"/>
        <v>2083.6053027099997</v>
      </c>
      <c r="L163" s="2">
        <v>28.50216</v>
      </c>
      <c r="M163" s="2">
        <v>50.429780000000001</v>
      </c>
      <c r="N163">
        <f t="shared" si="36"/>
        <v>78.931939999999997</v>
      </c>
      <c r="O163">
        <f t="shared" si="37"/>
        <v>2.5180818</v>
      </c>
      <c r="P163" s="27">
        <f t="shared" si="38"/>
        <v>6895526.7100000009</v>
      </c>
      <c r="Q163" s="27">
        <f t="shared" si="39"/>
        <v>4825667.2994999997</v>
      </c>
      <c r="R163" s="27">
        <f t="shared" si="52"/>
        <v>310084347.65174997</v>
      </c>
      <c r="S163" s="27">
        <f t="shared" si="53"/>
        <v>478432950.19</v>
      </c>
      <c r="T163" s="27">
        <f t="shared" si="54"/>
        <v>788517297.84175014</v>
      </c>
      <c r="U163" s="27">
        <f t="shared" si="40"/>
        <v>11721194.009500001</v>
      </c>
      <c r="Y163">
        <v>4</v>
      </c>
      <c r="Z163" s="2">
        <v>8.9883550000000003</v>
      </c>
      <c r="AA163" s="2">
        <v>2.504794</v>
      </c>
      <c r="AB163">
        <f t="shared" si="69"/>
        <v>92350.830875</v>
      </c>
      <c r="AC163">
        <f t="shared" si="70"/>
        <v>11409.257235000001</v>
      </c>
      <c r="AD163" s="24">
        <f t="shared" si="71"/>
        <v>2391.7900294999999</v>
      </c>
      <c r="AE163" s="24">
        <f t="shared" si="72"/>
        <v>3340.2703987099999</v>
      </c>
      <c r="AF163" s="2">
        <v>679.34580000000005</v>
      </c>
      <c r="AG163" s="2">
        <v>672.56079999999997</v>
      </c>
      <c r="AH163" s="2">
        <f t="shared" si="62"/>
        <v>1712.4442294999999</v>
      </c>
      <c r="AI163" s="2">
        <f t="shared" si="63"/>
        <v>2667.7095987100001</v>
      </c>
      <c r="AJ163" s="2">
        <v>294.71929999999998</v>
      </c>
      <c r="AK163" s="2">
        <v>82.129720000000006</v>
      </c>
      <c r="AL163">
        <f t="shared" si="64"/>
        <v>376.84902</v>
      </c>
      <c r="AM163">
        <f t="shared" si="65"/>
        <v>11.493149000000001</v>
      </c>
      <c r="AN163" s="27">
        <f t="shared" si="66"/>
        <v>38292994.609999999</v>
      </c>
      <c r="AO163" s="27">
        <f t="shared" si="67"/>
        <v>28250764.465499993</v>
      </c>
      <c r="AP163" s="27">
        <f t="shared" si="73"/>
        <v>153098587.56150001</v>
      </c>
      <c r="AQ163" s="27">
        <f t="shared" si="74"/>
        <v>207520176.21999997</v>
      </c>
      <c r="AR163" s="27">
        <f t="shared" si="75"/>
        <v>360618763.78149998</v>
      </c>
      <c r="AS163" s="27">
        <f t="shared" si="68"/>
        <v>66543759.075499997</v>
      </c>
    </row>
    <row r="164" spans="1:45" x14ac:dyDescent="0.25">
      <c r="A164">
        <v>24</v>
      </c>
      <c r="B164" s="2">
        <v>0.86925949999999996</v>
      </c>
      <c r="C164">
        <v>1.538009</v>
      </c>
      <c r="D164">
        <f t="shared" si="48"/>
        <v>188592.60244749996</v>
      </c>
      <c r="E164">
        <f t="shared" si="49"/>
        <v>53894.39108999999</v>
      </c>
      <c r="F164" s="24">
        <f t="shared" si="50"/>
        <v>1236.8887706300006</v>
      </c>
      <c r="G164" s="24">
        <f t="shared" si="51"/>
        <v>2745.47852474</v>
      </c>
      <c r="H164" s="2">
        <v>678.81730000000005</v>
      </c>
      <c r="I164" s="2">
        <v>685.95330000000001</v>
      </c>
      <c r="J164" s="2">
        <f t="shared" si="34"/>
        <v>558.07147063000059</v>
      </c>
      <c r="K164" s="2">
        <f t="shared" si="35"/>
        <v>2059.5252247399999</v>
      </c>
      <c r="L164" s="2">
        <v>26.242439999999998</v>
      </c>
      <c r="M164" s="2">
        <v>49.349089999999997</v>
      </c>
      <c r="N164">
        <f t="shared" si="36"/>
        <v>75.591529999999992</v>
      </c>
      <c r="O164">
        <f t="shared" si="37"/>
        <v>2.4072684999999998</v>
      </c>
      <c r="P164" s="27">
        <f t="shared" si="38"/>
        <v>6541036.8849999988</v>
      </c>
      <c r="Q164" s="27">
        <f t="shared" si="39"/>
        <v>4586836.7947499994</v>
      </c>
      <c r="R164" s="27">
        <f t="shared" si="52"/>
        <v>314671184.44649994</v>
      </c>
      <c r="S164" s="27">
        <f t="shared" si="53"/>
        <v>484973987.07499999</v>
      </c>
      <c r="T164" s="27">
        <f t="shared" si="54"/>
        <v>799645171.52150011</v>
      </c>
      <c r="U164" s="27">
        <f t="shared" si="40"/>
        <v>11127873.679749999</v>
      </c>
      <c r="Y164">
        <v>5</v>
      </c>
      <c r="Z164" s="2">
        <v>7.5284899999999997</v>
      </c>
      <c r="AA164" s="2">
        <v>2.438974</v>
      </c>
      <c r="AB164">
        <f t="shared" si="69"/>
        <v>106090.325125</v>
      </c>
      <c r="AC164">
        <f t="shared" si="70"/>
        <v>14079.933765000002</v>
      </c>
      <c r="AD164" s="24">
        <f t="shared" si="71"/>
        <v>2226.9160984999999</v>
      </c>
      <c r="AE164" s="24">
        <f t="shared" si="72"/>
        <v>3302.8809272899998</v>
      </c>
      <c r="AF164" s="2">
        <v>665.79409999999996</v>
      </c>
      <c r="AG164" s="2">
        <v>672.18140000000005</v>
      </c>
      <c r="AH164" s="2">
        <f t="shared" si="62"/>
        <v>1561.1219984999998</v>
      </c>
      <c r="AI164" s="2">
        <f t="shared" si="63"/>
        <v>2630.6995272899999</v>
      </c>
      <c r="AJ164" s="2">
        <v>246.85169999999999</v>
      </c>
      <c r="AK164" s="2">
        <v>79.971530000000001</v>
      </c>
      <c r="AL164">
        <f t="shared" si="64"/>
        <v>326.82322999999997</v>
      </c>
      <c r="AM164">
        <f t="shared" si="65"/>
        <v>9.9674639999999997</v>
      </c>
      <c r="AN164" s="27">
        <f t="shared" si="66"/>
        <v>32820341.559999995</v>
      </c>
      <c r="AO164" s="27">
        <f t="shared" si="67"/>
        <v>24213293.003249999</v>
      </c>
      <c r="AP164" s="27">
        <f t="shared" si="73"/>
        <v>177311880.56475002</v>
      </c>
      <c r="AQ164" s="27">
        <f t="shared" si="74"/>
        <v>240340517.77999997</v>
      </c>
      <c r="AR164" s="27">
        <f t="shared" si="75"/>
        <v>417652398.34474999</v>
      </c>
      <c r="AS164" s="27">
        <f t="shared" si="68"/>
        <v>57033634.56324999</v>
      </c>
    </row>
    <row r="165" spans="1:45" x14ac:dyDescent="0.25">
      <c r="A165">
        <v>25</v>
      </c>
      <c r="B165" s="2">
        <v>0.80034249999999996</v>
      </c>
      <c r="C165">
        <v>1.50505</v>
      </c>
      <c r="D165">
        <f t="shared" si="48"/>
        <v>190053.22750999997</v>
      </c>
      <c r="E165">
        <f t="shared" si="49"/>
        <v>55542.420839999992</v>
      </c>
      <c r="F165" s="24">
        <f t="shared" si="50"/>
        <v>1219.3612698800002</v>
      </c>
      <c r="G165" s="24">
        <f t="shared" si="51"/>
        <v>2722.4061082400003</v>
      </c>
      <c r="H165" s="2">
        <v>680.45820000000003</v>
      </c>
      <c r="I165" s="2">
        <v>686.61630000000002</v>
      </c>
      <c r="J165" s="2">
        <f t="shared" si="34"/>
        <v>538.9030698800002</v>
      </c>
      <c r="K165" s="2">
        <f t="shared" si="35"/>
        <v>2035.7898082400002</v>
      </c>
      <c r="L165" s="2">
        <v>24.197340000000001</v>
      </c>
      <c r="M165" s="2">
        <v>48.30256</v>
      </c>
      <c r="N165">
        <f t="shared" si="36"/>
        <v>72.499899999999997</v>
      </c>
      <c r="O165">
        <f t="shared" si="37"/>
        <v>2.3053925</v>
      </c>
      <c r="P165" s="27">
        <f t="shared" si="38"/>
        <v>6217309.625</v>
      </c>
      <c r="Q165" s="27">
        <f t="shared" si="39"/>
        <v>4367315.1915000007</v>
      </c>
      <c r="R165" s="27">
        <f t="shared" si="52"/>
        <v>319038499.63799995</v>
      </c>
      <c r="S165" s="27">
        <f t="shared" si="53"/>
        <v>491191296.69999999</v>
      </c>
      <c r="T165" s="27">
        <f t="shared" si="54"/>
        <v>810229796.33800006</v>
      </c>
      <c r="U165" s="27">
        <f t="shared" si="40"/>
        <v>10584624.816500001</v>
      </c>
      <c r="Y165">
        <v>6</v>
      </c>
      <c r="Z165" s="2">
        <v>6.3474069999999996</v>
      </c>
      <c r="AA165" s="2">
        <v>2.3668140000000002</v>
      </c>
      <c r="AB165">
        <f t="shared" si="69"/>
        <v>117674.3429</v>
      </c>
      <c r="AC165">
        <f t="shared" si="70"/>
        <v>16671.595095000001</v>
      </c>
      <c r="AD165" s="24">
        <f t="shared" si="71"/>
        <v>2087.9078852000002</v>
      </c>
      <c r="AE165" s="24">
        <f t="shared" si="72"/>
        <v>3266.5976686700001</v>
      </c>
      <c r="AF165" s="2">
        <v>665.81809999999996</v>
      </c>
      <c r="AG165" s="2">
        <v>680.47360000000003</v>
      </c>
      <c r="AH165" s="2">
        <f t="shared" si="62"/>
        <v>1422.0897852000003</v>
      </c>
      <c r="AI165" s="2">
        <f t="shared" si="63"/>
        <v>2586.1240686700003</v>
      </c>
      <c r="AJ165" s="2">
        <v>208.12520000000001</v>
      </c>
      <c r="AK165" s="2">
        <v>77.605490000000003</v>
      </c>
      <c r="AL165">
        <f t="shared" si="64"/>
        <v>285.73068999999998</v>
      </c>
      <c r="AM165">
        <f t="shared" si="65"/>
        <v>8.7142210000000002</v>
      </c>
      <c r="AN165" s="27">
        <f t="shared" si="66"/>
        <v>28351358.209999997</v>
      </c>
      <c r="AO165" s="27">
        <f t="shared" si="67"/>
        <v>20916292.56975</v>
      </c>
      <c r="AP165" s="27">
        <f t="shared" si="73"/>
        <v>198228173.13450003</v>
      </c>
      <c r="AQ165" s="27">
        <f t="shared" si="74"/>
        <v>268691875.98999995</v>
      </c>
      <c r="AR165" s="27">
        <f t="shared" si="75"/>
        <v>466920049.12449998</v>
      </c>
      <c r="AS165" s="27">
        <f t="shared" si="68"/>
        <v>49267650.779749997</v>
      </c>
    </row>
    <row r="166" spans="1:45" x14ac:dyDescent="0.25">
      <c r="A166">
        <v>26</v>
      </c>
      <c r="B166" s="2">
        <v>0.73797100000000004</v>
      </c>
      <c r="C166">
        <v>1.4731320000000001</v>
      </c>
      <c r="D166">
        <f t="shared" si="48"/>
        <v>191400.02458499998</v>
      </c>
      <c r="E166">
        <f t="shared" si="49"/>
        <v>57155.50037999999</v>
      </c>
      <c r="F166" s="24">
        <f t="shared" si="50"/>
        <v>1203.1997049800002</v>
      </c>
      <c r="G166" s="24">
        <f t="shared" si="51"/>
        <v>2699.8229946800002</v>
      </c>
      <c r="H166" s="2">
        <v>682.14300000000003</v>
      </c>
      <c r="I166" s="2">
        <v>687.1558</v>
      </c>
      <c r="J166" s="2">
        <f t="shared" si="34"/>
        <v>521.05670498000018</v>
      </c>
      <c r="K166" s="2">
        <f t="shared" si="35"/>
        <v>2012.6671946800002</v>
      </c>
      <c r="L166" s="2">
        <v>22.331209999999999</v>
      </c>
      <c r="M166" s="2">
        <v>47.295360000000002</v>
      </c>
      <c r="N166">
        <f t="shared" si="36"/>
        <v>69.626570000000001</v>
      </c>
      <c r="O166">
        <f t="shared" si="37"/>
        <v>2.211103</v>
      </c>
      <c r="P166" s="27">
        <f t="shared" si="38"/>
        <v>5919753.2300000004</v>
      </c>
      <c r="Q166" s="27">
        <f t="shared" si="39"/>
        <v>4164429.4852499999</v>
      </c>
      <c r="R166" s="27">
        <f t="shared" si="52"/>
        <v>323202929.12324995</v>
      </c>
      <c r="S166" s="27">
        <f t="shared" si="53"/>
        <v>497111049.93000001</v>
      </c>
      <c r="T166" s="27">
        <f t="shared" si="54"/>
        <v>820313979.05325007</v>
      </c>
      <c r="U166" s="27">
        <f t="shared" si="40"/>
        <v>10084182.71525</v>
      </c>
      <c r="Y166">
        <v>7</v>
      </c>
      <c r="Z166" s="2">
        <v>5.4170790000000002</v>
      </c>
      <c r="AA166" s="2">
        <v>2.3069989999999998</v>
      </c>
      <c r="AB166">
        <f t="shared" si="69"/>
        <v>127560.51207500001</v>
      </c>
      <c r="AC166">
        <f t="shared" si="70"/>
        <v>19197.759000000002</v>
      </c>
      <c r="AD166" s="24">
        <f t="shared" si="71"/>
        <v>1969.2738551</v>
      </c>
      <c r="AE166" s="24">
        <f t="shared" si="72"/>
        <v>3231.231374</v>
      </c>
      <c r="AF166" s="2">
        <v>666.36580000000004</v>
      </c>
      <c r="AG166" s="2">
        <v>679.26909999999998</v>
      </c>
      <c r="AH166" s="2">
        <f t="shared" si="62"/>
        <v>1302.9080551</v>
      </c>
      <c r="AI166" s="2">
        <f t="shared" si="63"/>
        <v>2551.962274</v>
      </c>
      <c r="AJ166" s="2">
        <v>177.6207</v>
      </c>
      <c r="AK166" s="2">
        <v>75.644229999999993</v>
      </c>
      <c r="AL166">
        <f t="shared" si="64"/>
        <v>253.26492999999999</v>
      </c>
      <c r="AM166">
        <f t="shared" si="65"/>
        <v>7.7240780000000004</v>
      </c>
      <c r="AN166" s="27">
        <f t="shared" si="66"/>
        <v>24824666.160000004</v>
      </c>
      <c r="AO166" s="27">
        <f t="shared" si="67"/>
        <v>18314469.420749996</v>
      </c>
      <c r="AP166" s="27">
        <f t="shared" si="73"/>
        <v>216542642.55525002</v>
      </c>
      <c r="AQ166" s="27">
        <f t="shared" si="74"/>
        <v>293516542.14999998</v>
      </c>
      <c r="AR166" s="27">
        <f t="shared" si="75"/>
        <v>510059184.70524997</v>
      </c>
      <c r="AS166" s="27">
        <f t="shared" si="68"/>
        <v>43139135.580750003</v>
      </c>
    </row>
    <row r="167" spans="1:45" x14ac:dyDescent="0.25">
      <c r="A167">
        <v>27</v>
      </c>
      <c r="C167">
        <v>1.442415</v>
      </c>
      <c r="D167">
        <f t="shared" si="48"/>
        <v>191400.02458499998</v>
      </c>
      <c r="E167">
        <f t="shared" si="49"/>
        <v>58734.944804999992</v>
      </c>
      <c r="F167" s="24">
        <f t="shared" si="50"/>
        <v>1203.1997049800002</v>
      </c>
      <c r="G167" s="24">
        <f t="shared" si="51"/>
        <v>2677.7107727299999</v>
      </c>
      <c r="H167" s="2">
        <v>683.80139999999994</v>
      </c>
      <c r="I167" s="2">
        <v>687.78160000000003</v>
      </c>
      <c r="J167" s="2">
        <f t="shared" si="34"/>
        <v>519.39830498000026</v>
      </c>
      <c r="K167" s="2">
        <f t="shared" si="35"/>
        <v>1989.9291727299999</v>
      </c>
      <c r="L167" s="2">
        <v>20.64339</v>
      </c>
      <c r="M167" s="2">
        <v>46.318159999999999</v>
      </c>
      <c r="N167">
        <f t="shared" si="36"/>
        <v>66.961550000000003</v>
      </c>
      <c r="O167">
        <f t="shared" si="37"/>
        <v>1.442415</v>
      </c>
      <c r="P167" s="27">
        <f t="shared" si="38"/>
        <v>3158888.8499999996</v>
      </c>
      <c r="Q167" s="27">
        <f t="shared" si="39"/>
        <v>3977665.7377499999</v>
      </c>
      <c r="R167" s="27">
        <f t="shared" si="52"/>
        <v>327180594.86099994</v>
      </c>
      <c r="S167" s="27">
        <f t="shared" si="53"/>
        <v>500269938.78000003</v>
      </c>
      <c r="T167" s="27">
        <f t="shared" si="54"/>
        <v>827450533.64100003</v>
      </c>
      <c r="U167" s="27">
        <f t="shared" si="40"/>
        <v>7136554.587749999</v>
      </c>
      <c r="Y167">
        <v>8</v>
      </c>
      <c r="Z167" s="2">
        <v>4.7150819999999998</v>
      </c>
      <c r="AA167" s="2">
        <v>2.2492049999999999</v>
      </c>
      <c r="AB167">
        <f t="shared" si="69"/>
        <v>136165.53672500001</v>
      </c>
      <c r="AC167">
        <f t="shared" si="70"/>
        <v>21660.638475</v>
      </c>
      <c r="AD167" s="24">
        <f t="shared" si="71"/>
        <v>1866.0135592999998</v>
      </c>
      <c r="AE167" s="24">
        <f t="shared" si="72"/>
        <v>3196.7510613499999</v>
      </c>
      <c r="AF167" s="2">
        <v>656.82069999999999</v>
      </c>
      <c r="AG167" s="2">
        <v>678.25689999999997</v>
      </c>
      <c r="AH167" s="2">
        <f t="shared" si="62"/>
        <v>1209.1928592999998</v>
      </c>
      <c r="AI167" s="2">
        <f t="shared" si="63"/>
        <v>2518.49416135</v>
      </c>
      <c r="AJ167" s="2">
        <v>154.60290000000001</v>
      </c>
      <c r="AK167" s="2">
        <v>73.749210000000005</v>
      </c>
      <c r="AL167">
        <f t="shared" si="64"/>
        <v>228.35211000000001</v>
      </c>
      <c r="AM167">
        <f t="shared" si="65"/>
        <v>6.9642869999999997</v>
      </c>
      <c r="AN167" s="27">
        <f t="shared" si="66"/>
        <v>22135808.25</v>
      </c>
      <c r="AO167" s="27">
        <f t="shared" si="67"/>
        <v>16330755.48525</v>
      </c>
      <c r="AP167" s="27">
        <f t="shared" si="73"/>
        <v>232873398.04050002</v>
      </c>
      <c r="AQ167" s="27">
        <f t="shared" si="74"/>
        <v>315652350.39999998</v>
      </c>
      <c r="AR167" s="27">
        <f t="shared" si="75"/>
        <v>548525748.44050002</v>
      </c>
      <c r="AS167" s="27">
        <f t="shared" si="68"/>
        <v>38466563.735249996</v>
      </c>
    </row>
    <row r="168" spans="1:45" x14ac:dyDescent="0.25">
      <c r="A168">
        <v>28</v>
      </c>
      <c r="C168">
        <v>1.412612</v>
      </c>
      <c r="D168">
        <f t="shared" si="48"/>
        <v>191400.02458499998</v>
      </c>
      <c r="E168">
        <f t="shared" si="49"/>
        <v>60281.754944999993</v>
      </c>
      <c r="F168" s="24">
        <f t="shared" si="50"/>
        <v>1203.1997049800002</v>
      </c>
      <c r="G168" s="24">
        <f t="shared" si="51"/>
        <v>2656.0554307699999</v>
      </c>
      <c r="H168" s="2">
        <v>685.45820000000003</v>
      </c>
      <c r="I168" s="2">
        <v>688.30610000000001</v>
      </c>
      <c r="J168" s="2">
        <f t="shared" si="34"/>
        <v>517.74150498000017</v>
      </c>
      <c r="K168" s="2">
        <f t="shared" si="35"/>
        <v>1967.7493307699999</v>
      </c>
      <c r="L168" s="2">
        <v>19.10331</v>
      </c>
      <c r="M168" s="2">
        <v>45.374830000000003</v>
      </c>
      <c r="N168">
        <f t="shared" si="36"/>
        <v>64.478139999999996</v>
      </c>
      <c r="O168">
        <f t="shared" si="37"/>
        <v>1.412612</v>
      </c>
      <c r="P168" s="27">
        <f t="shared" si="38"/>
        <v>3093620.28</v>
      </c>
      <c r="Q168" s="27">
        <f t="shared" si="39"/>
        <v>3804704.0820000004</v>
      </c>
      <c r="R168" s="27">
        <f t="shared" si="52"/>
        <v>330985298.94299996</v>
      </c>
      <c r="S168" s="27">
        <f t="shared" si="53"/>
        <v>503363559.06</v>
      </c>
      <c r="T168" s="27">
        <f t="shared" si="54"/>
        <v>834348858.00300002</v>
      </c>
      <c r="U168" s="27">
        <f t="shared" si="40"/>
        <v>6898324.3619999997</v>
      </c>
      <c r="Y168">
        <v>9</v>
      </c>
      <c r="Z168" s="2">
        <v>4.117559</v>
      </c>
      <c r="AA168" s="2">
        <v>2.1941989999999998</v>
      </c>
      <c r="AB168">
        <f t="shared" si="69"/>
        <v>143680.08190000002</v>
      </c>
      <c r="AC168">
        <f t="shared" si="70"/>
        <v>24063.286379999998</v>
      </c>
      <c r="AD168" s="24">
        <f t="shared" si="71"/>
        <v>1775.8390171999997</v>
      </c>
      <c r="AE168" s="24">
        <f t="shared" si="72"/>
        <v>3163.1139906799999</v>
      </c>
      <c r="AF168" s="2">
        <v>653.66139999999996</v>
      </c>
      <c r="AG168" s="2">
        <v>676.78459999999995</v>
      </c>
      <c r="AH168" s="2">
        <f t="shared" si="62"/>
        <v>1122.1776171999998</v>
      </c>
      <c r="AI168" s="2">
        <f t="shared" si="63"/>
        <v>2486.32939068</v>
      </c>
      <c r="AJ168" s="2">
        <v>135.01070000000001</v>
      </c>
      <c r="AK168" s="2">
        <v>71.945629999999994</v>
      </c>
      <c r="AL168">
        <f t="shared" si="64"/>
        <v>206.95633000000001</v>
      </c>
      <c r="AM168">
        <f t="shared" si="65"/>
        <v>6.3117579999999993</v>
      </c>
      <c r="AN168" s="27">
        <f t="shared" si="66"/>
        <v>19834386.159999996</v>
      </c>
      <c r="AO168" s="27">
        <f t="shared" si="67"/>
        <v>14632874.655750001</v>
      </c>
      <c r="AP168" s="27">
        <f t="shared" si="73"/>
        <v>247506272.69625002</v>
      </c>
      <c r="AQ168" s="27">
        <f t="shared" si="74"/>
        <v>335486736.55999994</v>
      </c>
      <c r="AR168" s="27">
        <f t="shared" si="75"/>
        <v>582993009.25625002</v>
      </c>
      <c r="AS168" s="27">
        <f t="shared" si="68"/>
        <v>34467260.815749995</v>
      </c>
    </row>
    <row r="169" spans="1:45" x14ac:dyDescent="0.25">
      <c r="A169">
        <v>29</v>
      </c>
      <c r="C169">
        <v>1.383842</v>
      </c>
      <c r="D169">
        <f t="shared" si="48"/>
        <v>191400.02458499998</v>
      </c>
      <c r="E169">
        <f t="shared" si="49"/>
        <v>61797.061934999991</v>
      </c>
      <c r="F169" s="24">
        <f t="shared" si="50"/>
        <v>1203.1997049800002</v>
      </c>
      <c r="G169" s="24">
        <f t="shared" si="51"/>
        <v>2634.8411329099999</v>
      </c>
      <c r="H169" s="2">
        <v>687.1422</v>
      </c>
      <c r="I169" s="2">
        <v>689.06949999999995</v>
      </c>
      <c r="J169" s="2">
        <f t="shared" si="34"/>
        <v>516.0575049800002</v>
      </c>
      <c r="K169" s="2">
        <f t="shared" si="35"/>
        <v>1945.7716329099999</v>
      </c>
      <c r="L169" s="2">
        <v>17.69134</v>
      </c>
      <c r="M169" s="2">
        <v>44.444540000000003</v>
      </c>
      <c r="N169">
        <f t="shared" si="36"/>
        <v>62.13588</v>
      </c>
      <c r="O169">
        <f t="shared" si="37"/>
        <v>1.383842</v>
      </c>
      <c r="P169" s="27">
        <f t="shared" si="38"/>
        <v>3030613.9800000004</v>
      </c>
      <c r="Q169" s="27">
        <f t="shared" si="39"/>
        <v>3642906.0060000005</v>
      </c>
      <c r="R169" s="27">
        <f t="shared" si="52"/>
        <v>334628204.94899994</v>
      </c>
      <c r="S169" s="27">
        <f t="shared" si="53"/>
        <v>506394173.04000002</v>
      </c>
      <c r="T169" s="27">
        <f t="shared" si="54"/>
        <v>841022377.98900008</v>
      </c>
      <c r="U169" s="27">
        <f t="shared" si="40"/>
        <v>6673519.9860000014</v>
      </c>
      <c r="Y169">
        <v>10</v>
      </c>
      <c r="Z169" s="2">
        <v>3.6185420000000001</v>
      </c>
      <c r="AA169" s="2">
        <v>2.1406909999999999</v>
      </c>
      <c r="AB169">
        <f t="shared" si="69"/>
        <v>150283.92105</v>
      </c>
      <c r="AC169">
        <f t="shared" si="70"/>
        <v>26407.343024999998</v>
      </c>
      <c r="AD169" s="24">
        <f t="shared" si="71"/>
        <v>1696.5929474</v>
      </c>
      <c r="AE169" s="24">
        <f t="shared" si="72"/>
        <v>3130.2971976500003</v>
      </c>
      <c r="AF169" s="2">
        <v>652.12549999999999</v>
      </c>
      <c r="AG169" s="2">
        <v>675.59209999999996</v>
      </c>
      <c r="AH169" s="2">
        <f t="shared" si="62"/>
        <v>1044.4674473999999</v>
      </c>
      <c r="AI169" s="2">
        <f t="shared" si="63"/>
        <v>2454.7050976500004</v>
      </c>
      <c r="AJ169" s="2">
        <v>118.6484</v>
      </c>
      <c r="AK169" s="2">
        <v>70.191130000000001</v>
      </c>
      <c r="AL169">
        <f t="shared" si="64"/>
        <v>188.83953</v>
      </c>
      <c r="AM169">
        <f t="shared" si="65"/>
        <v>5.759233</v>
      </c>
      <c r="AN169" s="27">
        <f t="shared" si="66"/>
        <v>17895791.59</v>
      </c>
      <c r="AO169" s="27">
        <f t="shared" si="67"/>
        <v>13202667.780750001</v>
      </c>
      <c r="AP169" s="27">
        <f t="shared" si="73"/>
        <v>260708940.47700003</v>
      </c>
      <c r="AQ169" s="27">
        <f t="shared" si="74"/>
        <v>353382528.14999992</v>
      </c>
      <c r="AR169" s="27">
        <f t="shared" si="75"/>
        <v>614091468.62699997</v>
      </c>
      <c r="AS169" s="27">
        <f t="shared" si="68"/>
        <v>31098459.370750003</v>
      </c>
    </row>
    <row r="170" spans="1:45" x14ac:dyDescent="0.25">
      <c r="A170">
        <v>30</v>
      </c>
      <c r="C170">
        <v>1.35547</v>
      </c>
      <c r="D170">
        <f t="shared" si="48"/>
        <v>191400.02458499998</v>
      </c>
      <c r="E170">
        <f t="shared" si="49"/>
        <v>63281.301584999994</v>
      </c>
      <c r="F170" s="24">
        <f t="shared" si="50"/>
        <v>1203.1997049800002</v>
      </c>
      <c r="G170" s="24">
        <f t="shared" si="51"/>
        <v>2614.06177781</v>
      </c>
      <c r="H170" s="2">
        <v>688.82709999999997</v>
      </c>
      <c r="I170" s="2">
        <v>689.70259999999996</v>
      </c>
      <c r="J170" s="2">
        <f t="shared" si="34"/>
        <v>514.37260498000023</v>
      </c>
      <c r="K170" s="2">
        <f t="shared" si="35"/>
        <v>1924.3591778099999</v>
      </c>
      <c r="L170" s="2">
        <v>16.404710000000001</v>
      </c>
      <c r="M170" s="2">
        <v>43.551209999999998</v>
      </c>
      <c r="N170">
        <f t="shared" si="36"/>
        <v>59.955919999999999</v>
      </c>
      <c r="O170">
        <f t="shared" si="37"/>
        <v>1.35547</v>
      </c>
      <c r="P170" s="27">
        <f t="shared" si="38"/>
        <v>2968479.2999999993</v>
      </c>
      <c r="Q170" s="27">
        <f t="shared" si="39"/>
        <v>3493222.6814999999</v>
      </c>
      <c r="R170" s="27">
        <f t="shared" si="52"/>
        <v>338121427.63049996</v>
      </c>
      <c r="S170" s="27">
        <f t="shared" si="53"/>
        <v>509362652.34000003</v>
      </c>
      <c r="T170" s="27">
        <f t="shared" si="54"/>
        <v>847484079.97050011</v>
      </c>
      <c r="U170" s="27">
        <f t="shared" si="40"/>
        <v>6461701.9814999998</v>
      </c>
    </row>
    <row r="171" spans="1:45" x14ac:dyDescent="0.25">
      <c r="A171">
        <v>31</v>
      </c>
      <c r="C171">
        <v>1.3282259999999999</v>
      </c>
      <c r="D171">
        <f t="shared" si="48"/>
        <v>191400.02458499998</v>
      </c>
      <c r="E171">
        <f t="shared" si="49"/>
        <v>64735.709054999992</v>
      </c>
      <c r="F171" s="24">
        <f t="shared" si="50"/>
        <v>1203.1997049800002</v>
      </c>
      <c r="G171" s="24">
        <f t="shared" si="51"/>
        <v>2593.7000732300003</v>
      </c>
      <c r="H171" s="2">
        <v>690.42880000000002</v>
      </c>
      <c r="I171" s="2">
        <v>690.12840000000006</v>
      </c>
      <c r="J171" s="2">
        <f t="shared" si="34"/>
        <v>512.77090498000018</v>
      </c>
      <c r="K171" s="2">
        <f t="shared" si="35"/>
        <v>1903.5716732300002</v>
      </c>
      <c r="L171" s="2">
        <v>15.23794</v>
      </c>
      <c r="M171" s="2">
        <v>42.68421</v>
      </c>
      <c r="N171">
        <f t="shared" si="36"/>
        <v>57.922150000000002</v>
      </c>
      <c r="O171">
        <f t="shared" si="37"/>
        <v>1.3282259999999999</v>
      </c>
      <c r="P171" s="27">
        <f t="shared" si="38"/>
        <v>2908814.94</v>
      </c>
      <c r="Q171" s="27">
        <f t="shared" si="39"/>
        <v>3354680.2702499996</v>
      </c>
      <c r="R171" s="27">
        <f t="shared" si="52"/>
        <v>341476107.90074998</v>
      </c>
      <c r="S171" s="27">
        <f t="shared" si="53"/>
        <v>512271467.28000003</v>
      </c>
      <c r="T171" s="27">
        <f t="shared" si="54"/>
        <v>853747575.18075013</v>
      </c>
      <c r="U171" s="27">
        <f t="shared" si="40"/>
        <v>6263495.2102499995</v>
      </c>
    </row>
    <row r="172" spans="1:45" x14ac:dyDescent="0.25">
      <c r="A172">
        <v>32</v>
      </c>
      <c r="C172">
        <v>1.3017840000000001</v>
      </c>
      <c r="D172">
        <f t="shared" si="48"/>
        <v>191400.02458499998</v>
      </c>
      <c r="E172">
        <f t="shared" si="49"/>
        <v>66161.162534999996</v>
      </c>
      <c r="F172" s="24">
        <f t="shared" si="50"/>
        <v>1203.1997049800002</v>
      </c>
      <c r="G172" s="24">
        <f t="shared" si="51"/>
        <v>2573.74372451</v>
      </c>
      <c r="H172" s="2">
        <v>692.22230000000002</v>
      </c>
      <c r="I172" s="2">
        <v>691.08259999999996</v>
      </c>
      <c r="J172" s="2">
        <f t="shared" si="34"/>
        <v>510.97740498000019</v>
      </c>
      <c r="K172" s="2">
        <f t="shared" si="35"/>
        <v>1882.66112451</v>
      </c>
      <c r="L172" s="2">
        <v>14.137980000000001</v>
      </c>
      <c r="M172" s="2">
        <v>41.824039999999997</v>
      </c>
      <c r="N172">
        <f t="shared" si="36"/>
        <v>55.962019999999995</v>
      </c>
      <c r="O172">
        <f t="shared" si="37"/>
        <v>1.3017840000000001</v>
      </c>
      <c r="P172" s="27">
        <f t="shared" si="38"/>
        <v>2850906.9600000004</v>
      </c>
      <c r="Q172" s="27">
        <f t="shared" si="39"/>
        <v>3221961.1784999995</v>
      </c>
      <c r="R172" s="27">
        <f t="shared" si="52"/>
        <v>344698069.07924998</v>
      </c>
      <c r="S172" s="27">
        <f t="shared" si="53"/>
        <v>515122374.24000001</v>
      </c>
      <c r="T172" s="27">
        <f t="shared" si="54"/>
        <v>859820443.31925011</v>
      </c>
      <c r="U172" s="27">
        <f t="shared" si="40"/>
        <v>6072868.1384999994</v>
      </c>
      <c r="Y172" s="95" t="s">
        <v>66</v>
      </c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</row>
    <row r="173" spans="1:45" x14ac:dyDescent="0.25">
      <c r="A173">
        <v>33</v>
      </c>
      <c r="C173">
        <v>1.27555</v>
      </c>
      <c r="D173">
        <f t="shared" si="48"/>
        <v>191400.02458499998</v>
      </c>
      <c r="E173">
        <f t="shared" si="49"/>
        <v>67557.889784999992</v>
      </c>
      <c r="F173" s="24">
        <f t="shared" si="50"/>
        <v>1203.1997049800002</v>
      </c>
      <c r="G173" s="24">
        <f t="shared" si="51"/>
        <v>2554.1895430100003</v>
      </c>
      <c r="H173" s="2">
        <v>694.00670000000002</v>
      </c>
      <c r="I173" s="2">
        <v>691.6807</v>
      </c>
      <c r="J173" s="2">
        <f t="shared" si="34"/>
        <v>509.19300498000018</v>
      </c>
      <c r="K173" s="2">
        <f t="shared" si="35"/>
        <v>1862.5088430100004</v>
      </c>
      <c r="L173" s="2">
        <v>13.123390000000001</v>
      </c>
      <c r="M173" s="2">
        <v>41.002450000000003</v>
      </c>
      <c r="N173">
        <f t="shared" si="36"/>
        <v>54.125840000000004</v>
      </c>
      <c r="O173">
        <f t="shared" si="37"/>
        <v>1.27555</v>
      </c>
      <c r="P173" s="27">
        <f t="shared" si="38"/>
        <v>2793454.5</v>
      </c>
      <c r="Q173" s="27">
        <f t="shared" si="39"/>
        <v>3098154.1274999999</v>
      </c>
      <c r="R173" s="27">
        <f t="shared" si="52"/>
        <v>347796223.20674998</v>
      </c>
      <c r="S173" s="27">
        <f t="shared" si="53"/>
        <v>517915828.74000001</v>
      </c>
      <c r="T173" s="27">
        <f t="shared" si="54"/>
        <v>865712051.94675016</v>
      </c>
      <c r="U173" s="27">
        <f t="shared" si="40"/>
        <v>5891608.6274999995</v>
      </c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</row>
    <row r="174" spans="1:45" x14ac:dyDescent="0.25">
      <c r="A174">
        <v>34</v>
      </c>
      <c r="C174">
        <v>1.2504930000000001</v>
      </c>
      <c r="D174">
        <f t="shared" si="48"/>
        <v>191400.02458499998</v>
      </c>
      <c r="E174">
        <f t="shared" si="49"/>
        <v>68927.179619999995</v>
      </c>
      <c r="F174" s="24">
        <f t="shared" si="50"/>
        <v>1203.1997049800002</v>
      </c>
      <c r="G174" s="24">
        <f t="shared" si="51"/>
        <v>2535.0194853200001</v>
      </c>
      <c r="H174" s="2">
        <v>695.81150000000002</v>
      </c>
      <c r="I174" s="2">
        <v>692.42290000000003</v>
      </c>
      <c r="J174" s="2">
        <f t="shared" si="34"/>
        <v>507.38820498000018</v>
      </c>
      <c r="K174" s="2">
        <f t="shared" si="35"/>
        <v>1842.59658532</v>
      </c>
      <c r="L174" s="2">
        <v>12.196440000000001</v>
      </c>
      <c r="M174" s="2">
        <v>40.194969999999998</v>
      </c>
      <c r="N174">
        <f t="shared" si="36"/>
        <v>52.39141</v>
      </c>
      <c r="O174">
        <f t="shared" si="37"/>
        <v>1.2504930000000001</v>
      </c>
      <c r="P174" s="27">
        <f t="shared" si="38"/>
        <v>2738579.67</v>
      </c>
      <c r="Q174" s="27">
        <f t="shared" si="39"/>
        <v>2982239.7817500001</v>
      </c>
      <c r="R174" s="27">
        <f t="shared" si="52"/>
        <v>350778462.9885</v>
      </c>
      <c r="S174" s="27">
        <f t="shared" si="53"/>
        <v>520654408.41000003</v>
      </c>
      <c r="T174" s="27">
        <f t="shared" si="54"/>
        <v>871432871.3985002</v>
      </c>
      <c r="U174" s="27">
        <f t="shared" si="40"/>
        <v>5720819.45175</v>
      </c>
      <c r="Y174" s="96" t="s">
        <v>65</v>
      </c>
      <c r="Z174" s="96"/>
      <c r="AA174" s="96"/>
      <c r="AB174" s="96"/>
      <c r="AC174" s="96"/>
      <c r="AD174" s="96"/>
      <c r="AE174" s="96"/>
      <c r="AJ174" s="23" t="s">
        <v>51</v>
      </c>
      <c r="AK174" s="23">
        <v>2</v>
      </c>
    </row>
    <row r="175" spans="1:45" x14ac:dyDescent="0.25">
      <c r="A175">
        <v>35</v>
      </c>
      <c r="C175">
        <v>1.225867</v>
      </c>
      <c r="D175">
        <f t="shared" si="48"/>
        <v>191400.02458499998</v>
      </c>
      <c r="E175">
        <f t="shared" si="49"/>
        <v>70269.503984999988</v>
      </c>
      <c r="F175" s="24">
        <f t="shared" si="50"/>
        <v>1203.1997049800002</v>
      </c>
      <c r="G175" s="24">
        <f t="shared" si="51"/>
        <v>2516.2269442100001</v>
      </c>
      <c r="H175" s="2">
        <v>697.73270000000002</v>
      </c>
      <c r="I175" s="2">
        <v>693.07650000000001</v>
      </c>
      <c r="J175" s="2">
        <f t="shared" si="34"/>
        <v>505.46700498000018</v>
      </c>
      <c r="K175" s="2">
        <f t="shared" si="35"/>
        <v>1823.1504442099999</v>
      </c>
      <c r="L175" s="2">
        <v>11.319879999999999</v>
      </c>
      <c r="M175" s="2">
        <v>39.412709999999997</v>
      </c>
      <c r="N175">
        <f t="shared" si="36"/>
        <v>50.732589999999995</v>
      </c>
      <c r="O175">
        <f t="shared" si="37"/>
        <v>1.225867</v>
      </c>
      <c r="P175" s="27">
        <f t="shared" si="38"/>
        <v>2684648.73</v>
      </c>
      <c r="Q175" s="27">
        <f t="shared" si="39"/>
        <v>2871706.4302499997</v>
      </c>
      <c r="R175" s="27">
        <f t="shared" si="52"/>
        <v>353650169.41874999</v>
      </c>
      <c r="S175" s="27">
        <f t="shared" si="53"/>
        <v>523339057.14000005</v>
      </c>
      <c r="T175" s="27">
        <f t="shared" si="54"/>
        <v>876989226.55875015</v>
      </c>
      <c r="U175" s="27">
        <f t="shared" si="40"/>
        <v>5556355.1602499997</v>
      </c>
      <c r="Y175" s="96"/>
      <c r="Z175" s="96"/>
      <c r="AA175" s="96"/>
      <c r="AB175" s="96"/>
      <c r="AC175" s="96"/>
      <c r="AD175" s="96"/>
      <c r="AE175" s="96"/>
      <c r="AJ175" s="23" t="s">
        <v>50</v>
      </c>
      <c r="AK175" s="23">
        <v>45</v>
      </c>
    </row>
    <row r="176" spans="1:45" x14ac:dyDescent="0.25">
      <c r="A176">
        <v>36</v>
      </c>
      <c r="C176">
        <v>1.20201</v>
      </c>
      <c r="D176">
        <f t="shared" si="48"/>
        <v>191400.02458499998</v>
      </c>
      <c r="E176">
        <f t="shared" si="49"/>
        <v>71585.704934999987</v>
      </c>
      <c r="F176" s="24">
        <f t="shared" si="50"/>
        <v>1203.1997049800002</v>
      </c>
      <c r="G176" s="24">
        <f t="shared" si="51"/>
        <v>2497.80013091</v>
      </c>
      <c r="H176" s="2">
        <v>699.59199999999998</v>
      </c>
      <c r="I176" s="2">
        <v>693.77729999999997</v>
      </c>
      <c r="J176" s="2">
        <f t="shared" si="34"/>
        <v>503.60770498000022</v>
      </c>
      <c r="K176" s="2">
        <f t="shared" si="35"/>
        <v>1804.02283091</v>
      </c>
      <c r="L176" s="2">
        <v>10.52572</v>
      </c>
      <c r="M176" s="2">
        <v>38.65099</v>
      </c>
      <c r="N176">
        <f t="shared" si="36"/>
        <v>49.17671</v>
      </c>
      <c r="O176">
        <f t="shared" si="37"/>
        <v>1.20201</v>
      </c>
      <c r="P176" s="27">
        <f t="shared" si="38"/>
        <v>2632401.9</v>
      </c>
      <c r="Q176" s="27">
        <f t="shared" si="39"/>
        <v>2768952.2872500001</v>
      </c>
      <c r="R176" s="27">
        <f t="shared" si="52"/>
        <v>356419121.70599997</v>
      </c>
      <c r="S176" s="27">
        <f t="shared" si="53"/>
        <v>525971459.04000002</v>
      </c>
      <c r="T176" s="27">
        <f t="shared" si="54"/>
        <v>882390580.74600017</v>
      </c>
      <c r="U176" s="27">
        <f t="shared" si="40"/>
        <v>5401354.1872499995</v>
      </c>
      <c r="Y176" s="96"/>
      <c r="Z176" s="96"/>
      <c r="AA176" s="96"/>
      <c r="AB176" s="96"/>
      <c r="AC176" s="96"/>
      <c r="AD176" s="96"/>
      <c r="AE176" s="96"/>
    </row>
    <row r="177" spans="1:45" x14ac:dyDescent="0.25">
      <c r="A177">
        <v>37</v>
      </c>
      <c r="C177">
        <v>1.178779</v>
      </c>
      <c r="D177">
        <f t="shared" si="48"/>
        <v>191400.02458499998</v>
      </c>
      <c r="E177">
        <f t="shared" si="49"/>
        <v>72876.467939999988</v>
      </c>
      <c r="F177" s="24">
        <f t="shared" si="50"/>
        <v>1203.1997049800002</v>
      </c>
      <c r="G177" s="24">
        <f t="shared" si="51"/>
        <v>2479.7294488400003</v>
      </c>
      <c r="H177" s="2">
        <v>701.4769</v>
      </c>
      <c r="I177" s="2">
        <v>694.51099999999997</v>
      </c>
      <c r="J177" s="2">
        <f t="shared" si="34"/>
        <v>501.72280498000021</v>
      </c>
      <c r="K177" s="2">
        <f t="shared" si="35"/>
        <v>1785.2184488400003</v>
      </c>
      <c r="L177" s="2">
        <v>9.7775879999999997</v>
      </c>
      <c r="M177" s="2">
        <v>37.90596</v>
      </c>
      <c r="N177">
        <f t="shared" si="36"/>
        <v>47.683548000000002</v>
      </c>
      <c r="O177">
        <f t="shared" si="37"/>
        <v>1.178779</v>
      </c>
      <c r="P177" s="27">
        <f t="shared" si="38"/>
        <v>2581526.0100000002</v>
      </c>
      <c r="Q177" s="27">
        <f t="shared" si="39"/>
        <v>2670800.5935</v>
      </c>
      <c r="R177" s="27">
        <f t="shared" si="52"/>
        <v>359089922.29949999</v>
      </c>
      <c r="S177" s="27">
        <f t="shared" si="53"/>
        <v>528552985.05000001</v>
      </c>
      <c r="T177" s="27">
        <f t="shared" si="54"/>
        <v>887642907.34950018</v>
      </c>
      <c r="U177" s="27">
        <f t="shared" si="40"/>
        <v>5252326.6035000002</v>
      </c>
      <c r="Y177" s="96"/>
      <c r="Z177" s="96"/>
      <c r="AA177" s="96"/>
      <c r="AB177" s="96"/>
      <c r="AC177" s="96"/>
      <c r="AD177" s="96"/>
      <c r="AE177" s="96"/>
    </row>
    <row r="178" spans="1:45" ht="30" x14ac:dyDescent="0.25">
      <c r="A178">
        <v>38</v>
      </c>
      <c r="C178">
        <v>1.1560569999999999</v>
      </c>
      <c r="D178">
        <f t="shared" si="48"/>
        <v>191400.02458499998</v>
      </c>
      <c r="E178">
        <f t="shared" si="49"/>
        <v>74142.350354999988</v>
      </c>
      <c r="F178" s="24">
        <f t="shared" si="50"/>
        <v>1203.1997049800002</v>
      </c>
      <c r="G178" s="24">
        <f t="shared" si="51"/>
        <v>2462.0070950300001</v>
      </c>
      <c r="H178" s="2">
        <v>703.03129999999999</v>
      </c>
      <c r="I178" s="2">
        <v>695.24659999999994</v>
      </c>
      <c r="J178" s="2">
        <f t="shared" si="34"/>
        <v>500.16840498000022</v>
      </c>
      <c r="K178" s="2">
        <f t="shared" si="35"/>
        <v>1766.7604950300001</v>
      </c>
      <c r="L178" s="2">
        <v>8.6358090000000001</v>
      </c>
      <c r="M178" s="2">
        <v>37.182279999999999</v>
      </c>
      <c r="N178">
        <f t="shared" si="36"/>
        <v>45.818089000000001</v>
      </c>
      <c r="O178">
        <f t="shared" si="37"/>
        <v>1.1560569999999999</v>
      </c>
      <c r="P178" s="27">
        <f t="shared" si="38"/>
        <v>2531764.83</v>
      </c>
      <c r="Q178" s="27">
        <f t="shared" si="39"/>
        <v>2541372.6611250001</v>
      </c>
      <c r="R178" s="27">
        <f t="shared" si="52"/>
        <v>361631294.96062499</v>
      </c>
      <c r="S178" s="27">
        <f t="shared" si="53"/>
        <v>531084749.88</v>
      </c>
      <c r="T178" s="27">
        <f t="shared" si="54"/>
        <v>892716044.84062517</v>
      </c>
      <c r="U178" s="27">
        <f t="shared" si="40"/>
        <v>5073137.4911250006</v>
      </c>
      <c r="Y178" t="s">
        <v>3</v>
      </c>
      <c r="Z178" t="s">
        <v>8</v>
      </c>
      <c r="AA178" t="s">
        <v>9</v>
      </c>
      <c r="AB178" t="s">
        <v>10</v>
      </c>
      <c r="AC178" t="s">
        <v>11</v>
      </c>
      <c r="AD178" s="25" t="s">
        <v>12</v>
      </c>
      <c r="AE178" s="25" t="s">
        <v>13</v>
      </c>
      <c r="AF178" s="22" t="s">
        <v>48</v>
      </c>
      <c r="AG178" s="22" t="s">
        <v>49</v>
      </c>
      <c r="AH178" s="22" t="s">
        <v>58</v>
      </c>
      <c r="AI178" s="22" t="s">
        <v>59</v>
      </c>
      <c r="AJ178" s="22" t="s">
        <v>44</v>
      </c>
      <c r="AK178" s="22" t="s">
        <v>45</v>
      </c>
      <c r="AL178" s="22" t="s">
        <v>47</v>
      </c>
      <c r="AM178" s="22" t="s">
        <v>46</v>
      </c>
      <c r="AN178" s="26" t="s">
        <v>53</v>
      </c>
      <c r="AO178" s="26" t="s">
        <v>52</v>
      </c>
      <c r="AP178" s="26" t="s">
        <v>55</v>
      </c>
      <c r="AQ178" s="26" t="s">
        <v>56</v>
      </c>
      <c r="AR178" s="26" t="s">
        <v>54</v>
      </c>
      <c r="AS178" s="26" t="s">
        <v>57</v>
      </c>
    </row>
    <row r="179" spans="1:45" x14ac:dyDescent="0.25">
      <c r="A179">
        <v>39</v>
      </c>
      <c r="C179">
        <v>1.1339859999999999</v>
      </c>
      <c r="D179">
        <f t="shared" si="48"/>
        <v>191400.02458499998</v>
      </c>
      <c r="E179">
        <f t="shared" si="49"/>
        <v>75384.065024999989</v>
      </c>
      <c r="F179" s="24">
        <f t="shared" si="50"/>
        <v>1203.1997049800002</v>
      </c>
      <c r="G179" s="24">
        <f t="shared" si="51"/>
        <v>2444.6230896500001</v>
      </c>
      <c r="H179" s="2">
        <v>692.71410000000003</v>
      </c>
      <c r="I179" s="2">
        <v>694.24099999999999</v>
      </c>
      <c r="J179" s="2">
        <f t="shared" si="34"/>
        <v>510.48560498000018</v>
      </c>
      <c r="K179" s="2">
        <f t="shared" si="35"/>
        <v>1750.3820896500001</v>
      </c>
      <c r="L179" s="2">
        <v>9.6729099999999999</v>
      </c>
      <c r="M179" s="2">
        <v>36.530340000000002</v>
      </c>
      <c r="N179">
        <f t="shared" si="36"/>
        <v>46.203250000000004</v>
      </c>
      <c r="O179">
        <f t="shared" si="37"/>
        <v>1.1339859999999999</v>
      </c>
      <c r="P179" s="27">
        <f t="shared" si="38"/>
        <v>2483429.34</v>
      </c>
      <c r="Q179" s="27">
        <f t="shared" si="39"/>
        <v>2594420.2372500002</v>
      </c>
      <c r="R179" s="27">
        <f t="shared" si="52"/>
        <v>364225715.19787502</v>
      </c>
      <c r="S179" s="27">
        <f t="shared" si="53"/>
        <v>533568179.21999997</v>
      </c>
      <c r="T179" s="27">
        <f t="shared" si="54"/>
        <v>897793894.41787517</v>
      </c>
      <c r="U179" s="27">
        <f t="shared" si="40"/>
        <v>5077849.5772500001</v>
      </c>
      <c r="Y179">
        <v>1</v>
      </c>
      <c r="Z179" s="2">
        <v>17.475110000000001</v>
      </c>
      <c r="AA179" s="2">
        <v>2.701781</v>
      </c>
      <c r="AB179">
        <f>365*Z179*5</f>
        <v>31892.075750000004</v>
      </c>
      <c r="AC179">
        <f>365*AA179*3</f>
        <v>2958.4501950000003</v>
      </c>
      <c r="AD179" s="24">
        <f>3500-0.012*AB179</f>
        <v>3117.295091</v>
      </c>
      <c r="AE179" s="24">
        <f>3500-0.014*AC179</f>
        <v>3458.5816972699999</v>
      </c>
      <c r="AF179" s="2">
        <v>689.83399999999995</v>
      </c>
      <c r="AG179" s="2">
        <v>783.70929999999998</v>
      </c>
      <c r="AH179" s="2">
        <f>AD179-AF179</f>
        <v>2427.4610910000001</v>
      </c>
      <c r="AI179" s="2">
        <f>AE179-AG179</f>
        <v>2674.87239727</v>
      </c>
      <c r="AJ179" s="2">
        <v>572.99170000000004</v>
      </c>
      <c r="AK179" s="2">
        <v>88.588729999999998</v>
      </c>
      <c r="AL179">
        <f>+AJ179+AK179</f>
        <v>661.58042999999998</v>
      </c>
      <c r="AM179">
        <f>+Z179+AA179</f>
        <v>20.176891000000001</v>
      </c>
      <c r="AN179" s="27">
        <f>+((Z179*5)+(AA179*3))*365*1000*$M$80</f>
        <v>69701051.890000001</v>
      </c>
      <c r="AO179" s="27">
        <f>+((AJ179*5)+(AK179*3))*365*$M$81</f>
        <v>51422153.033249997</v>
      </c>
      <c r="AP179" s="27">
        <f>+AO179</f>
        <v>51422153.033249997</v>
      </c>
      <c r="AQ179" s="27">
        <f>+AN179</f>
        <v>69701051.890000001</v>
      </c>
      <c r="AR179" s="27">
        <f>(+AN179+AO179)</f>
        <v>121123204.92324999</v>
      </c>
      <c r="AS179" s="27">
        <f>+AN179+AO179</f>
        <v>121123204.92324999</v>
      </c>
    </row>
    <row r="180" spans="1:45" x14ac:dyDescent="0.25">
      <c r="A180" s="20">
        <v>40</v>
      </c>
      <c r="B180" s="20"/>
      <c r="C180" s="20">
        <v>1.1141030000000001</v>
      </c>
      <c r="D180" s="20">
        <f t="shared" si="48"/>
        <v>191400.02458499998</v>
      </c>
      <c r="E180" s="20">
        <f t="shared" si="49"/>
        <v>76604.007809999996</v>
      </c>
      <c r="F180" s="20">
        <f t="shared" si="50"/>
        <v>1203.1997049800002</v>
      </c>
      <c r="G180" s="20">
        <f t="shared" si="51"/>
        <v>2427.5438906600002</v>
      </c>
      <c r="H180" s="31">
        <v>649.61189999999999</v>
      </c>
      <c r="I180" s="31">
        <v>685.36469999999997</v>
      </c>
      <c r="J180" s="31">
        <f t="shared" si="34"/>
        <v>553.58780498000021</v>
      </c>
      <c r="K180" s="31">
        <f t="shared" si="35"/>
        <v>1742.1791906600001</v>
      </c>
      <c r="L180" s="31">
        <v>13.467090000000001</v>
      </c>
      <c r="M180" s="31">
        <v>36.14038</v>
      </c>
      <c r="N180" s="20">
        <f t="shared" si="36"/>
        <v>49.607469999999999</v>
      </c>
      <c r="O180" s="20">
        <f t="shared" si="37"/>
        <v>1.1141030000000001</v>
      </c>
      <c r="P180" s="20">
        <f t="shared" si="38"/>
        <v>2439885.5700000003</v>
      </c>
      <c r="Q180" s="20">
        <f t="shared" si="39"/>
        <v>2886801.9907500003</v>
      </c>
      <c r="R180" s="20">
        <f t="shared" si="52"/>
        <v>367112517.18862504</v>
      </c>
      <c r="S180" s="20">
        <f t="shared" si="53"/>
        <v>536008064.78999996</v>
      </c>
      <c r="T180" s="20">
        <f t="shared" si="54"/>
        <v>903120581.97862518</v>
      </c>
      <c r="U180" s="20">
        <f t="shared" si="40"/>
        <v>5326687.5607500002</v>
      </c>
      <c r="Y180">
        <v>2</v>
      </c>
      <c r="Z180" s="2">
        <v>13.75854</v>
      </c>
      <c r="AA180" s="2">
        <v>2.6397219999999999</v>
      </c>
      <c r="AB180">
        <f>365*Z180*5+AB179</f>
        <v>57001.411250000005</v>
      </c>
      <c r="AC180">
        <f>365*AA180*3+AC179</f>
        <v>5848.9457849999999</v>
      </c>
      <c r="AD180" s="24">
        <f>3500-0.012*AB180</f>
        <v>2815.9830649999999</v>
      </c>
      <c r="AE180" s="24">
        <f>3500-0.014*AC180</f>
        <v>3418.1147590099999</v>
      </c>
      <c r="AF180" s="2">
        <v>728.06610000000001</v>
      </c>
      <c r="AG180" s="2">
        <v>678.01530000000002</v>
      </c>
      <c r="AH180" s="2">
        <f t="shared" ref="AH180:AH188" si="76">AD180-AF180</f>
        <v>2087.9169649999999</v>
      </c>
      <c r="AI180" s="2">
        <f t="shared" ref="AI180:AI188" si="77">AE180-AG180</f>
        <v>2740.0994590099999</v>
      </c>
      <c r="AJ180" s="2">
        <v>451.12900000000002</v>
      </c>
      <c r="AK180" s="2">
        <v>86.553880000000007</v>
      </c>
      <c r="AL180">
        <f t="shared" ref="AL180:AL188" si="78">+AJ180+AK180</f>
        <v>537.68288000000007</v>
      </c>
      <c r="AM180">
        <f t="shared" ref="AM180:AM188" si="79">+Z180+AA180</f>
        <v>16.398261999999999</v>
      </c>
      <c r="AN180" s="27">
        <f t="shared" ref="AN180:AN188" si="80">+((Z180*5)+(AA180*3))*365*1000*$M$80</f>
        <v>55999662.18</v>
      </c>
      <c r="AO180" s="27">
        <f t="shared" ref="AO180:AO188" si="81">+((AJ180*5)+(AK180*3))*365*$M$81</f>
        <v>41313911.561999999</v>
      </c>
      <c r="AP180" s="27">
        <f>+AO180+AP179</f>
        <v>92736064.595249996</v>
      </c>
      <c r="AQ180" s="27">
        <f>+AN180+AQ179</f>
        <v>125700714.06999999</v>
      </c>
      <c r="AR180" s="27">
        <f>+AS180+AR179</f>
        <v>218436778.66525</v>
      </c>
      <c r="AS180" s="27">
        <f t="shared" ref="AS180:AS188" si="82">+AN180+AO180</f>
        <v>97313573.741999999</v>
      </c>
    </row>
    <row r="181" spans="1:45" x14ac:dyDescent="0.25">
      <c r="A181">
        <v>41</v>
      </c>
      <c r="C181">
        <v>1.1022099999999999</v>
      </c>
      <c r="D181">
        <f t="shared" si="48"/>
        <v>191400.02458499998</v>
      </c>
      <c r="E181">
        <f t="shared" si="49"/>
        <v>77810.927759999991</v>
      </c>
      <c r="F181" s="24">
        <f t="shared" si="50"/>
        <v>1203.1997049800002</v>
      </c>
      <c r="G181" s="24">
        <f t="shared" si="51"/>
        <v>2410.6470113599999</v>
      </c>
      <c r="H181" s="2">
        <v>655.93700000000001</v>
      </c>
      <c r="I181" s="2">
        <v>694.59690000000001</v>
      </c>
      <c r="J181" s="2">
        <f t="shared" si="34"/>
        <v>547.26270498000019</v>
      </c>
      <c r="K181" s="2">
        <f t="shared" si="35"/>
        <v>1716.0501113599998</v>
      </c>
      <c r="L181" s="2">
        <v>12.07687</v>
      </c>
      <c r="M181" s="2">
        <v>35.198410000000003</v>
      </c>
      <c r="N181">
        <f t="shared" si="36"/>
        <v>47.275280000000002</v>
      </c>
      <c r="O181">
        <f t="shared" si="37"/>
        <v>1.1022099999999999</v>
      </c>
      <c r="P181" s="27">
        <f t="shared" si="38"/>
        <v>2413839.9</v>
      </c>
      <c r="Q181" s="27">
        <f t="shared" si="39"/>
        <v>2726214.6014999999</v>
      </c>
      <c r="R181" s="27">
        <f t="shared" si="52"/>
        <v>369838731.79012501</v>
      </c>
      <c r="S181" s="27">
        <f t="shared" si="53"/>
        <v>538421904.68999994</v>
      </c>
      <c r="T181" s="27">
        <f t="shared" si="54"/>
        <v>908260636.48012519</v>
      </c>
      <c r="U181" s="27">
        <f t="shared" si="40"/>
        <v>5140054.5014999993</v>
      </c>
      <c r="Y181">
        <v>3</v>
      </c>
      <c r="Z181" s="2">
        <v>11.089230000000001</v>
      </c>
      <c r="AA181" s="2">
        <v>2.5729129999999998</v>
      </c>
      <c r="AB181">
        <f t="shared" ref="AB181:AB188" si="83">365*Z181*5+AB180</f>
        <v>77239.256000000008</v>
      </c>
      <c r="AC181">
        <f t="shared" ref="AC181:AC188" si="84">365*AA181*3+AC180</f>
        <v>8666.2855199999995</v>
      </c>
      <c r="AD181" s="24">
        <f t="shared" ref="AD181:AD188" si="85">3500-0.012*AB181</f>
        <v>2573.1289280000001</v>
      </c>
      <c r="AE181" s="24">
        <f t="shared" ref="AE181:AE188" si="86">3500-0.014*AC181</f>
        <v>3378.6720027199999</v>
      </c>
      <c r="AF181" s="2">
        <v>695.63599999999997</v>
      </c>
      <c r="AG181" s="2">
        <v>673.2482</v>
      </c>
      <c r="AH181" s="2">
        <f t="shared" si="76"/>
        <v>1877.4929280000001</v>
      </c>
      <c r="AI181" s="2">
        <f t="shared" si="77"/>
        <v>2705.4238027199999</v>
      </c>
      <c r="AJ181" s="2">
        <v>363.60500000000002</v>
      </c>
      <c r="AK181" s="2">
        <v>84.363259999999997</v>
      </c>
      <c r="AL181">
        <f t="shared" si="78"/>
        <v>447.96825999999999</v>
      </c>
      <c r="AM181">
        <f t="shared" si="79"/>
        <v>13.662143</v>
      </c>
      <c r="AN181" s="27">
        <f t="shared" si="80"/>
        <v>46110368.970000006</v>
      </c>
      <c r="AO181" s="27">
        <f t="shared" si="81"/>
        <v>34018060.261500001</v>
      </c>
      <c r="AP181" s="27">
        <f t="shared" ref="AP181:AP188" si="87">+AO181+AP180</f>
        <v>126754124.85675</v>
      </c>
      <c r="AQ181" s="27">
        <f t="shared" ref="AQ181:AQ188" si="88">+AN181+AQ180</f>
        <v>171811083.03999999</v>
      </c>
      <c r="AR181" s="27">
        <f t="shared" ref="AR181:AR188" si="89">+AS181+AR180</f>
        <v>298565207.89674997</v>
      </c>
      <c r="AS181" s="27">
        <f t="shared" si="82"/>
        <v>80128429.2315</v>
      </c>
    </row>
    <row r="182" spans="1:45" x14ac:dyDescent="0.25">
      <c r="A182">
        <v>42</v>
      </c>
      <c r="C182">
        <v>1.073482</v>
      </c>
      <c r="D182">
        <f t="shared" si="48"/>
        <v>191400.02458499998</v>
      </c>
      <c r="E182">
        <f t="shared" si="49"/>
        <v>78986.390549999996</v>
      </c>
      <c r="F182" s="24">
        <f t="shared" si="50"/>
        <v>1203.1997049800002</v>
      </c>
      <c r="G182" s="24">
        <f t="shared" si="51"/>
        <v>2394.1905323000001</v>
      </c>
      <c r="H182" s="2">
        <v>649.11369999999999</v>
      </c>
      <c r="I182" s="2">
        <v>686.79060000000004</v>
      </c>
      <c r="J182" s="2">
        <f t="shared" si="34"/>
        <v>554.08600498000021</v>
      </c>
      <c r="K182" s="2">
        <f t="shared" si="35"/>
        <v>1707.3999323</v>
      </c>
      <c r="L182" s="2">
        <v>12.28145</v>
      </c>
      <c r="M182" s="2">
        <v>34.81118</v>
      </c>
      <c r="N182">
        <f t="shared" si="36"/>
        <v>47.09263</v>
      </c>
      <c r="O182">
        <f t="shared" si="37"/>
        <v>1.073482</v>
      </c>
      <c r="P182" s="27">
        <f t="shared" si="38"/>
        <v>2350925.58</v>
      </c>
      <c r="Q182" s="27">
        <f t="shared" si="39"/>
        <v>2723934.9757500002</v>
      </c>
      <c r="R182" s="27">
        <f t="shared" si="52"/>
        <v>372562666.76587504</v>
      </c>
      <c r="S182" s="27">
        <f t="shared" si="53"/>
        <v>540772830.26999998</v>
      </c>
      <c r="T182" s="27">
        <f t="shared" si="54"/>
        <v>913335497.0358752</v>
      </c>
      <c r="U182" s="27">
        <f t="shared" si="40"/>
        <v>5074860.5557500003</v>
      </c>
      <c r="Y182">
        <v>4</v>
      </c>
      <c r="Z182" s="2">
        <v>9.0812550000000005</v>
      </c>
      <c r="AA182" s="2">
        <v>2.5047570000000001</v>
      </c>
      <c r="AB182">
        <f t="shared" si="83"/>
        <v>93812.546375000005</v>
      </c>
      <c r="AC182">
        <f t="shared" si="84"/>
        <v>11408.994435000001</v>
      </c>
      <c r="AD182" s="24">
        <f t="shared" si="85"/>
        <v>2374.2494434999999</v>
      </c>
      <c r="AE182" s="24">
        <f t="shared" si="86"/>
        <v>3340.27407791</v>
      </c>
      <c r="AF182" s="2">
        <v>682.87360000000001</v>
      </c>
      <c r="AG182" s="2">
        <v>672.59670000000006</v>
      </c>
      <c r="AH182" s="2">
        <f t="shared" si="76"/>
        <v>1691.3758435</v>
      </c>
      <c r="AI182" s="2">
        <f t="shared" si="77"/>
        <v>2667.6773779099999</v>
      </c>
      <c r="AJ182" s="2">
        <v>297.7654</v>
      </c>
      <c r="AK182" s="2">
        <v>82.128519999999995</v>
      </c>
      <c r="AL182">
        <f t="shared" si="78"/>
        <v>379.89391999999998</v>
      </c>
      <c r="AM182">
        <f t="shared" si="79"/>
        <v>11.586012</v>
      </c>
      <c r="AN182" s="27">
        <f t="shared" si="80"/>
        <v>38631998.579999998</v>
      </c>
      <c r="AO182" s="27">
        <f t="shared" si="81"/>
        <v>28500866.297999997</v>
      </c>
      <c r="AP182" s="27">
        <f t="shared" si="87"/>
        <v>155254991.15474999</v>
      </c>
      <c r="AQ182" s="27">
        <f t="shared" si="88"/>
        <v>210443081.62</v>
      </c>
      <c r="AR182" s="27">
        <f t="shared" si="89"/>
        <v>365698072.77474999</v>
      </c>
      <c r="AS182" s="27">
        <f t="shared" si="82"/>
        <v>67132864.877999991</v>
      </c>
    </row>
    <row r="183" spans="1:45" x14ac:dyDescent="0.25">
      <c r="A183">
        <v>43</v>
      </c>
      <c r="C183">
        <v>1.0616719999999999</v>
      </c>
      <c r="D183">
        <f t="shared" si="48"/>
        <v>191400.02458499998</v>
      </c>
      <c r="E183">
        <f t="shared" si="49"/>
        <v>80148.921390000003</v>
      </c>
      <c r="F183" s="24">
        <f t="shared" si="50"/>
        <v>1203.1997049800002</v>
      </c>
      <c r="G183" s="24">
        <f t="shared" si="51"/>
        <v>2377.9151005399999</v>
      </c>
      <c r="H183" s="2">
        <v>654.41139999999996</v>
      </c>
      <c r="I183" s="2">
        <v>699.34280000000001</v>
      </c>
      <c r="J183" s="2">
        <f t="shared" si="34"/>
        <v>548.78830498000025</v>
      </c>
      <c r="K183" s="2">
        <f t="shared" si="35"/>
        <v>1678.57230054</v>
      </c>
      <c r="L183" s="2">
        <v>7.6462240000000001</v>
      </c>
      <c r="M183" s="2">
        <v>33.79853</v>
      </c>
      <c r="N183">
        <f t="shared" si="36"/>
        <v>41.444754000000003</v>
      </c>
      <c r="O183">
        <f t="shared" si="37"/>
        <v>1.0616719999999999</v>
      </c>
      <c r="P183" s="27">
        <f t="shared" si="38"/>
        <v>2325061.6800000002</v>
      </c>
      <c r="Q183" s="27">
        <f t="shared" si="39"/>
        <v>2293368.7117500002</v>
      </c>
      <c r="R183" s="27">
        <f t="shared" si="52"/>
        <v>374856035.47762501</v>
      </c>
      <c r="S183" s="27">
        <f t="shared" si="53"/>
        <v>543097891.94999993</v>
      </c>
      <c r="T183" s="27">
        <f t="shared" si="54"/>
        <v>917953927.42762518</v>
      </c>
      <c r="U183" s="27">
        <f t="shared" si="40"/>
        <v>4618430.3917500004</v>
      </c>
      <c r="Y183">
        <v>5</v>
      </c>
      <c r="Z183" s="2">
        <v>7.59598</v>
      </c>
      <c r="AA183" s="2">
        <v>2.4389400000000001</v>
      </c>
      <c r="AB183">
        <f t="shared" si="83"/>
        <v>107675.209875</v>
      </c>
      <c r="AC183">
        <f t="shared" si="84"/>
        <v>14079.633735000001</v>
      </c>
      <c r="AD183" s="24">
        <f t="shared" si="85"/>
        <v>2207.8974815000001</v>
      </c>
      <c r="AE183" s="24">
        <f t="shared" si="86"/>
        <v>3302.8851277099998</v>
      </c>
      <c r="AF183" s="2">
        <v>667.67570000000001</v>
      </c>
      <c r="AG183" s="2">
        <v>672.21460000000002</v>
      </c>
      <c r="AH183" s="2">
        <f t="shared" si="76"/>
        <v>1540.2217815000001</v>
      </c>
      <c r="AI183" s="2">
        <f t="shared" si="77"/>
        <v>2630.67052771</v>
      </c>
      <c r="AJ183" s="2">
        <v>249.06469999999999</v>
      </c>
      <c r="AK183" s="2">
        <v>79.970420000000004</v>
      </c>
      <c r="AL183">
        <f t="shared" si="78"/>
        <v>329.03512000000001</v>
      </c>
      <c r="AM183">
        <f t="shared" si="79"/>
        <v>10.03492</v>
      </c>
      <c r="AN183" s="27">
        <f t="shared" si="80"/>
        <v>33066605.600000001</v>
      </c>
      <c r="AO183" s="27">
        <f t="shared" si="81"/>
        <v>24394980.933000002</v>
      </c>
      <c r="AP183" s="27">
        <f t="shared" si="87"/>
        <v>179649972.08774999</v>
      </c>
      <c r="AQ183" s="27">
        <f t="shared" si="88"/>
        <v>243509687.22</v>
      </c>
      <c r="AR183" s="27">
        <f t="shared" si="89"/>
        <v>423159659.30774999</v>
      </c>
      <c r="AS183" s="27">
        <f t="shared" si="82"/>
        <v>57461586.533000007</v>
      </c>
    </row>
    <row r="184" spans="1:45" x14ac:dyDescent="0.25">
      <c r="A184">
        <v>44</v>
      </c>
      <c r="C184">
        <v>1.030788</v>
      </c>
      <c r="D184">
        <f t="shared" si="48"/>
        <v>191400.02458499998</v>
      </c>
      <c r="E184">
        <f t="shared" si="49"/>
        <v>81277.634250000003</v>
      </c>
      <c r="F184" s="24">
        <f t="shared" si="50"/>
        <v>1203.1997049800002</v>
      </c>
      <c r="G184" s="24">
        <f t="shared" si="51"/>
        <v>2362.1131205000002</v>
      </c>
      <c r="H184" s="2">
        <v>653.05269999999996</v>
      </c>
      <c r="I184" s="2">
        <v>693.26869999999997</v>
      </c>
      <c r="J184" s="2">
        <f t="shared" si="34"/>
        <v>550.14700498000025</v>
      </c>
      <c r="K184" s="2">
        <f t="shared" si="35"/>
        <v>1668.8444205000001</v>
      </c>
      <c r="L184" s="2">
        <v>10.64912</v>
      </c>
      <c r="M184" s="2">
        <v>33.388390000000001</v>
      </c>
      <c r="N184">
        <f t="shared" si="36"/>
        <v>44.037509999999997</v>
      </c>
      <c r="O184">
        <f t="shared" si="37"/>
        <v>1.030788</v>
      </c>
      <c r="P184" s="27">
        <f t="shared" si="38"/>
        <v>2257425.7199999997</v>
      </c>
      <c r="Q184" s="27">
        <f t="shared" si="39"/>
        <v>2519771.8972500004</v>
      </c>
      <c r="R184" s="27">
        <f t="shared" si="52"/>
        <v>377375807.37487501</v>
      </c>
      <c r="S184" s="27">
        <f t="shared" si="53"/>
        <v>545355317.66999996</v>
      </c>
      <c r="T184" s="27">
        <f t="shared" si="54"/>
        <v>922731125.04487514</v>
      </c>
      <c r="U184" s="27">
        <f t="shared" si="40"/>
        <v>4777197.6172500001</v>
      </c>
      <c r="Y184">
        <v>6</v>
      </c>
      <c r="Z184" s="2">
        <v>6.4255230000000001</v>
      </c>
      <c r="AA184" s="2">
        <v>2.3753169999999999</v>
      </c>
      <c r="AB184">
        <f t="shared" si="83"/>
        <v>119401.78935000001</v>
      </c>
      <c r="AC184">
        <f t="shared" si="84"/>
        <v>16680.60585</v>
      </c>
      <c r="AD184" s="24">
        <f t="shared" si="85"/>
        <v>2067.1785277999998</v>
      </c>
      <c r="AE184" s="24">
        <f t="shared" si="86"/>
        <v>3266.4715181000001</v>
      </c>
      <c r="AF184" s="2">
        <v>660.62900000000002</v>
      </c>
      <c r="AG184" s="2">
        <v>672.149</v>
      </c>
      <c r="AH184" s="2">
        <f t="shared" si="76"/>
        <v>1406.5495277999999</v>
      </c>
      <c r="AI184" s="2">
        <f t="shared" si="77"/>
        <v>2594.3225181000003</v>
      </c>
      <c r="AJ184" s="2">
        <v>210.6866</v>
      </c>
      <c r="AK184" s="2">
        <v>77.884309999999999</v>
      </c>
      <c r="AL184">
        <f t="shared" si="78"/>
        <v>288.57091000000003</v>
      </c>
      <c r="AM184">
        <f t="shared" si="79"/>
        <v>8.8008400000000009</v>
      </c>
      <c r="AN184" s="27">
        <f t="shared" si="80"/>
        <v>28655103.18</v>
      </c>
      <c r="AO184" s="27">
        <f t="shared" si="81"/>
        <v>21140386.400249999</v>
      </c>
      <c r="AP184" s="27">
        <f t="shared" si="87"/>
        <v>200790358.48799998</v>
      </c>
      <c r="AQ184" s="27">
        <f t="shared" si="88"/>
        <v>272164790.39999998</v>
      </c>
      <c r="AR184" s="27">
        <f t="shared" si="89"/>
        <v>472955148.88800001</v>
      </c>
      <c r="AS184" s="27">
        <f t="shared" si="82"/>
        <v>49795489.580249995</v>
      </c>
    </row>
    <row r="185" spans="1:45" x14ac:dyDescent="0.25">
      <c r="A185">
        <v>45</v>
      </c>
      <c r="C185">
        <v>1.0182800000000001</v>
      </c>
      <c r="D185">
        <f t="shared" si="48"/>
        <v>191400.02458499998</v>
      </c>
      <c r="E185">
        <f t="shared" si="49"/>
        <v>82392.650850000005</v>
      </c>
      <c r="F185" s="24">
        <f t="shared" si="50"/>
        <v>1203.1997049800002</v>
      </c>
      <c r="G185" s="24">
        <f t="shared" si="51"/>
        <v>2346.5028880999998</v>
      </c>
      <c r="H185" s="2">
        <v>656.64160000000004</v>
      </c>
      <c r="I185" s="2">
        <v>696.67020000000002</v>
      </c>
      <c r="J185" s="2">
        <f t="shared" si="34"/>
        <v>546.55810498000017</v>
      </c>
      <c r="K185" s="2">
        <f t="shared" si="35"/>
        <v>1649.8326880999998</v>
      </c>
      <c r="L185" s="2">
        <v>9.915972</v>
      </c>
      <c r="M185" s="2">
        <v>32.69753</v>
      </c>
      <c r="N185">
        <f t="shared" si="36"/>
        <v>42.613501999999997</v>
      </c>
      <c r="O185">
        <f t="shared" si="37"/>
        <v>1.0182800000000001</v>
      </c>
      <c r="P185" s="27">
        <f t="shared" si="38"/>
        <v>2230033.2000000002</v>
      </c>
      <c r="Q185" s="27">
        <f t="shared" si="39"/>
        <v>2425519.99125</v>
      </c>
      <c r="R185" s="27">
        <f t="shared" si="52"/>
        <v>379801327.36612499</v>
      </c>
      <c r="S185" s="27">
        <f t="shared" si="53"/>
        <v>547585350.87</v>
      </c>
      <c r="T185" s="27">
        <f t="shared" si="54"/>
        <v>927386678.23612511</v>
      </c>
      <c r="U185" s="27">
        <f t="shared" si="40"/>
        <v>4655553.1912500001</v>
      </c>
      <c r="Y185">
        <v>7</v>
      </c>
      <c r="Z185" s="2">
        <v>5.5073629999999998</v>
      </c>
      <c r="AA185" s="2">
        <v>2.313672</v>
      </c>
      <c r="AB185">
        <f t="shared" si="83"/>
        <v>129452.72682500001</v>
      </c>
      <c r="AC185">
        <f t="shared" si="84"/>
        <v>19214.076690000002</v>
      </c>
      <c r="AD185" s="24">
        <f t="shared" si="85"/>
        <v>1946.5672780999998</v>
      </c>
      <c r="AE185" s="24">
        <f t="shared" si="86"/>
        <v>3231.0029263400002</v>
      </c>
      <c r="AF185" s="2">
        <v>653.73680000000002</v>
      </c>
      <c r="AG185" s="2">
        <v>672.55449999999996</v>
      </c>
      <c r="AH185" s="2">
        <f t="shared" si="76"/>
        <v>1292.8304780999997</v>
      </c>
      <c r="AI185" s="2">
        <f t="shared" si="77"/>
        <v>2558.44842634</v>
      </c>
      <c r="AJ185" s="2">
        <v>180.58099999999999</v>
      </c>
      <c r="AK185" s="2">
        <v>75.863020000000006</v>
      </c>
      <c r="AL185">
        <f t="shared" si="78"/>
        <v>256.44402000000002</v>
      </c>
      <c r="AM185">
        <f t="shared" si="79"/>
        <v>7.8210350000000002</v>
      </c>
      <c r="AN185" s="27">
        <f t="shared" si="80"/>
        <v>25168816.629999999</v>
      </c>
      <c r="AO185" s="27">
        <f t="shared" si="81"/>
        <v>18568364.9355</v>
      </c>
      <c r="AP185" s="27">
        <f t="shared" si="87"/>
        <v>219358723.42349997</v>
      </c>
      <c r="AQ185" s="27">
        <f t="shared" si="88"/>
        <v>297333607.02999997</v>
      </c>
      <c r="AR185" s="27">
        <f t="shared" si="89"/>
        <v>516692330.45350003</v>
      </c>
      <c r="AS185" s="27">
        <f t="shared" si="82"/>
        <v>43737181.565499999</v>
      </c>
    </row>
    <row r="186" spans="1:45" x14ac:dyDescent="0.25">
      <c r="Y186">
        <v>8</v>
      </c>
      <c r="Z186" s="2">
        <v>4.7197019999999998</v>
      </c>
      <c r="AA186" s="2">
        <v>2.2502939999999998</v>
      </c>
      <c r="AB186">
        <f t="shared" si="83"/>
        <v>138066.182975</v>
      </c>
      <c r="AC186">
        <f t="shared" si="84"/>
        <v>21678.14862</v>
      </c>
      <c r="AD186" s="24">
        <f t="shared" si="85"/>
        <v>1843.2058043</v>
      </c>
      <c r="AE186" s="24">
        <f t="shared" si="86"/>
        <v>3196.50591932</v>
      </c>
      <c r="AF186" s="2">
        <v>660.51289999999995</v>
      </c>
      <c r="AG186" s="2">
        <v>676.86260000000004</v>
      </c>
      <c r="AH186" s="2">
        <f t="shared" si="76"/>
        <v>1182.6929043</v>
      </c>
      <c r="AI186" s="2">
        <f t="shared" si="77"/>
        <v>2519.64331932</v>
      </c>
      <c r="AJ186" s="2">
        <v>154.7544</v>
      </c>
      <c r="AK186" s="2">
        <v>73.784899999999993</v>
      </c>
      <c r="AL186">
        <f t="shared" si="78"/>
        <v>228.5393</v>
      </c>
      <c r="AM186">
        <f t="shared" si="79"/>
        <v>6.9699960000000001</v>
      </c>
      <c r="AN186" s="27">
        <f t="shared" si="80"/>
        <v>22155056.159999996</v>
      </c>
      <c r="AO186" s="27">
        <f t="shared" si="81"/>
        <v>16344956.047500001</v>
      </c>
      <c r="AP186" s="27">
        <f t="shared" si="87"/>
        <v>235703679.47099999</v>
      </c>
      <c r="AQ186" s="27">
        <f t="shared" si="88"/>
        <v>319488663.18999994</v>
      </c>
      <c r="AR186" s="27">
        <f t="shared" si="89"/>
        <v>555192342.66100001</v>
      </c>
      <c r="AS186" s="27">
        <f t="shared" si="82"/>
        <v>38500012.207499996</v>
      </c>
    </row>
    <row r="187" spans="1:45" x14ac:dyDescent="0.25">
      <c r="Y187">
        <v>9</v>
      </c>
      <c r="Z187" s="2">
        <v>4.1212900000000001</v>
      </c>
      <c r="AA187" s="2">
        <v>2.1953689999999999</v>
      </c>
      <c r="AB187">
        <f t="shared" si="83"/>
        <v>145587.53722500001</v>
      </c>
      <c r="AC187">
        <f t="shared" si="84"/>
        <v>24082.077675</v>
      </c>
      <c r="AD187" s="24">
        <f t="shared" si="85"/>
        <v>1752.9495532999999</v>
      </c>
      <c r="AE187" s="24">
        <f t="shared" si="86"/>
        <v>3162.85091255</v>
      </c>
      <c r="AF187" s="2">
        <v>656.43809999999996</v>
      </c>
      <c r="AG187" s="2">
        <v>675.14750000000004</v>
      </c>
      <c r="AH187" s="2">
        <f t="shared" si="76"/>
        <v>1096.5114533000001</v>
      </c>
      <c r="AI187" s="2">
        <f t="shared" si="77"/>
        <v>2487.7034125499999</v>
      </c>
      <c r="AJ187" s="2">
        <v>135.13300000000001</v>
      </c>
      <c r="AK187" s="2">
        <v>71.983980000000003</v>
      </c>
      <c r="AL187">
        <f t="shared" si="78"/>
        <v>207.11698000000001</v>
      </c>
      <c r="AM187">
        <f t="shared" si="79"/>
        <v>6.3166589999999996</v>
      </c>
      <c r="AN187" s="27">
        <f t="shared" si="80"/>
        <v>19850566.610000003</v>
      </c>
      <c r="AO187" s="27">
        <f t="shared" si="81"/>
        <v>14644808.239500001</v>
      </c>
      <c r="AP187" s="27">
        <f t="shared" si="87"/>
        <v>250348487.7105</v>
      </c>
      <c r="AQ187" s="27">
        <f t="shared" si="88"/>
        <v>339339229.79999995</v>
      </c>
      <c r="AR187" s="27">
        <f t="shared" si="89"/>
        <v>589687717.51049995</v>
      </c>
      <c r="AS187" s="27">
        <f t="shared" si="82"/>
        <v>34495374.8495</v>
      </c>
    </row>
    <row r="188" spans="1:45" x14ac:dyDescent="0.25">
      <c r="Y188">
        <v>10</v>
      </c>
      <c r="Z188" s="2">
        <v>3.6227429999999998</v>
      </c>
      <c r="AA188" s="2">
        <v>2.1426189999999998</v>
      </c>
      <c r="AB188">
        <f t="shared" si="83"/>
        <v>152199.04320000001</v>
      </c>
      <c r="AC188">
        <f t="shared" si="84"/>
        <v>26428.245480000001</v>
      </c>
      <c r="AD188" s="24">
        <f t="shared" si="85"/>
        <v>1673.6114815999997</v>
      </c>
      <c r="AE188" s="24">
        <f t="shared" si="86"/>
        <v>3130.0045632800002</v>
      </c>
      <c r="AF188" s="2">
        <v>653.83910000000003</v>
      </c>
      <c r="AG188" s="2">
        <v>673.36260000000004</v>
      </c>
      <c r="AH188" s="2">
        <f t="shared" si="76"/>
        <v>1019.7723815999997</v>
      </c>
      <c r="AI188" s="2">
        <f t="shared" si="77"/>
        <v>2456.6419632800003</v>
      </c>
      <c r="AJ188" s="2">
        <v>118.78619999999999</v>
      </c>
      <c r="AK188" s="2">
        <v>70.254379999999998</v>
      </c>
      <c r="AL188">
        <f t="shared" si="78"/>
        <v>189.04057999999998</v>
      </c>
      <c r="AM188">
        <f t="shared" si="79"/>
        <v>5.7653619999999997</v>
      </c>
      <c r="AN188" s="27">
        <f t="shared" si="80"/>
        <v>17915347.559999999</v>
      </c>
      <c r="AO188" s="27">
        <f t="shared" si="81"/>
        <v>13217101.249499999</v>
      </c>
      <c r="AP188" s="27">
        <f t="shared" si="87"/>
        <v>263565588.96000001</v>
      </c>
      <c r="AQ188" s="27">
        <f t="shared" si="88"/>
        <v>357254577.35999995</v>
      </c>
      <c r="AR188" s="27">
        <f t="shared" si="89"/>
        <v>620820166.31999993</v>
      </c>
      <c r="AS188" s="27">
        <f t="shared" si="82"/>
        <v>31132448.809499998</v>
      </c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</sheetData>
  <mergeCells count="17">
    <mergeCell ref="A80:G83"/>
    <mergeCell ref="X8:Y8"/>
    <mergeCell ref="A41:G44"/>
    <mergeCell ref="A40:G40"/>
    <mergeCell ref="A5:G8"/>
    <mergeCell ref="L5:T8"/>
    <mergeCell ref="A22:G25"/>
    <mergeCell ref="L22:T25"/>
    <mergeCell ref="A78:U79"/>
    <mergeCell ref="Y153:AS154"/>
    <mergeCell ref="Y155:AE158"/>
    <mergeCell ref="Y172:AS173"/>
    <mergeCell ref="Y174:AE177"/>
    <mergeCell ref="A134:U135"/>
    <mergeCell ref="A136:G139"/>
    <mergeCell ref="Y134:AS135"/>
    <mergeCell ref="Y136:AE13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55" zoomScaleNormal="55" workbookViewId="0">
      <selection activeCell="W44" sqref="W44"/>
    </sheetView>
  </sheetViews>
  <sheetFormatPr defaultRowHeight="15" x14ac:dyDescent="0.25"/>
  <cols>
    <col min="4" max="4" width="12.85546875" bestFit="1" customWidth="1"/>
    <col min="5" max="5" width="12.7109375" bestFit="1" customWidth="1"/>
    <col min="17" max="17" width="11" bestFit="1" customWidth="1"/>
  </cols>
  <sheetData>
    <row r="1" spans="1:21" x14ac:dyDescent="0.25">
      <c r="A1" s="95" t="s">
        <v>61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1" x14ac:dyDescent="0.25">
      <c r="A3" s="96" t="s">
        <v>62</v>
      </c>
      <c r="B3" s="96"/>
      <c r="C3" s="96"/>
      <c r="D3" s="96"/>
      <c r="E3" s="96"/>
      <c r="F3" s="96"/>
      <c r="G3" s="96"/>
      <c r="L3" s="23" t="s">
        <v>51</v>
      </c>
      <c r="M3" s="23">
        <v>2</v>
      </c>
    </row>
    <row r="4" spans="1:21" x14ac:dyDescent="0.25">
      <c r="A4" s="96"/>
      <c r="B4" s="96"/>
      <c r="C4" s="96"/>
      <c r="D4" s="96"/>
      <c r="E4" s="96"/>
      <c r="F4" s="96"/>
      <c r="G4" s="96"/>
      <c r="L4" s="23" t="s">
        <v>50</v>
      </c>
      <c r="M4" s="23">
        <v>45</v>
      </c>
    </row>
    <row r="5" spans="1:21" x14ac:dyDescent="0.25">
      <c r="A5" s="96"/>
      <c r="B5" s="96"/>
      <c r="C5" s="96"/>
      <c r="D5" s="96"/>
      <c r="E5" s="96"/>
      <c r="F5" s="96"/>
      <c r="G5" s="96"/>
    </row>
    <row r="6" spans="1:21" x14ac:dyDescent="0.25">
      <c r="A6" s="96"/>
      <c r="B6" s="96"/>
      <c r="C6" s="96"/>
      <c r="D6" s="96"/>
      <c r="E6" s="96"/>
      <c r="F6" s="96"/>
      <c r="G6" s="96"/>
    </row>
    <row r="7" spans="1:21" ht="60" x14ac:dyDescent="0.25">
      <c r="A7" t="s">
        <v>3</v>
      </c>
      <c r="B7" t="s">
        <v>8</v>
      </c>
      <c r="C7" t="s">
        <v>9</v>
      </c>
      <c r="D7" t="s">
        <v>10</v>
      </c>
      <c r="E7" t="s">
        <v>11</v>
      </c>
      <c r="F7" s="25" t="s">
        <v>12</v>
      </c>
      <c r="G7" s="25" t="s">
        <v>13</v>
      </c>
      <c r="H7" s="22" t="s">
        <v>48</v>
      </c>
      <c r="I7" s="22" t="s">
        <v>49</v>
      </c>
      <c r="J7" s="22" t="s">
        <v>58</v>
      </c>
      <c r="K7" s="22" t="s">
        <v>59</v>
      </c>
      <c r="L7" s="22" t="s">
        <v>44</v>
      </c>
      <c r="M7" s="22" t="s">
        <v>45</v>
      </c>
      <c r="N7" s="22" t="s">
        <v>47</v>
      </c>
      <c r="O7" s="22" t="s">
        <v>46</v>
      </c>
      <c r="P7" s="26" t="s">
        <v>53</v>
      </c>
      <c r="Q7" s="26" t="s">
        <v>52</v>
      </c>
      <c r="R7" s="26" t="s">
        <v>55</v>
      </c>
      <c r="S7" s="26" t="s">
        <v>56</v>
      </c>
      <c r="T7" s="26" t="s">
        <v>54</v>
      </c>
      <c r="U7" s="26" t="s">
        <v>57</v>
      </c>
    </row>
    <row r="8" spans="1:21" x14ac:dyDescent="0.25">
      <c r="A8">
        <v>1</v>
      </c>
      <c r="B8" s="2">
        <v>16.547450000000001</v>
      </c>
      <c r="C8" s="2">
        <v>2.7027969999999999</v>
      </c>
      <c r="D8">
        <f>365*B8*5</f>
        <v>30199.096250000002</v>
      </c>
      <c r="E8">
        <f>365*C8*3</f>
        <v>2959.562715</v>
      </c>
      <c r="F8" s="24">
        <f>3500-0.012*D8</f>
        <v>3137.6108450000002</v>
      </c>
      <c r="G8" s="24">
        <f>3500-0.014*E8</f>
        <v>3458.5661219899998</v>
      </c>
      <c r="H8" s="2">
        <v>767.06960000000004</v>
      </c>
      <c r="I8" s="2">
        <v>688.8578</v>
      </c>
      <c r="J8" s="2">
        <f>F8-H8</f>
        <v>2370.5412450000003</v>
      </c>
      <c r="K8" s="2">
        <f>G8-I8</f>
        <v>2769.7083219899996</v>
      </c>
      <c r="L8" s="2">
        <v>542.57439999999997</v>
      </c>
      <c r="M8" s="2">
        <v>88.622039999999998</v>
      </c>
      <c r="N8">
        <f>+L8+M8</f>
        <v>631.19643999999994</v>
      </c>
      <c r="O8">
        <f>+B8+C8</f>
        <v>19.250247000000002</v>
      </c>
      <c r="P8" s="27">
        <f>+((B8*5)+(C8*3))*365*1000*$M$3</f>
        <v>66317317.930000007</v>
      </c>
      <c r="Q8" s="27">
        <f>+((L8*5)+(M8*3))*365*$M$4</f>
        <v>48925773.620999999</v>
      </c>
      <c r="R8" s="27">
        <f>+Q8</f>
        <v>48925773.620999999</v>
      </c>
      <c r="S8" s="27">
        <f>+P8</f>
        <v>66317317.930000007</v>
      </c>
      <c r="T8" s="27">
        <f>(+P8+Q8)</f>
        <v>115243091.551</v>
      </c>
      <c r="U8" s="27">
        <f>+P8+Q8</f>
        <v>115243091.551</v>
      </c>
    </row>
    <row r="9" spans="1:21" x14ac:dyDescent="0.25">
      <c r="A9">
        <v>2</v>
      </c>
      <c r="B9" s="2">
        <v>13.14969</v>
      </c>
      <c r="C9" s="2">
        <v>2.639891</v>
      </c>
      <c r="D9">
        <f>365*B9*5+D8</f>
        <v>54197.280500000001</v>
      </c>
      <c r="E9">
        <f>365*C9*3+E8</f>
        <v>5850.2433600000004</v>
      </c>
      <c r="F9" s="24">
        <f>3500-0.012*D9</f>
        <v>2849.6326340000001</v>
      </c>
      <c r="G9" s="24">
        <f>3500-0.014*E9</f>
        <v>3418.0965929600002</v>
      </c>
      <c r="H9" s="2">
        <v>716.76139999999998</v>
      </c>
      <c r="I9" s="2">
        <v>677.85130000000004</v>
      </c>
      <c r="J9" s="2">
        <f t="shared" ref="J9:K17" si="0">F9-H9</f>
        <v>2132.8712340000002</v>
      </c>
      <c r="K9" s="2">
        <f t="shared" si="0"/>
        <v>2740.2452929600004</v>
      </c>
      <c r="L9" s="2">
        <v>431.1653</v>
      </c>
      <c r="M9" s="2">
        <v>86.55941</v>
      </c>
      <c r="N9">
        <f t="shared" ref="N9:N17" si="1">+L9+M9</f>
        <v>517.72470999999996</v>
      </c>
      <c r="O9">
        <f t="shared" ref="O9:O17" si="2">+B9+C9</f>
        <v>15.789581</v>
      </c>
      <c r="P9" s="27">
        <f t="shared" ref="P9:P17" si="3">+((B9*5)+(C9*3))*365*1000*$M$3</f>
        <v>53777729.789999999</v>
      </c>
      <c r="Q9" s="27">
        <f t="shared" ref="Q9:Q17" si="4">+((L9*5)+(M9*3))*365*$M$4</f>
        <v>39674665.190250002</v>
      </c>
      <c r="R9" s="27">
        <f>+Q9+R8</f>
        <v>88600438.811250001</v>
      </c>
      <c r="S9" s="27">
        <f>+P9+S8</f>
        <v>120095047.72</v>
      </c>
      <c r="T9" s="27">
        <f>+U9+T8</f>
        <v>208695486.53125</v>
      </c>
      <c r="U9" s="27">
        <f t="shared" ref="U9:U17" si="5">+P9+Q9</f>
        <v>93452394.980250001</v>
      </c>
    </row>
    <row r="10" spans="1:21" x14ac:dyDescent="0.25">
      <c r="A10">
        <v>3</v>
      </c>
      <c r="B10" s="2">
        <v>10.66615</v>
      </c>
      <c r="C10" s="2">
        <v>2.5729030000000002</v>
      </c>
      <c r="D10">
        <f t="shared" ref="D10:D17" si="6">365*B10*5+D9</f>
        <v>73663.004249999998</v>
      </c>
      <c r="E10">
        <f t="shared" ref="E10:E17" si="7">365*C10*3+E9</f>
        <v>8667.5721450000001</v>
      </c>
      <c r="F10" s="24">
        <f t="shared" ref="F10:F17" si="8">3500-0.012*D10</f>
        <v>2616.0439489999999</v>
      </c>
      <c r="G10" s="24">
        <f t="shared" ref="G10:G17" si="9">3500-0.014*E10</f>
        <v>3378.6539899700001</v>
      </c>
      <c r="H10" s="2">
        <v>690.6481</v>
      </c>
      <c r="I10" s="2">
        <v>673.25739999999996</v>
      </c>
      <c r="J10" s="2">
        <f t="shared" si="0"/>
        <v>1925.395849</v>
      </c>
      <c r="K10" s="2">
        <f t="shared" si="0"/>
        <v>2705.3965899700002</v>
      </c>
      <c r="L10" s="2">
        <v>349.73239999999998</v>
      </c>
      <c r="M10" s="2">
        <v>84.362949999999998</v>
      </c>
      <c r="N10">
        <f t="shared" si="1"/>
        <v>434.09535</v>
      </c>
      <c r="O10">
        <f t="shared" si="2"/>
        <v>13.239053</v>
      </c>
      <c r="P10" s="27">
        <f t="shared" si="3"/>
        <v>44566105.07</v>
      </c>
      <c r="Q10" s="27">
        <f t="shared" si="4"/>
        <v>32878757.71125</v>
      </c>
      <c r="R10" s="27">
        <f t="shared" ref="R10:R17" si="10">+Q10+R9</f>
        <v>121479196.52250001</v>
      </c>
      <c r="S10" s="27">
        <f t="shared" ref="S10:S17" si="11">+P10+S9</f>
        <v>164661152.78999999</v>
      </c>
      <c r="T10" s="27">
        <f t="shared" ref="T10:T17" si="12">+U10+T9</f>
        <v>286140349.3125</v>
      </c>
      <c r="U10" s="27">
        <f t="shared" si="5"/>
        <v>77444862.78125</v>
      </c>
    </row>
    <row r="11" spans="1:21" x14ac:dyDescent="0.25">
      <c r="A11">
        <v>4</v>
      </c>
      <c r="B11" s="2">
        <v>8.8144329999999993</v>
      </c>
      <c r="C11" s="2">
        <v>2.5047410000000001</v>
      </c>
      <c r="D11">
        <f t="shared" si="6"/>
        <v>89749.344474999991</v>
      </c>
      <c r="E11">
        <f t="shared" si="7"/>
        <v>11410.26354</v>
      </c>
      <c r="F11" s="24">
        <f t="shared" si="8"/>
        <v>2423.0078663000004</v>
      </c>
      <c r="G11" s="24">
        <f t="shared" si="9"/>
        <v>3340.2563104400001</v>
      </c>
      <c r="H11" s="2">
        <v>675.52869999999996</v>
      </c>
      <c r="I11" s="2">
        <v>672.61289999999997</v>
      </c>
      <c r="J11" s="2">
        <f t="shared" si="0"/>
        <v>1747.4791663000005</v>
      </c>
      <c r="K11" s="2">
        <f t="shared" si="0"/>
        <v>2667.64341044</v>
      </c>
      <c r="L11" s="2">
        <v>289.01659999999998</v>
      </c>
      <c r="M11" s="2">
        <v>82.127979999999994</v>
      </c>
      <c r="N11">
        <f t="shared" si="1"/>
        <v>371.14457999999996</v>
      </c>
      <c r="O11">
        <f t="shared" si="2"/>
        <v>11.319174</v>
      </c>
      <c r="P11" s="27">
        <f t="shared" si="3"/>
        <v>37658063.240000002</v>
      </c>
      <c r="Q11" s="27">
        <f t="shared" si="4"/>
        <v>27782344.489499997</v>
      </c>
      <c r="R11" s="27">
        <f t="shared" si="10"/>
        <v>149261541.01199999</v>
      </c>
      <c r="S11" s="27">
        <f t="shared" si="11"/>
        <v>202319216.03</v>
      </c>
      <c r="T11" s="27">
        <f t="shared" si="12"/>
        <v>351580757.042</v>
      </c>
      <c r="U11" s="27">
        <f t="shared" si="5"/>
        <v>65440407.729499996</v>
      </c>
    </row>
    <row r="12" spans="1:21" x14ac:dyDescent="0.25">
      <c r="A12">
        <v>5</v>
      </c>
      <c r="B12" s="2">
        <v>7.4058859999999997</v>
      </c>
      <c r="C12" s="2">
        <v>2.4389090000000002</v>
      </c>
      <c r="D12">
        <f t="shared" si="6"/>
        <v>103265.08642499999</v>
      </c>
      <c r="E12">
        <f t="shared" si="7"/>
        <v>14080.868895</v>
      </c>
      <c r="F12" s="24">
        <f t="shared" si="8"/>
        <v>2260.8189628999999</v>
      </c>
      <c r="G12" s="24">
        <f t="shared" si="9"/>
        <v>3302.86783547</v>
      </c>
      <c r="H12" s="2">
        <v>663.96199999999999</v>
      </c>
      <c r="I12" s="2">
        <v>672.24509999999998</v>
      </c>
      <c r="J12" s="2">
        <f t="shared" si="0"/>
        <v>1596.8569628999999</v>
      </c>
      <c r="K12" s="2">
        <f t="shared" si="0"/>
        <v>2630.62273547</v>
      </c>
      <c r="L12" s="2">
        <v>242.83170000000001</v>
      </c>
      <c r="M12" s="2">
        <v>79.969399999999993</v>
      </c>
      <c r="N12">
        <f t="shared" si="1"/>
        <v>322.80110000000002</v>
      </c>
      <c r="O12">
        <f t="shared" si="2"/>
        <v>9.8447949999999995</v>
      </c>
      <c r="P12" s="27">
        <f t="shared" si="3"/>
        <v>32372694.609999999</v>
      </c>
      <c r="Q12" s="27">
        <f t="shared" si="4"/>
        <v>23883045.547499996</v>
      </c>
      <c r="R12" s="27">
        <f t="shared" si="10"/>
        <v>173144586.55949998</v>
      </c>
      <c r="S12" s="27">
        <f t="shared" si="11"/>
        <v>234691910.63999999</v>
      </c>
      <c r="T12" s="27">
        <f t="shared" si="12"/>
        <v>407836497.19949996</v>
      </c>
      <c r="U12" s="27">
        <f t="shared" si="5"/>
        <v>56255740.157499999</v>
      </c>
    </row>
    <row r="13" spans="1:21" x14ac:dyDescent="0.25">
      <c r="A13">
        <v>6</v>
      </c>
      <c r="B13" s="2">
        <v>6.2704979999999999</v>
      </c>
      <c r="C13" s="2">
        <v>2.3666999999999998</v>
      </c>
      <c r="D13">
        <f t="shared" si="6"/>
        <v>114708.74527499999</v>
      </c>
      <c r="E13">
        <f t="shared" si="7"/>
        <v>16672.405394999998</v>
      </c>
      <c r="F13" s="24">
        <f t="shared" si="8"/>
        <v>2123.4950567000001</v>
      </c>
      <c r="G13" s="24">
        <f t="shared" si="9"/>
        <v>3266.5863244699999</v>
      </c>
      <c r="H13" s="2">
        <v>662.23469999999998</v>
      </c>
      <c r="I13" s="2">
        <v>680.58450000000005</v>
      </c>
      <c r="J13" s="2">
        <f t="shared" si="0"/>
        <v>1461.2603567000001</v>
      </c>
      <c r="K13" s="2">
        <f t="shared" si="0"/>
        <v>2586.00182447</v>
      </c>
      <c r="L13" s="2">
        <v>205.60339999999999</v>
      </c>
      <c r="M13" s="2">
        <v>77.601759999999999</v>
      </c>
      <c r="N13">
        <f t="shared" si="1"/>
        <v>283.20515999999998</v>
      </c>
      <c r="O13">
        <f t="shared" si="2"/>
        <v>8.6371979999999997</v>
      </c>
      <c r="P13" s="27">
        <f t="shared" si="3"/>
        <v>28070390.699999999</v>
      </c>
      <c r="Q13" s="27">
        <f t="shared" si="4"/>
        <v>20709005.949000001</v>
      </c>
      <c r="R13" s="27">
        <f t="shared" si="10"/>
        <v>193853592.50849998</v>
      </c>
      <c r="S13" s="27">
        <f t="shared" si="11"/>
        <v>262762301.33999997</v>
      </c>
      <c r="T13" s="27">
        <f t="shared" si="12"/>
        <v>456615893.84849995</v>
      </c>
      <c r="U13" s="27">
        <f t="shared" si="5"/>
        <v>48779396.649000004</v>
      </c>
    </row>
    <row r="14" spans="1:21" x14ac:dyDescent="0.25">
      <c r="A14">
        <v>7</v>
      </c>
      <c r="B14" s="2">
        <v>5.3223760000000002</v>
      </c>
      <c r="C14" s="2">
        <v>2.30694</v>
      </c>
      <c r="D14">
        <f t="shared" si="6"/>
        <v>124422.081475</v>
      </c>
      <c r="E14">
        <f t="shared" si="7"/>
        <v>19198.504694999996</v>
      </c>
      <c r="F14" s="24">
        <f t="shared" si="8"/>
        <v>2006.9350222999999</v>
      </c>
      <c r="G14" s="24">
        <f t="shared" si="9"/>
        <v>3231.2209342699998</v>
      </c>
      <c r="H14" s="2">
        <v>671.62710000000004</v>
      </c>
      <c r="I14" s="2">
        <v>679.32709999999997</v>
      </c>
      <c r="J14" s="2">
        <f t="shared" si="0"/>
        <v>1335.3079223</v>
      </c>
      <c r="K14" s="2">
        <f t="shared" si="0"/>
        <v>2551.8938342699998</v>
      </c>
      <c r="L14" s="2">
        <v>174.5154</v>
      </c>
      <c r="M14" s="2">
        <v>75.642290000000003</v>
      </c>
      <c r="N14">
        <f t="shared" si="1"/>
        <v>250.15769</v>
      </c>
      <c r="O14">
        <f t="shared" si="2"/>
        <v>7.6293160000000002</v>
      </c>
      <c r="P14" s="27">
        <f t="shared" si="3"/>
        <v>24478871</v>
      </c>
      <c r="Q14" s="27">
        <f t="shared" si="4"/>
        <v>18059351.064750001</v>
      </c>
      <c r="R14" s="27">
        <f t="shared" si="10"/>
        <v>211912943.57325</v>
      </c>
      <c r="S14" s="27">
        <f t="shared" si="11"/>
        <v>287241172.33999997</v>
      </c>
      <c r="T14" s="27">
        <f t="shared" si="12"/>
        <v>499154115.91324997</v>
      </c>
      <c r="U14" s="27">
        <f t="shared" si="5"/>
        <v>42538222.064750001</v>
      </c>
    </row>
    <row r="15" spans="1:21" x14ac:dyDescent="0.25">
      <c r="A15">
        <v>8</v>
      </c>
      <c r="B15" s="2">
        <v>4.6758980000000001</v>
      </c>
      <c r="C15" s="2">
        <v>2.2486839999999999</v>
      </c>
      <c r="D15">
        <f t="shared" si="6"/>
        <v>132955.595325</v>
      </c>
      <c r="E15">
        <f t="shared" si="7"/>
        <v>21660.813674999998</v>
      </c>
      <c r="F15" s="24">
        <f t="shared" si="8"/>
        <v>1904.5328560999999</v>
      </c>
      <c r="G15" s="24">
        <f t="shared" si="9"/>
        <v>3196.74860855</v>
      </c>
      <c r="H15" s="2">
        <v>655.28060000000005</v>
      </c>
      <c r="I15" s="2">
        <v>678.76859999999999</v>
      </c>
      <c r="J15" s="2">
        <f t="shared" si="0"/>
        <v>1249.2522560999998</v>
      </c>
      <c r="K15" s="2">
        <f t="shared" si="0"/>
        <v>2517.9800085500001</v>
      </c>
      <c r="L15" s="2">
        <v>153.31809999999999</v>
      </c>
      <c r="M15" s="2">
        <v>73.732119999999995</v>
      </c>
      <c r="N15">
        <f t="shared" si="1"/>
        <v>227.05021999999997</v>
      </c>
      <c r="O15">
        <f t="shared" si="2"/>
        <v>6.924582</v>
      </c>
      <c r="P15" s="27">
        <f t="shared" si="3"/>
        <v>21991645.66</v>
      </c>
      <c r="Q15" s="27">
        <f t="shared" si="4"/>
        <v>16224399.175499998</v>
      </c>
      <c r="R15" s="27">
        <f t="shared" si="10"/>
        <v>228137342.74875</v>
      </c>
      <c r="S15" s="27">
        <f t="shared" si="11"/>
        <v>309232818</v>
      </c>
      <c r="T15" s="27">
        <f t="shared" si="12"/>
        <v>537370160.74874997</v>
      </c>
      <c r="U15" s="27">
        <f t="shared" si="5"/>
        <v>38216044.835500002</v>
      </c>
    </row>
    <row r="16" spans="1:21" x14ac:dyDescent="0.25">
      <c r="A16">
        <v>9</v>
      </c>
      <c r="B16" s="2">
        <v>4.0871240000000002</v>
      </c>
      <c r="C16" s="2">
        <v>2.1932170000000002</v>
      </c>
      <c r="D16">
        <f t="shared" si="6"/>
        <v>140414.59662500001</v>
      </c>
      <c r="E16">
        <f t="shared" si="7"/>
        <v>24062.386289999999</v>
      </c>
      <c r="F16" s="24">
        <f t="shared" si="8"/>
        <v>1815.0248405</v>
      </c>
      <c r="G16" s="24">
        <f t="shared" si="9"/>
        <v>3163.1265919400003</v>
      </c>
      <c r="H16" s="2">
        <v>652.98869999999999</v>
      </c>
      <c r="I16" s="2">
        <v>677.59140000000002</v>
      </c>
      <c r="J16" s="2">
        <f t="shared" si="0"/>
        <v>1162.0361404999999</v>
      </c>
      <c r="K16" s="2">
        <f t="shared" si="0"/>
        <v>2485.53519194</v>
      </c>
      <c r="L16" s="2">
        <v>134.0128</v>
      </c>
      <c r="M16" s="2">
        <v>71.913420000000002</v>
      </c>
      <c r="N16">
        <f t="shared" si="1"/>
        <v>205.92622</v>
      </c>
      <c r="O16">
        <f t="shared" si="2"/>
        <v>6.280341</v>
      </c>
      <c r="P16" s="27">
        <f t="shared" si="3"/>
        <v>19721147.829999998</v>
      </c>
      <c r="Q16" s="27">
        <f t="shared" si="4"/>
        <v>14549334.9705</v>
      </c>
      <c r="R16" s="27">
        <f t="shared" si="10"/>
        <v>242686677.71924999</v>
      </c>
      <c r="S16" s="27">
        <f t="shared" si="11"/>
        <v>328953965.82999998</v>
      </c>
      <c r="T16" s="27">
        <f t="shared" si="12"/>
        <v>571640643.54925001</v>
      </c>
      <c r="U16" s="27">
        <f t="shared" si="5"/>
        <v>34270482.800499998</v>
      </c>
    </row>
    <row r="17" spans="1:21" x14ac:dyDescent="0.25">
      <c r="A17">
        <v>10</v>
      </c>
      <c r="B17" s="2">
        <v>3.5936180000000002</v>
      </c>
      <c r="C17" s="2">
        <v>2.139084</v>
      </c>
      <c r="D17">
        <f t="shared" si="6"/>
        <v>146972.949475</v>
      </c>
      <c r="E17">
        <f t="shared" si="7"/>
        <v>26404.683269999998</v>
      </c>
      <c r="F17" s="24">
        <f t="shared" si="8"/>
        <v>1736.3246062999999</v>
      </c>
      <c r="G17" s="24">
        <f t="shared" si="9"/>
        <v>3130.3344342199998</v>
      </c>
      <c r="H17" s="2">
        <v>652.30439999999999</v>
      </c>
      <c r="I17" s="2">
        <v>677.17960000000005</v>
      </c>
      <c r="J17" s="2">
        <f t="shared" si="0"/>
        <v>1084.0202062999999</v>
      </c>
      <c r="K17" s="2">
        <f t="shared" si="0"/>
        <v>2453.1548342199999</v>
      </c>
      <c r="L17" s="2">
        <v>117.8312</v>
      </c>
      <c r="M17" s="2">
        <v>70.138459999999995</v>
      </c>
      <c r="N17">
        <f t="shared" si="1"/>
        <v>187.96965999999998</v>
      </c>
      <c r="O17">
        <f t="shared" si="2"/>
        <v>5.7327019999999997</v>
      </c>
      <c r="P17" s="27">
        <f t="shared" si="3"/>
        <v>17801299.66</v>
      </c>
      <c r="Q17" s="27">
        <f t="shared" si="4"/>
        <v>13132959.916499997</v>
      </c>
      <c r="R17" s="27">
        <f t="shared" si="10"/>
        <v>255819637.63575</v>
      </c>
      <c r="S17" s="27">
        <f t="shared" si="11"/>
        <v>346755265.49000001</v>
      </c>
      <c r="T17" s="27">
        <f t="shared" si="12"/>
        <v>602574903.12575006</v>
      </c>
      <c r="U17" s="27">
        <f t="shared" si="5"/>
        <v>30934259.576499999</v>
      </c>
    </row>
    <row r="18" spans="1:21" x14ac:dyDescent="0.25">
      <c r="A18">
        <v>11</v>
      </c>
      <c r="B18" s="2">
        <v>3.1775660000000001</v>
      </c>
      <c r="C18" s="2">
        <v>2.086754</v>
      </c>
      <c r="D18">
        <f t="shared" ref="D18:D37" si="13">365*B18*5+D17</f>
        <v>152772.00742499999</v>
      </c>
      <c r="E18">
        <f t="shared" ref="E18:E37" si="14">365*C18*3+E17</f>
        <v>28689.678899999999</v>
      </c>
      <c r="F18" s="24">
        <f t="shared" ref="F18:F37" si="15">3500-0.012*D18</f>
        <v>1666.7359109000001</v>
      </c>
      <c r="G18" s="24">
        <f t="shared" ref="G18:G37" si="16">3500-0.014*E18</f>
        <v>3098.3444954000001</v>
      </c>
      <c r="H18" s="2">
        <v>652.45450000000005</v>
      </c>
      <c r="I18" s="2">
        <v>676.8664</v>
      </c>
      <c r="J18" s="2">
        <f t="shared" ref="J18:J37" si="17">F18-H18</f>
        <v>1014.2814109000001</v>
      </c>
      <c r="K18" s="2">
        <f t="shared" ref="K18:K37" si="18">G18-I18</f>
        <v>2421.4780954000003</v>
      </c>
      <c r="L18" s="2">
        <v>104.1893</v>
      </c>
      <c r="M18" s="2">
        <v>68.422610000000006</v>
      </c>
      <c r="N18">
        <f t="shared" ref="N18:N37" si="19">+L18+M18</f>
        <v>172.61191000000002</v>
      </c>
      <c r="O18">
        <f t="shared" ref="O18:O37" si="20">+B18+C18</f>
        <v>5.2643199999999997</v>
      </c>
      <c r="P18" s="27">
        <f t="shared" ref="P18:P37" si="21">+((B18*5)+(C18*3))*365*1000*$M$3</f>
        <v>16168107.160000002</v>
      </c>
      <c r="Q18" s="27">
        <f t="shared" ref="Q18:Q37" si="22">+((L18*5)+(M18*3))*365*$M$4</f>
        <v>11928070.370250002</v>
      </c>
      <c r="R18" s="27">
        <f t="shared" ref="R18:R37" si="23">+Q18+R17</f>
        <v>267747708.00599998</v>
      </c>
      <c r="S18" s="27">
        <f t="shared" ref="S18:S37" si="24">+P18+S17</f>
        <v>362923372.65000004</v>
      </c>
      <c r="T18" s="27">
        <f t="shared" ref="T18:T37" si="25">+U18+T17</f>
        <v>630671080.65600002</v>
      </c>
      <c r="U18" s="27">
        <f t="shared" ref="U18:U37" si="26">+P18+Q18</f>
        <v>28096177.530250005</v>
      </c>
    </row>
    <row r="19" spans="1:21" x14ac:dyDescent="0.25">
      <c r="A19">
        <v>12</v>
      </c>
      <c r="B19" s="2">
        <v>2.8272789999999999</v>
      </c>
      <c r="C19" s="2">
        <v>2.0371380000000001</v>
      </c>
      <c r="D19">
        <f t="shared" si="13"/>
        <v>157931.7916</v>
      </c>
      <c r="E19">
        <f t="shared" si="14"/>
        <v>30920.345009999997</v>
      </c>
      <c r="F19" s="24">
        <f t="shared" si="15"/>
        <v>1604.8185008</v>
      </c>
      <c r="G19" s="24">
        <f t="shared" si="16"/>
        <v>3067.1151698600002</v>
      </c>
      <c r="H19" s="2">
        <v>652.3261</v>
      </c>
      <c r="I19" s="2">
        <v>675.70320000000004</v>
      </c>
      <c r="J19" s="2">
        <f t="shared" si="17"/>
        <v>952.49240080000004</v>
      </c>
      <c r="K19" s="2">
        <f t="shared" si="18"/>
        <v>2391.4119698600002</v>
      </c>
      <c r="L19" s="2">
        <v>92.703670000000002</v>
      </c>
      <c r="M19" s="2">
        <v>66.795739999999995</v>
      </c>
      <c r="N19">
        <f t="shared" si="19"/>
        <v>159.49941000000001</v>
      </c>
      <c r="O19">
        <f t="shared" si="20"/>
        <v>4.8644169999999995</v>
      </c>
      <c r="P19" s="27">
        <f t="shared" si="21"/>
        <v>14780900.57</v>
      </c>
      <c r="Q19" s="27">
        <f t="shared" si="22"/>
        <v>10904648.98725</v>
      </c>
      <c r="R19" s="27">
        <f t="shared" si="23"/>
        <v>278652356.99325001</v>
      </c>
      <c r="S19" s="27">
        <f t="shared" si="24"/>
        <v>377704273.22000003</v>
      </c>
      <c r="T19" s="27">
        <f t="shared" si="25"/>
        <v>656356630.21325004</v>
      </c>
      <c r="U19" s="27">
        <f t="shared" si="26"/>
        <v>25685549.557250001</v>
      </c>
    </row>
    <row r="20" spans="1:21" x14ac:dyDescent="0.25">
      <c r="A20">
        <v>13</v>
      </c>
      <c r="B20" s="2">
        <v>2.5250029999999999</v>
      </c>
      <c r="C20" s="2">
        <v>1.9882169999999999</v>
      </c>
      <c r="D20">
        <f t="shared" si="13"/>
        <v>162539.92207500001</v>
      </c>
      <c r="E20">
        <f t="shared" si="14"/>
        <v>33097.442624999996</v>
      </c>
      <c r="F20" s="24">
        <f t="shared" si="15"/>
        <v>1549.5209350999999</v>
      </c>
      <c r="G20" s="24">
        <f t="shared" si="16"/>
        <v>3036.6358032500002</v>
      </c>
      <c r="H20" s="2">
        <v>652.97699999999998</v>
      </c>
      <c r="I20" s="2">
        <v>675.65639999999996</v>
      </c>
      <c r="J20" s="2">
        <f t="shared" si="17"/>
        <v>896.54393509999989</v>
      </c>
      <c r="K20" s="2">
        <f t="shared" si="18"/>
        <v>2360.9794032500004</v>
      </c>
      <c r="L20" s="2">
        <v>82.792370000000005</v>
      </c>
      <c r="M20" s="2">
        <v>65.191689999999994</v>
      </c>
      <c r="N20">
        <f t="shared" si="19"/>
        <v>147.98406</v>
      </c>
      <c r="O20">
        <f t="shared" si="20"/>
        <v>4.5132199999999996</v>
      </c>
      <c r="P20" s="27">
        <f t="shared" si="21"/>
        <v>13570456.180000002</v>
      </c>
      <c r="Q20" s="27">
        <f t="shared" si="22"/>
        <v>10011643.911</v>
      </c>
      <c r="R20" s="27">
        <f t="shared" si="23"/>
        <v>288664000.90425003</v>
      </c>
      <c r="S20" s="27">
        <f t="shared" si="24"/>
        <v>391274729.40000004</v>
      </c>
      <c r="T20" s="27">
        <f t="shared" si="25"/>
        <v>679938730.30425</v>
      </c>
      <c r="U20" s="27">
        <f t="shared" si="26"/>
        <v>23582100.091000002</v>
      </c>
    </row>
    <row r="21" spans="1:21" x14ac:dyDescent="0.25">
      <c r="A21">
        <v>14</v>
      </c>
      <c r="B21" s="2">
        <v>2.2717040000000002</v>
      </c>
      <c r="C21" s="2">
        <v>1.943543</v>
      </c>
      <c r="D21">
        <f t="shared" si="13"/>
        <v>166685.78187500002</v>
      </c>
      <c r="E21">
        <f t="shared" si="14"/>
        <v>35225.622209999994</v>
      </c>
      <c r="F21" s="24">
        <f t="shared" si="15"/>
        <v>1499.7706174999998</v>
      </c>
      <c r="G21" s="24">
        <f t="shared" si="16"/>
        <v>3006.8412890600002</v>
      </c>
      <c r="H21" s="2">
        <v>652.06330000000003</v>
      </c>
      <c r="I21" s="2">
        <v>672.99040000000002</v>
      </c>
      <c r="J21" s="2">
        <f t="shared" si="17"/>
        <v>847.70731749999982</v>
      </c>
      <c r="K21" s="2">
        <f t="shared" si="18"/>
        <v>2333.8508890600001</v>
      </c>
      <c r="L21" s="2">
        <v>74.486940000000004</v>
      </c>
      <c r="M21" s="2">
        <v>63.726849999999999</v>
      </c>
      <c r="N21">
        <f t="shared" si="19"/>
        <v>138.21379000000002</v>
      </c>
      <c r="O21">
        <f t="shared" si="20"/>
        <v>4.2152469999999997</v>
      </c>
      <c r="P21" s="27">
        <f t="shared" si="21"/>
        <v>12548078.77</v>
      </c>
      <c r="Q21" s="27">
        <f t="shared" si="22"/>
        <v>9257380.4812500011</v>
      </c>
      <c r="R21" s="27">
        <f t="shared" si="23"/>
        <v>297921381.38550001</v>
      </c>
      <c r="S21" s="27">
        <f t="shared" si="24"/>
        <v>403822808.17000002</v>
      </c>
      <c r="T21" s="27">
        <f t="shared" si="25"/>
        <v>701744189.55550003</v>
      </c>
      <c r="U21" s="27">
        <f t="shared" si="26"/>
        <v>21805459.251249999</v>
      </c>
    </row>
    <row r="22" spans="1:21" x14ac:dyDescent="0.25">
      <c r="A22">
        <v>15</v>
      </c>
      <c r="B22" s="2">
        <v>1.9846760000000001</v>
      </c>
      <c r="C22" s="2">
        <v>1.8852340000000001</v>
      </c>
      <c r="D22">
        <f t="shared" si="13"/>
        <v>170307.81557500002</v>
      </c>
      <c r="E22">
        <f t="shared" si="14"/>
        <v>37289.953439999997</v>
      </c>
      <c r="F22" s="24">
        <f t="shared" si="15"/>
        <v>1456.3062130999997</v>
      </c>
      <c r="G22" s="24">
        <f t="shared" si="16"/>
        <v>2977.9406518400001</v>
      </c>
      <c r="H22" s="2">
        <v>667.60050000000001</v>
      </c>
      <c r="I22" s="2">
        <v>685.49599999999998</v>
      </c>
      <c r="J22" s="2">
        <f t="shared" si="17"/>
        <v>788.70571309999968</v>
      </c>
      <c r="K22" s="2">
        <f t="shared" si="18"/>
        <v>2292.44465184</v>
      </c>
      <c r="L22" s="2">
        <v>65.075559999999996</v>
      </c>
      <c r="M22" s="2">
        <v>61.814970000000002</v>
      </c>
      <c r="N22">
        <f t="shared" si="19"/>
        <v>126.89053</v>
      </c>
      <c r="O22">
        <f t="shared" si="20"/>
        <v>3.86991</v>
      </c>
      <c r="P22" s="27">
        <f t="shared" si="21"/>
        <v>11372729.859999999</v>
      </c>
      <c r="Q22" s="27">
        <f t="shared" si="22"/>
        <v>8390263.0117499996</v>
      </c>
      <c r="R22" s="27">
        <f t="shared" si="23"/>
        <v>306311644.39725</v>
      </c>
      <c r="S22" s="27">
        <f t="shared" si="24"/>
        <v>415195538.03000003</v>
      </c>
      <c r="T22" s="27">
        <f t="shared" si="25"/>
        <v>721507182.42725003</v>
      </c>
      <c r="U22" s="27">
        <f t="shared" si="26"/>
        <v>19762992.871749997</v>
      </c>
    </row>
    <row r="23" spans="1:21" x14ac:dyDescent="0.25">
      <c r="A23">
        <v>16</v>
      </c>
      <c r="B23" s="2">
        <v>1.757552</v>
      </c>
      <c r="C23" s="2">
        <v>1.8291580000000001</v>
      </c>
      <c r="D23">
        <f t="shared" si="13"/>
        <v>173515.34797500001</v>
      </c>
      <c r="E23">
        <f t="shared" si="14"/>
        <v>39292.881450000001</v>
      </c>
      <c r="F23" s="24">
        <f>3500-0.012*D23</f>
        <v>1417.8158242999998</v>
      </c>
      <c r="G23" s="24">
        <f t="shared" si="16"/>
        <v>2949.8996597</v>
      </c>
      <c r="H23" s="2">
        <v>677.01</v>
      </c>
      <c r="I23" s="2">
        <v>697.53679999999997</v>
      </c>
      <c r="J23" s="2">
        <f t="shared" si="17"/>
        <v>740.80582429999981</v>
      </c>
      <c r="K23" s="2">
        <f t="shared" si="18"/>
        <v>2252.3628597000002</v>
      </c>
      <c r="L23" s="2">
        <v>57.628390000000003</v>
      </c>
      <c r="M23" s="2">
        <v>59.976300000000002</v>
      </c>
      <c r="N23">
        <f t="shared" si="19"/>
        <v>117.60469000000001</v>
      </c>
      <c r="O23">
        <f t="shared" si="20"/>
        <v>3.5867100000000001</v>
      </c>
      <c r="P23" s="27">
        <f t="shared" si="21"/>
        <v>10420920.82</v>
      </c>
      <c r="Q23" s="27">
        <f t="shared" si="22"/>
        <v>7688063.7112499997</v>
      </c>
      <c r="R23" s="27">
        <f t="shared" si="23"/>
        <v>313999708.1085</v>
      </c>
      <c r="S23" s="27">
        <f t="shared" si="24"/>
        <v>425616458.85000002</v>
      </c>
      <c r="T23" s="27">
        <f t="shared" si="25"/>
        <v>739616166.95850003</v>
      </c>
      <c r="U23" s="27">
        <f t="shared" si="26"/>
        <v>18108984.53125</v>
      </c>
    </row>
    <row r="24" spans="1:21" x14ac:dyDescent="0.25">
      <c r="A24">
        <v>17</v>
      </c>
      <c r="B24" s="2">
        <v>1.6270610000000001</v>
      </c>
      <c r="C24" s="2">
        <v>1.7964439999999999</v>
      </c>
      <c r="D24">
        <f t="shared" si="13"/>
        <v>176484.73430000001</v>
      </c>
      <c r="E24">
        <f t="shared" si="14"/>
        <v>41259.987630000003</v>
      </c>
      <c r="F24" s="24">
        <f t="shared" si="15"/>
        <v>1382.1831883999998</v>
      </c>
      <c r="G24" s="24">
        <f t="shared" si="16"/>
        <v>2922.3601731799999</v>
      </c>
      <c r="H24" s="2">
        <v>669.59130000000005</v>
      </c>
      <c r="I24" s="2">
        <v>688.30259999999998</v>
      </c>
      <c r="J24" s="2">
        <f t="shared" si="17"/>
        <v>712.59188839999979</v>
      </c>
      <c r="K24" s="2">
        <f t="shared" si="18"/>
        <v>2234.05757318</v>
      </c>
      <c r="L24" s="2">
        <v>53.349710000000002</v>
      </c>
      <c r="M24" s="2">
        <v>58.90363</v>
      </c>
      <c r="N24">
        <f t="shared" si="19"/>
        <v>112.25334000000001</v>
      </c>
      <c r="O24">
        <f t="shared" si="20"/>
        <v>3.423505</v>
      </c>
      <c r="P24" s="27">
        <f t="shared" si="21"/>
        <v>9872985.0099999998</v>
      </c>
      <c r="Q24" s="27">
        <f t="shared" si="22"/>
        <v>7283821.3020000001</v>
      </c>
      <c r="R24" s="27">
        <f t="shared" si="23"/>
        <v>321283529.41049999</v>
      </c>
      <c r="S24" s="27">
        <f t="shared" si="24"/>
        <v>435489443.86000001</v>
      </c>
      <c r="T24" s="27">
        <f t="shared" si="25"/>
        <v>756772973.27050006</v>
      </c>
      <c r="U24" s="27">
        <f t="shared" si="26"/>
        <v>17156806.311999999</v>
      </c>
    </row>
    <row r="25" spans="1:21" x14ac:dyDescent="0.25">
      <c r="A25">
        <v>18</v>
      </c>
      <c r="B25" s="2">
        <v>1.483452</v>
      </c>
      <c r="C25" s="2">
        <v>1.757898</v>
      </c>
      <c r="D25">
        <f t="shared" si="13"/>
        <v>179192.03420000002</v>
      </c>
      <c r="E25">
        <f t="shared" si="14"/>
        <v>43184.88594</v>
      </c>
      <c r="F25" s="24">
        <f t="shared" si="15"/>
        <v>1349.6955895999995</v>
      </c>
      <c r="G25" s="24">
        <f t="shared" si="16"/>
        <v>2895.4115968400001</v>
      </c>
      <c r="H25" s="2">
        <v>669.27229999999997</v>
      </c>
      <c r="I25" s="2">
        <v>685.95259999999996</v>
      </c>
      <c r="J25" s="2">
        <f t="shared" si="17"/>
        <v>680.42328959999952</v>
      </c>
      <c r="K25" s="2">
        <f t="shared" si="18"/>
        <v>2209.4589968400001</v>
      </c>
      <c r="L25" s="2">
        <v>48.640940000000001</v>
      </c>
      <c r="M25" s="2">
        <v>57.63973</v>
      </c>
      <c r="N25">
        <f t="shared" si="19"/>
        <v>106.28067</v>
      </c>
      <c r="O25">
        <f t="shared" si="20"/>
        <v>3.2413499999999997</v>
      </c>
      <c r="P25" s="27">
        <f t="shared" si="21"/>
        <v>9264396.4199999999</v>
      </c>
      <c r="Q25" s="27">
        <f t="shared" si="22"/>
        <v>6834834.8932499997</v>
      </c>
      <c r="R25" s="27">
        <f t="shared" si="23"/>
        <v>328118364.30374998</v>
      </c>
      <c r="S25" s="27">
        <f t="shared" si="24"/>
        <v>444753840.28000003</v>
      </c>
      <c r="T25" s="27">
        <f t="shared" si="25"/>
        <v>772872204.58375001</v>
      </c>
      <c r="U25" s="27">
        <f t="shared" si="26"/>
        <v>16099231.31325</v>
      </c>
    </row>
    <row r="26" spans="1:21" x14ac:dyDescent="0.25">
      <c r="A26">
        <v>19</v>
      </c>
      <c r="B26" s="2">
        <v>1.3508979999999999</v>
      </c>
      <c r="C26" s="2">
        <v>1.7188969999999999</v>
      </c>
      <c r="D26">
        <f t="shared" si="13"/>
        <v>181657.42305000001</v>
      </c>
      <c r="E26">
        <f t="shared" si="14"/>
        <v>45067.078155000003</v>
      </c>
      <c r="F26" s="24">
        <f t="shared" si="15"/>
        <v>1320.1109233999996</v>
      </c>
      <c r="G26" s="24">
        <f t="shared" si="16"/>
        <v>2869.0609058299997</v>
      </c>
      <c r="H26" s="2">
        <v>670.26009999999997</v>
      </c>
      <c r="I26" s="2">
        <v>685.19169999999997</v>
      </c>
      <c r="J26" s="2">
        <f t="shared" si="17"/>
        <v>649.85082339999963</v>
      </c>
      <c r="K26" s="2">
        <f t="shared" si="18"/>
        <v>2183.8692058299998</v>
      </c>
      <c r="L26" s="2">
        <v>44.294609999999999</v>
      </c>
      <c r="M26" s="2">
        <v>56.360939999999999</v>
      </c>
      <c r="N26">
        <f t="shared" si="19"/>
        <v>100.65555000000001</v>
      </c>
      <c r="O26">
        <f t="shared" si="20"/>
        <v>3.0697950000000001</v>
      </c>
      <c r="P26" s="27">
        <f t="shared" si="21"/>
        <v>8695162.129999999</v>
      </c>
      <c r="Q26" s="27">
        <f t="shared" si="22"/>
        <v>6414880.1647500005</v>
      </c>
      <c r="R26" s="27">
        <f t="shared" si="23"/>
        <v>334533244.46849996</v>
      </c>
      <c r="S26" s="27">
        <f t="shared" si="24"/>
        <v>453449002.41000003</v>
      </c>
      <c r="T26" s="27">
        <f t="shared" si="25"/>
        <v>787982246.87849998</v>
      </c>
      <c r="U26" s="27">
        <f t="shared" si="26"/>
        <v>15110042.294749999</v>
      </c>
    </row>
    <row r="27" spans="1:21" x14ac:dyDescent="0.25">
      <c r="A27">
        <v>20</v>
      </c>
      <c r="B27" s="2">
        <v>1.232445</v>
      </c>
      <c r="C27" s="2">
        <v>1.681068</v>
      </c>
      <c r="D27">
        <f t="shared" si="13"/>
        <v>183906.635175</v>
      </c>
      <c r="E27">
        <f t="shared" si="14"/>
        <v>46907.847615000006</v>
      </c>
      <c r="F27" s="24">
        <f t="shared" si="15"/>
        <v>1293.1203778999998</v>
      </c>
      <c r="G27" s="24">
        <f t="shared" si="16"/>
        <v>2843.2901333899999</v>
      </c>
      <c r="H27" s="2">
        <v>671.4162</v>
      </c>
      <c r="I27" s="2">
        <v>684.67560000000003</v>
      </c>
      <c r="J27" s="2">
        <f t="shared" si="17"/>
        <v>621.70417789999976</v>
      </c>
      <c r="K27" s="2">
        <f t="shared" si="18"/>
        <v>2158.6145333899999</v>
      </c>
      <c r="L27" s="2">
        <v>40.410670000000003</v>
      </c>
      <c r="M27" s="2">
        <v>55.120570000000001</v>
      </c>
      <c r="N27">
        <f t="shared" si="19"/>
        <v>95.531239999999997</v>
      </c>
      <c r="O27">
        <f t="shared" si="20"/>
        <v>2.913513</v>
      </c>
      <c r="P27" s="27">
        <f t="shared" si="21"/>
        <v>8179963.1699999999</v>
      </c>
      <c r="Q27" s="27">
        <f t="shared" si="22"/>
        <v>6034792.3605000013</v>
      </c>
      <c r="R27" s="27">
        <f t="shared" si="23"/>
        <v>340568036.82899994</v>
      </c>
      <c r="S27" s="27">
        <f t="shared" si="24"/>
        <v>461628965.58000004</v>
      </c>
      <c r="T27" s="27">
        <f t="shared" si="25"/>
        <v>802197002.40900004</v>
      </c>
      <c r="U27" s="27">
        <f t="shared" si="26"/>
        <v>14214755.530500002</v>
      </c>
    </row>
    <row r="28" spans="1:21" x14ac:dyDescent="0.25">
      <c r="A28">
        <v>21</v>
      </c>
      <c r="B28" s="2">
        <v>1.1251</v>
      </c>
      <c r="C28" s="2">
        <v>1.6434029999999999</v>
      </c>
      <c r="D28">
        <f t="shared" si="13"/>
        <v>185959.942675</v>
      </c>
      <c r="E28">
        <f t="shared" si="14"/>
        <v>48707.373900000006</v>
      </c>
      <c r="F28" s="24">
        <f t="shared" si="15"/>
        <v>1268.4806878999998</v>
      </c>
      <c r="G28" s="24">
        <f t="shared" si="16"/>
        <v>2818.0967653999996</v>
      </c>
      <c r="H28" s="2">
        <v>673.01750000000004</v>
      </c>
      <c r="I28" s="2">
        <v>685.0942</v>
      </c>
      <c r="J28" s="2">
        <f t="shared" si="17"/>
        <v>595.46318789999975</v>
      </c>
      <c r="K28" s="2">
        <f t="shared" si="18"/>
        <v>2133.0025653999996</v>
      </c>
      <c r="L28" s="2">
        <v>36.890929999999997</v>
      </c>
      <c r="M28" s="2">
        <v>53.885559999999998</v>
      </c>
      <c r="N28">
        <f t="shared" si="19"/>
        <v>90.776489999999995</v>
      </c>
      <c r="O28">
        <f t="shared" si="20"/>
        <v>2.7685029999999999</v>
      </c>
      <c r="P28" s="27">
        <f t="shared" si="21"/>
        <v>7705667.5700000003</v>
      </c>
      <c r="Q28" s="27">
        <f t="shared" si="22"/>
        <v>5684878.5952499993</v>
      </c>
      <c r="R28" s="27">
        <f t="shared" si="23"/>
        <v>346252915.42424995</v>
      </c>
      <c r="S28" s="27">
        <f t="shared" si="24"/>
        <v>469334633.15000004</v>
      </c>
      <c r="T28" s="27">
        <f t="shared" si="25"/>
        <v>815587548.57424998</v>
      </c>
      <c r="U28" s="27">
        <f t="shared" si="26"/>
        <v>13390546.16525</v>
      </c>
    </row>
    <row r="29" spans="1:21" x14ac:dyDescent="0.25">
      <c r="A29">
        <v>22</v>
      </c>
      <c r="B29" s="2">
        <v>1.0297480000000001</v>
      </c>
      <c r="C29" s="2">
        <v>1.6075250000000001</v>
      </c>
      <c r="D29">
        <f t="shared" si="13"/>
        <v>187839.23277500001</v>
      </c>
      <c r="E29">
        <f t="shared" si="14"/>
        <v>50467.613775000005</v>
      </c>
      <c r="F29" s="24">
        <f t="shared" si="15"/>
        <v>1245.9292066999997</v>
      </c>
      <c r="G29" s="24">
        <f t="shared" si="16"/>
        <v>2793.4534071499997</v>
      </c>
      <c r="H29" s="2">
        <v>674.49590000000001</v>
      </c>
      <c r="I29" s="2">
        <v>684.94299999999998</v>
      </c>
      <c r="J29" s="2">
        <f t="shared" si="17"/>
        <v>571.43330669999966</v>
      </c>
      <c r="K29" s="2">
        <f t="shared" si="18"/>
        <v>2108.51040715</v>
      </c>
      <c r="L29" s="2">
        <v>33.764429999999997</v>
      </c>
      <c r="M29" s="2">
        <v>52.709150000000001</v>
      </c>
      <c r="N29">
        <f t="shared" si="19"/>
        <v>86.473579999999998</v>
      </c>
      <c r="O29">
        <f t="shared" si="20"/>
        <v>2.6372730000000004</v>
      </c>
      <c r="P29" s="27">
        <f t="shared" si="21"/>
        <v>7279059.9500000011</v>
      </c>
      <c r="Q29" s="27">
        <f t="shared" si="22"/>
        <v>5370147.1800000006</v>
      </c>
      <c r="R29" s="27">
        <f t="shared" si="23"/>
        <v>351623062.60424995</v>
      </c>
      <c r="S29" s="27">
        <f t="shared" si="24"/>
        <v>476613693.10000002</v>
      </c>
      <c r="T29" s="27">
        <f t="shared" si="25"/>
        <v>828236755.70424998</v>
      </c>
      <c r="U29" s="27">
        <f t="shared" si="26"/>
        <v>12649207.130000003</v>
      </c>
    </row>
    <row r="30" spans="1:21" x14ac:dyDescent="0.25">
      <c r="A30">
        <v>23</v>
      </c>
      <c r="B30" s="2">
        <v>0.94344729999999999</v>
      </c>
      <c r="C30" s="2">
        <v>1.572527</v>
      </c>
      <c r="D30">
        <f t="shared" si="13"/>
        <v>189561.02409750002</v>
      </c>
      <c r="E30">
        <f t="shared" si="14"/>
        <v>52189.530840000007</v>
      </c>
      <c r="F30" s="24">
        <f t="shared" si="15"/>
        <v>1225.2677108299999</v>
      </c>
      <c r="G30" s="24">
        <f t="shared" si="16"/>
        <v>2769.3465682400001</v>
      </c>
      <c r="H30" s="2">
        <v>676.08709999999996</v>
      </c>
      <c r="I30" s="2">
        <v>685.1078</v>
      </c>
      <c r="J30" s="2">
        <f t="shared" si="17"/>
        <v>549.18061082999998</v>
      </c>
      <c r="K30" s="2">
        <f t="shared" si="18"/>
        <v>2084.2387682400004</v>
      </c>
      <c r="L30" s="2">
        <v>30.934709999999999</v>
      </c>
      <c r="M30" s="2">
        <v>51.561610000000002</v>
      </c>
      <c r="N30">
        <f t="shared" si="19"/>
        <v>82.496319999999997</v>
      </c>
      <c r="O30">
        <f t="shared" si="20"/>
        <v>2.5159742999999999</v>
      </c>
      <c r="P30" s="27">
        <f t="shared" si="21"/>
        <v>6887416.7750000004</v>
      </c>
      <c r="Q30" s="27">
        <f t="shared" si="22"/>
        <v>5081211.3915000008</v>
      </c>
      <c r="R30" s="27">
        <f t="shared" si="23"/>
        <v>356704273.99574995</v>
      </c>
      <c r="S30" s="27">
        <f t="shared" si="24"/>
        <v>483501109.875</v>
      </c>
      <c r="T30" s="27">
        <f t="shared" si="25"/>
        <v>840205383.87074995</v>
      </c>
      <c r="U30" s="27">
        <f t="shared" si="26"/>
        <v>11968628.166500002</v>
      </c>
    </row>
    <row r="31" spans="1:21" x14ac:dyDescent="0.25">
      <c r="A31">
        <v>24</v>
      </c>
      <c r="B31" s="2">
        <v>0.86564030000000003</v>
      </c>
      <c r="C31" s="2">
        <v>1.5381579999999999</v>
      </c>
      <c r="D31">
        <f t="shared" si="13"/>
        <v>191140.81764500003</v>
      </c>
      <c r="E31">
        <f t="shared" si="14"/>
        <v>53873.813850000006</v>
      </c>
      <c r="F31" s="24">
        <f t="shared" si="15"/>
        <v>1206.3101882599994</v>
      </c>
      <c r="G31" s="24">
        <f t="shared" si="16"/>
        <v>2745.7666061</v>
      </c>
      <c r="H31" s="2">
        <v>677.81579999999997</v>
      </c>
      <c r="I31" s="2">
        <v>685.58100000000002</v>
      </c>
      <c r="J31" s="2">
        <f t="shared" si="17"/>
        <v>528.49438825999948</v>
      </c>
      <c r="K31" s="2">
        <f t="shared" si="18"/>
        <v>2060.1856060999999</v>
      </c>
      <c r="L31" s="2">
        <v>28.383489999999998</v>
      </c>
      <c r="M31" s="2">
        <v>50.434669999999997</v>
      </c>
      <c r="N31">
        <f t="shared" si="19"/>
        <v>78.818159999999992</v>
      </c>
      <c r="O31">
        <f t="shared" si="20"/>
        <v>2.4037983000000001</v>
      </c>
      <c r="P31" s="27">
        <f t="shared" si="21"/>
        <v>6528153.1150000002</v>
      </c>
      <c r="Q31" s="27">
        <f t="shared" si="22"/>
        <v>4816162.4804999996</v>
      </c>
      <c r="R31" s="27">
        <f t="shared" si="23"/>
        <v>361520436.47624993</v>
      </c>
      <c r="S31" s="27">
        <f t="shared" si="24"/>
        <v>490029262.99000001</v>
      </c>
      <c r="T31" s="27">
        <f t="shared" si="25"/>
        <v>851549699.46624994</v>
      </c>
      <c r="U31" s="27">
        <f t="shared" si="26"/>
        <v>11344315.5955</v>
      </c>
    </row>
    <row r="32" spans="1:21" x14ac:dyDescent="0.25">
      <c r="A32">
        <v>25</v>
      </c>
      <c r="B32" s="2">
        <v>0.79558850000000003</v>
      </c>
      <c r="C32" s="2">
        <v>1.5054000000000001</v>
      </c>
      <c r="D32">
        <f t="shared" si="13"/>
        <v>192592.76665750003</v>
      </c>
      <c r="E32">
        <f t="shared" si="14"/>
        <v>55522.226850000006</v>
      </c>
      <c r="F32" s="24">
        <f t="shared" si="15"/>
        <v>1188.8868001099995</v>
      </c>
      <c r="G32" s="24">
        <f t="shared" si="16"/>
        <v>2722.6888240999997</v>
      </c>
      <c r="H32" s="2">
        <v>679.4085</v>
      </c>
      <c r="I32" s="2">
        <v>686.01300000000003</v>
      </c>
      <c r="J32" s="2">
        <f t="shared" si="17"/>
        <v>509.47830010999951</v>
      </c>
      <c r="K32" s="2">
        <f t="shared" si="18"/>
        <v>2036.6758240999998</v>
      </c>
      <c r="L32" s="2">
        <v>26.086559999999999</v>
      </c>
      <c r="M32" s="2">
        <v>49.360579999999999</v>
      </c>
      <c r="N32">
        <f t="shared" si="19"/>
        <v>75.44713999999999</v>
      </c>
      <c r="O32">
        <f t="shared" si="20"/>
        <v>2.3009884999999999</v>
      </c>
      <c r="P32" s="27">
        <f t="shared" si="21"/>
        <v>6200724.0250000004</v>
      </c>
      <c r="Q32" s="27">
        <f t="shared" si="22"/>
        <v>4574601.3195000002</v>
      </c>
      <c r="R32" s="27">
        <f t="shared" si="23"/>
        <v>366095037.79574996</v>
      </c>
      <c r="S32" s="27">
        <f t="shared" si="24"/>
        <v>496229987.01499999</v>
      </c>
      <c r="T32" s="27">
        <f t="shared" si="25"/>
        <v>862325024.81074989</v>
      </c>
      <c r="U32" s="27">
        <f t="shared" si="26"/>
        <v>10775325.344500002</v>
      </c>
    </row>
    <row r="33" spans="1:21" x14ac:dyDescent="0.25">
      <c r="A33">
        <v>26</v>
      </c>
      <c r="B33" s="2">
        <v>0.73216840000000005</v>
      </c>
      <c r="C33" s="2">
        <v>1.4735320000000001</v>
      </c>
      <c r="D33">
        <f t="shared" si="13"/>
        <v>193928.97398750004</v>
      </c>
      <c r="E33">
        <f t="shared" si="14"/>
        <v>57135.744390000007</v>
      </c>
      <c r="F33" s="24">
        <f t="shared" si="15"/>
        <v>1172.8523121499993</v>
      </c>
      <c r="G33" s="24">
        <f t="shared" si="16"/>
        <v>2700.09957854</v>
      </c>
      <c r="H33" s="2">
        <v>681.07060000000001</v>
      </c>
      <c r="I33" s="2">
        <v>686.61980000000005</v>
      </c>
      <c r="J33" s="2">
        <f t="shared" si="17"/>
        <v>491.78171214999929</v>
      </c>
      <c r="K33" s="2">
        <f t="shared" si="18"/>
        <v>2013.4797785400001</v>
      </c>
      <c r="L33" s="2">
        <v>24.007079999999998</v>
      </c>
      <c r="M33" s="2">
        <v>48.315669999999997</v>
      </c>
      <c r="N33">
        <f t="shared" si="19"/>
        <v>72.322749999999999</v>
      </c>
      <c r="O33">
        <f t="shared" si="20"/>
        <v>2.2057004</v>
      </c>
      <c r="P33" s="27">
        <f t="shared" si="21"/>
        <v>5899449.7400000002</v>
      </c>
      <c r="Q33" s="27">
        <f t="shared" si="22"/>
        <v>4352336.0842499994</v>
      </c>
      <c r="R33" s="27">
        <f t="shared" si="23"/>
        <v>370447373.87999994</v>
      </c>
      <c r="S33" s="27">
        <f t="shared" si="24"/>
        <v>502129436.755</v>
      </c>
      <c r="T33" s="27">
        <f t="shared" si="25"/>
        <v>872576810.63499987</v>
      </c>
      <c r="U33" s="27">
        <f t="shared" si="26"/>
        <v>10251785.82425</v>
      </c>
    </row>
    <row r="34" spans="1:21" x14ac:dyDescent="0.25">
      <c r="A34">
        <v>27</v>
      </c>
      <c r="B34" s="2">
        <v>0.6747377</v>
      </c>
      <c r="C34" s="2">
        <v>1.4428479999999999</v>
      </c>
      <c r="D34">
        <f t="shared" si="13"/>
        <v>195160.37029000005</v>
      </c>
      <c r="E34">
        <f t="shared" si="14"/>
        <v>58715.662950000005</v>
      </c>
      <c r="F34" s="24">
        <f t="shared" si="15"/>
        <v>1158.0755565199993</v>
      </c>
      <c r="G34" s="24">
        <f t="shared" si="16"/>
        <v>2677.9807186999997</v>
      </c>
      <c r="H34" s="2">
        <v>682.71180000000004</v>
      </c>
      <c r="I34" s="2">
        <v>687.11990000000003</v>
      </c>
      <c r="J34" s="2">
        <f t="shared" si="17"/>
        <v>475.36375651999924</v>
      </c>
      <c r="K34" s="2">
        <f t="shared" si="18"/>
        <v>1990.8608186999995</v>
      </c>
      <c r="L34" s="2">
        <v>22.12398</v>
      </c>
      <c r="M34" s="2">
        <v>47.309579999999997</v>
      </c>
      <c r="N34">
        <f t="shared" si="19"/>
        <v>69.43356</v>
      </c>
      <c r="O34">
        <f t="shared" si="20"/>
        <v>2.1175856999999998</v>
      </c>
      <c r="P34" s="27">
        <f t="shared" si="21"/>
        <v>5622629.7249999996</v>
      </c>
      <c r="Q34" s="27">
        <f t="shared" si="22"/>
        <v>4148111.412</v>
      </c>
      <c r="R34" s="27">
        <f t="shared" si="23"/>
        <v>374595485.29199994</v>
      </c>
      <c r="S34" s="27">
        <f t="shared" si="24"/>
        <v>507752066.48000002</v>
      </c>
      <c r="T34" s="27">
        <f t="shared" si="25"/>
        <v>882347551.77199984</v>
      </c>
      <c r="U34" s="27">
        <f t="shared" si="26"/>
        <v>9770741.1370000001</v>
      </c>
    </row>
    <row r="35" spans="1:21" x14ac:dyDescent="0.25">
      <c r="A35">
        <v>28</v>
      </c>
      <c r="B35" s="2">
        <v>0.62249489999999996</v>
      </c>
      <c r="C35" s="2">
        <v>1.41307</v>
      </c>
      <c r="D35">
        <f t="shared" si="13"/>
        <v>196296.42348250005</v>
      </c>
      <c r="E35">
        <f t="shared" si="14"/>
        <v>60262.974600000009</v>
      </c>
      <c r="F35" s="24">
        <f t="shared" si="15"/>
        <v>1144.4429182099993</v>
      </c>
      <c r="G35" s="24">
        <f t="shared" si="16"/>
        <v>2656.3183555999999</v>
      </c>
      <c r="H35" s="2">
        <v>684.30600000000004</v>
      </c>
      <c r="I35" s="2">
        <v>687.7165</v>
      </c>
      <c r="J35" s="2">
        <f t="shared" si="17"/>
        <v>460.13691820999929</v>
      </c>
      <c r="K35" s="2">
        <f t="shared" si="18"/>
        <v>1968.6018555999999</v>
      </c>
      <c r="L35" s="2">
        <v>20.410990000000002</v>
      </c>
      <c r="M35" s="2">
        <v>46.333159999999999</v>
      </c>
      <c r="N35">
        <f t="shared" si="19"/>
        <v>66.744150000000005</v>
      </c>
      <c r="O35">
        <f t="shared" si="20"/>
        <v>2.0355648999999998</v>
      </c>
      <c r="P35" s="27">
        <f t="shared" si="21"/>
        <v>5366729.6849999996</v>
      </c>
      <c r="Q35" s="27">
        <f t="shared" si="22"/>
        <v>3959319.0127500007</v>
      </c>
      <c r="R35" s="27">
        <f t="shared" si="23"/>
        <v>378554804.30474997</v>
      </c>
      <c r="S35" s="27">
        <f t="shared" si="24"/>
        <v>513118796.16500002</v>
      </c>
      <c r="T35" s="27">
        <f t="shared" si="25"/>
        <v>891673600.46974981</v>
      </c>
      <c r="U35" s="27">
        <f t="shared" si="26"/>
        <v>9326048.6977500003</v>
      </c>
    </row>
    <row r="36" spans="1:21" x14ac:dyDescent="0.25">
      <c r="A36">
        <v>29</v>
      </c>
      <c r="B36" s="2">
        <v>0.57433290000000004</v>
      </c>
      <c r="C36" s="2">
        <v>1.383934</v>
      </c>
      <c r="D36">
        <f t="shared" si="13"/>
        <v>197344.58102500005</v>
      </c>
      <c r="E36">
        <f t="shared" si="14"/>
        <v>61778.382330000008</v>
      </c>
      <c r="F36" s="24">
        <f t="shared" si="15"/>
        <v>1131.8650276999992</v>
      </c>
      <c r="G36" s="24">
        <f t="shared" si="16"/>
        <v>2635.1026473799998</v>
      </c>
      <c r="H36" s="2">
        <v>686.01430000000005</v>
      </c>
      <c r="I36" s="2">
        <v>688.48050000000001</v>
      </c>
      <c r="J36" s="2">
        <f t="shared" si="17"/>
        <v>445.8507276999992</v>
      </c>
      <c r="K36" s="2">
        <f t="shared" si="18"/>
        <v>1946.6221473799997</v>
      </c>
      <c r="L36" s="2">
        <v>18.831810000000001</v>
      </c>
      <c r="M36" s="2">
        <v>45.377809999999997</v>
      </c>
      <c r="N36">
        <f t="shared" si="19"/>
        <v>64.209620000000001</v>
      </c>
      <c r="O36">
        <f t="shared" si="20"/>
        <v>1.9582668999999999</v>
      </c>
      <c r="P36" s="27">
        <f t="shared" si="21"/>
        <v>5127130.5449999999</v>
      </c>
      <c r="Q36" s="27">
        <f t="shared" si="22"/>
        <v>3782553.9840000002</v>
      </c>
      <c r="R36" s="27">
        <f t="shared" si="23"/>
        <v>382337358.28874999</v>
      </c>
      <c r="S36" s="27">
        <f t="shared" si="24"/>
        <v>518245926.71000004</v>
      </c>
      <c r="T36" s="27">
        <f t="shared" si="25"/>
        <v>900583284.99874985</v>
      </c>
      <c r="U36" s="27">
        <f t="shared" si="26"/>
        <v>8909684.5289999992</v>
      </c>
    </row>
    <row r="37" spans="1:21" x14ac:dyDescent="0.25">
      <c r="A37">
        <v>30</v>
      </c>
      <c r="B37" s="2">
        <v>0.53122329999999995</v>
      </c>
      <c r="C37" s="2">
        <v>1.3560380000000001</v>
      </c>
      <c r="D37">
        <f t="shared" si="13"/>
        <v>198314.06354750006</v>
      </c>
      <c r="E37">
        <f t="shared" si="14"/>
        <v>63263.243940000008</v>
      </c>
      <c r="F37" s="24">
        <f t="shared" si="15"/>
        <v>1120.2312374299991</v>
      </c>
      <c r="G37" s="24">
        <f t="shared" si="16"/>
        <v>2614.31458484</v>
      </c>
      <c r="H37" s="2">
        <v>687.59280000000001</v>
      </c>
      <c r="I37" s="2">
        <v>688.88400000000001</v>
      </c>
      <c r="J37" s="2">
        <f t="shared" si="17"/>
        <v>432.63843742999904</v>
      </c>
      <c r="K37" s="2">
        <f t="shared" si="18"/>
        <v>1925.4305848399999</v>
      </c>
      <c r="L37" s="2">
        <v>17.418289999999999</v>
      </c>
      <c r="M37" s="2">
        <v>44.463149999999999</v>
      </c>
      <c r="N37">
        <f t="shared" si="19"/>
        <v>61.881439999999998</v>
      </c>
      <c r="O37">
        <f t="shared" si="20"/>
        <v>1.8872613</v>
      </c>
      <c r="P37" s="27">
        <f t="shared" si="21"/>
        <v>4908688.2649999997</v>
      </c>
      <c r="Q37" s="27">
        <f t="shared" si="22"/>
        <v>3621398.7825000002</v>
      </c>
      <c r="R37" s="27">
        <f t="shared" si="23"/>
        <v>385958757.07125002</v>
      </c>
      <c r="S37" s="27">
        <f t="shared" si="24"/>
        <v>523154614.97500002</v>
      </c>
      <c r="T37" s="27">
        <f t="shared" si="25"/>
        <v>909113372.04624987</v>
      </c>
      <c r="U37" s="27">
        <f t="shared" si="26"/>
        <v>8530087.0474999994</v>
      </c>
    </row>
    <row r="38" spans="1:21" x14ac:dyDescent="0.25">
      <c r="A38">
        <v>31</v>
      </c>
      <c r="B38" s="2">
        <v>0.49100080000000002</v>
      </c>
      <c r="C38" s="2">
        <v>1.328703</v>
      </c>
      <c r="D38">
        <f t="shared" ref="D38:D44" si="27">365*B38*5+D37</f>
        <v>199210.14000750007</v>
      </c>
      <c r="E38">
        <f t="shared" ref="E38:E44" si="28">365*C38*3+E37</f>
        <v>64718.173725000008</v>
      </c>
      <c r="F38" s="24">
        <f t="shared" ref="F38:F44" si="29">3500-0.012*D38</f>
        <v>1109.4783199099993</v>
      </c>
      <c r="G38" s="24">
        <f t="shared" ref="G38:G44" si="30">3500-0.014*E38</f>
        <v>2593.9455678499999</v>
      </c>
      <c r="H38" s="2">
        <v>689.26750000000004</v>
      </c>
      <c r="I38" s="2">
        <v>689.47389999999996</v>
      </c>
      <c r="J38" s="2">
        <f t="shared" ref="J38:J44" si="31">F38-H38</f>
        <v>420.21081990999926</v>
      </c>
      <c r="K38" s="2">
        <f t="shared" ref="K38:K44" si="32">G38-I38</f>
        <v>1904.4716678499999</v>
      </c>
      <c r="L38" s="2">
        <v>16.099430000000002</v>
      </c>
      <c r="M38" s="2">
        <v>43.566879999999998</v>
      </c>
      <c r="N38">
        <f t="shared" ref="N38:N44" si="33">+L38+M38</f>
        <v>59.666309999999996</v>
      </c>
      <c r="O38">
        <f t="shared" ref="O38:O44" si="34">+B38+C38</f>
        <v>1.8197038000000001</v>
      </c>
      <c r="P38" s="27">
        <f t="shared" ref="P38:P44" si="35">+((B38*5)+(C38*3))*365*1000*$M$3</f>
        <v>4702012.49</v>
      </c>
      <c r="Q38" s="27">
        <f t="shared" ref="Q38:Q44" si="36">+((L38*5)+(M38*3))*365*$M$4</f>
        <v>3468923.7007499998</v>
      </c>
      <c r="R38" s="27">
        <f t="shared" ref="R38:R44" si="37">+Q38+R37</f>
        <v>389427680.77200001</v>
      </c>
      <c r="S38" s="27">
        <f t="shared" ref="S38:S44" si="38">+P38+S37</f>
        <v>527856627.46500003</v>
      </c>
      <c r="T38" s="27">
        <f t="shared" ref="T38:T44" si="39">+U38+T37</f>
        <v>917284308.23699987</v>
      </c>
      <c r="U38" s="27">
        <f t="shared" ref="U38:U44" si="40">+P38+Q38</f>
        <v>8170936.1907500001</v>
      </c>
    </row>
    <row r="39" spans="1:21" x14ac:dyDescent="0.25">
      <c r="A39">
        <v>32</v>
      </c>
      <c r="B39" s="2">
        <v>0.4546634</v>
      </c>
      <c r="C39" s="2">
        <v>1.302084</v>
      </c>
      <c r="D39">
        <f t="shared" si="27"/>
        <v>200039.90071250006</v>
      </c>
      <c r="E39">
        <f t="shared" si="28"/>
        <v>66143.955705000015</v>
      </c>
      <c r="F39" s="24">
        <f t="shared" si="29"/>
        <v>1099.5211914499992</v>
      </c>
      <c r="G39" s="24">
        <f t="shared" si="30"/>
        <v>2573.9846201299997</v>
      </c>
      <c r="H39" s="2">
        <v>690.86490000000003</v>
      </c>
      <c r="I39" s="2">
        <v>690.08040000000005</v>
      </c>
      <c r="J39" s="2">
        <f t="shared" si="31"/>
        <v>408.65629144999912</v>
      </c>
      <c r="K39" s="2">
        <f t="shared" si="32"/>
        <v>1883.9042201299997</v>
      </c>
      <c r="L39" s="2">
        <v>14.907959999999999</v>
      </c>
      <c r="M39" s="2">
        <v>42.69406</v>
      </c>
      <c r="N39">
        <f t="shared" si="33"/>
        <v>57.602019999999996</v>
      </c>
      <c r="O39">
        <f t="shared" si="34"/>
        <v>1.7567474000000001</v>
      </c>
      <c r="P39" s="27">
        <f t="shared" si="35"/>
        <v>4511085.370000001</v>
      </c>
      <c r="Q39" s="27">
        <f t="shared" si="36"/>
        <v>3328066.0215000003</v>
      </c>
      <c r="R39" s="27">
        <f t="shared" si="37"/>
        <v>392755746.79350001</v>
      </c>
      <c r="S39" s="27">
        <f t="shared" si="38"/>
        <v>532367712.83500004</v>
      </c>
      <c r="T39" s="27">
        <f t="shared" si="39"/>
        <v>925123459.62849987</v>
      </c>
      <c r="U39" s="27">
        <f t="shared" si="40"/>
        <v>7839151.3915000018</v>
      </c>
    </row>
    <row r="40" spans="1:21" x14ac:dyDescent="0.25">
      <c r="A40">
        <v>33</v>
      </c>
      <c r="B40" s="2">
        <v>0.420269</v>
      </c>
      <c r="C40" s="2">
        <v>1.2762359999999999</v>
      </c>
      <c r="D40">
        <f t="shared" si="27"/>
        <v>200806.89163750006</v>
      </c>
      <c r="E40">
        <f t="shared" si="28"/>
        <v>67541.434125000014</v>
      </c>
      <c r="F40" s="24">
        <f t="shared" si="29"/>
        <v>1090.3173003499992</v>
      </c>
      <c r="G40" s="24">
        <f t="shared" si="30"/>
        <v>2554.4199222499997</v>
      </c>
      <c r="H40" s="2">
        <v>692.61590000000001</v>
      </c>
      <c r="I40" s="2">
        <v>690.76469999999995</v>
      </c>
      <c r="J40" s="2">
        <f t="shared" si="31"/>
        <v>397.70140034999918</v>
      </c>
      <c r="K40" s="2">
        <f t="shared" si="32"/>
        <v>1863.6552222499997</v>
      </c>
      <c r="L40" s="2">
        <v>13.78021</v>
      </c>
      <c r="M40" s="2">
        <v>41.846510000000002</v>
      </c>
      <c r="N40">
        <f t="shared" si="33"/>
        <v>55.626720000000006</v>
      </c>
      <c r="O40">
        <f t="shared" si="34"/>
        <v>1.6965049999999999</v>
      </c>
      <c r="P40" s="27">
        <f t="shared" si="35"/>
        <v>4328938.6900000004</v>
      </c>
      <c r="Q40" s="27">
        <f t="shared" si="36"/>
        <v>3193686.5265000002</v>
      </c>
      <c r="R40" s="27">
        <f t="shared" si="37"/>
        <v>395949433.31999999</v>
      </c>
      <c r="S40" s="27">
        <f t="shared" si="38"/>
        <v>536696651.52500004</v>
      </c>
      <c r="T40" s="27">
        <f t="shared" si="39"/>
        <v>932646084.84499991</v>
      </c>
      <c r="U40" s="27">
        <f t="shared" si="40"/>
        <v>7522625.216500001</v>
      </c>
    </row>
    <row r="41" spans="1:21" x14ac:dyDescent="0.25">
      <c r="A41">
        <v>34</v>
      </c>
      <c r="B41" s="2">
        <v>0.38695420000000003</v>
      </c>
      <c r="C41" s="2">
        <v>1.2510939999999999</v>
      </c>
      <c r="D41">
        <f t="shared" si="27"/>
        <v>201513.08305250006</v>
      </c>
      <c r="E41">
        <f t="shared" si="28"/>
        <v>68911.382055000009</v>
      </c>
      <c r="F41" s="24">
        <f t="shared" si="29"/>
        <v>1081.8430033699992</v>
      </c>
      <c r="G41" s="24">
        <f t="shared" si="30"/>
        <v>2535.2406512299999</v>
      </c>
      <c r="H41" s="2">
        <v>694.42219999999998</v>
      </c>
      <c r="I41" s="2">
        <v>691.31769999999995</v>
      </c>
      <c r="J41" s="2">
        <f t="shared" si="31"/>
        <v>387.42080336999925</v>
      </c>
      <c r="K41" s="2">
        <f t="shared" si="32"/>
        <v>1843.9229512299999</v>
      </c>
      <c r="L41" s="2">
        <v>12.687849999999999</v>
      </c>
      <c r="M41" s="2">
        <v>41.022129999999997</v>
      </c>
      <c r="N41">
        <f t="shared" si="33"/>
        <v>53.709979999999995</v>
      </c>
      <c r="O41">
        <f t="shared" si="34"/>
        <v>1.6380482000000001</v>
      </c>
      <c r="P41" s="27">
        <f t="shared" si="35"/>
        <v>4152278.69</v>
      </c>
      <c r="Q41" s="27">
        <f t="shared" si="36"/>
        <v>3063355.1369999996</v>
      </c>
      <c r="R41" s="27">
        <f t="shared" si="37"/>
        <v>399012788.45700002</v>
      </c>
      <c r="S41" s="27">
        <f t="shared" si="38"/>
        <v>540848930.21500003</v>
      </c>
      <c r="T41" s="27">
        <f t="shared" si="39"/>
        <v>939861718.67199993</v>
      </c>
      <c r="U41" s="27">
        <f t="shared" si="40"/>
        <v>7215633.8269999996</v>
      </c>
    </row>
    <row r="42" spans="1:21" x14ac:dyDescent="0.25">
      <c r="A42">
        <v>35</v>
      </c>
      <c r="B42" s="2">
        <v>0.4088039</v>
      </c>
      <c r="C42" s="2">
        <v>1.228172</v>
      </c>
      <c r="D42">
        <f t="shared" si="27"/>
        <v>202259.15017000007</v>
      </c>
      <c r="E42">
        <f t="shared" si="28"/>
        <v>70256.230395000006</v>
      </c>
      <c r="F42" s="24">
        <f t="shared" si="29"/>
        <v>1072.8901979599991</v>
      </c>
      <c r="G42" s="24">
        <f t="shared" si="30"/>
        <v>2516.4127744699999</v>
      </c>
      <c r="H42" s="2">
        <v>680.92499999999995</v>
      </c>
      <c r="I42" s="2">
        <v>690.28589999999997</v>
      </c>
      <c r="J42" s="2">
        <f t="shared" si="31"/>
        <v>391.96519795999916</v>
      </c>
      <c r="K42" s="2">
        <f t="shared" si="32"/>
        <v>1826.1268744700001</v>
      </c>
      <c r="L42" s="2">
        <v>13.40428</v>
      </c>
      <c r="M42" s="2">
        <v>40.270539999999997</v>
      </c>
      <c r="N42">
        <f t="shared" si="33"/>
        <v>53.674819999999997</v>
      </c>
      <c r="O42">
        <f t="shared" si="34"/>
        <v>1.6369758999999999</v>
      </c>
      <c r="P42" s="27">
        <f t="shared" si="35"/>
        <v>4181830.9150000005</v>
      </c>
      <c r="Q42" s="27">
        <f t="shared" si="36"/>
        <v>3085157.3534999997</v>
      </c>
      <c r="R42" s="27">
        <f t="shared" si="37"/>
        <v>402097945.81050003</v>
      </c>
      <c r="S42" s="27">
        <f t="shared" si="38"/>
        <v>545030761.13</v>
      </c>
      <c r="T42" s="27">
        <f t="shared" si="39"/>
        <v>947128706.9404999</v>
      </c>
      <c r="U42" s="27">
        <f t="shared" si="40"/>
        <v>7266988.2685000002</v>
      </c>
    </row>
    <row r="43" spans="1:21" x14ac:dyDescent="0.25">
      <c r="A43">
        <v>36</v>
      </c>
      <c r="B43" s="2">
        <v>0.35495330000000003</v>
      </c>
      <c r="C43" s="2">
        <v>1.204491</v>
      </c>
      <c r="D43">
        <f t="shared" si="27"/>
        <v>202906.93994250006</v>
      </c>
      <c r="E43">
        <f t="shared" si="28"/>
        <v>71575.14804</v>
      </c>
      <c r="F43" s="24">
        <f t="shared" si="29"/>
        <v>1065.1167206899991</v>
      </c>
      <c r="G43" s="24">
        <f t="shared" si="30"/>
        <v>2497.9479274400001</v>
      </c>
      <c r="H43" s="2">
        <v>685.36469999999997</v>
      </c>
      <c r="I43" s="2">
        <v>690.75120000000004</v>
      </c>
      <c r="J43" s="2">
        <f t="shared" si="31"/>
        <v>379.75202068999909</v>
      </c>
      <c r="K43" s="2">
        <f t="shared" si="32"/>
        <v>1807.1967274399999</v>
      </c>
      <c r="L43" s="2">
        <v>11.63857</v>
      </c>
      <c r="M43" s="2">
        <v>39.494070000000001</v>
      </c>
      <c r="N43">
        <f t="shared" si="33"/>
        <v>51.132640000000002</v>
      </c>
      <c r="O43">
        <f t="shared" si="34"/>
        <v>1.5594443</v>
      </c>
      <c r="P43" s="27">
        <f t="shared" si="35"/>
        <v>3933414.835</v>
      </c>
      <c r="Q43" s="27">
        <f t="shared" si="36"/>
        <v>2901887.8605</v>
      </c>
      <c r="R43" s="27">
        <f t="shared" si="37"/>
        <v>404999833.671</v>
      </c>
      <c r="S43" s="27">
        <f t="shared" si="38"/>
        <v>548964175.96500003</v>
      </c>
      <c r="T43" s="27">
        <f t="shared" si="39"/>
        <v>953964009.63599992</v>
      </c>
      <c r="U43" s="27">
        <f t="shared" si="40"/>
        <v>6835302.6954999994</v>
      </c>
    </row>
    <row r="44" spans="1:21" x14ac:dyDescent="0.25">
      <c r="A44">
        <v>37</v>
      </c>
      <c r="B44" s="2">
        <v>0.45287270000000002</v>
      </c>
      <c r="C44" s="2">
        <v>1.15591</v>
      </c>
      <c r="D44">
        <f t="shared" si="27"/>
        <v>203733.43262000007</v>
      </c>
      <c r="E44">
        <f t="shared" si="28"/>
        <v>72840.869489999997</v>
      </c>
      <c r="F44" s="24">
        <f t="shared" si="29"/>
        <v>1055.1988085599992</v>
      </c>
      <c r="G44" s="24">
        <f t="shared" si="30"/>
        <v>2480.22782714</v>
      </c>
      <c r="H44" s="2">
        <v>644.57560000000001</v>
      </c>
      <c r="I44" s="2">
        <v>694.78980000000001</v>
      </c>
      <c r="J44" s="2">
        <f t="shared" si="31"/>
        <v>410.62320855999917</v>
      </c>
      <c r="K44" s="2">
        <f t="shared" si="32"/>
        <v>1785.43802714</v>
      </c>
      <c r="L44" s="2">
        <v>14.84925</v>
      </c>
      <c r="M44" s="2">
        <v>37.901159999999997</v>
      </c>
      <c r="N44">
        <f t="shared" si="33"/>
        <v>52.750409999999995</v>
      </c>
      <c r="O44">
        <f t="shared" si="34"/>
        <v>1.6087826999999999</v>
      </c>
      <c r="P44" s="27">
        <f t="shared" si="35"/>
        <v>4184428.2549999999</v>
      </c>
      <c r="Q44" s="27">
        <f t="shared" si="36"/>
        <v>3087074.3152499995</v>
      </c>
      <c r="R44" s="27">
        <f t="shared" si="37"/>
        <v>408086907.98624998</v>
      </c>
      <c r="S44" s="27">
        <f t="shared" si="38"/>
        <v>553148604.22000003</v>
      </c>
      <c r="T44" s="27">
        <f t="shared" si="39"/>
        <v>961235512.20624995</v>
      </c>
      <c r="U44" s="27">
        <f t="shared" si="40"/>
        <v>7271502.5702499989</v>
      </c>
    </row>
    <row r="45" spans="1:21" x14ac:dyDescent="0.25">
      <c r="F45" s="24"/>
      <c r="G45" s="24"/>
      <c r="J45" s="2"/>
      <c r="K45" s="2"/>
      <c r="P45" s="27"/>
      <c r="Q45" s="27"/>
      <c r="R45" s="27"/>
      <c r="S45" s="27"/>
      <c r="T45" s="27"/>
      <c r="U45" s="27"/>
    </row>
    <row r="46" spans="1:21" x14ac:dyDescent="0.25">
      <c r="F46" s="24"/>
      <c r="G46" s="24"/>
      <c r="J46" s="2"/>
      <c r="K46" s="2"/>
      <c r="P46" s="27"/>
      <c r="Q46" s="27"/>
      <c r="R46" s="27"/>
      <c r="S46" s="27"/>
      <c r="T46" s="27"/>
      <c r="U46" s="27"/>
    </row>
    <row r="47" spans="1:21" x14ac:dyDescent="0.25">
      <c r="F47" s="24"/>
      <c r="G47" s="24"/>
      <c r="J47" s="2"/>
      <c r="K47" s="2"/>
      <c r="P47" s="27"/>
      <c r="Q47" s="27"/>
      <c r="R47" s="27"/>
      <c r="S47" s="27"/>
      <c r="T47" s="27"/>
      <c r="U47" s="27"/>
    </row>
    <row r="48" spans="1:21" x14ac:dyDescent="0.25">
      <c r="F48" s="24"/>
      <c r="G48" s="24"/>
      <c r="J48" s="2"/>
      <c r="K48" s="2"/>
      <c r="P48" s="27"/>
      <c r="Q48" s="27"/>
      <c r="R48" s="27"/>
      <c r="S48" s="27"/>
      <c r="T48" s="27"/>
      <c r="U48" s="27"/>
    </row>
    <row r="49" spans="6:21" x14ac:dyDescent="0.25">
      <c r="F49" s="24"/>
      <c r="G49" s="24"/>
      <c r="J49" s="2"/>
      <c r="K49" s="2"/>
      <c r="P49" s="27"/>
      <c r="Q49" s="27"/>
      <c r="R49" s="27"/>
      <c r="S49" s="27"/>
      <c r="T49" s="27"/>
      <c r="U49" s="27"/>
    </row>
    <row r="50" spans="6:21" x14ac:dyDescent="0.25">
      <c r="F50" s="24"/>
      <c r="G50" s="24"/>
      <c r="J50" s="2"/>
      <c r="K50" s="2"/>
      <c r="P50" s="27"/>
      <c r="Q50" s="27"/>
      <c r="R50" s="27"/>
      <c r="S50" s="27"/>
      <c r="T50" s="27"/>
      <c r="U50" s="27"/>
    </row>
    <row r="51" spans="6:21" x14ac:dyDescent="0.25">
      <c r="F51" s="24"/>
      <c r="G51" s="24"/>
      <c r="J51" s="2"/>
      <c r="K51" s="2"/>
      <c r="P51" s="27"/>
      <c r="Q51" s="27"/>
      <c r="R51" s="27"/>
      <c r="S51" s="27"/>
      <c r="T51" s="27"/>
      <c r="U51" s="27"/>
    </row>
    <row r="52" spans="6:21" x14ac:dyDescent="0.25">
      <c r="F52" s="24"/>
      <c r="G52" s="24"/>
      <c r="J52" s="2"/>
      <c r="K52" s="2"/>
      <c r="P52" s="27"/>
      <c r="Q52" s="27"/>
      <c r="R52" s="27"/>
      <c r="S52" s="27"/>
      <c r="T52" s="27"/>
      <c r="U52" s="27"/>
    </row>
  </sheetData>
  <mergeCells count="2">
    <mergeCell ref="A1:U2"/>
    <mergeCell ref="A3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08"/>
  <sheetViews>
    <sheetView topLeftCell="A61" zoomScale="70" zoomScaleNormal="70" workbookViewId="0">
      <selection activeCell="I34" sqref="I34"/>
    </sheetView>
  </sheetViews>
  <sheetFormatPr defaultRowHeight="15" x14ac:dyDescent="0.25"/>
  <cols>
    <col min="6" max="6" width="8.42578125" bestFit="1" customWidth="1"/>
    <col min="7" max="7" width="12.85546875" bestFit="1" customWidth="1"/>
    <col min="8" max="8" width="12.7109375" bestFit="1" customWidth="1"/>
    <col min="9" max="9" width="12.85546875" bestFit="1" customWidth="1"/>
    <col min="10" max="10" width="12.7109375" bestFit="1" customWidth="1"/>
    <col min="32" max="32" width="10.140625" customWidth="1"/>
    <col min="33" max="33" width="11.140625" customWidth="1"/>
    <col min="34" max="34" width="10" customWidth="1"/>
  </cols>
  <sheetData>
    <row r="2" spans="2:12" x14ac:dyDescent="0.25">
      <c r="B2" s="90" t="s">
        <v>68</v>
      </c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2:12" x14ac:dyDescent="0.25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2" x14ac:dyDescent="0.25">
      <c r="B4" s="30"/>
      <c r="C4" s="99" t="s">
        <v>69</v>
      </c>
      <c r="D4" s="100"/>
      <c r="E4" s="99" t="s">
        <v>70</v>
      </c>
      <c r="F4" s="100"/>
      <c r="G4" s="99" t="s">
        <v>69</v>
      </c>
      <c r="H4" s="100"/>
      <c r="I4" s="99" t="s">
        <v>70</v>
      </c>
      <c r="J4" s="100"/>
      <c r="K4" s="30"/>
      <c r="L4" s="30"/>
    </row>
    <row r="5" spans="2:12" x14ac:dyDescent="0.25">
      <c r="B5" s="15" t="s">
        <v>3</v>
      </c>
      <c r="C5" s="16" t="s">
        <v>8</v>
      </c>
      <c r="D5" s="16" t="s">
        <v>9</v>
      </c>
      <c r="E5" s="16" t="s">
        <v>8</v>
      </c>
      <c r="F5" s="16" t="s">
        <v>9</v>
      </c>
      <c r="G5" s="16" t="s">
        <v>10</v>
      </c>
      <c r="H5" s="16" t="s">
        <v>11</v>
      </c>
      <c r="I5" s="16" t="s">
        <v>10</v>
      </c>
      <c r="J5" s="16" t="s">
        <v>11</v>
      </c>
      <c r="K5" s="16" t="s">
        <v>12</v>
      </c>
      <c r="L5" s="16" t="s">
        <v>13</v>
      </c>
    </row>
    <row r="6" spans="2:12" x14ac:dyDescent="0.25">
      <c r="B6" s="3">
        <v>1</v>
      </c>
      <c r="C6" s="2">
        <v>16.732299999999999</v>
      </c>
      <c r="D6" s="2">
        <v>30.089970000000001</v>
      </c>
      <c r="E6" s="2">
        <v>548.63549999999998</v>
      </c>
      <c r="F6" s="2">
        <v>986.60590000000002</v>
      </c>
      <c r="G6" s="3">
        <f>+C6*5*365</f>
        <v>30536.447499999995</v>
      </c>
      <c r="H6" s="3">
        <f>+D6*3*365</f>
        <v>32948.517150000007</v>
      </c>
      <c r="I6" s="1">
        <f>365*E6*5</f>
        <v>1001259.7875</v>
      </c>
      <c r="J6" s="1">
        <f>365*F6*3</f>
        <v>1080333.4605</v>
      </c>
      <c r="K6" s="1">
        <f>3500-0.012*G6</f>
        <v>3133.5626299999999</v>
      </c>
      <c r="L6" s="1">
        <f>3500-0.014*H6</f>
        <v>3038.7207598999998</v>
      </c>
    </row>
    <row r="7" spans="2:12" x14ac:dyDescent="0.25">
      <c r="B7" s="3">
        <v>2</v>
      </c>
      <c r="C7" s="2">
        <v>13.19875</v>
      </c>
      <c r="D7" s="2">
        <v>24.405480000000001</v>
      </c>
      <c r="E7" s="2">
        <v>432.77390000000003</v>
      </c>
      <c r="F7" s="2">
        <v>800.21990000000005</v>
      </c>
      <c r="G7" s="3">
        <f>(C7*5*365)+G6</f>
        <v>54624.166249999995</v>
      </c>
      <c r="H7" s="3">
        <f>(D7*3*365)+H6</f>
        <v>59672.517750000014</v>
      </c>
      <c r="I7" s="1">
        <f>(365*E7*5)+I6</f>
        <v>1791072.1550000003</v>
      </c>
      <c r="J7" s="1">
        <f>(365*F7*3)+J6</f>
        <v>1956574.2510000002</v>
      </c>
      <c r="K7" s="1">
        <f t="shared" ref="K7:K15" si="0">3500-0.012*G7</f>
        <v>2844.5100050000001</v>
      </c>
      <c r="L7" s="1">
        <f t="shared" ref="L7:L15" si="1">3500-0.014*H7</f>
        <v>2664.5847514999996</v>
      </c>
    </row>
    <row r="8" spans="2:12" x14ac:dyDescent="0.25">
      <c r="B8" s="3">
        <v>3</v>
      </c>
      <c r="C8" s="2">
        <v>10.73607</v>
      </c>
      <c r="D8" s="2">
        <v>19.492840000000001</v>
      </c>
      <c r="E8" s="2">
        <v>352.02530000000002</v>
      </c>
      <c r="F8" s="2">
        <v>639.14139999999998</v>
      </c>
      <c r="G8" s="3">
        <f t="shared" ref="G8:G15" si="2">(C8*5*365)+G7</f>
        <v>74217.493999999992</v>
      </c>
      <c r="H8" s="3">
        <f t="shared" ref="H8:H15" si="3">(D8*3*365)+H7</f>
        <v>81017.177550000022</v>
      </c>
      <c r="I8" s="1">
        <f t="shared" ref="I8:I15" si="4">(365*E8*5)+I7</f>
        <v>2433518.3275000001</v>
      </c>
      <c r="J8" s="1">
        <f t="shared" ref="J8:J15" si="5">(365*F8*3)+J7</f>
        <v>2656434.0840000003</v>
      </c>
      <c r="K8" s="1">
        <f t="shared" si="0"/>
        <v>2609.3900720000001</v>
      </c>
      <c r="L8" s="1">
        <f t="shared" si="1"/>
        <v>2365.7595142999999</v>
      </c>
    </row>
    <row r="9" spans="2:12" x14ac:dyDescent="0.25">
      <c r="B9" s="3">
        <v>4</v>
      </c>
      <c r="C9" s="2">
        <v>8.8255850000000002</v>
      </c>
      <c r="D9" s="2">
        <v>15.12265</v>
      </c>
      <c r="E9" s="2">
        <v>289.38220000000001</v>
      </c>
      <c r="F9" s="2">
        <v>495.84960000000001</v>
      </c>
      <c r="G9" s="3">
        <f t="shared" si="2"/>
        <v>90324.186624999988</v>
      </c>
      <c r="H9" s="3">
        <f t="shared" si="3"/>
        <v>97576.479300000021</v>
      </c>
      <c r="I9" s="1">
        <f t="shared" si="4"/>
        <v>2961640.8425000003</v>
      </c>
      <c r="J9" s="1">
        <f t="shared" si="5"/>
        <v>3199389.3960000002</v>
      </c>
      <c r="K9" s="1">
        <f t="shared" si="0"/>
        <v>2416.1097605000004</v>
      </c>
      <c r="L9" s="1">
        <f t="shared" si="1"/>
        <v>2133.9292897999994</v>
      </c>
    </row>
    <row r="10" spans="2:12" x14ac:dyDescent="0.25">
      <c r="B10" s="3">
        <v>5</v>
      </c>
      <c r="C10" s="2">
        <v>7.3418400000000004</v>
      </c>
      <c r="D10" s="2">
        <v>11.7921</v>
      </c>
      <c r="E10" s="2">
        <v>240.73169999999999</v>
      </c>
      <c r="F10" s="2">
        <v>386.64580000000001</v>
      </c>
      <c r="G10" s="3">
        <f t="shared" si="2"/>
        <v>103723.04462499998</v>
      </c>
      <c r="H10" s="3">
        <f t="shared" si="3"/>
        <v>110488.82880000002</v>
      </c>
      <c r="I10" s="1">
        <f t="shared" si="4"/>
        <v>3400976.1950000003</v>
      </c>
      <c r="J10" s="1">
        <f t="shared" si="5"/>
        <v>3622766.5470000003</v>
      </c>
      <c r="K10" s="1">
        <f t="shared" si="0"/>
        <v>2255.3234645000002</v>
      </c>
      <c r="L10" s="1">
        <f t="shared" si="1"/>
        <v>1953.1563967999998</v>
      </c>
    </row>
    <row r="11" spans="2:12" x14ac:dyDescent="0.25">
      <c r="B11" s="3">
        <v>6</v>
      </c>
      <c r="C11" s="2">
        <v>6.2526510000000002</v>
      </c>
      <c r="D11" s="2">
        <v>9.3251439999999999</v>
      </c>
      <c r="E11" s="2">
        <v>205.01820000000001</v>
      </c>
      <c r="F11" s="2">
        <v>305.75779999999997</v>
      </c>
      <c r="G11" s="3">
        <f t="shared" si="2"/>
        <v>115134.13269999999</v>
      </c>
      <c r="H11" s="3">
        <f t="shared" si="3"/>
        <v>120699.86148000002</v>
      </c>
      <c r="I11" s="1">
        <f t="shared" si="4"/>
        <v>3775134.41</v>
      </c>
      <c r="J11" s="1">
        <f t="shared" si="5"/>
        <v>3957571.3380000005</v>
      </c>
      <c r="K11" s="1">
        <f t="shared" si="0"/>
        <v>2118.3904075999999</v>
      </c>
      <c r="L11" s="1">
        <f t="shared" si="1"/>
        <v>1810.2019392799996</v>
      </c>
    </row>
    <row r="12" spans="2:12" x14ac:dyDescent="0.25">
      <c r="B12" s="3">
        <v>7</v>
      </c>
      <c r="C12" s="2">
        <v>5.3822739999999998</v>
      </c>
      <c r="D12" s="2">
        <v>7.4817600000000004</v>
      </c>
      <c r="E12" s="2">
        <v>176.4795</v>
      </c>
      <c r="F12" s="2">
        <v>245.3159</v>
      </c>
      <c r="G12" s="3">
        <f t="shared" si="2"/>
        <v>124956.78274999998</v>
      </c>
      <c r="H12" s="3">
        <f t="shared" si="3"/>
        <v>128892.38868000002</v>
      </c>
      <c r="I12" s="1">
        <f t="shared" si="4"/>
        <v>4097209.4975000001</v>
      </c>
      <c r="J12" s="1">
        <f t="shared" si="5"/>
        <v>4226192.2485000007</v>
      </c>
      <c r="K12" s="1">
        <f t="shared" si="0"/>
        <v>2000.5186070000002</v>
      </c>
      <c r="L12" s="1">
        <f t="shared" si="1"/>
        <v>1695.5065584799997</v>
      </c>
    </row>
    <row r="13" spans="2:12" x14ac:dyDescent="0.25">
      <c r="B13" s="3">
        <v>8</v>
      </c>
      <c r="C13" s="2">
        <v>4.6306149999999997</v>
      </c>
      <c r="D13" s="2">
        <v>6.1574049999999998</v>
      </c>
      <c r="E13" s="2">
        <v>151.83330000000001</v>
      </c>
      <c r="F13" s="2">
        <v>201.89230000000001</v>
      </c>
      <c r="G13" s="3">
        <f t="shared" si="2"/>
        <v>133407.65512499999</v>
      </c>
      <c r="H13" s="3">
        <f t="shared" si="3"/>
        <v>135634.74715500002</v>
      </c>
      <c r="I13" s="1">
        <f t="shared" si="4"/>
        <v>4374305.2700000005</v>
      </c>
      <c r="J13" s="1">
        <f t="shared" si="5"/>
        <v>4447264.3170000007</v>
      </c>
      <c r="K13" s="1">
        <f t="shared" si="0"/>
        <v>1899.1081385</v>
      </c>
      <c r="L13" s="1">
        <f t="shared" si="1"/>
        <v>1601.1135398299996</v>
      </c>
    </row>
    <row r="14" spans="2:12" x14ac:dyDescent="0.25">
      <c r="B14" s="3">
        <v>9</v>
      </c>
      <c r="C14" s="2">
        <v>4.0495400000000004</v>
      </c>
      <c r="D14" s="2">
        <v>5.0458790000000002</v>
      </c>
      <c r="E14" s="2">
        <v>132.78039999999999</v>
      </c>
      <c r="F14" s="2">
        <v>165.447</v>
      </c>
      <c r="G14" s="3">
        <f t="shared" si="2"/>
        <v>140798.06562499999</v>
      </c>
      <c r="H14" s="3">
        <f>(D14*3*365)+H13</f>
        <v>141159.98466000002</v>
      </c>
      <c r="I14" s="1">
        <f t="shared" si="4"/>
        <v>4616629.5</v>
      </c>
      <c r="J14" s="1">
        <f t="shared" si="5"/>
        <v>4628428.7820000006</v>
      </c>
      <c r="K14" s="1">
        <f t="shared" si="0"/>
        <v>1810.4232125000001</v>
      </c>
      <c r="L14" s="1">
        <f t="shared" si="1"/>
        <v>1523.7602147599998</v>
      </c>
    </row>
    <row r="15" spans="2:12" x14ac:dyDescent="0.25">
      <c r="B15" s="3">
        <v>10</v>
      </c>
      <c r="C15" s="2">
        <v>3.5524840000000002</v>
      </c>
      <c r="D15" s="2">
        <v>4.1461069999999998</v>
      </c>
      <c r="E15" s="2">
        <v>116.4824</v>
      </c>
      <c r="F15" s="2">
        <v>135.94479999999999</v>
      </c>
      <c r="G15" s="3">
        <f t="shared" si="2"/>
        <v>147281.348925</v>
      </c>
      <c r="H15" s="3">
        <f t="shared" si="3"/>
        <v>145699.97182500002</v>
      </c>
      <c r="I15" s="1">
        <f t="shared" si="4"/>
        <v>4829209.88</v>
      </c>
      <c r="J15" s="1">
        <f t="shared" si="5"/>
        <v>4777288.3380000005</v>
      </c>
      <c r="K15" s="1">
        <f t="shared" si="0"/>
        <v>1732.6238129000001</v>
      </c>
      <c r="L15" s="1">
        <f t="shared" si="1"/>
        <v>1460.2003944499997</v>
      </c>
    </row>
    <row r="18" spans="2:34" ht="15.75" thickBot="1" x14ac:dyDescent="0.3"/>
    <row r="19" spans="2:34" ht="15.75" thickBot="1" x14ac:dyDescent="0.3">
      <c r="B19" s="90" t="s">
        <v>71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AF19" s="47" t="s">
        <v>15</v>
      </c>
      <c r="AG19" s="48" t="s">
        <v>16</v>
      </c>
      <c r="AH19" s="49" t="s">
        <v>17</v>
      </c>
    </row>
    <row r="20" spans="2:34" x14ac:dyDescent="0.25"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AE20" s="44" t="s">
        <v>80</v>
      </c>
      <c r="AF20" s="36">
        <v>20</v>
      </c>
      <c r="AG20" s="37">
        <v>20</v>
      </c>
      <c r="AH20" s="38">
        <v>30</v>
      </c>
    </row>
    <row r="21" spans="2:34" x14ac:dyDescent="0.25">
      <c r="B21" s="30"/>
      <c r="C21" s="99" t="s">
        <v>69</v>
      </c>
      <c r="D21" s="100"/>
      <c r="E21" s="99" t="s">
        <v>70</v>
      </c>
      <c r="F21" s="100"/>
      <c r="G21" s="99" t="s">
        <v>69</v>
      </c>
      <c r="H21" s="100"/>
      <c r="I21" s="99" t="s">
        <v>70</v>
      </c>
      <c r="J21" s="100"/>
      <c r="K21" s="30"/>
      <c r="L21" s="30"/>
      <c r="AE21" s="45" t="s">
        <v>81</v>
      </c>
      <c r="AF21" s="39">
        <v>26</v>
      </c>
      <c r="AG21" s="1">
        <v>26</v>
      </c>
      <c r="AH21" s="40">
        <v>36</v>
      </c>
    </row>
    <row r="22" spans="2:34" x14ac:dyDescent="0.25">
      <c r="B22" s="15" t="s">
        <v>3</v>
      </c>
      <c r="C22" s="16" t="s">
        <v>8</v>
      </c>
      <c r="D22" s="16" t="s">
        <v>9</v>
      </c>
      <c r="E22" s="16" t="s">
        <v>8</v>
      </c>
      <c r="F22" s="16" t="s">
        <v>9</v>
      </c>
      <c r="G22" s="16" t="s">
        <v>10</v>
      </c>
      <c r="H22" s="16" t="s">
        <v>11</v>
      </c>
      <c r="I22" s="16" t="s">
        <v>10</v>
      </c>
      <c r="J22" s="16" t="s">
        <v>11</v>
      </c>
      <c r="K22" s="16" t="s">
        <v>12</v>
      </c>
      <c r="L22" s="16" t="s">
        <v>13</v>
      </c>
      <c r="AE22" s="45" t="s">
        <v>82</v>
      </c>
      <c r="AF22" s="39">
        <v>12</v>
      </c>
      <c r="AG22" s="1">
        <v>12</v>
      </c>
      <c r="AH22" s="40">
        <v>18</v>
      </c>
    </row>
    <row r="23" spans="2:34" x14ac:dyDescent="0.25">
      <c r="B23" s="3">
        <v>1</v>
      </c>
      <c r="C23" s="2">
        <v>16.767410000000002</v>
      </c>
      <c r="D23" s="2">
        <v>30.131640000000001</v>
      </c>
      <c r="E23" s="2">
        <v>549.78689999999995</v>
      </c>
      <c r="F23" s="2">
        <v>987.97230000000002</v>
      </c>
      <c r="G23" s="3">
        <f>+C23*5*365</f>
        <v>30600.523250000002</v>
      </c>
      <c r="H23" s="3">
        <f>+D23*3*365</f>
        <v>32994.145799999998</v>
      </c>
      <c r="I23" s="1">
        <f>365*E23*5</f>
        <v>1003361.0924999999</v>
      </c>
      <c r="J23" s="1">
        <f>365*F23*3</f>
        <v>1081829.6684999999</v>
      </c>
      <c r="K23" s="1">
        <f>3500-0.012*G23</f>
        <v>3132.793721</v>
      </c>
      <c r="L23" s="1">
        <f>3500-0.014*H23</f>
        <v>3038.0819587999999</v>
      </c>
      <c r="AE23" s="45" t="s">
        <v>83</v>
      </c>
      <c r="AF23" s="39">
        <v>12</v>
      </c>
      <c r="AG23" s="1">
        <v>20</v>
      </c>
      <c r="AH23" s="40">
        <v>30</v>
      </c>
    </row>
    <row r="24" spans="2:34" ht="15.75" thickBot="1" x14ac:dyDescent="0.3">
      <c r="B24" s="3">
        <v>2</v>
      </c>
      <c r="C24" s="2">
        <v>13.241960000000001</v>
      </c>
      <c r="D24" s="2">
        <v>24.447420000000001</v>
      </c>
      <c r="E24" s="2">
        <v>434.19060000000002</v>
      </c>
      <c r="F24" s="2">
        <v>801.59479999999996</v>
      </c>
      <c r="G24" s="3">
        <f>(C24*5*365)+G23</f>
        <v>54767.100250000003</v>
      </c>
      <c r="H24" s="3">
        <f>(D24*3*365)+H23</f>
        <v>59764.070700000004</v>
      </c>
      <c r="I24" s="1">
        <f>(365*E24*5)+I23</f>
        <v>1795758.9375</v>
      </c>
      <c r="J24" s="1">
        <f>(365*F24*3)+J23</f>
        <v>1959575.9745</v>
      </c>
      <c r="K24" s="1">
        <f t="shared" ref="K24:K32" si="6">3500-0.012*G24</f>
        <v>2842.794797</v>
      </c>
      <c r="L24" s="1">
        <f t="shared" ref="L24:L32" si="7">3500-0.014*H24</f>
        <v>2663.3030101999998</v>
      </c>
      <c r="AE24" s="46" t="s">
        <v>84</v>
      </c>
      <c r="AF24" s="41">
        <v>12</v>
      </c>
      <c r="AG24" s="42">
        <v>20</v>
      </c>
      <c r="AH24" s="43">
        <v>24</v>
      </c>
    </row>
    <row r="25" spans="2:34" x14ac:dyDescent="0.25">
      <c r="B25" s="3">
        <v>3</v>
      </c>
      <c r="C25" s="2">
        <v>10.718109999999999</v>
      </c>
      <c r="D25" s="2">
        <v>19.404499999999999</v>
      </c>
      <c r="E25" s="2">
        <v>351.43639999999999</v>
      </c>
      <c r="F25" s="2">
        <v>636.24490000000003</v>
      </c>
      <c r="G25" s="3">
        <f t="shared" ref="G25:G32" si="8">(C25*5*365)+G24</f>
        <v>74327.650999999998</v>
      </c>
      <c r="H25" s="3">
        <f t="shared" ref="H25:H30" si="9">(D25*3*365)+H24</f>
        <v>81011.998200000002</v>
      </c>
      <c r="I25" s="1">
        <f t="shared" ref="I25:I32" si="10">(365*E25*5)+I24</f>
        <v>2437130.3674999997</v>
      </c>
      <c r="J25" s="1">
        <f t="shared" ref="J25:J32" si="11">(365*F25*3)+J24</f>
        <v>2656264.14</v>
      </c>
      <c r="K25" s="1">
        <f t="shared" si="6"/>
        <v>2608.0681880000002</v>
      </c>
      <c r="L25" s="1">
        <f t="shared" si="7"/>
        <v>2365.8320251999999</v>
      </c>
    </row>
    <row r="26" spans="2:34" x14ac:dyDescent="0.25">
      <c r="B26" s="3">
        <v>4</v>
      </c>
      <c r="C26" s="2">
        <v>8.7782029999999995</v>
      </c>
      <c r="D26" s="2">
        <v>15.042109999999999</v>
      </c>
      <c r="E26" s="2">
        <v>287.82859999999999</v>
      </c>
      <c r="F26" s="2">
        <v>493.2088</v>
      </c>
      <c r="G26" s="3">
        <f t="shared" si="8"/>
        <v>90347.871474999993</v>
      </c>
      <c r="H26" s="3">
        <f t="shared" si="9"/>
        <v>97483.108650000009</v>
      </c>
      <c r="I26" s="1">
        <f t="shared" si="10"/>
        <v>2962417.5624999995</v>
      </c>
      <c r="J26" s="1">
        <f t="shared" si="11"/>
        <v>3196327.7760000001</v>
      </c>
      <c r="K26" s="1">
        <f t="shared" si="6"/>
        <v>2415.8255423000001</v>
      </c>
      <c r="L26" s="1">
        <f t="shared" si="7"/>
        <v>2135.2364788999998</v>
      </c>
    </row>
    <row r="27" spans="2:34" x14ac:dyDescent="0.25">
      <c r="B27" s="3">
        <v>5</v>
      </c>
      <c r="C27" s="2">
        <v>7.3014840000000003</v>
      </c>
      <c r="D27" s="2">
        <v>11.68619</v>
      </c>
      <c r="E27" s="2">
        <v>239.4084</v>
      </c>
      <c r="F27" s="2">
        <v>383.17290000000003</v>
      </c>
      <c r="G27" s="3">
        <f t="shared" si="8"/>
        <v>103673.07977499999</v>
      </c>
      <c r="H27" s="3">
        <f t="shared" si="9"/>
        <v>110279.48670000001</v>
      </c>
      <c r="I27" s="1">
        <f t="shared" si="10"/>
        <v>3399337.8924999996</v>
      </c>
      <c r="J27" s="1">
        <f t="shared" si="11"/>
        <v>3615902.1014999999</v>
      </c>
      <c r="K27" s="1">
        <f t="shared" si="6"/>
        <v>2255.9230427000002</v>
      </c>
      <c r="L27" s="1">
        <f t="shared" si="7"/>
        <v>1956.0871861999999</v>
      </c>
    </row>
    <row r="28" spans="2:34" x14ac:dyDescent="0.25">
      <c r="B28" s="3">
        <v>6</v>
      </c>
      <c r="C28" s="2">
        <v>6.2101240000000004</v>
      </c>
      <c r="D28" s="2">
        <v>9.2219560000000005</v>
      </c>
      <c r="E28" s="2">
        <v>203.62379999999999</v>
      </c>
      <c r="F28" s="2">
        <v>302.37439999999998</v>
      </c>
      <c r="G28" s="3">
        <f t="shared" si="8"/>
        <v>115006.55607499999</v>
      </c>
      <c r="H28" s="3">
        <f t="shared" si="9"/>
        <v>120377.52852000001</v>
      </c>
      <c r="I28" s="1">
        <f t="shared" si="10"/>
        <v>3770951.3274999997</v>
      </c>
      <c r="J28" s="1">
        <f t="shared" si="11"/>
        <v>3947002.0694999998</v>
      </c>
      <c r="K28" s="1">
        <f t="shared" si="6"/>
        <v>2119.9213270999999</v>
      </c>
      <c r="L28" s="1">
        <f t="shared" si="7"/>
        <v>1814.7146007199999</v>
      </c>
    </row>
    <row r="29" spans="2:34" x14ac:dyDescent="0.25">
      <c r="B29" s="3">
        <v>7</v>
      </c>
      <c r="C29" s="2">
        <v>5.3304140000000002</v>
      </c>
      <c r="D29" s="2">
        <v>7.4220420000000003</v>
      </c>
      <c r="E29" s="2">
        <v>174.779</v>
      </c>
      <c r="F29" s="2">
        <v>243.3579</v>
      </c>
      <c r="G29" s="3">
        <f t="shared" si="8"/>
        <v>124734.56162499999</v>
      </c>
      <c r="H29" s="3">
        <f t="shared" si="9"/>
        <v>128504.66451</v>
      </c>
      <c r="I29" s="1">
        <f t="shared" si="10"/>
        <v>4089923.0024999995</v>
      </c>
      <c r="J29" s="1">
        <f t="shared" si="11"/>
        <v>4213478.97</v>
      </c>
      <c r="K29" s="1">
        <f t="shared" si="6"/>
        <v>2003.1852605000001</v>
      </c>
      <c r="L29" s="1">
        <f t="shared" si="7"/>
        <v>1700.93469686</v>
      </c>
    </row>
    <row r="30" spans="2:34" x14ac:dyDescent="0.25">
      <c r="B30" s="3">
        <v>8</v>
      </c>
      <c r="C30" s="2">
        <v>4.5773000000000001</v>
      </c>
      <c r="D30" s="2">
        <v>6.0450189999999999</v>
      </c>
      <c r="E30" s="2">
        <v>150.08519999999999</v>
      </c>
      <c r="F30" s="2">
        <v>198.2073</v>
      </c>
      <c r="G30" s="3">
        <f t="shared" si="8"/>
        <v>133088.13412499998</v>
      </c>
      <c r="H30" s="3">
        <f t="shared" si="9"/>
        <v>135123.960315</v>
      </c>
      <c r="I30" s="1">
        <f t="shared" si="10"/>
        <v>4363828.4924999997</v>
      </c>
      <c r="J30" s="1">
        <f t="shared" si="11"/>
        <v>4430515.9634999996</v>
      </c>
      <c r="K30" s="1">
        <f t="shared" si="6"/>
        <v>1902.9423905000001</v>
      </c>
      <c r="L30" s="1">
        <f t="shared" si="7"/>
        <v>1608.2645555899999</v>
      </c>
    </row>
    <row r="31" spans="2:34" x14ac:dyDescent="0.25">
      <c r="B31" s="3">
        <v>9</v>
      </c>
      <c r="C31" s="2">
        <v>4.0041320000000002</v>
      </c>
      <c r="D31" s="2">
        <v>4.9324310000000002</v>
      </c>
      <c r="E31" s="2">
        <v>131.29150000000001</v>
      </c>
      <c r="F31" s="2">
        <v>161.72710000000001</v>
      </c>
      <c r="G31" s="3">
        <f t="shared" si="8"/>
        <v>140395.67502499997</v>
      </c>
      <c r="H31" s="3">
        <f>(D31*3*365)+H30</f>
        <v>140524.97226000001</v>
      </c>
      <c r="I31" s="1">
        <f t="shared" si="10"/>
        <v>4603435.4799999995</v>
      </c>
      <c r="J31" s="1">
        <f t="shared" si="11"/>
        <v>4607607.1379999993</v>
      </c>
      <c r="K31" s="1">
        <f t="shared" si="6"/>
        <v>1815.2518997000002</v>
      </c>
      <c r="L31" s="1">
        <f t="shared" si="7"/>
        <v>1532.6503883599999</v>
      </c>
    </row>
    <row r="32" spans="2:34" x14ac:dyDescent="0.25">
      <c r="B32" s="3">
        <v>10</v>
      </c>
      <c r="C32" s="2">
        <v>3.5075769999999999</v>
      </c>
      <c r="D32" s="2">
        <v>4.0315719999999997</v>
      </c>
      <c r="E32" s="2">
        <v>115.01</v>
      </c>
      <c r="F32" s="2">
        <v>132.1893</v>
      </c>
      <c r="G32" s="3">
        <f t="shared" si="8"/>
        <v>146797.00304999997</v>
      </c>
      <c r="H32" s="3">
        <f t="shared" ref="H32" si="12">(D32*3*365)+H31</f>
        <v>144939.5436</v>
      </c>
      <c r="I32" s="1">
        <f t="shared" si="10"/>
        <v>4813328.7299999995</v>
      </c>
      <c r="J32" s="1">
        <f t="shared" si="11"/>
        <v>4752354.4214999992</v>
      </c>
      <c r="K32" s="1">
        <f t="shared" si="6"/>
        <v>1738.4359634000002</v>
      </c>
      <c r="L32" s="1">
        <f t="shared" si="7"/>
        <v>1470.8463895999998</v>
      </c>
    </row>
    <row r="36" spans="2:12" x14ac:dyDescent="0.25">
      <c r="B36" s="101" t="s">
        <v>72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3"/>
    </row>
    <row r="37" spans="2:12" x14ac:dyDescent="0.25"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6"/>
    </row>
    <row r="38" spans="2:12" x14ac:dyDescent="0.25">
      <c r="B38" s="30"/>
      <c r="C38" s="33" t="s">
        <v>69</v>
      </c>
      <c r="D38" s="32"/>
      <c r="E38" s="33" t="s">
        <v>70</v>
      </c>
      <c r="F38" s="32"/>
      <c r="G38" s="33" t="s">
        <v>69</v>
      </c>
      <c r="H38" s="32"/>
      <c r="I38" s="33" t="s">
        <v>70</v>
      </c>
      <c r="J38" s="32"/>
      <c r="K38" s="30"/>
      <c r="L38" s="30"/>
    </row>
    <row r="39" spans="2:12" x14ac:dyDescent="0.25">
      <c r="B39" s="15" t="s">
        <v>3</v>
      </c>
      <c r="C39" s="16" t="s">
        <v>8</v>
      </c>
      <c r="D39" s="16" t="s">
        <v>9</v>
      </c>
      <c r="E39" s="16" t="s">
        <v>8</v>
      </c>
      <c r="F39" s="16" t="s">
        <v>9</v>
      </c>
      <c r="G39" s="16" t="s">
        <v>10</v>
      </c>
      <c r="H39" s="16" t="s">
        <v>11</v>
      </c>
      <c r="I39" s="16" t="s">
        <v>10</v>
      </c>
      <c r="J39" s="16" t="s">
        <v>11</v>
      </c>
      <c r="K39" s="16" t="s">
        <v>12</v>
      </c>
      <c r="L39" s="16" t="s">
        <v>13</v>
      </c>
    </row>
    <row r="40" spans="2:12" x14ac:dyDescent="0.25">
      <c r="B40" s="3">
        <v>1</v>
      </c>
      <c r="C40" s="2">
        <v>15.61985</v>
      </c>
      <c r="D40" s="2">
        <v>26.802859999999999</v>
      </c>
      <c r="E40" s="2">
        <v>512.15930000000003</v>
      </c>
      <c r="F40" s="2">
        <v>878.82629999999995</v>
      </c>
      <c r="G40" s="3">
        <f>+C40*5*365</f>
        <v>28506.22625</v>
      </c>
      <c r="H40" s="3">
        <f>+D40*3*365</f>
        <v>29349.131700000002</v>
      </c>
      <c r="I40" s="1">
        <f>365*E40*5</f>
        <v>934690.72250000015</v>
      </c>
      <c r="J40" s="1">
        <f>365*F40*3</f>
        <v>962314.7984999998</v>
      </c>
      <c r="K40" s="1">
        <f>3500-0.012*G40</f>
        <v>3157.9252849999998</v>
      </c>
      <c r="L40" s="1">
        <f>3500-0.014*H40</f>
        <v>3089.1121561999998</v>
      </c>
    </row>
    <row r="41" spans="2:12" x14ac:dyDescent="0.25">
      <c r="B41" s="3">
        <v>2</v>
      </c>
      <c r="C41" s="2">
        <v>12.67548</v>
      </c>
      <c r="D41" s="2">
        <v>22.522030000000001</v>
      </c>
      <c r="E41" s="2">
        <v>415.61649999999997</v>
      </c>
      <c r="F41" s="2">
        <v>738.46410000000003</v>
      </c>
      <c r="G41" s="3">
        <f>(C41*5*365)+G40</f>
        <v>51638.977249999996</v>
      </c>
      <c r="H41" s="3">
        <f>(D41*3*365)+H40</f>
        <v>54010.754549999998</v>
      </c>
      <c r="I41" s="1">
        <f>(365*E41*5)+I40</f>
        <v>1693190.835</v>
      </c>
      <c r="J41" s="1">
        <f>(365*F41*3)+J40</f>
        <v>1770932.9879999999</v>
      </c>
      <c r="K41" s="1">
        <f t="shared" ref="K41:K49" si="13">3500-0.012*G41</f>
        <v>2880.332273</v>
      </c>
      <c r="L41" s="1">
        <f t="shared" ref="L41:L49" si="14">3500-0.014*H41</f>
        <v>2743.8494363</v>
      </c>
    </row>
    <row r="42" spans="2:12" x14ac:dyDescent="0.25">
      <c r="B42" s="3">
        <v>3</v>
      </c>
      <c r="C42" s="2">
        <v>10.45919</v>
      </c>
      <c r="D42" s="2">
        <v>18.644300000000001</v>
      </c>
      <c r="E42" s="2">
        <v>342.94650000000001</v>
      </c>
      <c r="F42" s="2">
        <v>611.3193</v>
      </c>
      <c r="G42" s="3">
        <f>(C42*5*365)+G41</f>
        <v>70726.998999999996</v>
      </c>
      <c r="H42" s="3">
        <f t="shared" ref="H42:H47" si="15">(D42*3*365)+H41</f>
        <v>74426.263049999994</v>
      </c>
      <c r="I42" s="1">
        <f>(365*E42*5)+I41</f>
        <v>2319068.1974999998</v>
      </c>
      <c r="J42" s="1">
        <f t="shared" ref="J42:J49" si="16">(365*F42*3)+J41</f>
        <v>2440327.6214999999</v>
      </c>
      <c r="K42" s="1">
        <f t="shared" si="13"/>
        <v>2651.2760120000003</v>
      </c>
      <c r="L42" s="1">
        <f t="shared" si="14"/>
        <v>2458.0323173000002</v>
      </c>
    </row>
    <row r="43" spans="2:12" x14ac:dyDescent="0.25">
      <c r="B43" s="3">
        <v>4</v>
      </c>
      <c r="C43" s="2">
        <v>8.7870279999999994</v>
      </c>
      <c r="D43" s="2">
        <v>15.07127</v>
      </c>
      <c r="E43" s="2">
        <v>288.11799999999999</v>
      </c>
      <c r="F43" s="2">
        <v>494.16460000000001</v>
      </c>
      <c r="G43" s="3">
        <f t="shared" ref="G43:G49" si="17">(C43*5*365)+G42</f>
        <v>86763.325099999987</v>
      </c>
      <c r="H43" s="3">
        <f>(D43*3*365)+H42</f>
        <v>90929.303699999989</v>
      </c>
      <c r="I43" s="1">
        <f t="shared" ref="I43:I49" si="18">(365*E43*5)+I42</f>
        <v>2844883.5474999999</v>
      </c>
      <c r="J43" s="1">
        <f>(365*F43*3)+J42</f>
        <v>2981437.8585000001</v>
      </c>
      <c r="K43" s="1">
        <f t="shared" si="13"/>
        <v>2458.8400988000003</v>
      </c>
      <c r="L43" s="1">
        <f t="shared" si="14"/>
        <v>2226.9897482000001</v>
      </c>
    </row>
    <row r="44" spans="2:12" x14ac:dyDescent="0.25">
      <c r="B44" s="3">
        <v>5</v>
      </c>
      <c r="C44" s="2">
        <v>7.4900589999999996</v>
      </c>
      <c r="D44" s="2">
        <v>12.24518</v>
      </c>
      <c r="E44" s="2">
        <v>245.5916</v>
      </c>
      <c r="F44" s="2">
        <v>401.5016</v>
      </c>
      <c r="G44" s="3">
        <f t="shared" si="17"/>
        <v>100432.68277499999</v>
      </c>
      <c r="H44" s="3">
        <f t="shared" si="15"/>
        <v>104337.77579999999</v>
      </c>
      <c r="I44" s="1">
        <f t="shared" si="18"/>
        <v>3293088.2174999998</v>
      </c>
      <c r="J44" s="1">
        <f t="shared" si="16"/>
        <v>3421082.1105</v>
      </c>
      <c r="K44" s="1">
        <f t="shared" si="13"/>
        <v>2294.8078067000001</v>
      </c>
      <c r="L44" s="1">
        <f t="shared" si="14"/>
        <v>2039.2711388</v>
      </c>
    </row>
    <row r="45" spans="2:12" x14ac:dyDescent="0.25">
      <c r="B45" s="3">
        <v>6</v>
      </c>
      <c r="C45" s="2">
        <v>6.3440859999999999</v>
      </c>
      <c r="D45" s="2">
        <v>9.9724120000000003</v>
      </c>
      <c r="E45" s="2">
        <v>208.0163</v>
      </c>
      <c r="F45" s="2">
        <v>326.98070000000001</v>
      </c>
      <c r="G45" s="3">
        <f t="shared" si="17"/>
        <v>112010.63972499999</v>
      </c>
      <c r="H45" s="3">
        <f t="shared" si="15"/>
        <v>115257.56693999999</v>
      </c>
      <c r="I45" s="1">
        <f t="shared" si="18"/>
        <v>3672717.9649999999</v>
      </c>
      <c r="J45" s="1">
        <f t="shared" si="16"/>
        <v>3779125.977</v>
      </c>
      <c r="K45" s="1">
        <f t="shared" si="13"/>
        <v>2155.8723233000001</v>
      </c>
      <c r="L45" s="1">
        <f t="shared" si="14"/>
        <v>1886.3940628400001</v>
      </c>
    </row>
    <row r="46" spans="2:12" x14ac:dyDescent="0.25">
      <c r="B46" s="3">
        <v>7</v>
      </c>
      <c r="C46" s="2">
        <v>5.5393489999999996</v>
      </c>
      <c r="D46" s="2">
        <v>8.2894210000000008</v>
      </c>
      <c r="E46" s="2">
        <v>181.62979999999999</v>
      </c>
      <c r="F46" s="2">
        <v>271.79790000000003</v>
      </c>
      <c r="G46" s="3">
        <f t="shared" si="17"/>
        <v>122119.95164999999</v>
      </c>
      <c r="H46" s="3">
        <f t="shared" si="15"/>
        <v>124334.48293499999</v>
      </c>
      <c r="I46" s="1">
        <f t="shared" si="18"/>
        <v>4004192.3499999996</v>
      </c>
      <c r="J46" s="1">
        <f t="shared" si="16"/>
        <v>4076744.6775000002</v>
      </c>
      <c r="K46" s="1">
        <f t="shared" si="13"/>
        <v>2034.5605802</v>
      </c>
      <c r="L46" s="1">
        <f t="shared" si="14"/>
        <v>1759.31723891</v>
      </c>
    </row>
    <row r="47" spans="2:12" x14ac:dyDescent="0.25">
      <c r="B47" s="3">
        <v>8</v>
      </c>
      <c r="C47" s="2">
        <v>4.8290749999999996</v>
      </c>
      <c r="D47" s="2">
        <v>6.8694709999999999</v>
      </c>
      <c r="E47" s="2">
        <v>158.34059999999999</v>
      </c>
      <c r="F47" s="2">
        <v>225.23990000000001</v>
      </c>
      <c r="G47" s="3">
        <f t="shared" si="17"/>
        <v>130933.01352499999</v>
      </c>
      <c r="H47" s="3">
        <f t="shared" si="15"/>
        <v>131856.55367999998</v>
      </c>
      <c r="I47" s="1">
        <f t="shared" si="18"/>
        <v>4293163.9449999994</v>
      </c>
      <c r="J47" s="1">
        <f t="shared" si="16"/>
        <v>4323382.3680000007</v>
      </c>
      <c r="K47" s="1">
        <f t="shared" si="13"/>
        <v>1928.8038377</v>
      </c>
      <c r="L47" s="1">
        <f t="shared" si="14"/>
        <v>1654.0082484800002</v>
      </c>
    </row>
    <row r="48" spans="2:12" x14ac:dyDescent="0.25">
      <c r="B48" s="3">
        <v>9</v>
      </c>
      <c r="C48" s="2">
        <v>4.2415060000000002</v>
      </c>
      <c r="D48" s="2">
        <v>5.7127600000000003</v>
      </c>
      <c r="E48" s="2">
        <v>139.07480000000001</v>
      </c>
      <c r="F48" s="2">
        <v>187.31299999999999</v>
      </c>
      <c r="G48" s="3">
        <f t="shared" si="17"/>
        <v>138673.761975</v>
      </c>
      <c r="H48" s="3">
        <f>(D48*3*365)+H47</f>
        <v>138112.02587999997</v>
      </c>
      <c r="I48" s="1">
        <f t="shared" si="18"/>
        <v>4546975.4549999991</v>
      </c>
      <c r="J48" s="1">
        <f t="shared" si="16"/>
        <v>4528490.1030000011</v>
      </c>
      <c r="K48" s="1">
        <f t="shared" si="13"/>
        <v>1835.9148562999999</v>
      </c>
      <c r="L48" s="1">
        <f t="shared" si="14"/>
        <v>1566.4316376800004</v>
      </c>
    </row>
    <row r="49" spans="2:14" x14ac:dyDescent="0.25">
      <c r="B49" s="3">
        <v>10</v>
      </c>
      <c r="C49" s="2">
        <v>3.749825</v>
      </c>
      <c r="D49" s="2">
        <v>4.8106949999999999</v>
      </c>
      <c r="E49" s="2">
        <v>122.95310000000001</v>
      </c>
      <c r="F49" s="2">
        <v>157.73560000000001</v>
      </c>
      <c r="G49" s="3">
        <f t="shared" si="17"/>
        <v>145517.19260000001</v>
      </c>
      <c r="H49" s="3">
        <f t="shared" ref="H49" si="19">(D49*3*365)+H48</f>
        <v>143379.73690499997</v>
      </c>
      <c r="I49" s="1">
        <f t="shared" si="18"/>
        <v>4771364.8624999989</v>
      </c>
      <c r="J49" s="1">
        <f t="shared" si="16"/>
        <v>4701210.5850000009</v>
      </c>
      <c r="K49" s="1">
        <f t="shared" si="13"/>
        <v>1753.7936887999999</v>
      </c>
      <c r="L49" s="1">
        <f t="shared" si="14"/>
        <v>1492.6836833300003</v>
      </c>
    </row>
    <row r="50" spans="2:14" x14ac:dyDescent="0.25">
      <c r="D50" s="2"/>
      <c r="F50" s="2"/>
    </row>
    <row r="52" spans="2:14" x14ac:dyDescent="0.25"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2:14" x14ac:dyDescent="0.25">
      <c r="B53" s="101" t="s">
        <v>73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3"/>
    </row>
    <row r="54" spans="2:14" x14ac:dyDescent="0.25"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6"/>
    </row>
    <row r="55" spans="2:14" x14ac:dyDescent="0.25">
      <c r="B55" s="30"/>
      <c r="C55" s="33" t="s">
        <v>69</v>
      </c>
      <c r="D55" s="32"/>
      <c r="E55" s="33" t="s">
        <v>70</v>
      </c>
      <c r="F55" s="32"/>
      <c r="G55" s="33" t="s">
        <v>69</v>
      </c>
      <c r="H55" s="32"/>
      <c r="I55" s="33" t="s">
        <v>70</v>
      </c>
      <c r="J55" s="32"/>
      <c r="K55" s="30"/>
      <c r="L55" s="30"/>
      <c r="M55" s="35" t="s">
        <v>74</v>
      </c>
      <c r="N55" s="35" t="s">
        <v>75</v>
      </c>
    </row>
    <row r="56" spans="2:14" x14ac:dyDescent="0.25">
      <c r="B56" s="15" t="s">
        <v>3</v>
      </c>
      <c r="C56" s="16" t="s">
        <v>8</v>
      </c>
      <c r="D56" s="16" t="s">
        <v>9</v>
      </c>
      <c r="E56" s="16" t="s">
        <v>8</v>
      </c>
      <c r="F56" s="16" t="s">
        <v>9</v>
      </c>
      <c r="G56" s="16" t="s">
        <v>10</v>
      </c>
      <c r="H56" s="16" t="s">
        <v>11</v>
      </c>
      <c r="I56" s="16" t="s">
        <v>10</v>
      </c>
      <c r="J56" s="16" t="s">
        <v>11</v>
      </c>
      <c r="K56" s="16" t="s">
        <v>12</v>
      </c>
      <c r="L56" s="16" t="s">
        <v>13</v>
      </c>
      <c r="M56" s="35"/>
      <c r="N56" s="35"/>
    </row>
    <row r="57" spans="2:14" x14ac:dyDescent="0.25">
      <c r="B57" s="3">
        <v>1</v>
      </c>
      <c r="C57" s="2">
        <v>16.135590000000001</v>
      </c>
      <c r="D57" s="2">
        <v>30.087949999999999</v>
      </c>
      <c r="E57" s="2">
        <v>529.07010000000002</v>
      </c>
      <c r="F57" s="2">
        <v>986.53970000000004</v>
      </c>
      <c r="G57" s="3">
        <f>+C57*5*365</f>
        <v>29447.451750000004</v>
      </c>
      <c r="H57" s="3">
        <f>+D57*3*365</f>
        <v>32946.305249999998</v>
      </c>
      <c r="I57" s="1">
        <f>365*E57*5</f>
        <v>965552.9325</v>
      </c>
      <c r="J57" s="1">
        <f>365*F57*3</f>
        <v>1080260.9715</v>
      </c>
      <c r="K57" s="1">
        <f>3500-0.012*G57</f>
        <v>3146.6305790000001</v>
      </c>
      <c r="L57" s="1">
        <f>3500-0.014*H57</f>
        <v>3038.7517265000001</v>
      </c>
      <c r="M57" s="35">
        <f>+G57+H57</f>
        <v>62393.756999999998</v>
      </c>
      <c r="N57" s="35">
        <f>+I57+J57</f>
        <v>2045813.9040000001</v>
      </c>
    </row>
    <row r="58" spans="2:14" x14ac:dyDescent="0.25">
      <c r="B58" s="3">
        <v>2</v>
      </c>
      <c r="C58" s="2">
        <v>12.93285</v>
      </c>
      <c r="D58" s="2">
        <v>24.301159999999999</v>
      </c>
      <c r="E58" s="2">
        <v>424.05549999999999</v>
      </c>
      <c r="F58" s="2">
        <v>796.79930000000002</v>
      </c>
      <c r="G58" s="3">
        <f>(C58*5*365)+G57</f>
        <v>53049.903000000006</v>
      </c>
      <c r="H58" s="3">
        <f>(D58*3*365)+H57</f>
        <v>59556.075449999997</v>
      </c>
      <c r="I58" s="1">
        <f>(365*E58*5)+I57</f>
        <v>1739454.2200000002</v>
      </c>
      <c r="J58" s="1">
        <f>(365*F58*3)+J57</f>
        <v>1952756.2050000001</v>
      </c>
      <c r="K58" s="1">
        <f t="shared" ref="K58:K66" si="20">3500-0.012*G58</f>
        <v>2863.4011639999999</v>
      </c>
      <c r="L58" s="1">
        <f t="shared" ref="L58:L66" si="21">3500-0.014*H58</f>
        <v>2666.2149436999998</v>
      </c>
      <c r="M58" s="35">
        <f t="shared" ref="M58:M66" si="22">+G58+H58</f>
        <v>112605.97845</v>
      </c>
      <c r="N58" s="35">
        <f t="shared" ref="N58:N66" si="23">+I58+J58</f>
        <v>3692210.4250000003</v>
      </c>
    </row>
    <row r="59" spans="2:14" x14ac:dyDescent="0.25">
      <c r="B59" s="3">
        <v>3</v>
      </c>
      <c r="C59" s="2">
        <v>10.560560000000001</v>
      </c>
      <c r="D59" s="2">
        <v>19.513380000000002</v>
      </c>
      <c r="E59" s="2">
        <v>346.2704</v>
      </c>
      <c r="F59" s="2">
        <v>639.81510000000003</v>
      </c>
      <c r="G59" s="3">
        <f>(C59*5*365)+G58</f>
        <v>72322.925000000003</v>
      </c>
      <c r="H59" s="3">
        <f t="shared" ref="H59" si="24">(D59*3*365)+H58</f>
        <v>80923.226549999992</v>
      </c>
      <c r="I59" s="1">
        <f>(365*E59*5)+I58</f>
        <v>2371397.7000000002</v>
      </c>
      <c r="J59" s="1">
        <f t="shared" ref="J59" si="25">(365*F59*3)+J58</f>
        <v>2653353.7395000001</v>
      </c>
      <c r="K59" s="1">
        <f t="shared" si="20"/>
        <v>2632.1248999999998</v>
      </c>
      <c r="L59" s="1">
        <f t="shared" si="21"/>
        <v>2367.0748283000003</v>
      </c>
      <c r="M59" s="35">
        <f t="shared" si="22"/>
        <v>153246.15155000001</v>
      </c>
      <c r="N59" s="35">
        <f t="shared" si="23"/>
        <v>5024751.4395000003</v>
      </c>
    </row>
    <row r="60" spans="2:14" x14ac:dyDescent="0.25">
      <c r="B60" s="3">
        <v>4</v>
      </c>
      <c r="C60" s="2">
        <v>8.8089099999999991</v>
      </c>
      <c r="D60" s="2">
        <v>15.144439999999999</v>
      </c>
      <c r="E60" s="2">
        <v>288.83550000000002</v>
      </c>
      <c r="F60" s="2">
        <v>496.5641</v>
      </c>
      <c r="G60" s="3">
        <f t="shared" ref="G60:G66" si="26">(C60*5*365)+G59</f>
        <v>88399.185750000004</v>
      </c>
      <c r="H60" s="3">
        <f>(D60*3*365)+H59</f>
        <v>97506.388349999994</v>
      </c>
      <c r="I60" s="1">
        <f t="shared" ref="I60:I66" si="27">(365*E60*5)+I59</f>
        <v>2898522.4875000003</v>
      </c>
      <c r="J60" s="1">
        <f>(365*F60*3)+J59</f>
        <v>3197091.429</v>
      </c>
      <c r="K60" s="1">
        <f t="shared" si="20"/>
        <v>2439.2097709999998</v>
      </c>
      <c r="L60" s="1">
        <f t="shared" si="21"/>
        <v>2134.9105631000002</v>
      </c>
      <c r="M60" s="35">
        <f t="shared" si="22"/>
        <v>185905.5741</v>
      </c>
      <c r="N60" s="35">
        <f t="shared" si="23"/>
        <v>6095613.9165000003</v>
      </c>
    </row>
    <row r="61" spans="2:14" x14ac:dyDescent="0.25">
      <c r="B61" s="3">
        <v>5</v>
      </c>
      <c r="C61" s="2">
        <v>7.4340900000000003</v>
      </c>
      <c r="D61" s="2">
        <v>11.7446</v>
      </c>
      <c r="E61" s="2">
        <v>243.75649999999999</v>
      </c>
      <c r="F61" s="2">
        <v>385.0881</v>
      </c>
      <c r="G61" s="3">
        <f t="shared" si="26"/>
        <v>101966.40000000001</v>
      </c>
      <c r="H61" s="3">
        <f t="shared" ref="H61:H64" si="28">(D61*3*365)+H60</f>
        <v>110366.72534999999</v>
      </c>
      <c r="I61" s="1">
        <f t="shared" si="27"/>
        <v>3343378.1</v>
      </c>
      <c r="J61" s="1">
        <f t="shared" ref="J61:J66" si="29">(365*F61*3)+J60</f>
        <v>3618762.8985000001</v>
      </c>
      <c r="K61" s="1">
        <f t="shared" si="20"/>
        <v>2276.4031999999997</v>
      </c>
      <c r="L61" s="1">
        <f t="shared" si="21"/>
        <v>1954.8658451000001</v>
      </c>
      <c r="M61" s="35">
        <f t="shared" si="22"/>
        <v>212333.12534999999</v>
      </c>
      <c r="N61" s="35">
        <f t="shared" si="23"/>
        <v>6962140.9985000007</v>
      </c>
    </row>
    <row r="62" spans="2:14" x14ac:dyDescent="0.25">
      <c r="B62" s="3">
        <v>6</v>
      </c>
      <c r="C62" s="2">
        <v>6.349367</v>
      </c>
      <c r="D62" s="2">
        <v>9.3195399999999999</v>
      </c>
      <c r="E62" s="2">
        <v>208.18950000000001</v>
      </c>
      <c r="F62" s="2">
        <v>305.57400000000001</v>
      </c>
      <c r="G62" s="3">
        <f t="shared" si="26"/>
        <v>113553.99477500001</v>
      </c>
      <c r="H62" s="3">
        <f t="shared" si="28"/>
        <v>120571.62164999999</v>
      </c>
      <c r="I62" s="1">
        <f t="shared" si="27"/>
        <v>3723323.9375</v>
      </c>
      <c r="J62" s="1">
        <f t="shared" si="29"/>
        <v>3953366.4285000004</v>
      </c>
      <c r="K62" s="1">
        <f t="shared" si="20"/>
        <v>2137.3520626999998</v>
      </c>
      <c r="L62" s="1">
        <f t="shared" si="21"/>
        <v>1811.9972969000003</v>
      </c>
      <c r="M62" s="35">
        <f t="shared" si="22"/>
        <v>234125.61642500001</v>
      </c>
      <c r="N62" s="35">
        <f t="shared" si="23"/>
        <v>7676690.3660000004</v>
      </c>
    </row>
    <row r="63" spans="2:14" x14ac:dyDescent="0.25">
      <c r="B63" s="3">
        <v>7</v>
      </c>
      <c r="C63" s="2">
        <v>5.4573850000000004</v>
      </c>
      <c r="D63" s="2">
        <v>7.5438260000000001</v>
      </c>
      <c r="E63" s="2">
        <v>178.94229999999999</v>
      </c>
      <c r="F63" s="2">
        <v>247.351</v>
      </c>
      <c r="G63" s="3">
        <f t="shared" si="26"/>
        <v>123513.72240000001</v>
      </c>
      <c r="H63" s="3">
        <f t="shared" si="28"/>
        <v>128832.11111999999</v>
      </c>
      <c r="I63" s="1">
        <f t="shared" si="27"/>
        <v>4049893.6349999998</v>
      </c>
      <c r="J63" s="1">
        <f t="shared" si="29"/>
        <v>4224215.7735000001</v>
      </c>
      <c r="K63" s="1">
        <f t="shared" si="20"/>
        <v>2017.8353311999997</v>
      </c>
      <c r="L63" s="1">
        <f t="shared" si="21"/>
        <v>1696.3504443200002</v>
      </c>
      <c r="M63" s="35">
        <f t="shared" si="22"/>
        <v>252345.83351999999</v>
      </c>
      <c r="N63" s="35">
        <f t="shared" si="23"/>
        <v>8274109.4084999999</v>
      </c>
    </row>
    <row r="64" spans="2:14" x14ac:dyDescent="0.25">
      <c r="B64" s="3">
        <v>8</v>
      </c>
      <c r="C64" s="2">
        <v>4.6967509999999999</v>
      </c>
      <c r="D64" s="2">
        <v>6.1749460000000003</v>
      </c>
      <c r="E64" s="2">
        <v>154.0018</v>
      </c>
      <c r="F64" s="2">
        <v>202.4674</v>
      </c>
      <c r="G64" s="3">
        <f t="shared" si="26"/>
        <v>132085.29297500002</v>
      </c>
      <c r="H64" s="3">
        <f t="shared" si="28"/>
        <v>135593.67698999998</v>
      </c>
      <c r="I64" s="1">
        <f t="shared" si="27"/>
        <v>4330946.92</v>
      </c>
      <c r="J64" s="1">
        <f t="shared" si="29"/>
        <v>4445917.5765000004</v>
      </c>
      <c r="K64" s="1">
        <f t="shared" si="20"/>
        <v>1914.9764842999998</v>
      </c>
      <c r="L64" s="1">
        <f t="shared" si="21"/>
        <v>1601.6885221400003</v>
      </c>
      <c r="M64" s="35">
        <f t="shared" si="22"/>
        <v>267678.969965</v>
      </c>
      <c r="N64" s="35">
        <f t="shared" si="23"/>
        <v>8776864.4965000004</v>
      </c>
    </row>
    <row r="65" spans="2:14" x14ac:dyDescent="0.25">
      <c r="B65" s="3">
        <v>9</v>
      </c>
      <c r="C65" s="2">
        <v>4.1194559999999996</v>
      </c>
      <c r="D65" s="2">
        <v>5.0641749999999996</v>
      </c>
      <c r="E65" s="2">
        <v>135.0729</v>
      </c>
      <c r="F65" s="2">
        <v>166.04689999999999</v>
      </c>
      <c r="G65" s="3">
        <f t="shared" si="26"/>
        <v>139603.30017500001</v>
      </c>
      <c r="H65" s="3">
        <f>(D65*3*365)+H64</f>
        <v>141138.94861499997</v>
      </c>
      <c r="I65" s="1">
        <f t="shared" si="27"/>
        <v>4577454.9625000004</v>
      </c>
      <c r="J65" s="1">
        <f t="shared" si="29"/>
        <v>4627738.932</v>
      </c>
      <c r="K65" s="1">
        <f t="shared" si="20"/>
        <v>1824.7603978999998</v>
      </c>
      <c r="L65" s="1">
        <f t="shared" si="21"/>
        <v>1524.0547193900004</v>
      </c>
      <c r="M65" s="35">
        <f t="shared" si="22"/>
        <v>280742.24878999998</v>
      </c>
      <c r="N65" s="35">
        <f t="shared" si="23"/>
        <v>9205193.8945000004</v>
      </c>
    </row>
    <row r="66" spans="2:14" x14ac:dyDescent="0.25">
      <c r="B66" s="3">
        <v>10</v>
      </c>
      <c r="C66" s="2">
        <v>3.6245980000000002</v>
      </c>
      <c r="D66" s="2">
        <v>4.1590220000000002</v>
      </c>
      <c r="E66" s="2">
        <v>118.84699999999999</v>
      </c>
      <c r="F66" s="2">
        <v>136.3682</v>
      </c>
      <c r="G66" s="3">
        <f t="shared" si="26"/>
        <v>146218.191525</v>
      </c>
      <c r="H66" s="3">
        <f t="shared" ref="H66" si="30">(D66*3*365)+H65</f>
        <v>145693.07770499997</v>
      </c>
      <c r="I66" s="1">
        <f t="shared" si="27"/>
        <v>4794350.7375000007</v>
      </c>
      <c r="J66" s="1">
        <f t="shared" si="29"/>
        <v>4777062.1109999996</v>
      </c>
      <c r="K66" s="1">
        <f t="shared" si="20"/>
        <v>1745.3817016999999</v>
      </c>
      <c r="L66" s="1">
        <f t="shared" si="21"/>
        <v>1460.2969121300002</v>
      </c>
      <c r="M66" s="35">
        <f t="shared" si="22"/>
        <v>291911.26922999998</v>
      </c>
      <c r="N66" s="35">
        <f t="shared" si="23"/>
        <v>9571412.8485000003</v>
      </c>
    </row>
    <row r="67" spans="2:14" x14ac:dyDescent="0.25">
      <c r="D67" s="2"/>
      <c r="F67" s="2"/>
    </row>
    <row r="70" spans="2:14" x14ac:dyDescent="0.25">
      <c r="B70" s="101" t="s">
        <v>76</v>
      </c>
      <c r="C70" s="102"/>
      <c r="D70" s="102"/>
      <c r="E70" s="102"/>
      <c r="F70" s="102"/>
      <c r="G70" s="102"/>
      <c r="H70" s="102"/>
      <c r="I70" s="102"/>
      <c r="J70" s="102"/>
      <c r="K70" s="102"/>
      <c r="L70" s="103"/>
    </row>
    <row r="71" spans="2:14" x14ac:dyDescent="0.25">
      <c r="B71" s="104"/>
      <c r="C71" s="105"/>
      <c r="D71" s="105"/>
      <c r="E71" s="105"/>
      <c r="F71" s="105"/>
      <c r="G71" s="105"/>
      <c r="H71" s="105"/>
      <c r="I71" s="105"/>
      <c r="J71" s="105"/>
      <c r="K71" s="105"/>
      <c r="L71" s="106"/>
    </row>
    <row r="72" spans="2:14" x14ac:dyDescent="0.25">
      <c r="B72" s="30"/>
      <c r="C72" s="33" t="s">
        <v>69</v>
      </c>
      <c r="D72" s="32"/>
      <c r="E72" s="33" t="s">
        <v>70</v>
      </c>
      <c r="F72" s="32"/>
      <c r="G72" s="33" t="s">
        <v>69</v>
      </c>
      <c r="H72" s="32"/>
      <c r="I72" s="33" t="s">
        <v>70</v>
      </c>
      <c r="J72" s="32"/>
      <c r="K72" s="30"/>
      <c r="L72" s="30"/>
      <c r="M72" s="35" t="s">
        <v>74</v>
      </c>
      <c r="N72" s="35" t="s">
        <v>75</v>
      </c>
    </row>
    <row r="73" spans="2:14" x14ac:dyDescent="0.25">
      <c r="B73" s="15" t="s">
        <v>3</v>
      </c>
      <c r="C73" s="16" t="s">
        <v>8</v>
      </c>
      <c r="D73" s="16" t="s">
        <v>9</v>
      </c>
      <c r="E73" s="16" t="s">
        <v>8</v>
      </c>
      <c r="F73" s="16" t="s">
        <v>9</v>
      </c>
      <c r="G73" s="16" t="s">
        <v>10</v>
      </c>
      <c r="H73" s="16" t="s">
        <v>11</v>
      </c>
      <c r="I73" s="16" t="s">
        <v>10</v>
      </c>
      <c r="J73" s="16" t="s">
        <v>11</v>
      </c>
      <c r="K73" s="16" t="s">
        <v>12</v>
      </c>
      <c r="L73" s="16" t="s">
        <v>13</v>
      </c>
      <c r="M73" s="35"/>
      <c r="N73" s="35"/>
    </row>
    <row r="74" spans="2:14" x14ac:dyDescent="0.25">
      <c r="B74" s="3">
        <v>1</v>
      </c>
      <c r="C74" s="2">
        <v>16.04064</v>
      </c>
      <c r="D74" s="2">
        <v>29.774170000000002</v>
      </c>
      <c r="E74" s="2">
        <v>525.95669999999996</v>
      </c>
      <c r="F74" s="2">
        <v>976.25130000000001</v>
      </c>
      <c r="G74" s="3">
        <f>+C74*5*365</f>
        <v>29274.167999999998</v>
      </c>
      <c r="H74" s="3">
        <f>+D74*3*365</f>
        <v>32602.716150000004</v>
      </c>
      <c r="I74" s="1">
        <f>365*E74*5</f>
        <v>959870.9774999998</v>
      </c>
      <c r="J74" s="1">
        <f>365*F74*3</f>
        <v>1068995.1735</v>
      </c>
      <c r="K74" s="1">
        <f>3500-0.012*G74</f>
        <v>3148.7099840000001</v>
      </c>
      <c r="L74" s="1">
        <f>3500-0.014*H74</f>
        <v>3043.5619738999999</v>
      </c>
      <c r="M74" s="35">
        <f>+G74+H74</f>
        <v>61876.884149999998</v>
      </c>
      <c r="N74" s="35">
        <f>+I74+J74</f>
        <v>2028866.1509999998</v>
      </c>
    </row>
    <row r="75" spans="2:14" x14ac:dyDescent="0.25">
      <c r="B75" s="3">
        <v>2</v>
      </c>
      <c r="C75" s="2">
        <v>12.90071</v>
      </c>
      <c r="D75" s="2">
        <v>24.239599999999999</v>
      </c>
      <c r="E75" s="2">
        <v>423.00139999999999</v>
      </c>
      <c r="F75" s="2">
        <v>794.78099999999995</v>
      </c>
      <c r="G75" s="3">
        <f>(C75*5*365)+G74</f>
        <v>52817.963749999995</v>
      </c>
      <c r="H75" s="3">
        <f>(D75*3*365)+H74</f>
        <v>59145.078150000001</v>
      </c>
      <c r="I75" s="1">
        <f>(365*E75*5)+I74</f>
        <v>1731848.5324999997</v>
      </c>
      <c r="J75" s="1">
        <f>(365*F75*3)+J74</f>
        <v>1939280.3685000001</v>
      </c>
      <c r="K75" s="1">
        <f t="shared" ref="K75:K83" si="31">3500-0.012*G75</f>
        <v>2866.1844350000001</v>
      </c>
      <c r="L75" s="1">
        <f t="shared" ref="L75:L83" si="32">3500-0.014*H75</f>
        <v>2671.9689059000002</v>
      </c>
      <c r="M75" s="35">
        <f t="shared" ref="M75:M83" si="33">+G75+H75</f>
        <v>111963.0419</v>
      </c>
      <c r="N75" s="35">
        <f t="shared" ref="N75:N83" si="34">+I75+J75</f>
        <v>3671128.9009999996</v>
      </c>
    </row>
    <row r="76" spans="2:14" x14ac:dyDescent="0.25">
      <c r="B76" s="3">
        <v>3</v>
      </c>
      <c r="C76" s="2">
        <v>10.62881</v>
      </c>
      <c r="D76" s="2">
        <v>16.69716</v>
      </c>
      <c r="E76" s="2">
        <v>348.50810000000001</v>
      </c>
      <c r="F76" s="2">
        <v>547.47540000000004</v>
      </c>
      <c r="G76" s="3">
        <f>(C76*5*365)+G75</f>
        <v>72215.541999999987</v>
      </c>
      <c r="H76" s="3">
        <f t="shared" ref="H76" si="35">(D76*3*365)+H75</f>
        <v>77428.46835000001</v>
      </c>
      <c r="I76" s="1">
        <f>(365*E76*5)+I75</f>
        <v>2367875.8149999995</v>
      </c>
      <c r="J76" s="1">
        <f t="shared" ref="J76" si="36">(365*F76*3)+J75</f>
        <v>2538765.9314999999</v>
      </c>
      <c r="K76" s="1">
        <f t="shared" si="31"/>
        <v>2633.4134960000001</v>
      </c>
      <c r="L76" s="1">
        <f t="shared" si="32"/>
        <v>2416.0014431</v>
      </c>
      <c r="M76" s="35">
        <f t="shared" si="33"/>
        <v>149644.01035</v>
      </c>
      <c r="N76" s="35">
        <f t="shared" si="34"/>
        <v>4906641.7464999994</v>
      </c>
    </row>
    <row r="77" spans="2:14" x14ac:dyDescent="0.25">
      <c r="B77" s="3">
        <v>4</v>
      </c>
      <c r="C77" s="2">
        <v>8.8143879999999992</v>
      </c>
      <c r="D77" s="2">
        <v>15.84821</v>
      </c>
      <c r="E77" s="2">
        <v>289.01510000000002</v>
      </c>
      <c r="F77" s="2">
        <v>519.6395</v>
      </c>
      <c r="G77" s="3">
        <f t="shared" ref="G77:G83" si="37">(C77*5*365)+G76</f>
        <v>88301.800099999993</v>
      </c>
      <c r="H77" s="3">
        <f>(D77*3*365)+H76</f>
        <v>94782.258300000016</v>
      </c>
      <c r="I77" s="1">
        <f t="shared" ref="I77:I83" si="38">(365*E77*5)+I76</f>
        <v>2895328.3724999996</v>
      </c>
      <c r="J77" s="1">
        <f>(365*F77*3)+J76</f>
        <v>3107771.1839999999</v>
      </c>
      <c r="K77" s="1">
        <f t="shared" si="31"/>
        <v>2440.3783988</v>
      </c>
      <c r="L77" s="1">
        <f t="shared" si="32"/>
        <v>2173.0483838</v>
      </c>
      <c r="M77" s="35">
        <f t="shared" si="33"/>
        <v>183084.05840000001</v>
      </c>
      <c r="N77" s="35">
        <f t="shared" si="34"/>
        <v>6003099.556499999</v>
      </c>
    </row>
    <row r="78" spans="2:14" x14ac:dyDescent="0.25">
      <c r="B78" s="3">
        <v>5</v>
      </c>
      <c r="C78" s="2">
        <v>7.4595750000000001</v>
      </c>
      <c r="D78" s="2">
        <v>12.33601</v>
      </c>
      <c r="E78" s="2">
        <v>244.59209999999999</v>
      </c>
      <c r="F78" s="2">
        <v>404.47949999999997</v>
      </c>
      <c r="G78" s="3">
        <f t="shared" si="37"/>
        <v>101915.524475</v>
      </c>
      <c r="H78" s="3">
        <f t="shared" ref="H78:H81" si="39">(D78*3*365)+H77</f>
        <v>108290.18925000001</v>
      </c>
      <c r="I78" s="1">
        <f t="shared" si="38"/>
        <v>3341708.9549999996</v>
      </c>
      <c r="J78" s="1">
        <f t="shared" ref="J78:J83" si="40">(365*F78*3)+J77</f>
        <v>3550676.2364999996</v>
      </c>
      <c r="K78" s="1">
        <f t="shared" si="31"/>
        <v>2277.0137063000002</v>
      </c>
      <c r="L78" s="1">
        <f t="shared" si="32"/>
        <v>1983.9373504999999</v>
      </c>
      <c r="M78" s="35">
        <f t="shared" si="33"/>
        <v>210205.71372500001</v>
      </c>
      <c r="N78" s="35">
        <f t="shared" si="34"/>
        <v>6892385.1914999988</v>
      </c>
    </row>
    <row r="79" spans="2:14" x14ac:dyDescent="0.25">
      <c r="B79" s="3">
        <v>6</v>
      </c>
      <c r="C79" s="2">
        <v>6.3787149999999997</v>
      </c>
      <c r="D79" s="2">
        <v>9.7538309999999999</v>
      </c>
      <c r="E79" s="2">
        <v>209.15180000000001</v>
      </c>
      <c r="F79" s="2">
        <v>319.81380000000001</v>
      </c>
      <c r="G79" s="3">
        <f t="shared" si="37"/>
        <v>113556.67934999999</v>
      </c>
      <c r="H79" s="3">
        <f t="shared" si="39"/>
        <v>118970.63419500001</v>
      </c>
      <c r="I79" s="1">
        <f t="shared" si="38"/>
        <v>3723410.9899999998</v>
      </c>
      <c r="J79" s="1">
        <f t="shared" si="40"/>
        <v>3900872.3474999997</v>
      </c>
      <c r="K79" s="1">
        <f t="shared" si="31"/>
        <v>2137.3198478000004</v>
      </c>
      <c r="L79" s="1">
        <f t="shared" si="32"/>
        <v>1834.41112127</v>
      </c>
      <c r="M79" s="35">
        <f t="shared" si="33"/>
        <v>232527.31354499998</v>
      </c>
      <c r="N79" s="35">
        <f t="shared" si="34"/>
        <v>7624283.3374999994</v>
      </c>
    </row>
    <row r="80" spans="2:14" x14ac:dyDescent="0.25">
      <c r="B80" s="3">
        <v>7</v>
      </c>
      <c r="C80" s="2">
        <v>5.4311389999999999</v>
      </c>
      <c r="D80" s="2">
        <v>7.9531499999999999</v>
      </c>
      <c r="E80" s="2">
        <v>178.08170000000001</v>
      </c>
      <c r="F80" s="2">
        <v>260.77210000000002</v>
      </c>
      <c r="G80" s="3">
        <f t="shared" si="37"/>
        <v>123468.50802499999</v>
      </c>
      <c r="H80" s="3">
        <f t="shared" si="39"/>
        <v>127679.33344500001</v>
      </c>
      <c r="I80" s="1">
        <f t="shared" si="38"/>
        <v>4048410.0924999998</v>
      </c>
      <c r="J80" s="1">
        <f t="shared" si="40"/>
        <v>4186417.7969999998</v>
      </c>
      <c r="K80" s="1">
        <f t="shared" si="31"/>
        <v>2018.3779037000002</v>
      </c>
      <c r="L80" s="1">
        <f t="shared" si="32"/>
        <v>1712.4893317699998</v>
      </c>
      <c r="M80" s="35">
        <f t="shared" si="33"/>
        <v>251147.84146999998</v>
      </c>
      <c r="N80" s="35">
        <f t="shared" si="34"/>
        <v>8234827.8894999996</v>
      </c>
    </row>
    <row r="81" spans="2:14" x14ac:dyDescent="0.25">
      <c r="B81" s="3">
        <v>8</v>
      </c>
      <c r="C81" s="2">
        <v>4.7446970000000004</v>
      </c>
      <c r="D81" s="2">
        <v>6.4818509999999998</v>
      </c>
      <c r="E81" s="2">
        <v>155.57390000000001</v>
      </c>
      <c r="F81" s="2">
        <v>212.53039999999999</v>
      </c>
      <c r="G81" s="3">
        <f t="shared" si="37"/>
        <v>132127.58004999999</v>
      </c>
      <c r="H81" s="3">
        <f t="shared" si="39"/>
        <v>134776.96029000002</v>
      </c>
      <c r="I81" s="1">
        <f t="shared" si="38"/>
        <v>4332332.46</v>
      </c>
      <c r="J81" s="1">
        <f t="shared" si="40"/>
        <v>4419138.585</v>
      </c>
      <c r="K81" s="1">
        <f t="shared" si="31"/>
        <v>1914.4690394000002</v>
      </c>
      <c r="L81" s="1">
        <f t="shared" si="32"/>
        <v>1613.1225559399998</v>
      </c>
      <c r="M81" s="35">
        <f t="shared" si="33"/>
        <v>266904.54034000001</v>
      </c>
      <c r="N81" s="35">
        <f t="shared" si="34"/>
        <v>8751471.0449999999</v>
      </c>
    </row>
    <row r="82" spans="2:14" x14ac:dyDescent="0.25">
      <c r="B82" s="3">
        <v>9</v>
      </c>
      <c r="C82" s="2">
        <v>4.1608499999999999</v>
      </c>
      <c r="D82" s="2">
        <v>5.3272820000000003</v>
      </c>
      <c r="E82" s="2">
        <v>136.43020000000001</v>
      </c>
      <c r="F82" s="2">
        <v>174.6738</v>
      </c>
      <c r="G82" s="3">
        <f t="shared" si="37"/>
        <v>139721.13129999998</v>
      </c>
      <c r="H82" s="3">
        <f>(D82*3*365)+H81</f>
        <v>140610.33408000003</v>
      </c>
      <c r="I82" s="1">
        <f t="shared" si="38"/>
        <v>4581317.5750000002</v>
      </c>
      <c r="J82" s="1">
        <f t="shared" si="40"/>
        <v>4610406.3959999997</v>
      </c>
      <c r="K82" s="1">
        <f t="shared" si="31"/>
        <v>1823.3464244000002</v>
      </c>
      <c r="L82" s="1">
        <f t="shared" si="32"/>
        <v>1531.4553228799996</v>
      </c>
      <c r="M82" s="35">
        <f t="shared" si="33"/>
        <v>280331.46538000001</v>
      </c>
      <c r="N82" s="35">
        <f t="shared" si="34"/>
        <v>9191723.9710000008</v>
      </c>
    </row>
    <row r="83" spans="2:14" x14ac:dyDescent="0.25">
      <c r="B83" s="3">
        <v>10</v>
      </c>
      <c r="C83" s="2">
        <v>3.66316</v>
      </c>
      <c r="D83" s="2">
        <v>4.3909640000000003</v>
      </c>
      <c r="E83" s="2">
        <v>120.1114</v>
      </c>
      <c r="F83" s="2">
        <v>143.97329999999999</v>
      </c>
      <c r="G83" s="3">
        <f t="shared" si="37"/>
        <v>146406.39829999997</v>
      </c>
      <c r="H83" s="3">
        <f t="shared" ref="H83" si="41">(D83*3*365)+H82</f>
        <v>145418.43966000003</v>
      </c>
      <c r="I83" s="1">
        <f t="shared" si="38"/>
        <v>4800520.88</v>
      </c>
      <c r="J83" s="1">
        <f t="shared" si="40"/>
        <v>4768057.1595000001</v>
      </c>
      <c r="K83" s="1">
        <f t="shared" si="31"/>
        <v>1743.1232204000003</v>
      </c>
      <c r="L83" s="1">
        <f t="shared" si="32"/>
        <v>1464.1418447599995</v>
      </c>
      <c r="M83" s="35">
        <f t="shared" si="33"/>
        <v>291824.83796000003</v>
      </c>
      <c r="N83" s="35">
        <f t="shared" si="34"/>
        <v>9568578.0395</v>
      </c>
    </row>
    <row r="84" spans="2:14" x14ac:dyDescent="0.25">
      <c r="B84" s="3">
        <v>11</v>
      </c>
      <c r="D84" s="2"/>
      <c r="F84" s="2"/>
    </row>
    <row r="85" spans="2:14" x14ac:dyDescent="0.25">
      <c r="B85" s="3">
        <v>12</v>
      </c>
    </row>
    <row r="86" spans="2:14" x14ac:dyDescent="0.25">
      <c r="B86" s="3">
        <v>13</v>
      </c>
    </row>
    <row r="87" spans="2:14" x14ac:dyDescent="0.25">
      <c r="B87" s="3">
        <v>14</v>
      </c>
    </row>
    <row r="88" spans="2:14" x14ac:dyDescent="0.25">
      <c r="B88" s="3">
        <v>15</v>
      </c>
    </row>
    <row r="89" spans="2:14" x14ac:dyDescent="0.25">
      <c r="B89" s="3">
        <v>16</v>
      </c>
    </row>
    <row r="90" spans="2:14" x14ac:dyDescent="0.25">
      <c r="B90" s="3">
        <v>17</v>
      </c>
    </row>
    <row r="91" spans="2:14" x14ac:dyDescent="0.25">
      <c r="B91" s="3">
        <v>18</v>
      </c>
    </row>
    <row r="92" spans="2:14" x14ac:dyDescent="0.25">
      <c r="B92" s="3">
        <v>19</v>
      </c>
    </row>
    <row r="93" spans="2:14" x14ac:dyDescent="0.25">
      <c r="B93" s="3">
        <v>20</v>
      </c>
    </row>
    <row r="94" spans="2:14" x14ac:dyDescent="0.25">
      <c r="B94" s="3">
        <v>21</v>
      </c>
    </row>
    <row r="95" spans="2:14" x14ac:dyDescent="0.25">
      <c r="B95" s="3">
        <v>22</v>
      </c>
    </row>
    <row r="96" spans="2:14" x14ac:dyDescent="0.25">
      <c r="B96" s="3">
        <v>23</v>
      </c>
    </row>
    <row r="97" spans="2:2" x14ac:dyDescent="0.25">
      <c r="B97" s="3">
        <v>24</v>
      </c>
    </row>
    <row r="98" spans="2:2" x14ac:dyDescent="0.25">
      <c r="B98" s="3">
        <v>25</v>
      </c>
    </row>
    <row r="99" spans="2:2" x14ac:dyDescent="0.25">
      <c r="B99" s="3">
        <v>26</v>
      </c>
    </row>
    <row r="100" spans="2:2" x14ac:dyDescent="0.25">
      <c r="B100" s="3">
        <v>27</v>
      </c>
    </row>
    <row r="101" spans="2:2" x14ac:dyDescent="0.25">
      <c r="B101" s="3">
        <v>28</v>
      </c>
    </row>
    <row r="102" spans="2:2" x14ac:dyDescent="0.25">
      <c r="B102" s="3">
        <v>29</v>
      </c>
    </row>
    <row r="103" spans="2:2" x14ac:dyDescent="0.25">
      <c r="B103" s="3">
        <v>30</v>
      </c>
    </row>
    <row r="104" spans="2:2" x14ac:dyDescent="0.25">
      <c r="B104" s="3">
        <v>31</v>
      </c>
    </row>
    <row r="105" spans="2:2" x14ac:dyDescent="0.25">
      <c r="B105" s="3">
        <v>32</v>
      </c>
    </row>
    <row r="106" spans="2:2" x14ac:dyDescent="0.25">
      <c r="B106" s="3">
        <v>33</v>
      </c>
    </row>
    <row r="107" spans="2:2" x14ac:dyDescent="0.25">
      <c r="B107" s="3">
        <v>34</v>
      </c>
    </row>
    <row r="108" spans="2:2" x14ac:dyDescent="0.25">
      <c r="B108" s="3">
        <v>35</v>
      </c>
    </row>
  </sheetData>
  <mergeCells count="13">
    <mergeCell ref="B36:L37"/>
    <mergeCell ref="B53:L54"/>
    <mergeCell ref="B70:L71"/>
    <mergeCell ref="C21:D21"/>
    <mergeCell ref="E21:F21"/>
    <mergeCell ref="G21:H21"/>
    <mergeCell ref="I21:J21"/>
    <mergeCell ref="B19:L20"/>
    <mergeCell ref="B2:L3"/>
    <mergeCell ref="C4:D4"/>
    <mergeCell ref="E4:F4"/>
    <mergeCell ref="G4:H4"/>
    <mergeCell ref="I4:J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0"/>
  <sheetViews>
    <sheetView zoomScale="85" zoomScaleNormal="85" workbookViewId="0">
      <selection activeCell="J46" sqref="J46"/>
    </sheetView>
  </sheetViews>
  <sheetFormatPr defaultRowHeight="15" x14ac:dyDescent="0.25"/>
  <cols>
    <col min="2" max="2" width="9.85546875" bestFit="1" customWidth="1"/>
    <col min="3" max="3" width="9.7109375" bestFit="1" customWidth="1"/>
    <col min="4" max="4" width="8.5703125" bestFit="1" customWidth="1"/>
    <col min="8" max="8" width="12.85546875" bestFit="1" customWidth="1"/>
    <col min="9" max="9" width="12.7109375" bestFit="1" customWidth="1"/>
    <col min="16" max="16" width="12" bestFit="1" customWidth="1"/>
    <col min="17" max="17" width="11" bestFit="1" customWidth="1"/>
    <col min="18" max="19" width="12.28515625" bestFit="1" customWidth="1"/>
    <col min="20" max="20" width="11.28515625" bestFit="1" customWidth="1"/>
  </cols>
  <sheetData>
    <row r="2" spans="1:22" x14ac:dyDescent="0.25">
      <c r="A2" s="96" t="s">
        <v>77</v>
      </c>
      <c r="B2" s="96"/>
      <c r="C2" s="96"/>
      <c r="D2" s="96"/>
      <c r="E2" s="96"/>
      <c r="F2" s="96"/>
      <c r="G2" s="96"/>
      <c r="H2" s="96"/>
      <c r="I2" s="28"/>
      <c r="J2" s="28"/>
      <c r="K2" s="28"/>
      <c r="L2" s="23" t="s">
        <v>51</v>
      </c>
      <c r="M2" s="23">
        <v>2</v>
      </c>
    </row>
    <row r="3" spans="1:22" x14ac:dyDescent="0.25">
      <c r="A3" s="28"/>
      <c r="B3" s="28"/>
      <c r="C3" s="28"/>
      <c r="H3" s="28"/>
      <c r="I3" s="28"/>
      <c r="J3" s="28"/>
      <c r="K3" s="28"/>
      <c r="L3" s="23" t="s">
        <v>50</v>
      </c>
      <c r="M3" s="23">
        <v>45</v>
      </c>
    </row>
    <row r="4" spans="1:22" x14ac:dyDescent="0.25">
      <c r="A4" s="28"/>
      <c r="B4" s="28"/>
      <c r="C4" s="28"/>
      <c r="H4" s="28"/>
      <c r="I4" s="28"/>
      <c r="J4" s="28"/>
      <c r="K4" s="28"/>
    </row>
    <row r="5" spans="1:22" x14ac:dyDescent="0.25">
      <c r="A5" s="108" t="s">
        <v>89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</row>
    <row r="6" spans="1:22" ht="60" x14ac:dyDescent="0.25">
      <c r="A6" t="s">
        <v>3</v>
      </c>
      <c r="B6" t="s">
        <v>78</v>
      </c>
      <c r="C6" t="s">
        <v>79</v>
      </c>
      <c r="D6" s="29" t="s">
        <v>44</v>
      </c>
      <c r="E6" s="29" t="s">
        <v>45</v>
      </c>
      <c r="F6" s="29" t="s">
        <v>48</v>
      </c>
      <c r="G6" s="29" t="s">
        <v>49</v>
      </c>
      <c r="H6" t="s">
        <v>10</v>
      </c>
      <c r="I6" t="s">
        <v>11</v>
      </c>
      <c r="J6" s="25" t="s">
        <v>12</v>
      </c>
      <c r="K6" s="25" t="s">
        <v>13</v>
      </c>
      <c r="L6" s="29" t="s">
        <v>58</v>
      </c>
      <c r="M6" s="29" t="s">
        <v>59</v>
      </c>
      <c r="N6" s="29" t="s">
        <v>47</v>
      </c>
      <c r="O6" s="29" t="s">
        <v>46</v>
      </c>
      <c r="P6" s="26" t="s">
        <v>53</v>
      </c>
      <c r="Q6" s="26" t="s">
        <v>52</v>
      </c>
      <c r="R6" s="26" t="s">
        <v>55</v>
      </c>
      <c r="S6" s="26" t="s">
        <v>56</v>
      </c>
      <c r="T6" s="26" t="s">
        <v>54</v>
      </c>
      <c r="U6" s="26" t="s">
        <v>57</v>
      </c>
    </row>
    <row r="7" spans="1:22" x14ac:dyDescent="0.25">
      <c r="A7">
        <v>1</v>
      </c>
      <c r="B7" s="2">
        <v>15.908670000000001</v>
      </c>
      <c r="C7" s="2">
        <v>27.251560000000001</v>
      </c>
      <c r="D7" s="2">
        <v>521.62959999999998</v>
      </c>
      <c r="E7" s="2">
        <v>893.53869999999995</v>
      </c>
      <c r="F7" s="2">
        <v>879.01509999999996</v>
      </c>
      <c r="G7" s="2">
        <v>966.96950000000004</v>
      </c>
      <c r="H7">
        <f>365*B7*5</f>
        <v>29033.322750000003</v>
      </c>
      <c r="I7">
        <f>365*C7*3</f>
        <v>29840.458200000001</v>
      </c>
      <c r="J7" s="24">
        <f t="shared" ref="J7:J27" si="0">3500-0.012*H7</f>
        <v>3151.6001269999997</v>
      </c>
      <c r="K7" s="24">
        <f t="shared" ref="K7:K27" si="1">3500-0.014*I7</f>
        <v>3082.2335852000001</v>
      </c>
      <c r="L7" s="2">
        <f t="shared" ref="L7:L27" si="2">J7-F7</f>
        <v>2272.5850269999996</v>
      </c>
      <c r="M7" s="2">
        <f t="shared" ref="M7:M27" si="3">K7-G7</f>
        <v>2115.2640852</v>
      </c>
      <c r="N7">
        <f t="shared" ref="N7:N27" si="4">+D7+E7</f>
        <v>1415.1682999999998</v>
      </c>
      <c r="O7">
        <f t="shared" ref="O7:O27" si="5">+B7+C7</f>
        <v>43.160229999999999</v>
      </c>
      <c r="P7" s="27">
        <f>+((B7*5)+(C7*3))*365*1000*$M$2</f>
        <v>117747561.90000002</v>
      </c>
      <c r="Q7" s="27">
        <f>+((D7*5)+(E7*3))*365*$M$3</f>
        <v>86867950.342500001</v>
      </c>
      <c r="R7" s="27">
        <f>+Q7</f>
        <v>86867950.342500001</v>
      </c>
      <c r="S7" s="27">
        <f>+P7</f>
        <v>117747561.90000002</v>
      </c>
      <c r="T7" s="27">
        <f>(+P7+Q7)</f>
        <v>204615512.24250001</v>
      </c>
      <c r="U7" s="27">
        <f>+P7+Q7</f>
        <v>204615512.24250001</v>
      </c>
    </row>
    <row r="8" spans="1:22" x14ac:dyDescent="0.25">
      <c r="A8">
        <v>2</v>
      </c>
      <c r="B8" s="2">
        <v>12.83517</v>
      </c>
      <c r="C8" s="2">
        <v>22.674340000000001</v>
      </c>
      <c r="D8" s="2">
        <v>420.85239999999999</v>
      </c>
      <c r="E8" s="2">
        <v>743.45809999999994</v>
      </c>
      <c r="F8" s="2">
        <v>799.23670000000004</v>
      </c>
      <c r="G8" s="2">
        <v>877.50289999999995</v>
      </c>
      <c r="H8">
        <f>365*B8*5+H7</f>
        <v>52457.508000000002</v>
      </c>
      <c r="I8">
        <f>365*C8*3+I7</f>
        <v>54668.860500000003</v>
      </c>
      <c r="J8" s="24">
        <f t="shared" si="0"/>
        <v>2870.509904</v>
      </c>
      <c r="K8" s="24">
        <f t="shared" si="1"/>
        <v>2734.635953</v>
      </c>
      <c r="L8" s="2">
        <f t="shared" si="2"/>
        <v>2071.2732040000001</v>
      </c>
      <c r="M8" s="2">
        <f t="shared" si="3"/>
        <v>1857.133053</v>
      </c>
      <c r="N8">
        <f t="shared" si="4"/>
        <v>1164.3105</v>
      </c>
      <c r="O8">
        <f t="shared" si="5"/>
        <v>35.509509999999999</v>
      </c>
      <c r="P8" s="27">
        <f>+((B8*5)+(C8*3))*365*1000*$M$2</f>
        <v>96505175.099999994</v>
      </c>
      <c r="Q8" s="27">
        <f>+((D8*5)+(E8*3))*365*$M$3</f>
        <v>71196401.227500007</v>
      </c>
      <c r="R8" s="27">
        <f>+Q8+R7</f>
        <v>158064351.56999999</v>
      </c>
      <c r="S8" s="27">
        <f>+P8+S7</f>
        <v>214252737</v>
      </c>
      <c r="T8" s="27">
        <f>+U8+T7</f>
        <v>372317088.56999999</v>
      </c>
      <c r="U8" s="27">
        <f t="shared" ref="U8" si="6">+P8+Q8</f>
        <v>167701576.32749999</v>
      </c>
    </row>
    <row r="9" spans="1:22" x14ac:dyDescent="0.25">
      <c r="A9">
        <v>3</v>
      </c>
      <c r="B9" s="2">
        <v>10.52378</v>
      </c>
      <c r="C9" s="2">
        <v>18.661729999999999</v>
      </c>
      <c r="D9" s="2">
        <v>345.06420000000003</v>
      </c>
      <c r="E9" s="2">
        <v>611.89059999999995</v>
      </c>
      <c r="F9" s="2">
        <v>751.81280000000004</v>
      </c>
      <c r="G9" s="2">
        <v>809.33759999999995</v>
      </c>
      <c r="H9">
        <f t="shared" ref="H9:H27" si="7">365*B9*5+H8</f>
        <v>71663.406499999997</v>
      </c>
      <c r="I9">
        <f t="shared" ref="I9:I27" si="8">365*C9*3+I8</f>
        <v>75103.454850000009</v>
      </c>
      <c r="J9" s="24">
        <f t="shared" si="0"/>
        <v>2640.0391220000001</v>
      </c>
      <c r="K9" s="24">
        <f t="shared" si="1"/>
        <v>2448.5516320999996</v>
      </c>
      <c r="L9" s="2">
        <f t="shared" si="2"/>
        <v>1888.226322</v>
      </c>
      <c r="M9" s="2">
        <f t="shared" si="3"/>
        <v>1639.2140320999997</v>
      </c>
      <c r="N9">
        <f t="shared" si="4"/>
        <v>956.95479999999998</v>
      </c>
      <c r="O9">
        <f t="shared" si="5"/>
        <v>29.185510000000001</v>
      </c>
      <c r="P9" s="27">
        <f t="shared" ref="P9:P27" si="9">+((B9*5)+(C9*3))*365*1000*$M$2</f>
        <v>79280985.700000003</v>
      </c>
      <c r="Q9" s="27">
        <f t="shared" ref="Q9:Q27" si="10">+((D9*5)+(E9*3))*365*$M$3</f>
        <v>58489306.740000002</v>
      </c>
      <c r="R9" s="27">
        <f t="shared" ref="R9:R27" si="11">+Q9+R8</f>
        <v>216553658.31</v>
      </c>
      <c r="S9" s="27">
        <f t="shared" ref="S9:S27" si="12">+P9+S8</f>
        <v>293533722.69999999</v>
      </c>
      <c r="T9" s="27">
        <f t="shared" ref="T9:T27" si="13">+U9+T8</f>
        <v>510087381.00999999</v>
      </c>
      <c r="U9" s="27">
        <f t="shared" ref="U9:U27" si="14">+P9+Q9</f>
        <v>137770292.44</v>
      </c>
    </row>
    <row r="10" spans="1:22" x14ac:dyDescent="0.25">
      <c r="A10">
        <v>4</v>
      </c>
      <c r="B10" s="2">
        <v>8.8078920000000007</v>
      </c>
      <c r="C10" s="2">
        <v>15.343730000000001</v>
      </c>
      <c r="D10" s="2">
        <v>288.8021</v>
      </c>
      <c r="E10" s="2">
        <v>503.09840000000003</v>
      </c>
      <c r="F10" s="2">
        <v>713.98789999999997</v>
      </c>
      <c r="G10" s="2">
        <v>755.07389999999998</v>
      </c>
      <c r="H10">
        <f t="shared" si="7"/>
        <v>87737.809399999998</v>
      </c>
      <c r="I10">
        <f t="shared" si="8"/>
        <v>91904.839200000017</v>
      </c>
      <c r="J10" s="24">
        <f t="shared" si="0"/>
        <v>2447.1462872000002</v>
      </c>
      <c r="K10" s="24">
        <f t="shared" si="1"/>
        <v>2213.3322511999995</v>
      </c>
      <c r="L10" s="2">
        <f t="shared" si="2"/>
        <v>1733.1583872000001</v>
      </c>
      <c r="M10" s="2">
        <f t="shared" si="3"/>
        <v>1458.2583511999997</v>
      </c>
      <c r="N10">
        <f t="shared" si="4"/>
        <v>791.90049999999997</v>
      </c>
      <c r="O10">
        <f t="shared" si="5"/>
        <v>24.151622000000003</v>
      </c>
      <c r="P10" s="27">
        <f t="shared" si="9"/>
        <v>65751574.5</v>
      </c>
      <c r="Q10" s="27">
        <f t="shared" si="10"/>
        <v>48508046.122499995</v>
      </c>
      <c r="R10" s="27">
        <f t="shared" si="11"/>
        <v>265061704.4325</v>
      </c>
      <c r="S10" s="27">
        <f t="shared" si="12"/>
        <v>359285297.19999999</v>
      </c>
      <c r="T10" s="27">
        <f t="shared" si="13"/>
        <v>624347001.63249993</v>
      </c>
      <c r="U10" s="27">
        <f t="shared" si="14"/>
        <v>114259620.6225</v>
      </c>
    </row>
    <row r="11" spans="1:22" x14ac:dyDescent="0.25">
      <c r="A11">
        <v>5</v>
      </c>
      <c r="B11" s="2">
        <v>7.4633900000000004</v>
      </c>
      <c r="C11" s="2">
        <v>12.575369999999999</v>
      </c>
      <c r="D11" s="2">
        <v>244.71719999999999</v>
      </c>
      <c r="E11" s="2">
        <v>412.32799999999997</v>
      </c>
      <c r="F11" s="2">
        <v>688.26559999999995</v>
      </c>
      <c r="G11" s="2">
        <v>718.53899999999999</v>
      </c>
      <c r="H11">
        <f t="shared" si="7"/>
        <v>101358.49614999999</v>
      </c>
      <c r="I11">
        <f t="shared" si="8"/>
        <v>105674.86935000002</v>
      </c>
      <c r="J11" s="24">
        <f t="shared" si="0"/>
        <v>2283.6980462000001</v>
      </c>
      <c r="K11" s="24">
        <f t="shared" si="1"/>
        <v>2020.5518290999996</v>
      </c>
      <c r="L11" s="2">
        <f t="shared" si="2"/>
        <v>1595.4324462000002</v>
      </c>
      <c r="M11" s="2">
        <f t="shared" si="3"/>
        <v>1302.0128290999996</v>
      </c>
      <c r="N11">
        <f t="shared" si="4"/>
        <v>657.04520000000002</v>
      </c>
      <c r="O11">
        <f t="shared" si="5"/>
        <v>20.03876</v>
      </c>
      <c r="P11" s="27">
        <f t="shared" si="9"/>
        <v>54781433.799999997</v>
      </c>
      <c r="Q11" s="27">
        <f t="shared" si="10"/>
        <v>40414862.25</v>
      </c>
      <c r="R11" s="27">
        <f t="shared" si="11"/>
        <v>305476566.6825</v>
      </c>
      <c r="S11" s="27">
        <f t="shared" si="12"/>
        <v>414066731</v>
      </c>
      <c r="T11" s="27">
        <f t="shared" si="13"/>
        <v>719543297.68249989</v>
      </c>
      <c r="U11" s="27">
        <f t="shared" si="14"/>
        <v>95196296.049999997</v>
      </c>
    </row>
    <row r="12" spans="1:22" x14ac:dyDescent="0.25">
      <c r="A12">
        <v>6</v>
      </c>
      <c r="B12" s="2">
        <v>6.3922889999999999</v>
      </c>
      <c r="C12" s="2">
        <v>9.9805569999999992</v>
      </c>
      <c r="D12" s="2">
        <v>209.5968</v>
      </c>
      <c r="E12" s="2">
        <v>327.24779999999998</v>
      </c>
      <c r="F12" s="2">
        <v>669.53610000000003</v>
      </c>
      <c r="G12" s="2">
        <v>689.78629999999998</v>
      </c>
      <c r="H12">
        <f t="shared" si="7"/>
        <v>113024.42357499999</v>
      </c>
      <c r="I12">
        <f t="shared" si="8"/>
        <v>116603.57926500002</v>
      </c>
      <c r="J12" s="24">
        <f t="shared" si="0"/>
        <v>2143.7069171000003</v>
      </c>
      <c r="K12" s="24">
        <f t="shared" si="1"/>
        <v>1867.5498902899997</v>
      </c>
      <c r="L12" s="2">
        <f t="shared" si="2"/>
        <v>1474.1708171000002</v>
      </c>
      <c r="M12" s="2">
        <f t="shared" si="3"/>
        <v>1177.7635902899997</v>
      </c>
      <c r="N12">
        <f t="shared" si="4"/>
        <v>536.84460000000001</v>
      </c>
      <c r="O12">
        <f t="shared" si="5"/>
        <v>16.372845999999999</v>
      </c>
      <c r="P12" s="27">
        <f t="shared" si="9"/>
        <v>45189274.679999992</v>
      </c>
      <c r="Q12" s="27">
        <f t="shared" si="10"/>
        <v>33338272.544999998</v>
      </c>
      <c r="R12" s="27">
        <f t="shared" si="11"/>
        <v>338814839.22750002</v>
      </c>
      <c r="S12" s="27">
        <f t="shared" si="12"/>
        <v>459256005.68000001</v>
      </c>
      <c r="T12" s="27">
        <f t="shared" si="13"/>
        <v>798070844.90749991</v>
      </c>
      <c r="U12" s="27">
        <f t="shared" si="14"/>
        <v>78527547.224999994</v>
      </c>
    </row>
    <row r="13" spans="1:22" x14ac:dyDescent="0.25">
      <c r="A13">
        <v>7</v>
      </c>
      <c r="B13" s="2">
        <v>5.4305479999999999</v>
      </c>
      <c r="C13" s="2">
        <v>7.9234119999999999</v>
      </c>
      <c r="D13" s="2">
        <v>178.06229999999999</v>
      </c>
      <c r="E13" s="2">
        <v>259.79700000000003</v>
      </c>
      <c r="F13" s="2">
        <v>676.10730000000001</v>
      </c>
      <c r="G13" s="2">
        <v>671.27940000000001</v>
      </c>
      <c r="H13">
        <f t="shared" si="7"/>
        <v>122935.173675</v>
      </c>
      <c r="I13">
        <f t="shared" si="8"/>
        <v>125279.71540500002</v>
      </c>
      <c r="J13" s="24">
        <f t="shared" si="0"/>
        <v>2024.7779158999999</v>
      </c>
      <c r="K13" s="24">
        <f t="shared" si="1"/>
        <v>1746.0839843299996</v>
      </c>
      <c r="L13" s="2">
        <f t="shared" si="2"/>
        <v>1348.6706159</v>
      </c>
      <c r="M13" s="2">
        <f t="shared" si="3"/>
        <v>1074.8045843299997</v>
      </c>
      <c r="N13">
        <f t="shared" si="4"/>
        <v>437.85930000000002</v>
      </c>
      <c r="O13">
        <f t="shared" si="5"/>
        <v>13.353960000000001</v>
      </c>
      <c r="P13" s="27">
        <f t="shared" si="9"/>
        <v>37173772.480000004</v>
      </c>
      <c r="Q13" s="27">
        <f t="shared" si="10"/>
        <v>27424863.562500004</v>
      </c>
      <c r="R13" s="27">
        <f t="shared" si="11"/>
        <v>366239702.79000002</v>
      </c>
      <c r="S13" s="27">
        <f t="shared" si="12"/>
        <v>496429778.16000003</v>
      </c>
      <c r="T13" s="27">
        <f t="shared" si="13"/>
        <v>862669480.94999993</v>
      </c>
      <c r="U13" s="27">
        <f t="shared" si="14"/>
        <v>64598636.042500004</v>
      </c>
    </row>
    <row r="14" spans="1:22" x14ac:dyDescent="0.25">
      <c r="A14">
        <v>8</v>
      </c>
      <c r="B14" s="2">
        <v>4.7580840000000002</v>
      </c>
      <c r="C14" s="2">
        <v>6.3760529999999997</v>
      </c>
      <c r="D14" s="2">
        <v>156.0129</v>
      </c>
      <c r="E14" s="2">
        <v>209.06139999999999</v>
      </c>
      <c r="F14" s="2">
        <v>660.97230000000002</v>
      </c>
      <c r="G14" s="2">
        <v>660.96730000000002</v>
      </c>
      <c r="H14">
        <f t="shared" si="7"/>
        <v>131618.67697500001</v>
      </c>
      <c r="I14">
        <f t="shared" si="8"/>
        <v>132261.49344000002</v>
      </c>
      <c r="J14" s="24">
        <f t="shared" si="0"/>
        <v>1920.5758762999999</v>
      </c>
      <c r="K14" s="24">
        <f t="shared" si="1"/>
        <v>1648.3390918399996</v>
      </c>
      <c r="L14" s="2">
        <f t="shared" si="2"/>
        <v>1259.6035763</v>
      </c>
      <c r="M14" s="2">
        <f t="shared" si="3"/>
        <v>987.37179183999956</v>
      </c>
      <c r="N14">
        <f t="shared" si="4"/>
        <v>365.07429999999999</v>
      </c>
      <c r="O14">
        <f t="shared" si="5"/>
        <v>11.134136999999999</v>
      </c>
      <c r="P14" s="27">
        <f t="shared" si="9"/>
        <v>31330562.669999998</v>
      </c>
      <c r="Q14" s="27">
        <f t="shared" si="10"/>
        <v>23114059.897499997</v>
      </c>
      <c r="R14" s="27">
        <f t="shared" si="11"/>
        <v>389353762.6875</v>
      </c>
      <c r="S14" s="27">
        <f t="shared" si="12"/>
        <v>527760340.83000004</v>
      </c>
      <c r="T14" s="27">
        <f t="shared" si="13"/>
        <v>917114103.51749992</v>
      </c>
      <c r="U14" s="27">
        <f t="shared" si="14"/>
        <v>54444622.567499995</v>
      </c>
    </row>
    <row r="15" spans="1:22" s="23" customFormat="1" x14ac:dyDescent="0.25">
      <c r="A15" s="23">
        <v>9</v>
      </c>
      <c r="B15" s="55">
        <v>4.1769970000000001</v>
      </c>
      <c r="C15" s="55">
        <v>5.3021130000000003</v>
      </c>
      <c r="D15" s="55">
        <v>136.95959999999999</v>
      </c>
      <c r="E15" s="55">
        <v>173.8485</v>
      </c>
      <c r="F15" s="55">
        <v>653.45830000000001</v>
      </c>
      <c r="G15" s="55">
        <v>656.63260000000002</v>
      </c>
      <c r="H15" s="23">
        <f t="shared" si="7"/>
        <v>139241.69650000002</v>
      </c>
      <c r="I15" s="23">
        <f t="shared" si="8"/>
        <v>138067.30717500002</v>
      </c>
      <c r="J15" s="23">
        <f t="shared" si="0"/>
        <v>1829.0996419999997</v>
      </c>
      <c r="K15" s="23">
        <f t="shared" si="1"/>
        <v>1567.0576995499996</v>
      </c>
      <c r="L15" s="55">
        <f t="shared" si="2"/>
        <v>1175.6413419999997</v>
      </c>
      <c r="M15" s="55">
        <f t="shared" si="3"/>
        <v>910.42509954999957</v>
      </c>
      <c r="N15" s="23">
        <f t="shared" si="4"/>
        <v>310.80809999999997</v>
      </c>
      <c r="O15" s="23">
        <f t="shared" si="5"/>
        <v>9.4791100000000004</v>
      </c>
      <c r="P15" s="23">
        <f t="shared" si="9"/>
        <v>26857666.520000003</v>
      </c>
      <c r="Q15" s="23">
        <f t="shared" si="10"/>
        <v>19814191.987500001</v>
      </c>
      <c r="R15" s="23">
        <f t="shared" si="11"/>
        <v>409167954.67500001</v>
      </c>
      <c r="S15" s="23">
        <f t="shared" si="12"/>
        <v>554618007.35000002</v>
      </c>
      <c r="T15" s="23">
        <f t="shared" si="13"/>
        <v>963785962.02499998</v>
      </c>
      <c r="U15" s="23">
        <f t="shared" si="14"/>
        <v>46671858.507500008</v>
      </c>
      <c r="V15" s="23" t="s">
        <v>102</v>
      </c>
    </row>
    <row r="16" spans="1:22" x14ac:dyDescent="0.25">
      <c r="A16">
        <v>10</v>
      </c>
      <c r="B16" s="2">
        <v>3.6830669999999999</v>
      </c>
      <c r="C16" s="2">
        <v>4.426628</v>
      </c>
      <c r="D16" s="2">
        <v>120.7641</v>
      </c>
      <c r="E16" s="2">
        <v>145.14259999999999</v>
      </c>
      <c r="F16" s="2">
        <v>649.32780000000002</v>
      </c>
      <c r="G16" s="2">
        <v>654.64530000000002</v>
      </c>
      <c r="H16">
        <f t="shared" si="7"/>
        <v>145963.29377500003</v>
      </c>
      <c r="I16">
        <f t="shared" si="8"/>
        <v>142914.46483500002</v>
      </c>
      <c r="J16" s="24">
        <f t="shared" si="0"/>
        <v>1748.4404746999996</v>
      </c>
      <c r="K16" s="24">
        <f t="shared" si="1"/>
        <v>1499.1974923099997</v>
      </c>
      <c r="L16" s="2">
        <f t="shared" si="2"/>
        <v>1099.1126746999996</v>
      </c>
      <c r="M16" s="2">
        <f t="shared" si="3"/>
        <v>844.55219230999967</v>
      </c>
      <c r="N16">
        <f t="shared" si="4"/>
        <v>265.9067</v>
      </c>
      <c r="O16">
        <f t="shared" si="5"/>
        <v>8.1096950000000003</v>
      </c>
      <c r="P16" s="27">
        <f t="shared" si="9"/>
        <v>23137509.869999997</v>
      </c>
      <c r="Q16" s="27">
        <f t="shared" si="10"/>
        <v>17069653.327500001</v>
      </c>
      <c r="R16" s="27">
        <f t="shared" si="11"/>
        <v>426237608.0025</v>
      </c>
      <c r="S16" s="27">
        <f t="shared" si="12"/>
        <v>577755517.22000003</v>
      </c>
      <c r="T16" s="27">
        <f t="shared" si="13"/>
        <v>1003993125.2225</v>
      </c>
      <c r="U16" s="27">
        <f t="shared" si="14"/>
        <v>40207163.197499998</v>
      </c>
    </row>
    <row r="17" spans="1:22" s="20" customFormat="1" x14ac:dyDescent="0.25">
      <c r="A17" s="20">
        <v>11</v>
      </c>
      <c r="B17" s="31">
        <v>3.2603559999999998</v>
      </c>
      <c r="C17" s="31">
        <v>3.6924969999999999</v>
      </c>
      <c r="D17" s="31">
        <v>106.90389999999999</v>
      </c>
      <c r="E17" s="31">
        <v>121.0715</v>
      </c>
      <c r="F17" s="31">
        <v>647.73270000000002</v>
      </c>
      <c r="G17" s="31">
        <v>655.11530000000005</v>
      </c>
      <c r="H17" s="20">
        <f t="shared" si="7"/>
        <v>151913.44347500004</v>
      </c>
      <c r="I17" s="20">
        <f t="shared" si="8"/>
        <v>146957.74905000001</v>
      </c>
      <c r="J17" s="20">
        <f t="shared" si="0"/>
        <v>1677.0386782999994</v>
      </c>
      <c r="K17" s="20">
        <f t="shared" si="1"/>
        <v>1442.5915132999999</v>
      </c>
      <c r="L17" s="31">
        <f t="shared" si="2"/>
        <v>1029.3059782999994</v>
      </c>
      <c r="M17" s="31">
        <f t="shared" si="3"/>
        <v>787.47621329999981</v>
      </c>
      <c r="N17" s="20">
        <f t="shared" si="4"/>
        <v>227.97539999999998</v>
      </c>
      <c r="O17" s="20">
        <f t="shared" si="5"/>
        <v>6.9528529999999993</v>
      </c>
      <c r="P17" s="20">
        <f t="shared" si="9"/>
        <v>19986867.830000002</v>
      </c>
      <c r="Q17" s="20">
        <f t="shared" si="10"/>
        <v>14745280.949999999</v>
      </c>
      <c r="R17" s="20">
        <f t="shared" si="11"/>
        <v>440982888.95249999</v>
      </c>
      <c r="S17" s="20">
        <f t="shared" si="12"/>
        <v>597742385.05000007</v>
      </c>
      <c r="T17" s="20">
        <f t="shared" si="13"/>
        <v>1038725274.0024999</v>
      </c>
      <c r="U17" s="20">
        <f t="shared" si="14"/>
        <v>34732148.780000001</v>
      </c>
      <c r="V17" s="20" t="s">
        <v>101</v>
      </c>
    </row>
    <row r="18" spans="1:22" x14ac:dyDescent="0.25">
      <c r="A18">
        <v>12</v>
      </c>
      <c r="B18" s="2">
        <v>2.8987590000000001</v>
      </c>
      <c r="C18" s="2">
        <v>3.1130100000000001</v>
      </c>
      <c r="D18" s="2">
        <v>95.047449999999998</v>
      </c>
      <c r="E18" s="2">
        <v>102.071</v>
      </c>
      <c r="F18" s="2">
        <v>647.48630000000003</v>
      </c>
      <c r="G18" s="2">
        <v>654.72299999999996</v>
      </c>
      <c r="H18">
        <f t="shared" si="7"/>
        <v>157203.67865000005</v>
      </c>
      <c r="I18">
        <f t="shared" si="8"/>
        <v>150366.49500000002</v>
      </c>
      <c r="J18" s="24">
        <f t="shared" si="0"/>
        <v>1613.5558561999994</v>
      </c>
      <c r="K18" s="24">
        <f t="shared" si="1"/>
        <v>1394.8690699999997</v>
      </c>
      <c r="L18" s="2">
        <f t="shared" si="2"/>
        <v>966.0695561999994</v>
      </c>
      <c r="M18" s="2">
        <f t="shared" si="3"/>
        <v>740.14606999999978</v>
      </c>
      <c r="N18">
        <f t="shared" si="4"/>
        <v>197.11845</v>
      </c>
      <c r="O18">
        <f t="shared" si="5"/>
        <v>6.0117690000000001</v>
      </c>
      <c r="P18" s="27">
        <f t="shared" si="9"/>
        <v>17397962.25</v>
      </c>
      <c r="Q18" s="27">
        <f t="shared" si="10"/>
        <v>12835320.356249999</v>
      </c>
      <c r="R18" s="27">
        <f t="shared" si="11"/>
        <v>453818209.30874997</v>
      </c>
      <c r="S18" s="27">
        <f t="shared" si="12"/>
        <v>615140347.30000007</v>
      </c>
      <c r="T18" s="27">
        <f t="shared" si="13"/>
        <v>1068958556.60875</v>
      </c>
      <c r="U18" s="27">
        <f t="shared" si="14"/>
        <v>30233282.606249999</v>
      </c>
    </row>
    <row r="19" spans="1:22" x14ac:dyDescent="0.25">
      <c r="A19">
        <v>13</v>
      </c>
      <c r="B19" s="2">
        <v>2.5892170000000001</v>
      </c>
      <c r="C19" s="2">
        <v>2.6117309999999998</v>
      </c>
      <c r="D19" s="2">
        <v>84.897859999999994</v>
      </c>
      <c r="E19" s="2">
        <v>85.634839999999997</v>
      </c>
      <c r="F19" s="2">
        <v>647.63409999999999</v>
      </c>
      <c r="G19" s="2">
        <v>656.71810000000005</v>
      </c>
      <c r="H19">
        <f t="shared" si="7"/>
        <v>161928.99967500006</v>
      </c>
      <c r="I19">
        <f t="shared" si="8"/>
        <v>153226.34044500004</v>
      </c>
      <c r="J19" s="24">
        <f t="shared" si="0"/>
        <v>1556.8520038999993</v>
      </c>
      <c r="K19" s="24">
        <f t="shared" si="1"/>
        <v>1354.8312337699995</v>
      </c>
      <c r="L19" s="2">
        <f t="shared" si="2"/>
        <v>909.21790389999933</v>
      </c>
      <c r="M19" s="2">
        <f t="shared" si="3"/>
        <v>698.11313376999942</v>
      </c>
      <c r="N19">
        <f t="shared" si="4"/>
        <v>170.53269999999998</v>
      </c>
      <c r="O19">
        <f t="shared" si="5"/>
        <v>5.2009480000000003</v>
      </c>
      <c r="P19" s="27">
        <f t="shared" si="9"/>
        <v>15170332.939999999</v>
      </c>
      <c r="Q19" s="27">
        <f t="shared" si="10"/>
        <v>11191893.4935</v>
      </c>
      <c r="R19" s="27">
        <f t="shared" si="11"/>
        <v>465010102.80224997</v>
      </c>
      <c r="S19" s="27">
        <f t="shared" si="12"/>
        <v>630310680.24000013</v>
      </c>
      <c r="T19" s="27">
        <f t="shared" si="13"/>
        <v>1095320783.0422499</v>
      </c>
      <c r="U19" s="27">
        <f t="shared" si="14"/>
        <v>26362226.433499999</v>
      </c>
    </row>
    <row r="20" spans="1:22" x14ac:dyDescent="0.25">
      <c r="A20">
        <v>14</v>
      </c>
      <c r="B20" s="2">
        <v>2.3214100000000002</v>
      </c>
      <c r="C20" s="2">
        <v>2.1952910000000001</v>
      </c>
      <c r="D20" s="2">
        <v>76.116739999999993</v>
      </c>
      <c r="E20" s="2">
        <v>71.980360000000005</v>
      </c>
      <c r="F20" s="2">
        <v>648.22919999999999</v>
      </c>
      <c r="G20" s="2">
        <v>659.01049999999998</v>
      </c>
      <c r="H20">
        <f t="shared" si="7"/>
        <v>166165.57292500004</v>
      </c>
      <c r="I20">
        <f t="shared" si="8"/>
        <v>155630.18409000002</v>
      </c>
      <c r="J20" s="24">
        <f t="shared" si="0"/>
        <v>1506.0131248999994</v>
      </c>
      <c r="K20" s="24">
        <f t="shared" si="1"/>
        <v>1321.1774227399997</v>
      </c>
      <c r="L20" s="2">
        <f t="shared" si="2"/>
        <v>857.78392489999942</v>
      </c>
      <c r="M20" s="2">
        <f t="shared" si="3"/>
        <v>662.16692273999968</v>
      </c>
      <c r="N20">
        <f t="shared" si="4"/>
        <v>148.09710000000001</v>
      </c>
      <c r="O20">
        <f t="shared" si="5"/>
        <v>4.5167010000000003</v>
      </c>
      <c r="P20" s="27">
        <f t="shared" si="9"/>
        <v>13280833.790000001</v>
      </c>
      <c r="Q20" s="27">
        <f t="shared" si="10"/>
        <v>9797919.5114999991</v>
      </c>
      <c r="R20" s="27">
        <f t="shared" si="11"/>
        <v>474808022.31374997</v>
      </c>
      <c r="S20" s="27">
        <f t="shared" si="12"/>
        <v>643591514.03000009</v>
      </c>
      <c r="T20" s="27">
        <f t="shared" si="13"/>
        <v>1118399536.34375</v>
      </c>
      <c r="U20" s="27">
        <f t="shared" si="14"/>
        <v>23078753.3015</v>
      </c>
    </row>
    <row r="21" spans="1:22" x14ac:dyDescent="0.25">
      <c r="A21">
        <v>15</v>
      </c>
      <c r="B21" s="2">
        <v>2.11524</v>
      </c>
      <c r="C21" s="2">
        <v>1.778041</v>
      </c>
      <c r="D21" s="2">
        <v>69.356620000000007</v>
      </c>
      <c r="E21" s="2">
        <v>58.29936</v>
      </c>
      <c r="F21" s="2">
        <v>642.54010000000005</v>
      </c>
      <c r="G21" s="2">
        <v>667.21090000000004</v>
      </c>
      <c r="H21">
        <f t="shared" si="7"/>
        <v>170025.88592500004</v>
      </c>
      <c r="I21">
        <f t="shared" si="8"/>
        <v>157577.13898500003</v>
      </c>
      <c r="J21" s="24">
        <f t="shared" si="0"/>
        <v>1459.6893688999994</v>
      </c>
      <c r="K21" s="24">
        <f t="shared" si="1"/>
        <v>1293.9200542099998</v>
      </c>
      <c r="L21" s="2">
        <f t="shared" si="2"/>
        <v>817.14926889999936</v>
      </c>
      <c r="M21" s="2">
        <f t="shared" si="3"/>
        <v>626.70915420999972</v>
      </c>
      <c r="N21">
        <f t="shared" si="4"/>
        <v>127.65598</v>
      </c>
      <c r="O21">
        <f t="shared" si="5"/>
        <v>3.893281</v>
      </c>
      <c r="P21" s="27">
        <f t="shared" si="9"/>
        <v>11614535.789999999</v>
      </c>
      <c r="Q21" s="27">
        <f t="shared" si="10"/>
        <v>8568613.3815000001</v>
      </c>
      <c r="R21" s="27">
        <f t="shared" si="11"/>
        <v>483376635.69524997</v>
      </c>
      <c r="S21" s="27">
        <f t="shared" si="12"/>
        <v>655206049.82000005</v>
      </c>
      <c r="T21" s="27">
        <f t="shared" si="13"/>
        <v>1138582685.51525</v>
      </c>
      <c r="U21" s="27">
        <f t="shared" si="14"/>
        <v>20183149.171499997</v>
      </c>
    </row>
    <row r="22" spans="1:22" x14ac:dyDescent="0.25">
      <c r="A22">
        <v>16</v>
      </c>
      <c r="B22" s="2">
        <v>1.895775</v>
      </c>
      <c r="C22" s="2">
        <v>1.494264</v>
      </c>
      <c r="D22" s="2">
        <v>62.160600000000002</v>
      </c>
      <c r="E22" s="2">
        <v>48.994729999999997</v>
      </c>
      <c r="F22" s="2">
        <v>646.92849999999999</v>
      </c>
      <c r="G22" s="2">
        <v>670.01800000000003</v>
      </c>
      <c r="H22">
        <f t="shared" si="7"/>
        <v>173485.67530000003</v>
      </c>
      <c r="I22">
        <f t="shared" si="8"/>
        <v>159213.35806500004</v>
      </c>
      <c r="J22" s="24">
        <f t="shared" si="0"/>
        <v>1418.1718963999997</v>
      </c>
      <c r="K22" s="24">
        <f t="shared" si="1"/>
        <v>1271.0129870899996</v>
      </c>
      <c r="L22" s="2">
        <f t="shared" si="2"/>
        <v>771.24339639999971</v>
      </c>
      <c r="M22" s="2">
        <f t="shared" si="3"/>
        <v>600.99498708999954</v>
      </c>
      <c r="N22">
        <f t="shared" si="4"/>
        <v>111.15532999999999</v>
      </c>
      <c r="O22">
        <f t="shared" si="5"/>
        <v>3.3900389999999998</v>
      </c>
      <c r="P22" s="27">
        <f t="shared" si="9"/>
        <v>10192016.91</v>
      </c>
      <c r="Q22" s="27">
        <f t="shared" si="10"/>
        <v>7519154.5957500003</v>
      </c>
      <c r="R22" s="27">
        <f t="shared" si="11"/>
        <v>490895790.29099995</v>
      </c>
      <c r="S22" s="27">
        <f t="shared" si="12"/>
        <v>665398066.73000002</v>
      </c>
      <c r="T22" s="27">
        <f t="shared" si="13"/>
        <v>1156293857.0209999</v>
      </c>
      <c r="U22" s="27">
        <f t="shared" si="14"/>
        <v>17711171.50575</v>
      </c>
    </row>
    <row r="23" spans="1:22" x14ac:dyDescent="0.25">
      <c r="A23">
        <v>17</v>
      </c>
      <c r="B23" s="2">
        <v>1.707403</v>
      </c>
      <c r="C23" s="2">
        <v>1.259655</v>
      </c>
      <c r="D23" s="2">
        <v>55.984070000000003</v>
      </c>
      <c r="E23" s="2">
        <v>41.302239999999998</v>
      </c>
      <c r="F23" s="2">
        <v>650.26199999999994</v>
      </c>
      <c r="G23" s="2">
        <v>672.48789999999997</v>
      </c>
      <c r="H23">
        <f t="shared" si="7"/>
        <v>176601.68577500002</v>
      </c>
      <c r="I23">
        <f t="shared" si="8"/>
        <v>160592.68029000005</v>
      </c>
      <c r="J23" s="24">
        <f t="shared" si="0"/>
        <v>1380.7797706999995</v>
      </c>
      <c r="K23" s="24">
        <f t="shared" si="1"/>
        <v>1251.7024759399992</v>
      </c>
      <c r="L23" s="2">
        <f t="shared" si="2"/>
        <v>730.51777069999957</v>
      </c>
      <c r="M23" s="2">
        <f t="shared" si="3"/>
        <v>579.21457593999924</v>
      </c>
      <c r="N23">
        <f t="shared" si="4"/>
        <v>97.28631</v>
      </c>
      <c r="O23">
        <f t="shared" si="5"/>
        <v>2.9670579999999998</v>
      </c>
      <c r="P23" s="27">
        <f t="shared" si="9"/>
        <v>8990665.4000000004</v>
      </c>
      <c r="Q23" s="27">
        <f t="shared" si="10"/>
        <v>6632859.6247500004</v>
      </c>
      <c r="R23" s="27">
        <f t="shared" si="11"/>
        <v>497528649.91574997</v>
      </c>
      <c r="S23" s="27">
        <f t="shared" si="12"/>
        <v>674388732.13</v>
      </c>
      <c r="T23" s="27">
        <f t="shared" si="13"/>
        <v>1171917382.0457499</v>
      </c>
      <c r="U23" s="27">
        <f t="shared" si="14"/>
        <v>15623525.024750002</v>
      </c>
    </row>
    <row r="24" spans="1:22" x14ac:dyDescent="0.25">
      <c r="A24">
        <v>18</v>
      </c>
      <c r="B24" s="2">
        <v>1.5395209999999999</v>
      </c>
      <c r="C24" s="2">
        <v>1.0599510000000001</v>
      </c>
      <c r="D24" s="2">
        <v>50.479370000000003</v>
      </c>
      <c r="E24" s="2">
        <v>34.754219999999997</v>
      </c>
      <c r="F24" s="2">
        <v>654.00450000000001</v>
      </c>
      <c r="G24" s="2">
        <v>673.63850000000002</v>
      </c>
      <c r="H24">
        <f t="shared" si="7"/>
        <v>179411.31160000002</v>
      </c>
      <c r="I24">
        <f t="shared" si="8"/>
        <v>161753.32663500003</v>
      </c>
      <c r="J24" s="24">
        <f t="shared" si="0"/>
        <v>1347.0642607999998</v>
      </c>
      <c r="K24" s="24">
        <f t="shared" si="1"/>
        <v>1235.4534271099997</v>
      </c>
      <c r="L24" s="2">
        <f t="shared" si="2"/>
        <v>693.05976079999982</v>
      </c>
      <c r="M24" s="2">
        <f t="shared" si="3"/>
        <v>561.81492710999964</v>
      </c>
      <c r="N24">
        <f t="shared" si="4"/>
        <v>85.233589999999992</v>
      </c>
      <c r="O24">
        <f t="shared" si="5"/>
        <v>2.599472</v>
      </c>
      <c r="P24" s="27">
        <f t="shared" si="9"/>
        <v>7940544.3400000008</v>
      </c>
      <c r="Q24" s="27">
        <f t="shared" si="10"/>
        <v>5858132.45175</v>
      </c>
      <c r="R24" s="27">
        <f t="shared" si="11"/>
        <v>503386782.36749995</v>
      </c>
      <c r="S24" s="27">
        <f t="shared" si="12"/>
        <v>682329276.47000003</v>
      </c>
      <c r="T24" s="27">
        <f t="shared" si="13"/>
        <v>1185716058.8374999</v>
      </c>
      <c r="U24" s="27">
        <f t="shared" si="14"/>
        <v>13798676.791750001</v>
      </c>
    </row>
    <row r="25" spans="1:22" x14ac:dyDescent="0.25">
      <c r="A25">
        <v>19</v>
      </c>
      <c r="B25" s="2">
        <v>1.393608</v>
      </c>
      <c r="C25" s="2">
        <v>0.87854480000000001</v>
      </c>
      <c r="D25" s="2">
        <v>45.695030000000003</v>
      </c>
      <c r="E25" s="2">
        <v>28.806190000000001</v>
      </c>
      <c r="F25" s="2">
        <v>657.06719999999996</v>
      </c>
      <c r="G25" s="2">
        <v>673.14369999999997</v>
      </c>
      <c r="H25">
        <f t="shared" si="7"/>
        <v>181954.64620000002</v>
      </c>
      <c r="I25">
        <f t="shared" si="8"/>
        <v>162715.33319100004</v>
      </c>
      <c r="J25" s="24">
        <f t="shared" si="0"/>
        <v>1316.5442455999996</v>
      </c>
      <c r="K25" s="24">
        <f t="shared" si="1"/>
        <v>1221.9853353259996</v>
      </c>
      <c r="L25" s="2">
        <f t="shared" si="2"/>
        <v>659.47704559999966</v>
      </c>
      <c r="M25" s="2">
        <f t="shared" si="3"/>
        <v>548.84163532599962</v>
      </c>
      <c r="N25">
        <f t="shared" si="4"/>
        <v>74.501220000000004</v>
      </c>
      <c r="O25">
        <f t="shared" si="5"/>
        <v>2.2721527999999998</v>
      </c>
      <c r="P25" s="27">
        <f t="shared" si="9"/>
        <v>7010682.311999999</v>
      </c>
      <c r="Q25" s="27">
        <f t="shared" si="10"/>
        <v>5172129.3509999998</v>
      </c>
      <c r="R25" s="27">
        <f t="shared" si="11"/>
        <v>508558911.71849996</v>
      </c>
      <c r="S25" s="27">
        <f t="shared" si="12"/>
        <v>689339958.78200006</v>
      </c>
      <c r="T25" s="27">
        <f t="shared" si="13"/>
        <v>1197898870.5005</v>
      </c>
      <c r="U25" s="27">
        <f t="shared" si="14"/>
        <v>12182811.662999999</v>
      </c>
    </row>
    <row r="26" spans="1:22" x14ac:dyDescent="0.25">
      <c r="A26">
        <v>20</v>
      </c>
      <c r="B26" s="2">
        <v>1.2658149999999999</v>
      </c>
      <c r="C26" s="2">
        <v>0.73478410000000005</v>
      </c>
      <c r="D26" s="2">
        <v>41.504829999999998</v>
      </c>
      <c r="E26" s="2">
        <v>24.092490000000002</v>
      </c>
      <c r="F26" s="2">
        <v>659.55820000000006</v>
      </c>
      <c r="G26" s="2">
        <v>670.54570000000001</v>
      </c>
      <c r="H26">
        <f t="shared" si="7"/>
        <v>184264.75857500001</v>
      </c>
      <c r="I26">
        <f t="shared" si="8"/>
        <v>163519.92178050004</v>
      </c>
      <c r="J26" s="24">
        <f t="shared" si="0"/>
        <v>1288.8228970999999</v>
      </c>
      <c r="K26" s="24">
        <f t="shared" si="1"/>
        <v>1210.7210950729996</v>
      </c>
      <c r="L26" s="2">
        <f t="shared" si="2"/>
        <v>629.26469709999981</v>
      </c>
      <c r="M26" s="2">
        <f t="shared" si="3"/>
        <v>540.17539507299955</v>
      </c>
      <c r="N26">
        <f t="shared" si="4"/>
        <v>65.597319999999996</v>
      </c>
      <c r="O26">
        <f t="shared" si="5"/>
        <v>2.0005991000000001</v>
      </c>
      <c r="P26" s="27">
        <f t="shared" si="9"/>
        <v>6229401.9289999995</v>
      </c>
      <c r="Q26" s="27">
        <f t="shared" si="10"/>
        <v>4595741.6085000001</v>
      </c>
      <c r="R26" s="27">
        <f t="shared" si="11"/>
        <v>513154653.32699996</v>
      </c>
      <c r="S26" s="27">
        <f t="shared" si="12"/>
        <v>695569360.71100008</v>
      </c>
      <c r="T26" s="27">
        <f t="shared" si="13"/>
        <v>1208724014.0379999</v>
      </c>
      <c r="U26" s="27">
        <f t="shared" si="14"/>
        <v>10825143.5375</v>
      </c>
    </row>
    <row r="27" spans="1:22" x14ac:dyDescent="0.25">
      <c r="A27">
        <v>21</v>
      </c>
      <c r="B27" s="2">
        <v>1.1462000000000001</v>
      </c>
      <c r="C27" s="2">
        <v>0.61913149999999995</v>
      </c>
      <c r="D27" s="2">
        <v>37.582769999999996</v>
      </c>
      <c r="E27" s="2">
        <v>20.300409999999999</v>
      </c>
      <c r="F27" s="2">
        <v>663.60149999999999</v>
      </c>
      <c r="G27" s="2">
        <v>667.66899999999998</v>
      </c>
      <c r="H27">
        <f t="shared" si="7"/>
        <v>186356.57357500002</v>
      </c>
      <c r="I27">
        <f t="shared" si="8"/>
        <v>164197.87077300003</v>
      </c>
      <c r="J27" s="24">
        <f t="shared" si="0"/>
        <v>1263.7211170999999</v>
      </c>
      <c r="K27" s="24">
        <f t="shared" si="1"/>
        <v>1201.2298091779994</v>
      </c>
      <c r="L27" s="2">
        <f t="shared" si="2"/>
        <v>600.11961709999991</v>
      </c>
      <c r="M27" s="2">
        <f t="shared" si="3"/>
        <v>533.56080917799943</v>
      </c>
      <c r="N27">
        <f t="shared" si="4"/>
        <v>57.883179999999996</v>
      </c>
      <c r="O27">
        <f t="shared" si="5"/>
        <v>1.7653315000000001</v>
      </c>
      <c r="P27" s="27">
        <f t="shared" si="9"/>
        <v>5539527.9850000003</v>
      </c>
      <c r="Q27" s="27">
        <f t="shared" si="10"/>
        <v>4086787.6889999993</v>
      </c>
      <c r="R27" s="27">
        <f t="shared" si="11"/>
        <v>517241441.01599997</v>
      </c>
      <c r="S27" s="27">
        <f t="shared" si="12"/>
        <v>701108888.6960001</v>
      </c>
      <c r="T27" s="27">
        <f t="shared" si="13"/>
        <v>1218350329.7119999</v>
      </c>
      <c r="U27" s="27">
        <f t="shared" si="14"/>
        <v>9626315.6739999987</v>
      </c>
    </row>
    <row r="33" spans="1:22" x14ac:dyDescent="0.25">
      <c r="A33" s="107" t="s">
        <v>97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</row>
    <row r="34" spans="1:22" ht="60" x14ac:dyDescent="0.25">
      <c r="A34" t="s">
        <v>3</v>
      </c>
      <c r="B34" t="s">
        <v>78</v>
      </c>
      <c r="C34" t="s">
        <v>79</v>
      </c>
      <c r="D34" s="29" t="s">
        <v>44</v>
      </c>
      <c r="E34" s="29" t="s">
        <v>45</v>
      </c>
      <c r="F34" s="29" t="s">
        <v>48</v>
      </c>
      <c r="G34" s="29" t="s">
        <v>49</v>
      </c>
      <c r="H34" t="s">
        <v>10</v>
      </c>
      <c r="I34" t="s">
        <v>11</v>
      </c>
      <c r="J34" s="25" t="s">
        <v>12</v>
      </c>
      <c r="K34" s="25" t="s">
        <v>13</v>
      </c>
      <c r="L34" s="29" t="s">
        <v>58</v>
      </c>
      <c r="M34" s="29" t="s">
        <v>59</v>
      </c>
      <c r="N34" s="29" t="s">
        <v>47</v>
      </c>
      <c r="O34" s="29" t="s">
        <v>46</v>
      </c>
      <c r="P34" s="26" t="s">
        <v>53</v>
      </c>
      <c r="Q34" s="26" t="s">
        <v>52</v>
      </c>
      <c r="R34" s="26" t="s">
        <v>55</v>
      </c>
      <c r="S34" s="26" t="s">
        <v>56</v>
      </c>
      <c r="T34" s="26" t="s">
        <v>54</v>
      </c>
      <c r="U34" s="26" t="s">
        <v>57</v>
      </c>
    </row>
    <row r="35" spans="1:22" x14ac:dyDescent="0.25">
      <c r="A35">
        <v>1</v>
      </c>
      <c r="B35" s="2">
        <v>15.908670000000001</v>
      </c>
      <c r="C35" s="2">
        <v>27.251560000000001</v>
      </c>
      <c r="D35" s="2">
        <v>521.62959999999998</v>
      </c>
      <c r="E35" s="2">
        <v>893.53869999999995</v>
      </c>
      <c r="F35" s="2">
        <v>879.01509999999996</v>
      </c>
      <c r="G35" s="2">
        <v>966.96950000000004</v>
      </c>
      <c r="H35">
        <f>365*B35*5</f>
        <v>29033.322750000003</v>
      </c>
      <c r="I35">
        <f>365*C35*3</f>
        <v>29840.458200000001</v>
      </c>
      <c r="J35" s="24">
        <f t="shared" ref="J35:J44" si="15">3500-0.012*H35</f>
        <v>3151.6001269999997</v>
      </c>
      <c r="K35" s="24">
        <f t="shared" ref="K35:K44" si="16">3500-0.014*I35</f>
        <v>3082.2335852000001</v>
      </c>
      <c r="L35" s="2">
        <f t="shared" ref="L35:L44" si="17">J35-F35</f>
        <v>2272.5850269999996</v>
      </c>
      <c r="M35" s="2">
        <f t="shared" ref="M35:M44" si="18">K35-G35</f>
        <v>2115.2640852</v>
      </c>
      <c r="N35">
        <f t="shared" ref="N35:N44" si="19">+D35+E35</f>
        <v>1415.1682999999998</v>
      </c>
      <c r="O35">
        <f t="shared" ref="O35:O44" si="20">+B35+C35</f>
        <v>43.160229999999999</v>
      </c>
      <c r="P35" s="27">
        <f>+((B35*5)+(C35*3))*365*1000*$M$2</f>
        <v>117747561.90000002</v>
      </c>
      <c r="Q35" s="27">
        <f>+((D35*5)+(E35*3))*365*$M$3</f>
        <v>86867950.342500001</v>
      </c>
      <c r="R35" s="27">
        <f>+Q35</f>
        <v>86867950.342500001</v>
      </c>
      <c r="S35" s="27">
        <f>+P35</f>
        <v>117747561.90000002</v>
      </c>
      <c r="T35" s="27">
        <f>(+P35+Q35)</f>
        <v>204615512.24250001</v>
      </c>
      <c r="U35" s="27">
        <f>+P35+Q35</f>
        <v>204615512.24250001</v>
      </c>
    </row>
    <row r="36" spans="1:22" x14ac:dyDescent="0.25">
      <c r="A36">
        <v>2</v>
      </c>
      <c r="B36" s="2">
        <v>12.83517</v>
      </c>
      <c r="C36" s="2">
        <v>22.674340000000001</v>
      </c>
      <c r="D36" s="2">
        <v>420.85239999999999</v>
      </c>
      <c r="E36" s="2">
        <v>743.45809999999994</v>
      </c>
      <c r="F36" s="2">
        <v>799.23670000000004</v>
      </c>
      <c r="G36" s="2">
        <v>877.50289999999995</v>
      </c>
      <c r="H36">
        <f>365*B36*5+H35</f>
        <v>52457.508000000002</v>
      </c>
      <c r="I36">
        <f>365*C36*3+I35</f>
        <v>54668.860500000003</v>
      </c>
      <c r="J36" s="24">
        <f t="shared" si="15"/>
        <v>2870.509904</v>
      </c>
      <c r="K36" s="24">
        <f t="shared" si="16"/>
        <v>2734.635953</v>
      </c>
      <c r="L36" s="2">
        <f t="shared" si="17"/>
        <v>2071.2732040000001</v>
      </c>
      <c r="M36" s="2">
        <f t="shared" si="18"/>
        <v>1857.133053</v>
      </c>
      <c r="N36">
        <f t="shared" si="19"/>
        <v>1164.3105</v>
      </c>
      <c r="O36">
        <f t="shared" si="20"/>
        <v>35.509509999999999</v>
      </c>
      <c r="P36" s="27">
        <f>+((B36*5)+(C36*3))*365*1000*$M$2</f>
        <v>96505175.099999994</v>
      </c>
      <c r="Q36" s="27">
        <f>+((D36*5)+(E36*3))*365*$M$3</f>
        <v>71196401.227500007</v>
      </c>
      <c r="R36" s="27">
        <f>+Q36+R35</f>
        <v>158064351.56999999</v>
      </c>
      <c r="S36" s="27">
        <f>+P36+S35</f>
        <v>214252737</v>
      </c>
      <c r="T36" s="27">
        <f>+U36+T35</f>
        <v>372317088.56999999</v>
      </c>
      <c r="U36" s="27">
        <f t="shared" ref="U36:U44" si="21">+P36+Q36</f>
        <v>167701576.32749999</v>
      </c>
    </row>
    <row r="37" spans="1:22" x14ac:dyDescent="0.25">
      <c r="A37">
        <v>3</v>
      </c>
      <c r="B37" s="2">
        <v>10.52378</v>
      </c>
      <c r="C37" s="2">
        <v>18.661729999999999</v>
      </c>
      <c r="D37" s="2">
        <v>345.06420000000003</v>
      </c>
      <c r="E37" s="2">
        <v>611.89059999999995</v>
      </c>
      <c r="F37" s="2">
        <v>751.81280000000004</v>
      </c>
      <c r="G37" s="2">
        <v>809.33759999999995</v>
      </c>
      <c r="H37">
        <f t="shared" ref="H37:H44" si="22">365*B37*5+H36</f>
        <v>71663.406499999997</v>
      </c>
      <c r="I37">
        <f t="shared" ref="I37:I44" si="23">365*C37*3+I36</f>
        <v>75103.454850000009</v>
      </c>
      <c r="J37" s="24">
        <f t="shared" si="15"/>
        <v>2640.0391220000001</v>
      </c>
      <c r="K37" s="24">
        <f t="shared" si="16"/>
        <v>2448.5516320999996</v>
      </c>
      <c r="L37" s="2">
        <f t="shared" si="17"/>
        <v>1888.226322</v>
      </c>
      <c r="M37" s="2">
        <f t="shared" si="18"/>
        <v>1639.2140320999997</v>
      </c>
      <c r="N37">
        <f t="shared" si="19"/>
        <v>956.95479999999998</v>
      </c>
      <c r="O37">
        <f t="shared" si="20"/>
        <v>29.185510000000001</v>
      </c>
      <c r="P37" s="27">
        <f t="shared" ref="P37:P44" si="24">+((B37*5)+(C37*3))*365*1000*$M$2</f>
        <v>79280985.700000003</v>
      </c>
      <c r="Q37" s="27">
        <f t="shared" ref="Q37:Q44" si="25">+((D37*5)+(E37*3))*365*$M$3</f>
        <v>58489306.740000002</v>
      </c>
      <c r="R37" s="27">
        <f t="shared" ref="R37:R44" si="26">+Q37+R36</f>
        <v>216553658.31</v>
      </c>
      <c r="S37" s="27">
        <f t="shared" ref="S37:S44" si="27">+P37+S36</f>
        <v>293533722.69999999</v>
      </c>
      <c r="T37" s="27">
        <f t="shared" ref="T37:T44" si="28">+U37+T36</f>
        <v>510087381.00999999</v>
      </c>
      <c r="U37" s="27">
        <f t="shared" si="21"/>
        <v>137770292.44</v>
      </c>
    </row>
    <row r="38" spans="1:22" x14ac:dyDescent="0.25">
      <c r="A38">
        <v>4</v>
      </c>
      <c r="B38" s="2">
        <v>8.8078920000000007</v>
      </c>
      <c r="C38" s="2">
        <v>15.343730000000001</v>
      </c>
      <c r="D38" s="2">
        <v>288.8021</v>
      </c>
      <c r="E38" s="2">
        <v>503.09840000000003</v>
      </c>
      <c r="F38" s="2">
        <v>713.98789999999997</v>
      </c>
      <c r="G38" s="2">
        <v>755.07389999999998</v>
      </c>
      <c r="H38">
        <f t="shared" si="22"/>
        <v>87737.809399999998</v>
      </c>
      <c r="I38">
        <f t="shared" si="23"/>
        <v>91904.839200000017</v>
      </c>
      <c r="J38" s="24">
        <f t="shared" si="15"/>
        <v>2447.1462872000002</v>
      </c>
      <c r="K38" s="24">
        <f t="shared" si="16"/>
        <v>2213.3322511999995</v>
      </c>
      <c r="L38" s="2">
        <f t="shared" si="17"/>
        <v>1733.1583872000001</v>
      </c>
      <c r="M38" s="2">
        <f t="shared" si="18"/>
        <v>1458.2583511999997</v>
      </c>
      <c r="N38">
        <f t="shared" si="19"/>
        <v>791.90049999999997</v>
      </c>
      <c r="O38">
        <f t="shared" si="20"/>
        <v>24.151622000000003</v>
      </c>
      <c r="P38" s="27">
        <f t="shared" si="24"/>
        <v>65751574.5</v>
      </c>
      <c r="Q38" s="27">
        <f t="shared" si="25"/>
        <v>48508046.122499995</v>
      </c>
      <c r="R38" s="27">
        <f t="shared" si="26"/>
        <v>265061704.4325</v>
      </c>
      <c r="S38" s="27">
        <f t="shared" si="27"/>
        <v>359285297.19999999</v>
      </c>
      <c r="T38" s="27">
        <f t="shared" si="28"/>
        <v>624347001.63249993</v>
      </c>
      <c r="U38" s="27">
        <f t="shared" si="21"/>
        <v>114259620.6225</v>
      </c>
    </row>
    <row r="39" spans="1:22" x14ac:dyDescent="0.25">
      <c r="A39">
        <v>5</v>
      </c>
      <c r="B39" s="2">
        <v>7.4633900000000004</v>
      </c>
      <c r="C39" s="2">
        <v>12.575369999999999</v>
      </c>
      <c r="D39" s="2">
        <v>244.71719999999999</v>
      </c>
      <c r="E39" s="2">
        <v>412.32799999999997</v>
      </c>
      <c r="F39" s="2">
        <v>688.26559999999995</v>
      </c>
      <c r="G39" s="2">
        <v>718.53899999999999</v>
      </c>
      <c r="H39">
        <f t="shared" si="22"/>
        <v>101358.49614999999</v>
      </c>
      <c r="I39">
        <f t="shared" si="23"/>
        <v>105674.86935000002</v>
      </c>
      <c r="J39" s="24">
        <f t="shared" si="15"/>
        <v>2283.6980462000001</v>
      </c>
      <c r="K39" s="24">
        <f t="shared" si="16"/>
        <v>2020.5518290999996</v>
      </c>
      <c r="L39" s="2">
        <f t="shared" si="17"/>
        <v>1595.4324462000002</v>
      </c>
      <c r="M39" s="2">
        <f t="shared" si="18"/>
        <v>1302.0128290999996</v>
      </c>
      <c r="N39">
        <f t="shared" si="19"/>
        <v>657.04520000000002</v>
      </c>
      <c r="O39">
        <f t="shared" si="20"/>
        <v>20.03876</v>
      </c>
      <c r="P39" s="27">
        <f t="shared" si="24"/>
        <v>54781433.799999997</v>
      </c>
      <c r="Q39" s="27">
        <f t="shared" si="25"/>
        <v>40414862.25</v>
      </c>
      <c r="R39" s="27">
        <f t="shared" si="26"/>
        <v>305476566.6825</v>
      </c>
      <c r="S39" s="27">
        <f t="shared" si="27"/>
        <v>414066731</v>
      </c>
      <c r="T39" s="27">
        <f t="shared" si="28"/>
        <v>719543297.68249989</v>
      </c>
      <c r="U39" s="27">
        <f t="shared" si="21"/>
        <v>95196296.049999997</v>
      </c>
    </row>
    <row r="40" spans="1:22" x14ac:dyDescent="0.25">
      <c r="A40">
        <v>6</v>
      </c>
      <c r="B40" s="2">
        <v>6.3922889999999999</v>
      </c>
      <c r="C40" s="2">
        <v>9.9805569999999992</v>
      </c>
      <c r="D40" s="2">
        <v>209.5968</v>
      </c>
      <c r="E40" s="2">
        <v>327.24779999999998</v>
      </c>
      <c r="F40" s="2">
        <v>669.53610000000003</v>
      </c>
      <c r="G40" s="2">
        <v>689.78629999999998</v>
      </c>
      <c r="H40">
        <f t="shared" si="22"/>
        <v>113024.42357499999</v>
      </c>
      <c r="I40">
        <f t="shared" si="23"/>
        <v>116603.57926500002</v>
      </c>
      <c r="J40" s="24">
        <f t="shared" si="15"/>
        <v>2143.7069171000003</v>
      </c>
      <c r="K40" s="24">
        <f t="shared" si="16"/>
        <v>1867.5498902899997</v>
      </c>
      <c r="L40" s="2">
        <f t="shared" si="17"/>
        <v>1474.1708171000002</v>
      </c>
      <c r="M40" s="2">
        <f t="shared" si="18"/>
        <v>1177.7635902899997</v>
      </c>
      <c r="N40">
        <f t="shared" si="19"/>
        <v>536.84460000000001</v>
      </c>
      <c r="O40">
        <f t="shared" si="20"/>
        <v>16.372845999999999</v>
      </c>
      <c r="P40" s="27">
        <f t="shared" si="24"/>
        <v>45189274.679999992</v>
      </c>
      <c r="Q40" s="27">
        <f t="shared" si="25"/>
        <v>33338272.544999998</v>
      </c>
      <c r="R40" s="27">
        <f t="shared" si="26"/>
        <v>338814839.22750002</v>
      </c>
      <c r="S40" s="27">
        <f t="shared" si="27"/>
        <v>459256005.68000001</v>
      </c>
      <c r="T40" s="27">
        <f t="shared" si="28"/>
        <v>798070844.90749991</v>
      </c>
      <c r="U40" s="27">
        <f t="shared" si="21"/>
        <v>78527547.224999994</v>
      </c>
    </row>
    <row r="41" spans="1:22" x14ac:dyDescent="0.25">
      <c r="A41">
        <v>7</v>
      </c>
      <c r="B41" s="2">
        <v>5.4305479999999999</v>
      </c>
      <c r="C41" s="2">
        <v>7.9234119999999999</v>
      </c>
      <c r="D41" s="2">
        <v>178.06229999999999</v>
      </c>
      <c r="E41" s="2">
        <v>259.79700000000003</v>
      </c>
      <c r="F41" s="2">
        <v>676.10730000000001</v>
      </c>
      <c r="G41" s="2">
        <v>671.27940000000001</v>
      </c>
      <c r="H41">
        <f t="shared" si="22"/>
        <v>122935.173675</v>
      </c>
      <c r="I41">
        <f t="shared" si="23"/>
        <v>125279.71540500002</v>
      </c>
      <c r="J41" s="24">
        <f t="shared" si="15"/>
        <v>2024.7779158999999</v>
      </c>
      <c r="K41" s="24">
        <f t="shared" si="16"/>
        <v>1746.0839843299996</v>
      </c>
      <c r="L41" s="2">
        <f t="shared" si="17"/>
        <v>1348.6706159</v>
      </c>
      <c r="M41" s="2">
        <f t="shared" si="18"/>
        <v>1074.8045843299997</v>
      </c>
      <c r="N41">
        <f t="shared" si="19"/>
        <v>437.85930000000002</v>
      </c>
      <c r="O41">
        <f t="shared" si="20"/>
        <v>13.353960000000001</v>
      </c>
      <c r="P41" s="27">
        <f t="shared" si="24"/>
        <v>37173772.480000004</v>
      </c>
      <c r="Q41" s="27">
        <f t="shared" si="25"/>
        <v>27424863.562500004</v>
      </c>
      <c r="R41" s="27">
        <f t="shared" si="26"/>
        <v>366239702.79000002</v>
      </c>
      <c r="S41" s="27">
        <f t="shared" si="27"/>
        <v>496429778.16000003</v>
      </c>
      <c r="T41" s="27">
        <f t="shared" si="28"/>
        <v>862669480.94999993</v>
      </c>
      <c r="U41" s="27">
        <f t="shared" si="21"/>
        <v>64598636.042500004</v>
      </c>
    </row>
    <row r="42" spans="1:22" x14ac:dyDescent="0.25">
      <c r="A42">
        <v>8</v>
      </c>
      <c r="B42" s="2">
        <v>4.7580840000000002</v>
      </c>
      <c r="C42" s="2">
        <v>6.3760529999999997</v>
      </c>
      <c r="D42" s="2">
        <v>156.0129</v>
      </c>
      <c r="E42" s="2">
        <v>209.06139999999999</v>
      </c>
      <c r="F42" s="2">
        <v>660.97230000000002</v>
      </c>
      <c r="G42" s="2">
        <v>660.96730000000002</v>
      </c>
      <c r="H42">
        <f t="shared" si="22"/>
        <v>131618.67697500001</v>
      </c>
      <c r="I42">
        <f t="shared" si="23"/>
        <v>132261.49344000002</v>
      </c>
      <c r="J42" s="24">
        <f t="shared" si="15"/>
        <v>1920.5758762999999</v>
      </c>
      <c r="K42" s="24">
        <f t="shared" si="16"/>
        <v>1648.3390918399996</v>
      </c>
      <c r="L42" s="2">
        <f t="shared" si="17"/>
        <v>1259.6035763</v>
      </c>
      <c r="M42" s="2">
        <f t="shared" si="18"/>
        <v>987.37179183999956</v>
      </c>
      <c r="N42">
        <f t="shared" si="19"/>
        <v>365.07429999999999</v>
      </c>
      <c r="O42">
        <f t="shared" si="20"/>
        <v>11.134136999999999</v>
      </c>
      <c r="P42" s="27">
        <f t="shared" si="24"/>
        <v>31330562.669999998</v>
      </c>
      <c r="Q42" s="27">
        <f t="shared" si="25"/>
        <v>23114059.897499997</v>
      </c>
      <c r="R42" s="27">
        <f t="shared" si="26"/>
        <v>389353762.6875</v>
      </c>
      <c r="S42" s="27">
        <f t="shared" si="27"/>
        <v>527760340.83000004</v>
      </c>
      <c r="T42" s="27">
        <f t="shared" si="28"/>
        <v>917114103.51749992</v>
      </c>
      <c r="U42" s="27">
        <f t="shared" si="21"/>
        <v>54444622.567499995</v>
      </c>
    </row>
    <row r="43" spans="1:22" s="23" customFormat="1" x14ac:dyDescent="0.25">
      <c r="A43" s="23">
        <v>9</v>
      </c>
      <c r="B43" s="55">
        <v>4.1944819999999998</v>
      </c>
      <c r="C43" s="55">
        <v>6.4232189999999996</v>
      </c>
      <c r="D43" s="55">
        <v>137.53290000000001</v>
      </c>
      <c r="E43" s="55">
        <v>169.7045</v>
      </c>
      <c r="F43" s="55">
        <v>649.51750000000004</v>
      </c>
      <c r="G43" s="55">
        <v>657.58299999999997</v>
      </c>
      <c r="H43" s="23">
        <f t="shared" si="22"/>
        <v>139273.60662500001</v>
      </c>
      <c r="I43" s="23">
        <f t="shared" si="23"/>
        <v>139294.91824500001</v>
      </c>
      <c r="J43" s="23">
        <f t="shared" si="15"/>
        <v>1828.7167204999998</v>
      </c>
      <c r="K43" s="23">
        <f t="shared" si="16"/>
        <v>1549.8711445699998</v>
      </c>
      <c r="L43" s="55">
        <f t="shared" si="17"/>
        <v>1179.1992204999997</v>
      </c>
      <c r="M43" s="55">
        <f t="shared" si="18"/>
        <v>892.28814456999987</v>
      </c>
      <c r="N43" s="23">
        <f t="shared" si="19"/>
        <v>307.23739999999998</v>
      </c>
      <c r="O43" s="23">
        <f t="shared" si="20"/>
        <v>10.617701</v>
      </c>
      <c r="P43" s="23">
        <f t="shared" si="24"/>
        <v>29376708.909999996</v>
      </c>
      <c r="Q43" s="23">
        <f t="shared" si="25"/>
        <v>19657078.650000002</v>
      </c>
      <c r="R43" s="23">
        <f t="shared" si="26"/>
        <v>409010841.33749998</v>
      </c>
      <c r="S43" s="23">
        <f t="shared" si="27"/>
        <v>557137049.74000001</v>
      </c>
      <c r="T43" s="23">
        <f t="shared" si="28"/>
        <v>966147891.07749987</v>
      </c>
      <c r="U43" s="23">
        <f t="shared" si="21"/>
        <v>49033787.560000002</v>
      </c>
      <c r="V43" s="23" t="s">
        <v>103</v>
      </c>
    </row>
    <row r="44" spans="1:22" x14ac:dyDescent="0.25">
      <c r="A44">
        <v>10</v>
      </c>
      <c r="B44" s="2">
        <v>3.7029879999999999</v>
      </c>
      <c r="C44" s="2">
        <v>5.4374279999999997</v>
      </c>
      <c r="D44" s="2">
        <v>121.4173</v>
      </c>
      <c r="E44" s="2">
        <v>137.5162</v>
      </c>
      <c r="F44" s="2">
        <v>644.23820000000001</v>
      </c>
      <c r="G44" s="2">
        <v>650.84410000000003</v>
      </c>
      <c r="H44">
        <f t="shared" si="22"/>
        <v>146031.55972500003</v>
      </c>
      <c r="I44">
        <f t="shared" si="23"/>
        <v>145248.90190500001</v>
      </c>
      <c r="J44" s="24">
        <f t="shared" si="15"/>
        <v>1747.6212832999997</v>
      </c>
      <c r="K44" s="24">
        <f t="shared" si="16"/>
        <v>1466.5153733299999</v>
      </c>
      <c r="L44" s="2">
        <f t="shared" si="17"/>
        <v>1103.3830832999997</v>
      </c>
      <c r="M44" s="2">
        <f t="shared" si="18"/>
        <v>815.67127332999985</v>
      </c>
      <c r="N44">
        <f t="shared" si="19"/>
        <v>258.93349999999998</v>
      </c>
      <c r="O44">
        <f t="shared" si="20"/>
        <v>9.1404160000000001</v>
      </c>
      <c r="P44" s="27">
        <f t="shared" si="24"/>
        <v>25423873.52</v>
      </c>
      <c r="Q44" s="27">
        <f t="shared" si="25"/>
        <v>16747506.5175</v>
      </c>
      <c r="R44" s="27">
        <f t="shared" si="26"/>
        <v>425758347.85499996</v>
      </c>
      <c r="S44" s="27">
        <f t="shared" si="27"/>
        <v>582560923.25999999</v>
      </c>
      <c r="T44" s="27">
        <f t="shared" si="28"/>
        <v>1008319271.1149999</v>
      </c>
      <c r="U44" s="27">
        <f t="shared" si="21"/>
        <v>42171380.037500001</v>
      </c>
    </row>
    <row r="45" spans="1:22" s="20" customFormat="1" x14ac:dyDescent="0.25">
      <c r="A45" s="20">
        <v>11</v>
      </c>
      <c r="B45" s="31">
        <v>3.2823869999999999</v>
      </c>
      <c r="C45" s="31">
        <v>4.6210950000000004</v>
      </c>
      <c r="D45" s="31">
        <v>107.6262</v>
      </c>
      <c r="E45" s="31">
        <v>110.90989999999999</v>
      </c>
      <c r="F45" s="31">
        <v>641.59360000000004</v>
      </c>
      <c r="G45" s="31">
        <v>646.93920000000003</v>
      </c>
      <c r="H45" s="20">
        <f t="shared" ref="H45:H51" si="29">365*B45*5+H44</f>
        <v>152021.91600000003</v>
      </c>
      <c r="I45" s="20">
        <f t="shared" ref="I45:I46" si="30">365*C45*3+I44</f>
        <v>150309.00093000001</v>
      </c>
      <c r="J45" s="20">
        <f t="shared" ref="J45:J51" si="31">3500-0.012*H45</f>
        <v>1675.7370079999996</v>
      </c>
      <c r="K45" s="20">
        <f t="shared" ref="K45:K46" si="32">3500-0.014*I45</f>
        <v>1395.6739869799999</v>
      </c>
      <c r="L45" s="31">
        <f t="shared" ref="L45:L51" si="33">J45-F45</f>
        <v>1034.1434079999995</v>
      </c>
      <c r="M45" s="31">
        <f t="shared" ref="M45:M46" si="34">K45-G45</f>
        <v>748.73478697999985</v>
      </c>
      <c r="N45" s="20">
        <f t="shared" ref="N45:N46" si="35">+D45+E45</f>
        <v>218.53609999999998</v>
      </c>
      <c r="O45" s="20">
        <f t="shared" ref="O45:O46" si="36">+B45+C45</f>
        <v>7.9034820000000003</v>
      </c>
      <c r="P45" s="20">
        <f t="shared" ref="P45:P46" si="37">+((B45*5)+(C45*3))*365*1000*$M$2</f>
        <v>22100910.599999998</v>
      </c>
      <c r="Q45" s="20">
        <f t="shared" ref="Q45:Q46" si="38">+((D45*5)+(E45*3))*365*$M$3</f>
        <v>14303886.997500001</v>
      </c>
      <c r="R45" s="20">
        <f t="shared" ref="R45:R49" si="39">+Q45+R44</f>
        <v>440062234.85249996</v>
      </c>
      <c r="S45" s="20">
        <f t="shared" ref="S45:S49" si="40">+P45+S44</f>
        <v>604661833.86000001</v>
      </c>
      <c r="T45" s="20">
        <f t="shared" ref="T45:T49" si="41">+U45+T44</f>
        <v>1044724068.7124999</v>
      </c>
      <c r="U45" s="20">
        <f t="shared" ref="U45:U46" si="42">+P45+Q45</f>
        <v>36404797.597499996</v>
      </c>
      <c r="V45" s="20" t="s">
        <v>104</v>
      </c>
    </row>
    <row r="46" spans="1:22" s="23" customFormat="1" x14ac:dyDescent="0.25">
      <c r="A46" s="23">
        <v>12</v>
      </c>
      <c r="B46" s="55">
        <v>5.1118829999999997</v>
      </c>
      <c r="C46" s="55">
        <v>4.1176599999999999</v>
      </c>
      <c r="D46" s="55">
        <v>88.348870000000005</v>
      </c>
      <c r="E46" s="55">
        <v>94.537850000000006</v>
      </c>
      <c r="F46" s="55">
        <v>634.01679999999999</v>
      </c>
      <c r="G46" s="55">
        <v>630.6825</v>
      </c>
      <c r="H46" s="23">
        <f t="shared" si="29"/>
        <v>161351.10247500002</v>
      </c>
      <c r="I46" s="23">
        <f t="shared" si="30"/>
        <v>154817.83863000001</v>
      </c>
      <c r="J46" s="23">
        <f t="shared" si="31"/>
        <v>1563.7867702999997</v>
      </c>
      <c r="K46" s="23">
        <f t="shared" si="32"/>
        <v>1332.5502591799996</v>
      </c>
      <c r="L46" s="55">
        <f t="shared" si="33"/>
        <v>929.76997029999973</v>
      </c>
      <c r="M46" s="55">
        <f t="shared" si="34"/>
        <v>701.86775917999955</v>
      </c>
      <c r="N46" s="23">
        <f t="shared" si="35"/>
        <v>182.88672000000003</v>
      </c>
      <c r="O46" s="23">
        <f t="shared" si="36"/>
        <v>9.2295429999999996</v>
      </c>
      <c r="P46" s="23">
        <f t="shared" si="37"/>
        <v>27676048.349999998</v>
      </c>
      <c r="Q46" s="23">
        <f t="shared" si="38"/>
        <v>11914003.507500002</v>
      </c>
      <c r="R46" s="23">
        <f t="shared" si="39"/>
        <v>451976238.35999995</v>
      </c>
      <c r="S46" s="23">
        <f t="shared" si="40"/>
        <v>632337882.21000004</v>
      </c>
      <c r="T46" s="23">
        <f t="shared" si="41"/>
        <v>1084314120.5699999</v>
      </c>
      <c r="U46" s="23">
        <f t="shared" si="42"/>
        <v>39590051.857500002</v>
      </c>
      <c r="V46" s="23" t="s">
        <v>105</v>
      </c>
    </row>
    <row r="47" spans="1:22" x14ac:dyDescent="0.25">
      <c r="A47">
        <v>13</v>
      </c>
      <c r="B47" s="2">
        <v>4.5942259999999999</v>
      </c>
      <c r="C47" s="29" t="s">
        <v>106</v>
      </c>
      <c r="D47" s="2">
        <v>71.940799999999996</v>
      </c>
      <c r="E47" s="29" t="s">
        <v>106</v>
      </c>
      <c r="F47" s="2">
        <v>631.7645</v>
      </c>
      <c r="G47" s="29" t="s">
        <v>106</v>
      </c>
      <c r="H47">
        <f t="shared" si="29"/>
        <v>169735.56492500001</v>
      </c>
      <c r="I47" s="52" t="s">
        <v>106</v>
      </c>
      <c r="J47" s="24">
        <f t="shared" si="31"/>
        <v>1463.1732208999997</v>
      </c>
      <c r="K47" s="75" t="s">
        <v>106</v>
      </c>
      <c r="L47" s="2">
        <f t="shared" si="33"/>
        <v>831.40872089999971</v>
      </c>
      <c r="M47" s="29" t="s">
        <v>107</v>
      </c>
      <c r="N47">
        <f>+D47</f>
        <v>71.940799999999996</v>
      </c>
      <c r="O47">
        <f>+B47</f>
        <v>4.5942259999999999</v>
      </c>
      <c r="P47" s="27">
        <f>+((B47*5))*365*1000*$M$2</f>
        <v>16768924.899999999</v>
      </c>
      <c r="Q47" s="27">
        <f>+((D47*5))*365*$M$3</f>
        <v>5908138.1999999993</v>
      </c>
      <c r="R47" s="27">
        <f>+Q47+R46</f>
        <v>457884376.55999994</v>
      </c>
      <c r="S47" s="27">
        <f>+P47+S46</f>
        <v>649106807.11000001</v>
      </c>
      <c r="T47" s="27">
        <f>+U47+T46</f>
        <v>1106991183.6699998</v>
      </c>
      <c r="U47" s="27">
        <f>+P47+Q47</f>
        <v>22677063.099999998</v>
      </c>
    </row>
    <row r="48" spans="1:22" x14ac:dyDescent="0.25">
      <c r="A48">
        <v>14</v>
      </c>
      <c r="B48" s="2">
        <v>4.1887860000000003</v>
      </c>
      <c r="C48" s="29" t="s">
        <v>106</v>
      </c>
      <c r="D48" s="2">
        <v>59.219889999999999</v>
      </c>
      <c r="E48" s="29" t="s">
        <v>106</v>
      </c>
      <c r="F48" s="2">
        <v>622.47310000000004</v>
      </c>
      <c r="G48" s="29" t="s">
        <v>106</v>
      </c>
      <c r="H48">
        <f t="shared" si="29"/>
        <v>177380.09937500002</v>
      </c>
      <c r="I48" s="52" t="s">
        <v>106</v>
      </c>
      <c r="J48" s="24">
        <f t="shared" si="31"/>
        <v>1371.4388074999997</v>
      </c>
      <c r="K48" s="75" t="s">
        <v>106</v>
      </c>
      <c r="L48" s="2">
        <f t="shared" si="33"/>
        <v>748.96570749999967</v>
      </c>
      <c r="M48" s="29" t="s">
        <v>107</v>
      </c>
      <c r="N48">
        <f t="shared" ref="N48:N49" si="43">+D48</f>
        <v>59.219889999999999</v>
      </c>
      <c r="O48">
        <f t="shared" ref="O48:O49" si="44">+B48</f>
        <v>4.1887860000000003</v>
      </c>
      <c r="P48" s="27">
        <f t="shared" ref="P48:P49" si="45">+((B48*5))*365*1000*$M$2</f>
        <v>15289068.900000002</v>
      </c>
      <c r="Q48" s="27">
        <f t="shared" ref="Q48:Q49" si="46">+((D48*5))*365*$M$3</f>
        <v>4863433.4662499996</v>
      </c>
      <c r="R48" s="27">
        <f t="shared" si="39"/>
        <v>462747810.02624995</v>
      </c>
      <c r="S48" s="27">
        <f t="shared" si="40"/>
        <v>664395876.00999999</v>
      </c>
      <c r="T48" s="27">
        <f t="shared" si="41"/>
        <v>1127143686.0362499</v>
      </c>
      <c r="U48" s="27">
        <f t="shared" ref="U48:U49" si="47">+P48+Q48</f>
        <v>20152502.366250001</v>
      </c>
    </row>
    <row r="49" spans="1:28" x14ac:dyDescent="0.25">
      <c r="A49">
        <v>15</v>
      </c>
      <c r="B49" s="2">
        <v>3.8318569999999998</v>
      </c>
      <c r="C49" s="29" t="s">
        <v>106</v>
      </c>
      <c r="D49" s="2">
        <v>48.159619999999997</v>
      </c>
      <c r="E49" s="29" t="s">
        <v>106</v>
      </c>
      <c r="F49" s="2">
        <v>617.29390000000001</v>
      </c>
      <c r="G49" s="29" t="s">
        <v>106</v>
      </c>
      <c r="H49">
        <f t="shared" si="29"/>
        <v>184373.23840000003</v>
      </c>
      <c r="I49" s="52" t="s">
        <v>106</v>
      </c>
      <c r="J49" s="24">
        <f t="shared" si="31"/>
        <v>1287.5211391999997</v>
      </c>
      <c r="K49" s="75" t="s">
        <v>106</v>
      </c>
      <c r="L49" s="2">
        <f t="shared" si="33"/>
        <v>670.22723919999964</v>
      </c>
      <c r="M49" s="29" t="s">
        <v>107</v>
      </c>
      <c r="N49">
        <f t="shared" si="43"/>
        <v>48.159619999999997</v>
      </c>
      <c r="O49">
        <f t="shared" si="44"/>
        <v>3.8318569999999998</v>
      </c>
      <c r="P49" s="27">
        <f t="shared" si="45"/>
        <v>13986278.050000001</v>
      </c>
      <c r="Q49" s="27">
        <f t="shared" si="46"/>
        <v>3955108.7924999995</v>
      </c>
      <c r="R49" s="27">
        <f t="shared" si="39"/>
        <v>466702918.81874996</v>
      </c>
      <c r="S49" s="27">
        <f t="shared" si="40"/>
        <v>678382154.05999994</v>
      </c>
      <c r="T49" s="27">
        <f t="shared" si="41"/>
        <v>1145085072.8787498</v>
      </c>
      <c r="U49" s="27">
        <f t="shared" si="47"/>
        <v>17941386.842500001</v>
      </c>
      <c r="W49" s="74"/>
      <c r="X49" s="74"/>
      <c r="Y49" s="74"/>
      <c r="Z49" s="74"/>
      <c r="AA49" s="74"/>
      <c r="AB49" s="74"/>
    </row>
    <row r="50" spans="1:28" x14ac:dyDescent="0.25">
      <c r="A50">
        <v>16</v>
      </c>
      <c r="B50" s="2">
        <v>3.5077150000000001</v>
      </c>
      <c r="C50" s="29" t="s">
        <v>106</v>
      </c>
      <c r="D50" s="2">
        <v>38.432580000000002</v>
      </c>
      <c r="E50" s="29" t="s">
        <v>106</v>
      </c>
      <c r="F50" s="2">
        <v>612.18119999999999</v>
      </c>
      <c r="G50" s="29" t="s">
        <v>106</v>
      </c>
      <c r="H50">
        <f t="shared" si="29"/>
        <v>190774.81827500003</v>
      </c>
      <c r="I50" s="52" t="s">
        <v>106</v>
      </c>
      <c r="J50" s="24">
        <f t="shared" si="31"/>
        <v>1210.7021806999996</v>
      </c>
      <c r="K50" s="75" t="s">
        <v>106</v>
      </c>
      <c r="L50" s="2">
        <f t="shared" si="33"/>
        <v>598.52098069999965</v>
      </c>
      <c r="M50" s="29" t="s">
        <v>107</v>
      </c>
      <c r="N50">
        <f t="shared" ref="N50:N51" si="48">+D50</f>
        <v>38.432580000000002</v>
      </c>
      <c r="O50">
        <f t="shared" ref="O50:O51" si="49">+B50</f>
        <v>3.5077150000000001</v>
      </c>
      <c r="P50" s="27">
        <f t="shared" ref="P50:P51" si="50">+((B50*5))*365*1000*$M$2</f>
        <v>12803159.75</v>
      </c>
      <c r="Q50" s="27">
        <f t="shared" ref="Q50:Q51" si="51">+((D50*5))*365*$M$3</f>
        <v>3156275.6325000003</v>
      </c>
      <c r="R50" s="27">
        <f t="shared" ref="R50:R51" si="52">+Q50+R49</f>
        <v>469859194.45124996</v>
      </c>
      <c r="S50" s="27">
        <f t="shared" ref="S50:S51" si="53">+P50+S49</f>
        <v>691185313.80999994</v>
      </c>
      <c r="T50" s="27">
        <f t="shared" ref="T50:T51" si="54">+U50+T49</f>
        <v>1161044508.2612498</v>
      </c>
      <c r="U50" s="27">
        <f t="shared" ref="U50:U51" si="55">+P50+Q50</f>
        <v>15959435.3825</v>
      </c>
    </row>
    <row r="51" spans="1:28" s="20" customFormat="1" x14ac:dyDescent="0.25">
      <c r="A51" s="20">
        <v>17</v>
      </c>
      <c r="B51" s="31">
        <v>2.7474310000000002</v>
      </c>
      <c r="C51" s="76" t="s">
        <v>106</v>
      </c>
      <c r="D51" s="31">
        <v>30.10247</v>
      </c>
      <c r="E51" s="76" t="s">
        <v>106</v>
      </c>
      <c r="F51" s="31">
        <v>615.08069999999998</v>
      </c>
      <c r="G51" s="76" t="s">
        <v>106</v>
      </c>
      <c r="H51" s="20">
        <f t="shared" si="29"/>
        <v>195788.87985000003</v>
      </c>
      <c r="I51" s="77" t="s">
        <v>106</v>
      </c>
      <c r="J51" s="20">
        <f t="shared" si="31"/>
        <v>1150.5334417999998</v>
      </c>
      <c r="K51" s="77" t="s">
        <v>106</v>
      </c>
      <c r="L51" s="31">
        <f t="shared" si="33"/>
        <v>535.45274179999979</v>
      </c>
      <c r="M51" s="76" t="s">
        <v>107</v>
      </c>
      <c r="N51" s="20">
        <f t="shared" si="48"/>
        <v>30.10247</v>
      </c>
      <c r="O51" s="20">
        <f t="shared" si="49"/>
        <v>2.7474310000000002</v>
      </c>
      <c r="P51" s="20">
        <f t="shared" si="50"/>
        <v>10028123.15</v>
      </c>
      <c r="Q51" s="20">
        <f t="shared" si="51"/>
        <v>2472165.3487499999</v>
      </c>
      <c r="R51" s="20">
        <f t="shared" si="52"/>
        <v>472331359.79999995</v>
      </c>
      <c r="S51" s="20">
        <f t="shared" si="53"/>
        <v>701213436.95999992</v>
      </c>
      <c r="T51" s="20">
        <f t="shared" si="54"/>
        <v>1173544796.7599998</v>
      </c>
      <c r="U51" s="20">
        <f t="shared" si="55"/>
        <v>12500288.498750001</v>
      </c>
      <c r="V51" s="20" t="s">
        <v>108</v>
      </c>
    </row>
    <row r="52" spans="1:28" x14ac:dyDescent="0.25">
      <c r="A52" s="78"/>
      <c r="B52" s="78"/>
      <c r="C52" s="79"/>
      <c r="D52" s="78"/>
      <c r="E52" s="79"/>
      <c r="F52" s="78"/>
      <c r="G52" s="79"/>
      <c r="H52" s="78"/>
      <c r="I52" s="80"/>
      <c r="J52" s="78"/>
      <c r="K52" s="80"/>
      <c r="L52" s="81"/>
      <c r="M52" s="79"/>
      <c r="N52" s="78"/>
      <c r="O52" s="78"/>
      <c r="P52" s="78"/>
      <c r="Q52" s="78"/>
      <c r="R52" s="78"/>
      <c r="S52" s="78"/>
      <c r="T52" s="78"/>
      <c r="U52" s="78"/>
    </row>
    <row r="53" spans="1:28" x14ac:dyDescent="0.25">
      <c r="A53" s="78"/>
      <c r="B53" s="78"/>
      <c r="C53" s="79"/>
      <c r="D53" s="78"/>
      <c r="E53" s="79"/>
      <c r="F53" s="78"/>
      <c r="G53" s="79"/>
      <c r="H53" s="78"/>
      <c r="I53" s="80"/>
      <c r="J53" s="78"/>
      <c r="K53" s="80"/>
      <c r="L53" s="81"/>
      <c r="M53" s="79"/>
      <c r="N53" s="78"/>
      <c r="O53" s="78"/>
      <c r="P53" s="78"/>
      <c r="Q53" s="78"/>
      <c r="R53" s="78"/>
      <c r="S53" s="78"/>
      <c r="T53" s="78"/>
      <c r="U53" s="78"/>
    </row>
    <row r="54" spans="1:28" x14ac:dyDescent="0.25">
      <c r="A54" s="78"/>
      <c r="B54" s="78"/>
      <c r="C54" s="79"/>
      <c r="D54" s="78"/>
      <c r="E54" s="79"/>
      <c r="F54" s="78"/>
      <c r="G54" s="79"/>
      <c r="H54" s="78"/>
      <c r="I54" s="80"/>
      <c r="J54" s="78"/>
      <c r="K54" s="80"/>
      <c r="L54" s="81"/>
      <c r="M54" s="79"/>
      <c r="N54" s="78"/>
      <c r="O54" s="78"/>
      <c r="P54" s="78"/>
      <c r="Q54" s="78"/>
      <c r="R54" s="78"/>
      <c r="S54" s="78"/>
      <c r="T54" s="78"/>
      <c r="U54" s="78"/>
    </row>
    <row r="65" spans="1:21" x14ac:dyDescent="0.2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spans="1:21" x14ac:dyDescent="0.25">
      <c r="A66" s="56"/>
      <c r="B66" s="56"/>
      <c r="C66" s="56"/>
      <c r="D66" s="58"/>
      <c r="E66" s="58"/>
      <c r="F66" s="58"/>
      <c r="G66" s="58"/>
      <c r="H66" s="56"/>
      <c r="I66" s="56"/>
      <c r="J66" s="59"/>
      <c r="K66" s="59"/>
      <c r="L66" s="58"/>
      <c r="M66" s="58"/>
      <c r="N66" s="58"/>
      <c r="O66" s="58"/>
      <c r="P66" s="58"/>
      <c r="Q66" s="58"/>
      <c r="R66" s="58"/>
      <c r="S66" s="58"/>
      <c r="T66" s="58"/>
      <c r="U66" s="58"/>
    </row>
    <row r="67" spans="1:21" x14ac:dyDescent="0.25">
      <c r="A67" s="56"/>
      <c r="B67" s="54"/>
      <c r="C67" s="54"/>
      <c r="D67" s="54"/>
      <c r="E67" s="54"/>
      <c r="F67" s="54"/>
      <c r="G67" s="54"/>
      <c r="H67" s="56"/>
      <c r="I67" s="56"/>
      <c r="J67" s="56"/>
      <c r="K67" s="56"/>
      <c r="L67" s="54"/>
      <c r="M67" s="54"/>
      <c r="N67" s="56"/>
      <c r="O67" s="56"/>
      <c r="P67" s="56"/>
      <c r="Q67" s="56"/>
      <c r="R67" s="56"/>
      <c r="S67" s="56"/>
      <c r="T67" s="56"/>
      <c r="U67" s="56"/>
    </row>
    <row r="68" spans="1:21" x14ac:dyDescent="0.25">
      <c r="A68" s="56"/>
      <c r="B68" s="54"/>
      <c r="C68" s="54"/>
      <c r="D68" s="54"/>
      <c r="E68" s="54"/>
      <c r="F68" s="54"/>
      <c r="G68" s="54"/>
      <c r="H68" s="56"/>
      <c r="I68" s="56"/>
      <c r="J68" s="56"/>
      <c r="K68" s="56"/>
      <c r="L68" s="54"/>
      <c r="M68" s="54"/>
      <c r="N68" s="56"/>
      <c r="O68" s="56"/>
      <c r="P68" s="56"/>
      <c r="Q68" s="56"/>
      <c r="R68" s="56"/>
      <c r="S68" s="56"/>
      <c r="T68" s="56"/>
      <c r="U68" s="56"/>
    </row>
    <row r="69" spans="1:21" x14ac:dyDescent="0.25">
      <c r="A69" s="56"/>
      <c r="B69" s="54"/>
      <c r="C69" s="54"/>
      <c r="D69" s="54"/>
      <c r="E69" s="54"/>
      <c r="F69" s="54"/>
      <c r="G69" s="54"/>
      <c r="H69" s="56"/>
      <c r="I69" s="56"/>
      <c r="J69" s="56"/>
      <c r="K69" s="56"/>
      <c r="L69" s="54"/>
      <c r="M69" s="54"/>
      <c r="N69" s="56"/>
      <c r="O69" s="56"/>
      <c r="P69" s="56"/>
      <c r="Q69" s="56"/>
      <c r="R69" s="56"/>
      <c r="S69" s="56"/>
      <c r="T69" s="56"/>
      <c r="U69" s="56"/>
    </row>
    <row r="70" spans="1:2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</sheetData>
  <mergeCells count="3">
    <mergeCell ref="A2:H2"/>
    <mergeCell ref="A33:U33"/>
    <mergeCell ref="A5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9"/>
  <sheetViews>
    <sheetView topLeftCell="E55" workbookViewId="0">
      <selection activeCell="AE14" sqref="AE14"/>
    </sheetView>
  </sheetViews>
  <sheetFormatPr defaultRowHeight="15" x14ac:dyDescent="0.25"/>
  <sheetData>
    <row r="2" spans="3:19" x14ac:dyDescent="0.25">
      <c r="C2" s="91" t="s">
        <v>120</v>
      </c>
      <c r="D2" s="91"/>
      <c r="E2" s="91"/>
      <c r="G2" s="91" t="s">
        <v>121</v>
      </c>
      <c r="H2" s="91"/>
      <c r="I2" s="91"/>
      <c r="M2" s="91" t="s">
        <v>122</v>
      </c>
      <c r="N2" s="91"/>
      <c r="O2" s="91"/>
      <c r="Q2" s="91" t="s">
        <v>123</v>
      </c>
      <c r="R2" s="91"/>
      <c r="S2" s="91"/>
    </row>
    <row r="3" spans="3:19" ht="60" x14ac:dyDescent="0.25">
      <c r="C3" s="87" t="s">
        <v>117</v>
      </c>
      <c r="D3" s="87" t="s">
        <v>118</v>
      </c>
      <c r="E3" s="87" t="s">
        <v>119</v>
      </c>
      <c r="G3" s="87" t="s">
        <v>117</v>
      </c>
      <c r="H3" s="87" t="s">
        <v>118</v>
      </c>
      <c r="I3" s="87" t="s">
        <v>119</v>
      </c>
      <c r="M3" s="87" t="s">
        <v>117</v>
      </c>
      <c r="N3" s="87" t="s">
        <v>118</v>
      </c>
      <c r="O3" s="87" t="s">
        <v>119</v>
      </c>
      <c r="Q3" s="87" t="s">
        <v>117</v>
      </c>
      <c r="R3" s="87" t="s">
        <v>118</v>
      </c>
      <c r="S3" s="87" t="s">
        <v>119</v>
      </c>
    </row>
    <row r="4" spans="3:19" x14ac:dyDescent="0.25">
      <c r="C4" s="3">
        <v>-9689.1</v>
      </c>
      <c r="D4" s="3">
        <v>4.6366030000000001E-4</v>
      </c>
      <c r="E4" s="3">
        <v>41.146479999999997</v>
      </c>
      <c r="G4" s="3">
        <v>-8499.9</v>
      </c>
      <c r="H4" s="3">
        <v>1.2510600000000001</v>
      </c>
      <c r="I4" s="3">
        <v>45.145150000000001</v>
      </c>
      <c r="M4" s="3">
        <v>-9689.1</v>
      </c>
      <c r="N4" s="3">
        <v>1.9697909999999998E-3</v>
      </c>
      <c r="O4" s="3">
        <v>30.375160000000001</v>
      </c>
      <c r="Q4" s="3">
        <v>-8499.9</v>
      </c>
      <c r="R4" s="3">
        <v>3.868258</v>
      </c>
      <c r="S4" s="3">
        <v>33.327300000000001</v>
      </c>
    </row>
    <row r="5" spans="3:19" x14ac:dyDescent="0.25">
      <c r="C5" s="3">
        <v>-9686.2999999999993</v>
      </c>
      <c r="D5" s="3">
        <v>0.37294529999999998</v>
      </c>
      <c r="E5" s="3">
        <v>41.347679999999997</v>
      </c>
      <c r="G5" s="3">
        <v>-8400</v>
      </c>
      <c r="H5" s="3">
        <v>1.2607630000000001</v>
      </c>
      <c r="I5" s="3">
        <v>45.319890000000001</v>
      </c>
      <c r="M5" s="3">
        <v>-9686.2999999999993</v>
      </c>
      <c r="N5" s="3">
        <v>1.5895600000000001</v>
      </c>
      <c r="O5" s="3">
        <v>30.535229999999999</v>
      </c>
      <c r="Q5" s="3">
        <v>-8400</v>
      </c>
      <c r="R5" s="3">
        <v>3.887095</v>
      </c>
      <c r="S5" s="3">
        <v>33.408349999999999</v>
      </c>
    </row>
    <row r="6" spans="3:19" x14ac:dyDescent="0.25">
      <c r="C6" s="3">
        <v>-9682.7999999999993</v>
      </c>
      <c r="D6" s="3">
        <v>0.84015119999999999</v>
      </c>
      <c r="E6" s="3">
        <v>41.454569999999997</v>
      </c>
      <c r="G6" s="3">
        <v>-8400</v>
      </c>
      <c r="H6" s="3">
        <v>5.870444</v>
      </c>
      <c r="I6" s="3">
        <v>45.321719999999999</v>
      </c>
      <c r="M6" s="3">
        <v>-9682.7999999999993</v>
      </c>
      <c r="N6" s="3">
        <v>3.5860850000000002</v>
      </c>
      <c r="O6" s="3">
        <v>30.61054</v>
      </c>
      <c r="Q6" s="3">
        <v>-8400</v>
      </c>
      <c r="R6" s="3">
        <v>18.100359999999998</v>
      </c>
      <c r="S6" s="3">
        <v>33.410649999999997</v>
      </c>
    </row>
    <row r="7" spans="3:19" x14ac:dyDescent="0.25">
      <c r="C7" s="3">
        <v>-9679.2999999999993</v>
      </c>
      <c r="D7" s="3">
        <v>1.308794</v>
      </c>
      <c r="E7" s="3">
        <v>41.566090000000003</v>
      </c>
      <c r="G7" s="3">
        <v>-8000</v>
      </c>
      <c r="H7" s="3">
        <v>6.02895</v>
      </c>
      <c r="I7" s="3">
        <v>45.929510000000001</v>
      </c>
      <c r="M7" s="3">
        <v>-9679.2999999999993</v>
      </c>
      <c r="N7" s="3">
        <v>5.5950470000000001</v>
      </c>
      <c r="O7" s="3">
        <v>30.690940000000001</v>
      </c>
      <c r="Q7" s="3">
        <v>-8000</v>
      </c>
      <c r="R7" s="3">
        <v>18.571190000000001</v>
      </c>
      <c r="S7" s="3">
        <v>33.842399999999998</v>
      </c>
    </row>
    <row r="8" spans="3:19" x14ac:dyDescent="0.25">
      <c r="C8" s="3">
        <v>-9678.2999999999993</v>
      </c>
      <c r="D8" s="3">
        <v>1.3558250000000001</v>
      </c>
      <c r="E8" s="3">
        <v>41.579180000000001</v>
      </c>
      <c r="G8" s="3">
        <v>-7811.2</v>
      </c>
      <c r="H8" s="3">
        <v>6.0996779999999999</v>
      </c>
      <c r="I8" s="3">
        <v>46.198129999999999</v>
      </c>
      <c r="M8" s="3">
        <v>-9678.2999999999993</v>
      </c>
      <c r="N8" s="3">
        <v>5.7969999999999997</v>
      </c>
      <c r="O8" s="3">
        <v>30.700230000000001</v>
      </c>
      <c r="Q8" s="3">
        <v>-7000</v>
      </c>
      <c r="R8" s="3">
        <v>19.829550000000001</v>
      </c>
      <c r="S8" s="3">
        <v>34.970170000000003</v>
      </c>
    </row>
    <row r="9" spans="3:19" x14ac:dyDescent="0.25">
      <c r="C9" s="3">
        <v>-9675.6</v>
      </c>
      <c r="D9" s="3">
        <v>1.403343</v>
      </c>
      <c r="E9" s="3">
        <v>41.60145</v>
      </c>
      <c r="G9" s="3">
        <v>-7811.2</v>
      </c>
      <c r="H9" s="3">
        <v>10.30227</v>
      </c>
      <c r="I9" s="3">
        <v>48.623860000000001</v>
      </c>
      <c r="M9" s="3">
        <v>-9675.6</v>
      </c>
      <c r="N9" s="3">
        <v>6.0002570000000004</v>
      </c>
      <c r="O9" s="3">
        <v>30.71349</v>
      </c>
      <c r="Q9" s="3">
        <v>-6000</v>
      </c>
      <c r="R9" s="3">
        <v>21.19584</v>
      </c>
      <c r="S9" s="3">
        <v>36.154850000000003</v>
      </c>
    </row>
    <row r="10" spans="3:19" x14ac:dyDescent="0.25">
      <c r="C10" s="3">
        <v>-9675.6</v>
      </c>
      <c r="D10" s="3">
        <v>1.205668</v>
      </c>
      <c r="E10" s="3">
        <v>41.601739999999999</v>
      </c>
      <c r="G10" s="3">
        <v>-7000</v>
      </c>
      <c r="H10" s="3">
        <v>10.7323</v>
      </c>
      <c r="I10" s="3">
        <v>49.62829</v>
      </c>
      <c r="M10" s="3">
        <v>-9675.6</v>
      </c>
      <c r="N10" s="3">
        <v>5.1550310000000001</v>
      </c>
      <c r="O10" s="3">
        <v>30.713619999999999</v>
      </c>
      <c r="Q10" s="3">
        <v>-5000</v>
      </c>
      <c r="R10" s="3">
        <v>22.715140000000002</v>
      </c>
      <c r="S10" s="3">
        <v>37.42821</v>
      </c>
    </row>
    <row r="11" spans="3:19" x14ac:dyDescent="0.25">
      <c r="C11" s="3">
        <v>-9673</v>
      </c>
      <c r="D11" s="3">
        <v>1.207327</v>
      </c>
      <c r="E11" s="3">
        <v>41.630360000000003</v>
      </c>
      <c r="G11" s="3">
        <v>-6000</v>
      </c>
      <c r="H11" s="3">
        <v>11.23194</v>
      </c>
      <c r="I11" s="3">
        <v>50.77037</v>
      </c>
      <c r="M11" s="3">
        <v>-9673</v>
      </c>
      <c r="N11" s="3">
        <v>5.159249</v>
      </c>
      <c r="O11" s="3">
        <v>30.726179999999999</v>
      </c>
      <c r="Q11" s="3">
        <v>-4000</v>
      </c>
      <c r="R11" s="3">
        <v>24.408249999999999</v>
      </c>
      <c r="S11" s="3">
        <v>38.798020000000001</v>
      </c>
    </row>
    <row r="12" spans="3:19" x14ac:dyDescent="0.25">
      <c r="C12" s="3">
        <v>-9664.2999999999993</v>
      </c>
      <c r="D12" s="3">
        <v>1.210942</v>
      </c>
      <c r="E12" s="3">
        <v>41.69265</v>
      </c>
      <c r="G12" s="3">
        <v>-5000</v>
      </c>
      <c r="H12" s="3">
        <v>11.698370000000001</v>
      </c>
      <c r="I12" s="3">
        <v>51.813830000000003</v>
      </c>
      <c r="M12" s="3">
        <v>-9664.2999999999993</v>
      </c>
      <c r="N12" s="3">
        <v>5.1689509999999999</v>
      </c>
      <c r="O12" s="3">
        <v>30.75506</v>
      </c>
      <c r="Q12" s="3">
        <v>-3000</v>
      </c>
      <c r="R12" s="3">
        <v>26.31073</v>
      </c>
      <c r="S12" s="3">
        <v>40.281689999999998</v>
      </c>
    </row>
    <row r="13" spans="3:19" x14ac:dyDescent="0.25">
      <c r="C13" s="3">
        <v>-9650.2999999999993</v>
      </c>
      <c r="D13" s="3">
        <v>1.2151689999999999</v>
      </c>
      <c r="E13" s="3">
        <v>41.765329999999999</v>
      </c>
      <c r="G13" s="3">
        <v>-4000</v>
      </c>
      <c r="H13" s="3">
        <v>12.149279999999999</v>
      </c>
      <c r="I13" s="3">
        <v>52.802959999999999</v>
      </c>
      <c r="M13" s="3">
        <v>-9650.2999999999993</v>
      </c>
      <c r="N13" s="3">
        <v>5.1807359999999996</v>
      </c>
      <c r="O13" s="3">
        <v>30.790099999999999</v>
      </c>
      <c r="Q13" s="3">
        <v>-2000</v>
      </c>
      <c r="R13" s="3">
        <v>28.467449999999999</v>
      </c>
      <c r="S13" s="3">
        <v>41.900149999999996</v>
      </c>
    </row>
    <row r="14" spans="3:19" x14ac:dyDescent="0.25">
      <c r="C14" s="3">
        <v>-9648</v>
      </c>
      <c r="D14" s="3">
        <v>1.215789</v>
      </c>
      <c r="E14" s="3">
        <v>41.77599</v>
      </c>
      <c r="G14" s="3">
        <v>-3000</v>
      </c>
      <c r="H14" s="3">
        <v>12.60407</v>
      </c>
      <c r="I14" s="3">
        <v>53.782159999999998</v>
      </c>
      <c r="M14" s="3">
        <v>-9648</v>
      </c>
      <c r="N14" s="3">
        <v>5.18248</v>
      </c>
      <c r="O14" s="3">
        <v>30.795280000000002</v>
      </c>
      <c r="Q14" s="3">
        <v>-1000</v>
      </c>
      <c r="R14" s="3">
        <v>30.945869999999999</v>
      </c>
      <c r="S14" s="3">
        <v>43.686030000000002</v>
      </c>
    </row>
    <row r="15" spans="3:19" x14ac:dyDescent="0.25">
      <c r="C15" s="3">
        <v>-9645.4</v>
      </c>
      <c r="D15" s="3">
        <v>1.2164699999999999</v>
      </c>
      <c r="E15" s="3">
        <v>41.787689999999998</v>
      </c>
      <c r="G15" s="3">
        <v>-2000</v>
      </c>
      <c r="H15" s="3">
        <v>13.04631</v>
      </c>
      <c r="I15" s="3">
        <v>54.717559999999999</v>
      </c>
      <c r="M15" s="3">
        <v>-9645.4</v>
      </c>
      <c r="N15" s="3">
        <v>5.1843750000000002</v>
      </c>
      <c r="O15" s="3">
        <v>30.800909999999998</v>
      </c>
      <c r="Q15" s="3">
        <v>-1000</v>
      </c>
      <c r="R15" s="3">
        <v>25.129259999999999</v>
      </c>
      <c r="S15" s="3">
        <v>44.287759999999999</v>
      </c>
    </row>
    <row r="16" spans="3:19" x14ac:dyDescent="0.25">
      <c r="C16" s="3">
        <v>-9642.6</v>
      </c>
      <c r="D16" s="3">
        <v>1.21719</v>
      </c>
      <c r="E16" s="3">
        <v>41.800069999999998</v>
      </c>
      <c r="G16" s="3">
        <v>-1000</v>
      </c>
      <c r="H16" s="3">
        <v>13.507479999999999</v>
      </c>
      <c r="I16" s="3">
        <v>55.676259999999999</v>
      </c>
      <c r="M16" s="3">
        <v>-9642.6</v>
      </c>
      <c r="N16" s="3">
        <v>5.1863710000000003</v>
      </c>
      <c r="O16" s="3">
        <v>30.806840000000001</v>
      </c>
      <c r="Q16" s="3">
        <v>-989.44</v>
      </c>
      <c r="R16" s="3">
        <v>25.577390000000001</v>
      </c>
      <c r="S16" s="3">
        <v>44.680900000000001</v>
      </c>
    </row>
    <row r="17" spans="3:19" x14ac:dyDescent="0.25">
      <c r="C17" s="3">
        <v>-9639.6</v>
      </c>
      <c r="D17" s="3">
        <v>1.217954</v>
      </c>
      <c r="E17" s="3">
        <v>41.81317</v>
      </c>
      <c r="G17" s="3">
        <v>-1000</v>
      </c>
      <c r="H17" s="3">
        <v>10.720879999999999</v>
      </c>
      <c r="I17" s="3">
        <v>55.802109999999999</v>
      </c>
      <c r="M17" s="3">
        <v>-9639.6</v>
      </c>
      <c r="N17" s="3">
        <v>5.1884750000000004</v>
      </c>
      <c r="O17" s="3">
        <v>30.813089999999999</v>
      </c>
      <c r="Q17" s="3">
        <v>-1000</v>
      </c>
      <c r="R17" s="3">
        <v>26.015470000000001</v>
      </c>
      <c r="S17" s="3">
        <v>45.061920000000001</v>
      </c>
    </row>
    <row r="18" spans="3:19" x14ac:dyDescent="0.25">
      <c r="C18" s="3">
        <v>-9636.4</v>
      </c>
      <c r="D18" s="3">
        <v>1.218761</v>
      </c>
      <c r="E18" s="3">
        <v>41.827030000000001</v>
      </c>
      <c r="G18" s="3">
        <v>-989.44</v>
      </c>
      <c r="H18" s="3">
        <v>10.730980000000001</v>
      </c>
      <c r="I18" s="3">
        <v>55.828389999999999</v>
      </c>
      <c r="M18" s="3">
        <v>-9636.4</v>
      </c>
      <c r="N18" s="3">
        <v>5.1906869999999996</v>
      </c>
      <c r="O18" s="3">
        <v>30.819649999999999</v>
      </c>
      <c r="Q18" s="3">
        <v>-989.44</v>
      </c>
      <c r="R18" s="3">
        <v>26.521889999999999</v>
      </c>
      <c r="S18" s="3">
        <v>45.498390000000001</v>
      </c>
    </row>
    <row r="19" spans="3:19" x14ac:dyDescent="0.25">
      <c r="C19" s="3">
        <v>-9632.9</v>
      </c>
      <c r="D19" s="3">
        <v>1.2196389999999999</v>
      </c>
      <c r="E19" s="3">
        <v>41.842089999999999</v>
      </c>
      <c r="G19" s="3">
        <v>-1000</v>
      </c>
      <c r="H19" s="3">
        <v>10.72433</v>
      </c>
      <c r="I19" s="3">
        <v>55.811100000000003</v>
      </c>
      <c r="M19" s="3">
        <v>-9632.9</v>
      </c>
      <c r="N19" s="3">
        <v>5.1930690000000004</v>
      </c>
      <c r="O19" s="3">
        <v>30.826720000000002</v>
      </c>
      <c r="Q19" s="3">
        <v>-1000</v>
      </c>
      <c r="R19" s="3">
        <v>27.00169</v>
      </c>
      <c r="S19" s="3">
        <v>45.908090000000001</v>
      </c>
    </row>
    <row r="20" spans="3:19" x14ac:dyDescent="0.25">
      <c r="C20" s="3">
        <v>-9629.2999999999993</v>
      </c>
      <c r="D20" s="3">
        <v>1.2205410000000001</v>
      </c>
      <c r="E20" s="3">
        <v>41.857550000000003</v>
      </c>
      <c r="G20" s="3">
        <v>-989.44</v>
      </c>
      <c r="H20" s="3">
        <v>10.73441</v>
      </c>
      <c r="I20" s="3">
        <v>55.837310000000002</v>
      </c>
      <c r="M20" s="3">
        <v>-9629.2999999999993</v>
      </c>
      <c r="N20" s="3">
        <v>5.195513</v>
      </c>
      <c r="O20" s="3">
        <v>30.83398</v>
      </c>
      <c r="Q20" s="3">
        <v>-1000</v>
      </c>
      <c r="R20" s="3">
        <v>27.52899</v>
      </c>
      <c r="S20" s="3">
        <v>46.354179999999999</v>
      </c>
    </row>
    <row r="21" spans="3:19" x14ac:dyDescent="0.25">
      <c r="C21" s="3">
        <v>-9625.5</v>
      </c>
      <c r="D21" s="3">
        <v>1.2214910000000001</v>
      </c>
      <c r="E21" s="3">
        <v>41.873849999999997</v>
      </c>
      <c r="G21" s="3">
        <v>-1000</v>
      </c>
      <c r="H21" s="3">
        <v>10.729559999999999</v>
      </c>
      <c r="I21" s="3">
        <v>55.8247</v>
      </c>
      <c r="M21" s="3">
        <v>-9625.5</v>
      </c>
      <c r="N21" s="3">
        <v>5.1980740000000001</v>
      </c>
      <c r="O21" s="3">
        <v>30.84158</v>
      </c>
    </row>
    <row r="22" spans="3:19" x14ac:dyDescent="0.25">
      <c r="C22" s="3">
        <v>-9621.4</v>
      </c>
      <c r="D22" s="3">
        <v>1.2225189999999999</v>
      </c>
      <c r="E22" s="3">
        <v>41.891469999999998</v>
      </c>
      <c r="G22" s="3">
        <v>-1000</v>
      </c>
      <c r="H22" s="3">
        <v>10.73437</v>
      </c>
      <c r="I22" s="3">
        <v>55.837209999999999</v>
      </c>
      <c r="M22" s="3">
        <v>-9621.4</v>
      </c>
      <c r="N22" s="3">
        <v>5.2008219999999996</v>
      </c>
      <c r="O22" s="3">
        <v>30.849730000000001</v>
      </c>
    </row>
    <row r="23" spans="3:19" x14ac:dyDescent="0.25">
      <c r="C23" s="3">
        <v>-9617.1</v>
      </c>
      <c r="D23" s="3">
        <v>1.2236020000000001</v>
      </c>
      <c r="E23" s="3">
        <v>41.91001</v>
      </c>
      <c r="M23" s="3">
        <v>-9617.1</v>
      </c>
      <c r="N23" s="3">
        <v>5.2036980000000002</v>
      </c>
      <c r="O23" s="3">
        <v>30.858260000000001</v>
      </c>
    </row>
    <row r="24" spans="3:19" x14ac:dyDescent="0.25">
      <c r="C24" s="3">
        <v>-9612.7000000000007</v>
      </c>
      <c r="D24" s="3">
        <v>1.224712</v>
      </c>
      <c r="E24" s="3">
        <v>41.929020000000001</v>
      </c>
      <c r="M24" s="3">
        <v>-9612.7000000000007</v>
      </c>
      <c r="N24" s="3">
        <v>5.2066420000000004</v>
      </c>
      <c r="O24" s="3">
        <v>30.866980000000002</v>
      </c>
    </row>
    <row r="25" spans="3:19" x14ac:dyDescent="0.25">
      <c r="C25" s="3">
        <v>-9610.2000000000007</v>
      </c>
      <c r="D25" s="3">
        <v>1.225349</v>
      </c>
      <c r="E25" s="3">
        <v>41.939909999999998</v>
      </c>
      <c r="M25" s="3">
        <v>-9610.2000000000007</v>
      </c>
      <c r="N25" s="3">
        <v>5.20831</v>
      </c>
      <c r="O25" s="3">
        <v>30.871929999999999</v>
      </c>
    </row>
    <row r="26" spans="3:19" x14ac:dyDescent="0.25">
      <c r="C26" s="3">
        <v>-9610.2000000000007</v>
      </c>
      <c r="D26" s="3">
        <v>5.7053039999999999</v>
      </c>
      <c r="E26" s="3">
        <v>41.940730000000002</v>
      </c>
      <c r="M26" s="3">
        <v>-9610.2000000000007</v>
      </c>
      <c r="N26" s="3">
        <v>24.25309</v>
      </c>
      <c r="O26" s="3">
        <v>30.87435</v>
      </c>
    </row>
    <row r="27" spans="3:19" x14ac:dyDescent="0.25">
      <c r="C27" s="3">
        <v>-9608</v>
      </c>
      <c r="D27" s="3">
        <v>5.7069029999999996</v>
      </c>
      <c r="E27" s="3">
        <v>41.946599999999997</v>
      </c>
      <c r="M27" s="3">
        <v>-9608</v>
      </c>
      <c r="N27" s="3">
        <v>24.25977</v>
      </c>
      <c r="O27" s="3">
        <v>30.878589999999999</v>
      </c>
    </row>
    <row r="28" spans="3:19" x14ac:dyDescent="0.25">
      <c r="C28" s="3">
        <v>-9603.1</v>
      </c>
      <c r="D28" s="3">
        <v>5.7108080000000001</v>
      </c>
      <c r="E28" s="3">
        <v>41.96096</v>
      </c>
      <c r="M28" s="3">
        <v>-9603.1</v>
      </c>
      <c r="N28" s="3">
        <v>24.275220000000001</v>
      </c>
      <c r="O28" s="3">
        <v>30.88842</v>
      </c>
    </row>
    <row r="29" spans="3:19" x14ac:dyDescent="0.25">
      <c r="C29" s="3">
        <v>-9598</v>
      </c>
      <c r="D29" s="3">
        <v>5.7149029999999996</v>
      </c>
      <c r="E29" s="3">
        <v>41.975999999999999</v>
      </c>
      <c r="M29" s="3">
        <v>-9598</v>
      </c>
      <c r="N29" s="3">
        <v>24.290949999999999</v>
      </c>
      <c r="O29" s="3">
        <v>30.898430000000001</v>
      </c>
    </row>
    <row r="30" spans="3:19" x14ac:dyDescent="0.25">
      <c r="C30" s="3">
        <v>-9505.1</v>
      </c>
      <c r="D30" s="3">
        <v>5.7947069999999998</v>
      </c>
      <c r="E30" s="3">
        <v>42.268059999999998</v>
      </c>
      <c r="M30" s="3">
        <v>-9505.1</v>
      </c>
      <c r="N30" s="3">
        <v>24.537400000000002</v>
      </c>
      <c r="O30" s="3">
        <v>31.054780000000001</v>
      </c>
    </row>
    <row r="31" spans="3:19" x14ac:dyDescent="0.25">
      <c r="C31" s="3">
        <v>-9496.9</v>
      </c>
      <c r="D31" s="3">
        <v>5.8022080000000003</v>
      </c>
      <c r="E31" s="3">
        <v>42.295409999999997</v>
      </c>
      <c r="M31" s="3">
        <v>-9496.9</v>
      </c>
      <c r="N31" s="3">
        <v>24.556920000000002</v>
      </c>
      <c r="O31" s="3">
        <v>31.067129999999999</v>
      </c>
    </row>
    <row r="32" spans="3:19" x14ac:dyDescent="0.25">
      <c r="C32" s="3">
        <v>-9488.5</v>
      </c>
      <c r="D32" s="3">
        <v>5.8099889999999998</v>
      </c>
      <c r="E32" s="3">
        <v>42.32376</v>
      </c>
      <c r="M32" s="3">
        <v>-9488.5</v>
      </c>
      <c r="N32" s="3">
        <v>24.576740000000001</v>
      </c>
      <c r="O32" s="3">
        <v>31.07967</v>
      </c>
    </row>
    <row r="33" spans="3:15" x14ac:dyDescent="0.25">
      <c r="C33" s="3">
        <v>-9480</v>
      </c>
      <c r="D33" s="3">
        <v>5.817901</v>
      </c>
      <c r="E33" s="3">
        <v>42.35257</v>
      </c>
      <c r="M33" s="3">
        <v>-9480</v>
      </c>
      <c r="N33" s="3">
        <v>24.59675</v>
      </c>
      <c r="O33" s="3">
        <v>31.092310000000001</v>
      </c>
    </row>
    <row r="34" spans="3:15" x14ac:dyDescent="0.25">
      <c r="C34" s="3">
        <v>-9471.2000000000007</v>
      </c>
      <c r="D34" s="3">
        <v>5.8261900000000004</v>
      </c>
      <c r="E34" s="3">
        <v>42.382730000000002</v>
      </c>
      <c r="M34" s="3">
        <v>-9471.2000000000007</v>
      </c>
      <c r="N34" s="3">
        <v>24.617090000000001</v>
      </c>
      <c r="O34" s="3">
        <v>31.105170000000001</v>
      </c>
    </row>
    <row r="35" spans="3:15" x14ac:dyDescent="0.25">
      <c r="C35" s="3">
        <v>-9462.2999999999993</v>
      </c>
      <c r="D35" s="3">
        <v>5.8346179999999999</v>
      </c>
      <c r="E35" s="3">
        <v>42.41337</v>
      </c>
      <c r="M35" s="3">
        <v>-9462.2999999999993</v>
      </c>
      <c r="N35" s="3">
        <v>24.637619999999998</v>
      </c>
      <c r="O35" s="3">
        <v>31.11814</v>
      </c>
    </row>
    <row r="36" spans="3:15" x14ac:dyDescent="0.25">
      <c r="C36" s="3">
        <v>-9453.1</v>
      </c>
      <c r="D36" s="3">
        <v>5.8434290000000004</v>
      </c>
      <c r="E36" s="3">
        <v>42.445390000000003</v>
      </c>
      <c r="M36" s="3">
        <v>-9453.1</v>
      </c>
      <c r="N36" s="3">
        <v>24.65849</v>
      </c>
      <c r="O36" s="3">
        <v>31.131309999999999</v>
      </c>
    </row>
    <row r="37" spans="3:15" x14ac:dyDescent="0.25">
      <c r="C37" s="3">
        <v>-9443.7000000000007</v>
      </c>
      <c r="D37" s="3">
        <v>5.8525029999999996</v>
      </c>
      <c r="E37" s="3">
        <v>42.47833</v>
      </c>
      <c r="M37" s="3">
        <v>-9443.7000000000007</v>
      </c>
      <c r="N37" s="3">
        <v>24.679659999999998</v>
      </c>
      <c r="O37" s="3">
        <v>31.144680000000001</v>
      </c>
    </row>
    <row r="38" spans="3:15" x14ac:dyDescent="0.25">
      <c r="C38" s="3">
        <v>-9434.2000000000007</v>
      </c>
      <c r="D38" s="3">
        <v>5.8617330000000001</v>
      </c>
      <c r="E38" s="3">
        <v>42.511809999999997</v>
      </c>
      <c r="M38" s="3">
        <v>-9434.2000000000007</v>
      </c>
      <c r="N38" s="3">
        <v>24.700959999999998</v>
      </c>
      <c r="O38" s="3">
        <v>31.158110000000001</v>
      </c>
    </row>
    <row r="39" spans="3:15" x14ac:dyDescent="0.25">
      <c r="C39" s="3">
        <v>-9424.4</v>
      </c>
      <c r="D39" s="3">
        <v>5.8713519999999999</v>
      </c>
      <c r="E39" s="3">
        <v>42.546680000000002</v>
      </c>
      <c r="M39" s="3">
        <v>-9424.4</v>
      </c>
      <c r="N39" s="3">
        <v>24.722629999999999</v>
      </c>
      <c r="O39" s="3">
        <v>31.171769999999999</v>
      </c>
    </row>
    <row r="40" spans="3:15" x14ac:dyDescent="0.25">
      <c r="C40" s="3">
        <v>-9292.2999999999993</v>
      </c>
      <c r="D40" s="3">
        <v>6.00753</v>
      </c>
      <c r="E40" s="3">
        <v>43.03725</v>
      </c>
      <c r="M40" s="3">
        <v>-9292.2999999999993</v>
      </c>
      <c r="N40" s="3">
        <v>25.00318</v>
      </c>
      <c r="O40" s="3">
        <v>31.348140000000001</v>
      </c>
    </row>
    <row r="41" spans="3:15" x14ac:dyDescent="0.25">
      <c r="C41" s="3">
        <v>-9280.1</v>
      </c>
      <c r="D41" s="3">
        <v>6.020626</v>
      </c>
      <c r="E41" s="3">
        <v>43.084139999999998</v>
      </c>
      <c r="M41" s="3">
        <v>-9280.1</v>
      </c>
      <c r="N41" s="3">
        <v>25.028269999999999</v>
      </c>
      <c r="O41" s="3">
        <v>31.363869999999999</v>
      </c>
    </row>
    <row r="42" spans="3:15" x14ac:dyDescent="0.25">
      <c r="C42" s="3">
        <v>-9267.7000000000007</v>
      </c>
      <c r="D42" s="3">
        <v>6.0340569999999998</v>
      </c>
      <c r="E42" s="3">
        <v>43.132170000000002</v>
      </c>
      <c r="M42" s="3">
        <v>-9267.7000000000007</v>
      </c>
      <c r="N42" s="3">
        <v>25.053629999999998</v>
      </c>
      <c r="O42" s="3">
        <v>31.379760000000001</v>
      </c>
    </row>
    <row r="43" spans="3:15" x14ac:dyDescent="0.25">
      <c r="C43" s="3">
        <v>-9255</v>
      </c>
      <c r="D43" s="3">
        <v>6.0479139999999996</v>
      </c>
      <c r="E43" s="3">
        <v>43.181660000000001</v>
      </c>
      <c r="M43" s="3">
        <v>-9255</v>
      </c>
      <c r="N43" s="3">
        <v>25.079440000000002</v>
      </c>
      <c r="O43" s="3">
        <v>31.395910000000001</v>
      </c>
    </row>
    <row r="44" spans="3:15" x14ac:dyDescent="0.25">
      <c r="C44" s="3">
        <v>-9242.2000000000007</v>
      </c>
      <c r="D44" s="3">
        <v>6.0619639999999997</v>
      </c>
      <c r="E44" s="3">
        <v>43.231789999999997</v>
      </c>
      <c r="M44" s="3">
        <v>-9242.2000000000007</v>
      </c>
      <c r="N44" s="3">
        <v>25.10538</v>
      </c>
      <c r="O44" s="3">
        <v>31.41215</v>
      </c>
    </row>
    <row r="45" spans="3:15" x14ac:dyDescent="0.25">
      <c r="C45" s="3">
        <v>-9229.2999999999993</v>
      </c>
      <c r="D45" s="3">
        <v>6.0762020000000003</v>
      </c>
      <c r="E45" s="3">
        <v>43.282530000000001</v>
      </c>
      <c r="M45" s="3">
        <v>-9229.2999999999993</v>
      </c>
      <c r="N45" s="3">
        <v>25.131509999999999</v>
      </c>
      <c r="O45" s="3">
        <v>31.42849</v>
      </c>
    </row>
    <row r="46" spans="3:15" x14ac:dyDescent="0.25">
      <c r="C46" s="3">
        <v>-9216.1</v>
      </c>
      <c r="D46" s="3">
        <v>6.0908670000000003</v>
      </c>
      <c r="E46" s="3">
        <v>43.334739999999996</v>
      </c>
      <c r="M46" s="3">
        <v>-9216.1</v>
      </c>
      <c r="N46" s="3">
        <v>25.158080000000002</v>
      </c>
      <c r="O46" s="3">
        <v>31.4451</v>
      </c>
    </row>
    <row r="47" spans="3:15" x14ac:dyDescent="0.25">
      <c r="C47" s="3">
        <v>-9202.7999999999993</v>
      </c>
      <c r="D47" s="3">
        <v>6.1057329999999999</v>
      </c>
      <c r="E47" s="3">
        <v>43.387590000000003</v>
      </c>
      <c r="M47" s="3">
        <v>-9202.7999999999993</v>
      </c>
      <c r="N47" s="3">
        <v>25.18479</v>
      </c>
      <c r="O47" s="3">
        <v>31.461790000000001</v>
      </c>
    </row>
    <row r="48" spans="3:15" x14ac:dyDescent="0.25">
      <c r="C48" s="3">
        <v>-9200</v>
      </c>
      <c r="D48" s="3">
        <v>6.108873</v>
      </c>
      <c r="E48" s="3">
        <v>43.398739999999997</v>
      </c>
      <c r="M48" s="3">
        <v>-9200</v>
      </c>
      <c r="N48" s="3">
        <v>25.190339999999999</v>
      </c>
      <c r="O48" s="3">
        <v>31.465250000000001</v>
      </c>
    </row>
    <row r="49" spans="3:15" x14ac:dyDescent="0.25">
      <c r="C49" s="3">
        <v>-9189.2000000000007</v>
      </c>
      <c r="D49" s="3">
        <v>6.1210269999999998</v>
      </c>
      <c r="E49" s="3">
        <v>43.441890000000001</v>
      </c>
      <c r="M49" s="3">
        <v>-9189.2000000000007</v>
      </c>
      <c r="N49" s="3">
        <v>25.211960000000001</v>
      </c>
      <c r="O49" s="3">
        <v>31.478750000000002</v>
      </c>
    </row>
    <row r="50" spans="3:15" x14ac:dyDescent="0.25">
      <c r="C50" s="3">
        <v>-9175.5</v>
      </c>
      <c r="D50" s="3">
        <v>6.1364989999999997</v>
      </c>
      <c r="E50" s="3">
        <v>43.496760000000002</v>
      </c>
      <c r="M50" s="3">
        <v>-9175.5</v>
      </c>
      <c r="N50" s="3">
        <v>25.239249999999998</v>
      </c>
      <c r="O50" s="3">
        <v>31.49579</v>
      </c>
    </row>
    <row r="51" spans="3:15" x14ac:dyDescent="0.25">
      <c r="C51" s="3">
        <v>-9026.9</v>
      </c>
      <c r="D51" s="3">
        <v>6.3069329999999999</v>
      </c>
      <c r="E51" s="3">
        <v>44.09666</v>
      </c>
      <c r="M51" s="3">
        <v>-9026.9</v>
      </c>
      <c r="N51" s="3">
        <v>25.524609999999999</v>
      </c>
      <c r="O51" s="3">
        <v>31.67333</v>
      </c>
    </row>
    <row r="52" spans="3:15" x14ac:dyDescent="0.25">
      <c r="C52" s="3">
        <v>-8882</v>
      </c>
      <c r="D52" s="3">
        <v>6.4784839999999999</v>
      </c>
      <c r="E52" s="3">
        <v>44.692360000000001</v>
      </c>
      <c r="M52" s="3">
        <v>-8882</v>
      </c>
      <c r="N52" s="3">
        <v>25.80856</v>
      </c>
      <c r="O52" s="3">
        <v>31.849019999999999</v>
      </c>
    </row>
    <row r="53" spans="3:15" x14ac:dyDescent="0.25">
      <c r="C53" s="3">
        <v>-8864.9</v>
      </c>
      <c r="D53" s="3">
        <v>6.4991919999999999</v>
      </c>
      <c r="E53" s="3">
        <v>44.763730000000002</v>
      </c>
      <c r="M53" s="3">
        <v>-8864.9</v>
      </c>
      <c r="N53" s="3">
        <v>25.8414</v>
      </c>
      <c r="O53" s="3">
        <v>31.86928</v>
      </c>
    </row>
    <row r="54" spans="3:15" x14ac:dyDescent="0.25">
      <c r="C54" s="3">
        <v>-8847.6</v>
      </c>
      <c r="D54" s="3">
        <v>6.5202790000000004</v>
      </c>
      <c r="E54" s="3">
        <v>44.836289999999998</v>
      </c>
      <c r="M54" s="3">
        <v>-8847.6</v>
      </c>
      <c r="N54" s="3">
        <v>25.874649999999999</v>
      </c>
      <c r="O54" s="3">
        <v>31.889769999999999</v>
      </c>
    </row>
    <row r="55" spans="3:15" x14ac:dyDescent="0.25">
      <c r="C55" s="3">
        <v>-8830.2000000000007</v>
      </c>
      <c r="D55" s="3">
        <v>6.541588</v>
      </c>
      <c r="E55" s="3">
        <v>44.909489999999998</v>
      </c>
      <c r="M55" s="3">
        <v>-8830.2000000000007</v>
      </c>
      <c r="N55" s="3">
        <v>25.908049999999999</v>
      </c>
      <c r="O55" s="3">
        <v>31.910350000000001</v>
      </c>
    </row>
    <row r="56" spans="3:15" x14ac:dyDescent="0.25">
      <c r="C56" s="3">
        <v>-8812.6</v>
      </c>
      <c r="D56" s="3">
        <v>6.5632460000000004</v>
      </c>
      <c r="E56" s="3">
        <v>44.983780000000003</v>
      </c>
      <c r="M56" s="3">
        <v>-8812.6</v>
      </c>
      <c r="N56" s="3">
        <v>25.94183</v>
      </c>
      <c r="O56" s="3">
        <v>31.931149999999999</v>
      </c>
    </row>
    <row r="57" spans="3:15" x14ac:dyDescent="0.25">
      <c r="C57" s="3">
        <v>-8794.9</v>
      </c>
      <c r="D57" s="3">
        <v>6.5851329999999999</v>
      </c>
      <c r="E57" s="3">
        <v>45.058720000000001</v>
      </c>
      <c r="M57" s="3">
        <v>-8794.9</v>
      </c>
      <c r="N57" s="3">
        <v>25.975760000000001</v>
      </c>
      <c r="O57" s="3">
        <v>31.952020000000001</v>
      </c>
    </row>
    <row r="58" spans="3:15" x14ac:dyDescent="0.25">
      <c r="C58" s="3">
        <v>-8777</v>
      </c>
      <c r="D58" s="3">
        <v>6.6073769999999996</v>
      </c>
      <c r="E58" s="3">
        <v>45.13476</v>
      </c>
      <c r="M58" s="3">
        <v>-8777</v>
      </c>
      <c r="N58" s="3">
        <v>26.010069999999999</v>
      </c>
      <c r="O58" s="3">
        <v>31.973120000000002</v>
      </c>
    </row>
    <row r="59" spans="3:15" x14ac:dyDescent="0.25">
      <c r="C59" s="3">
        <v>-8759</v>
      </c>
      <c r="D59" s="3">
        <v>6.6298550000000001</v>
      </c>
      <c r="E59" s="3">
        <v>45.211469999999998</v>
      </c>
      <c r="M59" s="3">
        <v>-8759</v>
      </c>
      <c r="N59" s="3">
        <v>26.044550000000001</v>
      </c>
      <c r="O59" s="3">
        <v>31.994299999999999</v>
      </c>
    </row>
    <row r="60" spans="3:15" x14ac:dyDescent="0.25">
      <c r="C60" s="3">
        <v>-8740.7999999999993</v>
      </c>
      <c r="D60" s="3">
        <v>6.6526969999999999</v>
      </c>
      <c r="E60" s="3">
        <v>45.289279999999998</v>
      </c>
      <c r="M60" s="3">
        <v>-8740.7999999999993</v>
      </c>
      <c r="N60" s="3">
        <v>26.079350000000002</v>
      </c>
      <c r="O60" s="3">
        <v>32.01567</v>
      </c>
    </row>
    <row r="61" spans="3:15" x14ac:dyDescent="0.25">
      <c r="C61" s="3">
        <v>-8722.4</v>
      </c>
      <c r="D61" s="3">
        <v>6.6759089999999999</v>
      </c>
      <c r="E61" s="3">
        <v>45.368229999999997</v>
      </c>
      <c r="M61" s="3">
        <v>-8722.4</v>
      </c>
      <c r="N61" s="3">
        <v>26.114540000000002</v>
      </c>
      <c r="O61" s="3">
        <v>32.037260000000003</v>
      </c>
    </row>
    <row r="62" spans="3:15" x14ac:dyDescent="0.25">
      <c r="C62" s="3">
        <v>-8703.9</v>
      </c>
      <c r="D62" s="3">
        <v>6.6826220000000003</v>
      </c>
      <c r="E62" s="3">
        <v>45.391030000000001</v>
      </c>
      <c r="M62" s="3">
        <v>-8703.9</v>
      </c>
      <c r="N62" s="3">
        <v>26.146730000000002</v>
      </c>
      <c r="O62" s="3">
        <v>32.057000000000002</v>
      </c>
    </row>
    <row r="63" spans="3:15" x14ac:dyDescent="0.25">
      <c r="C63" s="3">
        <v>-8685.2999999999993</v>
      </c>
      <c r="D63" s="3">
        <v>6.6890289999999997</v>
      </c>
      <c r="E63" s="3">
        <v>45.412779999999998</v>
      </c>
      <c r="M63" s="3">
        <v>-8685.2999999999993</v>
      </c>
      <c r="N63" s="3">
        <v>26.179099999999998</v>
      </c>
      <c r="O63" s="3">
        <v>32.076839999999997</v>
      </c>
    </row>
    <row r="64" spans="3:15" x14ac:dyDescent="0.25">
      <c r="C64" s="3">
        <v>-8416.1</v>
      </c>
      <c r="D64" s="3">
        <v>6.7788709999999996</v>
      </c>
      <c r="E64" s="3">
        <v>45.716740000000001</v>
      </c>
      <c r="M64" s="3">
        <v>-8416.1</v>
      </c>
      <c r="N64" s="3">
        <v>26.648289999999999</v>
      </c>
      <c r="O64" s="3">
        <v>32.363010000000003</v>
      </c>
    </row>
    <row r="65" spans="3:15" x14ac:dyDescent="0.25">
      <c r="C65" s="3">
        <v>-8377.7999999999993</v>
      </c>
      <c r="D65" s="3">
        <v>6.7913160000000001</v>
      </c>
      <c r="E65" s="3">
        <v>45.758690000000001</v>
      </c>
      <c r="M65" s="3">
        <v>-8377.7999999999993</v>
      </c>
      <c r="N65" s="3">
        <v>26.715920000000001</v>
      </c>
      <c r="O65" s="3">
        <v>32.404049999999998</v>
      </c>
    </row>
    <row r="66" spans="3:15" x14ac:dyDescent="0.25">
      <c r="C66" s="3">
        <v>-8339.5</v>
      </c>
      <c r="D66" s="3">
        <v>6.8037029999999996</v>
      </c>
      <c r="E66" s="3">
        <v>45.800400000000003</v>
      </c>
      <c r="M66" s="3">
        <v>-8339.5</v>
      </c>
      <c r="N66" s="3">
        <v>26.78388</v>
      </c>
      <c r="O66" s="3">
        <v>32.445239999999998</v>
      </c>
    </row>
    <row r="67" spans="3:15" x14ac:dyDescent="0.25">
      <c r="C67" s="3">
        <v>-8301.2000000000007</v>
      </c>
      <c r="D67" s="3">
        <v>6.8160299999999996</v>
      </c>
      <c r="E67" s="3">
        <v>45.84187</v>
      </c>
      <c r="M67" s="3">
        <v>-8301.2000000000007</v>
      </c>
      <c r="N67" s="3">
        <v>26.852150000000002</v>
      </c>
      <c r="O67" s="3">
        <v>32.486559999999997</v>
      </c>
    </row>
    <row r="68" spans="3:15" x14ac:dyDescent="0.25">
      <c r="C68" s="3">
        <v>-8262.4</v>
      </c>
      <c r="D68" s="3">
        <v>6.8284669999999998</v>
      </c>
      <c r="E68" s="3">
        <v>45.883670000000002</v>
      </c>
      <c r="M68" s="3">
        <v>-8262.4</v>
      </c>
      <c r="N68" s="3">
        <v>26.921379999999999</v>
      </c>
      <c r="O68" s="3">
        <v>32.528410000000001</v>
      </c>
    </row>
    <row r="69" spans="3:15" x14ac:dyDescent="0.25">
      <c r="C69" s="3">
        <v>-8222.6</v>
      </c>
      <c r="D69" s="3">
        <v>6.841183</v>
      </c>
      <c r="E69" s="3">
        <v>45.926380000000002</v>
      </c>
      <c r="M69" s="3">
        <v>-8222.6</v>
      </c>
      <c r="N69" s="3">
        <v>26.992260000000002</v>
      </c>
      <c r="O69" s="3">
        <v>32.571199999999997</v>
      </c>
    </row>
    <row r="70" spans="3:15" x14ac:dyDescent="0.25">
      <c r="C70" s="3">
        <v>-8200</v>
      </c>
      <c r="D70" s="3">
        <v>6.8483900000000002</v>
      </c>
      <c r="E70" s="3">
        <v>45.950560000000003</v>
      </c>
      <c r="M70" s="3">
        <v>-8200</v>
      </c>
      <c r="N70" s="3">
        <v>27.032389999999999</v>
      </c>
      <c r="O70" s="3">
        <v>32.595410000000001</v>
      </c>
    </row>
    <row r="71" spans="3:15" x14ac:dyDescent="0.25">
      <c r="C71" s="3">
        <v>-8181.8</v>
      </c>
      <c r="D71" s="3">
        <v>6.8541850000000002</v>
      </c>
      <c r="E71" s="3">
        <v>45.97</v>
      </c>
      <c r="M71" s="3">
        <v>-8181.8</v>
      </c>
      <c r="N71" s="3">
        <v>27.064800000000002</v>
      </c>
      <c r="O71" s="3">
        <v>32.614939999999997</v>
      </c>
    </row>
    <row r="72" spans="3:15" x14ac:dyDescent="0.25">
      <c r="C72" s="3">
        <v>-8140.2</v>
      </c>
      <c r="D72" s="3">
        <v>6.8674039999999996</v>
      </c>
      <c r="E72" s="3">
        <v>46.014310000000002</v>
      </c>
      <c r="M72" s="3">
        <v>-8140.2</v>
      </c>
      <c r="N72" s="3">
        <v>27.138780000000001</v>
      </c>
      <c r="O72" s="3">
        <v>32.659489999999998</v>
      </c>
    </row>
    <row r="73" spans="3:15" x14ac:dyDescent="0.25">
      <c r="C73" s="3">
        <v>-8097.9</v>
      </c>
      <c r="D73" s="3">
        <v>6.8808100000000003</v>
      </c>
      <c r="E73" s="3">
        <v>46.059199999999997</v>
      </c>
      <c r="M73" s="3">
        <v>-8097.9</v>
      </c>
      <c r="N73" s="3">
        <v>27.21407</v>
      </c>
      <c r="O73" s="3">
        <v>32.70476</v>
      </c>
    </row>
    <row r="74" spans="3:15" x14ac:dyDescent="0.25">
      <c r="C74" s="3">
        <v>-8054.9</v>
      </c>
      <c r="D74" s="3">
        <v>6.8944039999999998</v>
      </c>
      <c r="E74" s="3">
        <v>46.104669999999999</v>
      </c>
      <c r="M74" s="3">
        <v>-8054.9</v>
      </c>
      <c r="N74" s="3">
        <v>27.290700000000001</v>
      </c>
      <c r="O74" s="3">
        <v>32.750770000000003</v>
      </c>
    </row>
    <row r="75" spans="3:15" x14ac:dyDescent="0.25">
      <c r="C75" s="3">
        <v>-8011.3</v>
      </c>
      <c r="D75" s="3">
        <v>6.908156</v>
      </c>
      <c r="E75" s="3">
        <v>46.15063</v>
      </c>
      <c r="M75" s="3">
        <v>-8011.3</v>
      </c>
      <c r="N75" s="3">
        <v>27.368539999999999</v>
      </c>
      <c r="O75" s="3">
        <v>32.797449999999998</v>
      </c>
    </row>
    <row r="76" spans="3:15" x14ac:dyDescent="0.25">
      <c r="C76" s="3">
        <v>-7967.1</v>
      </c>
      <c r="D76" s="3">
        <v>6.9220680000000003</v>
      </c>
      <c r="E76" s="3">
        <v>46.19708</v>
      </c>
      <c r="M76" s="3">
        <v>-7967.1</v>
      </c>
      <c r="N76" s="3">
        <v>27.447620000000001</v>
      </c>
      <c r="O76" s="3">
        <v>32.844799999999999</v>
      </c>
    </row>
    <row r="77" spans="3:15" x14ac:dyDescent="0.25">
      <c r="C77" s="3">
        <v>-7349.3</v>
      </c>
      <c r="D77" s="3">
        <v>7.1119209999999997</v>
      </c>
      <c r="E77" s="3">
        <v>46.826320000000003</v>
      </c>
      <c r="M77" s="3">
        <v>-7349.3</v>
      </c>
      <c r="N77" s="3">
        <v>28.580100000000002</v>
      </c>
      <c r="O77" s="3">
        <v>33.515529999999998</v>
      </c>
    </row>
    <row r="78" spans="3:15" x14ac:dyDescent="0.25">
      <c r="C78" s="3">
        <v>-7299.6</v>
      </c>
      <c r="D78" s="3">
        <v>7.1269309999999999</v>
      </c>
      <c r="E78" s="3">
        <v>46.875709999999998</v>
      </c>
      <c r="M78" s="3">
        <v>-7299.6</v>
      </c>
      <c r="N78" s="3">
        <v>28.674189999999999</v>
      </c>
      <c r="O78" s="3">
        <v>33.570650000000001</v>
      </c>
    </row>
    <row r="79" spans="3:15" x14ac:dyDescent="0.25">
      <c r="C79" s="3">
        <v>-7249.8</v>
      </c>
      <c r="D79" s="3">
        <v>7.141966</v>
      </c>
      <c r="E79" s="3">
        <v>46.925130000000003</v>
      </c>
      <c r="M79" s="3">
        <v>-7249.8</v>
      </c>
      <c r="N79" s="3">
        <v>28.76906</v>
      </c>
      <c r="O79" s="3">
        <v>33.626139999999999</v>
      </c>
    </row>
    <row r="80" spans="3:15" x14ac:dyDescent="0.25">
      <c r="C80" s="3">
        <v>-7200</v>
      </c>
      <c r="D80" s="3">
        <v>7.1569859999999998</v>
      </c>
      <c r="E80" s="3">
        <v>46.974449999999997</v>
      </c>
      <c r="M80" s="3">
        <v>-7200</v>
      </c>
      <c r="N80" s="3">
        <v>28.864550000000001</v>
      </c>
      <c r="O80" s="3">
        <v>33.681899999999999</v>
      </c>
    </row>
    <row r="81" spans="3:15" x14ac:dyDescent="0.25">
      <c r="C81" s="3">
        <v>-7150</v>
      </c>
      <c r="D81" s="3">
        <v>7.1720660000000001</v>
      </c>
      <c r="E81" s="3">
        <v>47.023910000000001</v>
      </c>
      <c r="M81" s="3">
        <v>-7150</v>
      </c>
      <c r="N81" s="3">
        <v>28.96097</v>
      </c>
      <c r="O81" s="3">
        <v>33.738109999999999</v>
      </c>
    </row>
    <row r="82" spans="3:15" x14ac:dyDescent="0.25">
      <c r="C82" s="3">
        <v>-7100</v>
      </c>
      <c r="D82" s="3">
        <v>7.1871349999999996</v>
      </c>
      <c r="E82" s="3">
        <v>47.073279999999997</v>
      </c>
      <c r="M82" s="3">
        <v>-7100</v>
      </c>
      <c r="N82" s="3">
        <v>29.058019999999999</v>
      </c>
      <c r="O82" s="3">
        <v>33.794589999999999</v>
      </c>
    </row>
    <row r="83" spans="3:15" x14ac:dyDescent="0.25">
      <c r="C83" s="3">
        <v>-6700</v>
      </c>
      <c r="D83" s="3">
        <v>7.3075070000000002</v>
      </c>
      <c r="E83" s="3">
        <v>47.46584</v>
      </c>
      <c r="M83" s="3">
        <v>-6200</v>
      </c>
      <c r="N83" s="3">
        <v>30.887280000000001</v>
      </c>
      <c r="O83" s="3">
        <v>34.842080000000003</v>
      </c>
    </row>
    <row r="84" spans="3:15" x14ac:dyDescent="0.25">
      <c r="C84" s="3">
        <v>-6700</v>
      </c>
      <c r="D84" s="3">
        <v>9.5306110000000004</v>
      </c>
      <c r="E84" s="3">
        <v>48.853999999999999</v>
      </c>
      <c r="M84" s="3">
        <v>-5200</v>
      </c>
      <c r="N84" s="3">
        <v>33.215009999999999</v>
      </c>
      <c r="O84" s="3">
        <v>36.131120000000003</v>
      </c>
    </row>
    <row r="85" spans="3:15" x14ac:dyDescent="0.25">
      <c r="C85" s="3">
        <v>-6200</v>
      </c>
      <c r="D85" s="3">
        <v>9.7185310000000005</v>
      </c>
      <c r="E85" s="3">
        <v>49.333289999999998</v>
      </c>
      <c r="M85" s="3">
        <v>-4200</v>
      </c>
      <c r="N85" s="3">
        <v>35.895629999999997</v>
      </c>
      <c r="O85" s="3">
        <v>37.560809999999996</v>
      </c>
    </row>
    <row r="86" spans="3:15" x14ac:dyDescent="0.25">
      <c r="C86" s="3">
        <v>-5200</v>
      </c>
      <c r="D86" s="3">
        <v>10.099349999999999</v>
      </c>
      <c r="E86" s="3">
        <v>50.290550000000003</v>
      </c>
      <c r="M86" s="3">
        <v>-3700</v>
      </c>
      <c r="N86" s="3">
        <v>37.403579999999998</v>
      </c>
      <c r="O86" s="3">
        <v>38.341650000000001</v>
      </c>
    </row>
    <row r="87" spans="3:15" x14ac:dyDescent="0.25">
      <c r="C87" s="3">
        <v>-4200</v>
      </c>
      <c r="D87" s="3">
        <v>10.47038</v>
      </c>
      <c r="E87" s="3">
        <v>51.206009999999999</v>
      </c>
      <c r="M87" s="3">
        <v>-2700</v>
      </c>
      <c r="N87" s="3">
        <v>40.827269999999999</v>
      </c>
      <c r="O87" s="3">
        <v>40.058010000000003</v>
      </c>
    </row>
    <row r="88" spans="3:15" x14ac:dyDescent="0.25">
      <c r="C88" s="3">
        <v>-3700</v>
      </c>
      <c r="D88" s="3">
        <v>10.65915</v>
      </c>
      <c r="E88" s="3">
        <v>51.66554</v>
      </c>
      <c r="M88" s="3">
        <v>-1700</v>
      </c>
      <c r="N88" s="3">
        <v>44.869799999999998</v>
      </c>
      <c r="O88" s="3">
        <v>41.994390000000003</v>
      </c>
    </row>
    <row r="89" spans="3:15" x14ac:dyDescent="0.25">
      <c r="C89" s="3">
        <v>-2700</v>
      </c>
      <c r="D89" s="3">
        <v>11.051920000000001</v>
      </c>
      <c r="E89" s="3">
        <v>52.608829999999998</v>
      </c>
      <c r="M89" s="3">
        <v>-1650</v>
      </c>
      <c r="N89" s="3">
        <v>45.095140000000001</v>
      </c>
      <c r="O89" s="3">
        <v>42.099710000000002</v>
      </c>
    </row>
    <row r="90" spans="3:15" x14ac:dyDescent="0.25">
      <c r="C90" s="3">
        <v>-1700</v>
      </c>
      <c r="D90" s="3">
        <v>11.45445</v>
      </c>
      <c r="E90" s="3">
        <v>53.558309999999999</v>
      </c>
      <c r="M90" s="3">
        <v>-1600</v>
      </c>
      <c r="N90" s="3">
        <v>45.323169999999998</v>
      </c>
      <c r="O90" s="3">
        <v>42.206009999999999</v>
      </c>
    </row>
    <row r="91" spans="3:15" x14ac:dyDescent="0.25">
      <c r="C91" s="3">
        <v>-1650</v>
      </c>
      <c r="D91" s="3">
        <v>11.47518</v>
      </c>
      <c r="E91" s="3">
        <v>53.606760000000001</v>
      </c>
      <c r="M91" s="3">
        <v>-1200</v>
      </c>
      <c r="N91" s="3">
        <v>47.250320000000002</v>
      </c>
      <c r="O91" s="3">
        <v>43.093980000000002</v>
      </c>
    </row>
    <row r="92" spans="3:15" x14ac:dyDescent="0.25">
      <c r="C92" s="3">
        <v>-1600</v>
      </c>
      <c r="D92" s="3">
        <v>11.496119999999999</v>
      </c>
      <c r="E92" s="3">
        <v>53.655639999999998</v>
      </c>
      <c r="M92" s="3">
        <v>-1200</v>
      </c>
      <c r="N92" s="3">
        <v>39.812449999999998</v>
      </c>
      <c r="O92" s="3">
        <v>44.501660000000001</v>
      </c>
    </row>
    <row r="93" spans="3:15" x14ac:dyDescent="0.25">
      <c r="C93" s="3">
        <v>-1200</v>
      </c>
      <c r="D93" s="3">
        <v>11.67127</v>
      </c>
      <c r="E93" s="3">
        <v>54.062840000000001</v>
      </c>
      <c r="M93" s="3">
        <v>-1189.44</v>
      </c>
      <c r="N93" s="3">
        <v>41.557200000000002</v>
      </c>
      <c r="O93" s="3">
        <v>45.466320000000003</v>
      </c>
    </row>
    <row r="94" spans="3:15" x14ac:dyDescent="0.25">
      <c r="C94" s="3">
        <v>-1200</v>
      </c>
      <c r="D94" s="3">
        <v>9.2542279999999995</v>
      </c>
      <c r="E94" s="3">
        <v>54.157969999999999</v>
      </c>
      <c r="M94" s="3">
        <v>-1200</v>
      </c>
      <c r="N94" s="3">
        <v>43.50441</v>
      </c>
      <c r="O94" s="3">
        <v>46.51932</v>
      </c>
    </row>
    <row r="95" spans="3:15" x14ac:dyDescent="0.25">
      <c r="C95" s="3">
        <v>-1189.44</v>
      </c>
      <c r="D95" s="3">
        <v>9.254759</v>
      </c>
      <c r="E95" s="3">
        <v>54.159520000000001</v>
      </c>
      <c r="M95" s="3">
        <v>-1189.44</v>
      </c>
      <c r="N95" s="3">
        <v>45.808520000000001</v>
      </c>
      <c r="O95" s="3">
        <v>47.735320000000002</v>
      </c>
    </row>
    <row r="96" spans="3:15" x14ac:dyDescent="0.25">
      <c r="C96" s="3">
        <v>-1200</v>
      </c>
      <c r="D96" s="3">
        <v>9.2396840000000005</v>
      </c>
      <c r="E96" s="3">
        <v>54.115389999999998</v>
      </c>
      <c r="M96" s="3">
        <v>-1200</v>
      </c>
      <c r="N96" s="3">
        <v>48.495460000000001</v>
      </c>
      <c r="O96" s="3">
        <v>49.115349999999999</v>
      </c>
    </row>
    <row r="97" spans="3:15" x14ac:dyDescent="0.25">
      <c r="C97" s="3">
        <v>-1189.44</v>
      </c>
      <c r="D97" s="3">
        <v>9.2401119999999999</v>
      </c>
      <c r="E97" s="3">
        <v>54.11665</v>
      </c>
      <c r="M97" s="3">
        <v>-1200</v>
      </c>
      <c r="N97" s="3">
        <v>51.738410000000002</v>
      </c>
      <c r="O97" s="3">
        <v>50.730980000000002</v>
      </c>
    </row>
    <row r="98" spans="3:15" x14ac:dyDescent="0.25">
      <c r="C98" s="3">
        <v>-1200</v>
      </c>
      <c r="D98" s="3">
        <v>9.2271640000000001</v>
      </c>
      <c r="E98" s="3">
        <v>54.078719999999997</v>
      </c>
    </row>
    <row r="99" spans="3:15" x14ac:dyDescent="0.25">
      <c r="C99" s="3">
        <v>-1200</v>
      </c>
      <c r="D99" s="3">
        <v>9.2237340000000003</v>
      </c>
      <c r="E99" s="3">
        <v>54.068669999999997</v>
      </c>
    </row>
  </sheetData>
  <mergeCells count="4">
    <mergeCell ref="C2:E2"/>
    <mergeCell ref="G2:I2"/>
    <mergeCell ref="M2:O2"/>
    <mergeCell ref="Q2:S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6"/>
  <sheetViews>
    <sheetView topLeftCell="A76" zoomScale="55" zoomScaleNormal="55" workbookViewId="0">
      <selection activeCell="D127" sqref="D127"/>
    </sheetView>
  </sheetViews>
  <sheetFormatPr defaultRowHeight="15" x14ac:dyDescent="0.25"/>
  <cols>
    <col min="4" max="4" width="12" bestFit="1" customWidth="1"/>
  </cols>
  <sheetData>
    <row r="1" spans="1:64" x14ac:dyDescent="0.25">
      <c r="B1" s="109" t="s">
        <v>95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1"/>
      <c r="AL1" s="109" t="s">
        <v>95</v>
      </c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1"/>
    </row>
    <row r="2" spans="1:64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4"/>
      <c r="AL2" s="112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4"/>
    </row>
    <row r="3" spans="1:64" ht="15.75" thickBot="1" x14ac:dyDescent="0.3"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4"/>
      <c r="AL3" s="112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4"/>
    </row>
    <row r="4" spans="1:64" x14ac:dyDescent="0.25">
      <c r="A4" s="50"/>
      <c r="B4" s="115" t="s">
        <v>90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  <c r="O4" s="4"/>
      <c r="P4" s="115" t="s">
        <v>93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7"/>
      <c r="AL4" s="115" t="s">
        <v>90</v>
      </c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7"/>
      <c r="AY4" s="4"/>
      <c r="AZ4" s="115" t="s">
        <v>93</v>
      </c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7"/>
    </row>
    <row r="5" spans="1:64" ht="15.75" thickBot="1" x14ac:dyDescent="0.3"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1"/>
      <c r="O5" s="4"/>
      <c r="P5" s="73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8"/>
      <c r="AL5" s="9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11"/>
      <c r="AY5" s="4"/>
      <c r="AZ5" s="73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8"/>
    </row>
    <row r="6" spans="1:64" x14ac:dyDescent="0.25">
      <c r="B6" s="60"/>
      <c r="C6" s="61"/>
      <c r="D6" s="61"/>
      <c r="E6" s="61"/>
      <c r="F6" s="62"/>
      <c r="G6" s="61"/>
      <c r="H6" s="61"/>
      <c r="I6" s="61"/>
      <c r="J6" s="61"/>
      <c r="K6" s="61"/>
      <c r="L6" s="61"/>
      <c r="M6" s="61"/>
      <c r="N6" s="62"/>
      <c r="O6" s="4"/>
      <c r="P6" s="118" t="s">
        <v>87</v>
      </c>
      <c r="Q6" s="119"/>
      <c r="R6" s="119"/>
      <c r="S6" s="61"/>
      <c r="T6" s="62"/>
      <c r="U6" s="60"/>
      <c r="V6" s="61"/>
      <c r="W6" s="61"/>
      <c r="X6" s="61"/>
      <c r="Y6" s="61"/>
      <c r="Z6" s="61"/>
      <c r="AA6" s="61"/>
      <c r="AB6" s="62"/>
      <c r="AL6" s="60"/>
      <c r="AM6" s="61"/>
      <c r="AN6" s="61"/>
      <c r="AO6" s="61"/>
      <c r="AP6" s="62"/>
      <c r="AQ6" s="61"/>
      <c r="AR6" s="61"/>
      <c r="AS6" s="61"/>
      <c r="AT6" s="61"/>
      <c r="AU6" s="61"/>
      <c r="AV6" s="61"/>
      <c r="AW6" s="61"/>
      <c r="AX6" s="62"/>
      <c r="AY6" s="4"/>
      <c r="AZ6" s="118" t="s">
        <v>114</v>
      </c>
      <c r="BA6" s="119"/>
      <c r="BB6" s="119"/>
      <c r="BC6" s="61"/>
      <c r="BD6" s="62"/>
      <c r="BE6" s="60"/>
      <c r="BF6" s="61"/>
      <c r="BG6" s="61"/>
      <c r="BH6" s="61"/>
      <c r="BI6" s="61"/>
      <c r="BJ6" s="61"/>
      <c r="BK6" s="61"/>
      <c r="BL6" s="62"/>
    </row>
    <row r="7" spans="1:64" x14ac:dyDescent="0.25">
      <c r="B7" s="120" t="s">
        <v>92</v>
      </c>
      <c r="C7" s="121"/>
      <c r="D7" s="121"/>
      <c r="E7" s="4"/>
      <c r="F7" s="11"/>
      <c r="G7" s="4"/>
      <c r="H7" s="4"/>
      <c r="I7" s="4"/>
      <c r="J7" s="4"/>
      <c r="K7" s="4"/>
      <c r="L7" s="4"/>
      <c r="M7" s="4"/>
      <c r="N7" s="11"/>
      <c r="O7" s="4"/>
      <c r="P7" s="9" t="s">
        <v>86</v>
      </c>
      <c r="Q7" s="4" t="s">
        <v>85</v>
      </c>
      <c r="R7" s="4"/>
      <c r="S7" s="4"/>
      <c r="T7" s="11"/>
      <c r="U7" s="9"/>
      <c r="V7" s="4"/>
      <c r="W7" s="4"/>
      <c r="X7" s="4"/>
      <c r="Y7" s="4"/>
      <c r="Z7" s="4"/>
      <c r="AA7" s="4"/>
      <c r="AB7" s="11"/>
      <c r="AL7" s="120" t="s">
        <v>114</v>
      </c>
      <c r="AM7" s="121"/>
      <c r="AN7" s="121"/>
      <c r="AO7" s="4"/>
      <c r="AP7" s="11"/>
      <c r="AQ7" s="4"/>
      <c r="AR7" s="4"/>
      <c r="AS7" s="4"/>
      <c r="AT7" s="4"/>
      <c r="AU7" s="4"/>
      <c r="AV7" s="4"/>
      <c r="AW7" s="4"/>
      <c r="AX7" s="11"/>
      <c r="AY7" s="4"/>
      <c r="AZ7" s="9" t="s">
        <v>86</v>
      </c>
      <c r="BA7" s="4" t="s">
        <v>85</v>
      </c>
      <c r="BB7" s="4"/>
      <c r="BC7" s="4"/>
      <c r="BD7" s="11"/>
      <c r="BE7" s="9"/>
      <c r="BF7" s="4"/>
      <c r="BG7" s="4"/>
      <c r="BH7" s="4"/>
      <c r="BI7" s="4"/>
      <c r="BJ7" s="4"/>
      <c r="BK7" s="4"/>
      <c r="BL7" s="11"/>
    </row>
    <row r="8" spans="1:64" x14ac:dyDescent="0.25">
      <c r="B8" s="9" t="s">
        <v>86</v>
      </c>
      <c r="C8" s="4" t="s">
        <v>85</v>
      </c>
      <c r="D8" s="4"/>
      <c r="E8" s="4"/>
      <c r="F8" s="11"/>
      <c r="G8" s="4"/>
      <c r="H8" s="4"/>
      <c r="I8" s="4"/>
      <c r="J8" s="4"/>
      <c r="K8" s="4"/>
      <c r="L8" s="4"/>
      <c r="M8" s="4"/>
      <c r="N8" s="11"/>
      <c r="O8" s="4"/>
      <c r="P8" s="63">
        <v>-8499.9</v>
      </c>
      <c r="Q8" s="64">
        <v>14.26656</v>
      </c>
      <c r="R8" s="64">
        <v>3.8071519999999999</v>
      </c>
      <c r="S8" s="4"/>
      <c r="T8" s="11"/>
      <c r="U8" s="9"/>
      <c r="V8" s="4"/>
      <c r="W8" s="4"/>
      <c r="X8" s="4"/>
      <c r="Y8" s="4"/>
      <c r="Z8" s="4"/>
      <c r="AA8" s="4"/>
      <c r="AB8" s="11"/>
      <c r="AL8" s="9" t="s">
        <v>86</v>
      </c>
      <c r="AM8" s="4" t="s">
        <v>85</v>
      </c>
      <c r="AN8" s="4"/>
      <c r="AO8" s="4"/>
      <c r="AP8" s="11"/>
      <c r="AQ8" s="4"/>
      <c r="AR8" s="4"/>
      <c r="AS8" s="4"/>
      <c r="AT8" s="4"/>
      <c r="AU8" s="4"/>
      <c r="AV8" s="4"/>
      <c r="AW8" s="4"/>
      <c r="AX8" s="11"/>
      <c r="AY8" s="4"/>
      <c r="AZ8" s="63">
        <v>-8400</v>
      </c>
      <c r="BA8" s="64">
        <v>2.9500449999999998</v>
      </c>
      <c r="BB8" s="64">
        <v>5.1041740000000004</v>
      </c>
      <c r="BC8" s="4"/>
      <c r="BD8" s="11"/>
      <c r="BE8" s="9"/>
      <c r="BF8" s="4"/>
      <c r="BG8" s="4"/>
      <c r="BH8" s="4"/>
      <c r="BI8" s="4"/>
      <c r="BJ8" s="4"/>
      <c r="BK8" s="4"/>
      <c r="BL8" s="11"/>
    </row>
    <row r="9" spans="1:64" x14ac:dyDescent="0.25">
      <c r="B9" s="63">
        <v>-8500</v>
      </c>
      <c r="C9" s="64">
        <v>14.20561</v>
      </c>
      <c r="D9" s="64">
        <v>3.2603559999999998</v>
      </c>
      <c r="E9" s="4"/>
      <c r="F9" s="11"/>
      <c r="G9" s="4"/>
      <c r="H9" s="4"/>
      <c r="I9" s="4"/>
      <c r="J9" s="4"/>
      <c r="K9" s="4"/>
      <c r="L9" s="4"/>
      <c r="M9" s="4"/>
      <c r="N9" s="11"/>
      <c r="O9" s="4"/>
      <c r="P9" s="63">
        <v>-8400</v>
      </c>
      <c r="Q9" s="64">
        <v>14.214779999999999</v>
      </c>
      <c r="R9" s="64">
        <v>3.8071519999999999</v>
      </c>
      <c r="S9" s="4"/>
      <c r="T9" s="11"/>
      <c r="U9" s="9"/>
      <c r="V9" s="4"/>
      <c r="W9" s="4"/>
      <c r="X9" s="4"/>
      <c r="Y9" s="4"/>
      <c r="Z9" s="4"/>
      <c r="AA9" s="4"/>
      <c r="AB9" s="11"/>
      <c r="AL9" s="63">
        <v>-8202.2999999999993</v>
      </c>
      <c r="AM9" s="64">
        <v>3.0099830000000001</v>
      </c>
      <c r="AN9" s="64">
        <v>2.9131089999999999</v>
      </c>
      <c r="AO9" s="4"/>
      <c r="AP9" s="11"/>
      <c r="AQ9" s="4"/>
      <c r="AR9" s="4"/>
      <c r="AS9" s="4"/>
      <c r="AT9" s="4"/>
      <c r="AU9" s="4"/>
      <c r="AV9" s="4"/>
      <c r="AW9" s="4"/>
      <c r="AX9" s="11"/>
      <c r="AY9" s="4"/>
      <c r="AZ9" s="63">
        <v>-8000</v>
      </c>
      <c r="BA9" s="64">
        <v>2.9145150000000002</v>
      </c>
      <c r="BB9" s="64">
        <v>5.1041740000000004</v>
      </c>
      <c r="BC9" s="4"/>
      <c r="BD9" s="11"/>
      <c r="BE9" s="9"/>
      <c r="BF9" s="4"/>
      <c r="BG9" s="4"/>
      <c r="BH9" s="4"/>
      <c r="BI9" s="4"/>
      <c r="BJ9" s="4"/>
      <c r="BK9" s="4"/>
      <c r="BL9" s="11"/>
    </row>
    <row r="10" spans="1:64" x14ac:dyDescent="0.25">
      <c r="B10" s="63">
        <v>-8400</v>
      </c>
      <c r="C10" s="64">
        <v>14.155889999999999</v>
      </c>
      <c r="D10" s="64">
        <v>3.2603559999999998</v>
      </c>
      <c r="E10" s="4"/>
      <c r="F10" s="11"/>
      <c r="G10" s="4"/>
      <c r="H10" s="4"/>
      <c r="I10" s="4"/>
      <c r="J10" s="4"/>
      <c r="K10" s="4"/>
      <c r="L10" s="4"/>
      <c r="M10" s="4"/>
      <c r="N10" s="11"/>
      <c r="O10" s="4"/>
      <c r="P10" s="63">
        <v>-8400</v>
      </c>
      <c r="Q10" s="64">
        <v>3.0529700000000002</v>
      </c>
      <c r="R10" s="64">
        <v>3.8071519999999999</v>
      </c>
      <c r="S10" s="4"/>
      <c r="T10" s="11"/>
      <c r="U10" s="9"/>
      <c r="V10" s="4"/>
      <c r="W10" s="4"/>
      <c r="X10" s="4"/>
      <c r="Y10" s="4"/>
      <c r="Z10" s="4"/>
      <c r="AA10" s="4"/>
      <c r="AB10" s="11"/>
      <c r="AL10" s="63">
        <v>-8000</v>
      </c>
      <c r="AM10" s="64">
        <v>2.9748239999999999</v>
      </c>
      <c r="AN10" s="64">
        <v>2.9131089999999999</v>
      </c>
      <c r="AO10" s="4"/>
      <c r="AP10" s="11"/>
      <c r="AQ10" s="4"/>
      <c r="AR10" s="4"/>
      <c r="AS10" s="4"/>
      <c r="AT10" s="4"/>
      <c r="AU10" s="4"/>
      <c r="AV10" s="4"/>
      <c r="AW10" s="4"/>
      <c r="AX10" s="11"/>
      <c r="AY10" s="4"/>
      <c r="AZ10" s="63">
        <v>-7811.2</v>
      </c>
      <c r="BA10" s="64">
        <v>2.8990770000000001</v>
      </c>
      <c r="BB10" s="64">
        <v>5.1041740000000004</v>
      </c>
      <c r="BC10" s="4"/>
      <c r="BD10" s="11"/>
      <c r="BE10" s="9"/>
      <c r="BF10" s="4"/>
      <c r="BG10" s="4"/>
      <c r="BH10" s="4"/>
      <c r="BI10" s="4"/>
      <c r="BJ10" s="4"/>
      <c r="BK10" s="4"/>
      <c r="BL10" s="11"/>
    </row>
    <row r="11" spans="1:64" x14ac:dyDescent="0.25">
      <c r="B11" s="63">
        <v>-8400</v>
      </c>
      <c r="C11" s="64">
        <v>3.0403169999999999</v>
      </c>
      <c r="D11" s="64">
        <v>3.2603559999999998</v>
      </c>
      <c r="E11" s="4"/>
      <c r="F11" s="11"/>
      <c r="G11" s="4"/>
      <c r="H11" s="4"/>
      <c r="I11" s="4"/>
      <c r="J11" s="4"/>
      <c r="K11" s="4"/>
      <c r="L11" s="4"/>
      <c r="M11" s="4"/>
      <c r="N11" s="11"/>
      <c r="O11" s="4"/>
      <c r="P11" s="63">
        <v>-8000</v>
      </c>
      <c r="Q11" s="64">
        <v>3.0181149999999999</v>
      </c>
      <c r="R11" s="64">
        <v>3.8071519999999999</v>
      </c>
      <c r="S11" s="4"/>
      <c r="T11" s="11"/>
      <c r="U11" s="9"/>
      <c r="V11" s="4"/>
      <c r="W11" s="4"/>
      <c r="X11" s="4"/>
      <c r="Y11" s="4"/>
      <c r="Z11" s="4"/>
      <c r="AA11" s="4"/>
      <c r="AB11" s="11"/>
      <c r="AL11" s="63">
        <v>-7000</v>
      </c>
      <c r="AM11" s="64">
        <v>2.9029050000000001</v>
      </c>
      <c r="AN11" s="64">
        <v>2.9131089999999999</v>
      </c>
      <c r="AO11" s="4"/>
      <c r="AP11" s="11"/>
      <c r="AQ11" s="4"/>
      <c r="AR11" s="4"/>
      <c r="AS11" s="4"/>
      <c r="AT11" s="4"/>
      <c r="AU11" s="4"/>
      <c r="AV11" s="4"/>
      <c r="AW11" s="4"/>
      <c r="AX11" s="11"/>
      <c r="AY11" s="4"/>
      <c r="AZ11" s="63">
        <v>-7811.2</v>
      </c>
      <c r="BA11" s="64">
        <v>2.9013610000000001</v>
      </c>
      <c r="BB11" s="64">
        <v>5.1041740000000004</v>
      </c>
      <c r="BC11" s="4"/>
      <c r="BD11" s="11"/>
      <c r="BE11" s="9"/>
      <c r="BF11" s="4"/>
      <c r="BG11" s="4"/>
      <c r="BH11" s="4"/>
      <c r="BI11" s="4"/>
      <c r="BJ11" s="4"/>
      <c r="BK11" s="4"/>
      <c r="BL11" s="11"/>
    </row>
    <row r="12" spans="1:64" x14ac:dyDescent="0.25">
      <c r="B12" s="63">
        <v>-8202.2999999999993</v>
      </c>
      <c r="C12" s="64">
        <v>3.0221879999999999</v>
      </c>
      <c r="D12" s="64">
        <v>3.2603559999999998</v>
      </c>
      <c r="E12" s="4"/>
      <c r="F12" s="11"/>
      <c r="G12" s="4"/>
      <c r="H12" s="4"/>
      <c r="I12" s="4"/>
      <c r="J12" s="4"/>
      <c r="K12" s="4"/>
      <c r="L12" s="4"/>
      <c r="M12" s="4"/>
      <c r="N12" s="11"/>
      <c r="O12" s="4"/>
      <c r="P12" s="63">
        <v>-7811.2</v>
      </c>
      <c r="Q12" s="64">
        <v>3.003117</v>
      </c>
      <c r="R12" s="64">
        <v>3.8071519999999999</v>
      </c>
      <c r="S12" s="4"/>
      <c r="T12" s="11"/>
      <c r="U12" s="9"/>
      <c r="V12" s="4"/>
      <c r="W12" s="4"/>
      <c r="X12" s="4"/>
      <c r="Y12" s="4"/>
      <c r="Z12" s="4"/>
      <c r="AA12" s="4"/>
      <c r="AB12" s="11"/>
      <c r="AL12" s="63">
        <v>-6000</v>
      </c>
      <c r="AM12" s="64">
        <v>2.846387</v>
      </c>
      <c r="AN12" s="64">
        <v>2.9131089999999999</v>
      </c>
      <c r="AO12" s="4"/>
      <c r="AP12" s="11"/>
      <c r="AQ12" s="4"/>
      <c r="AR12" s="4"/>
      <c r="AS12" s="4"/>
      <c r="AT12" s="4"/>
      <c r="AU12" s="4"/>
      <c r="AV12" s="4"/>
      <c r="AW12" s="4"/>
      <c r="AX12" s="11"/>
      <c r="AY12" s="4"/>
      <c r="AZ12" s="63">
        <v>-7000</v>
      </c>
      <c r="BA12" s="64">
        <v>2.8482280000000002</v>
      </c>
      <c r="BB12" s="64">
        <v>5.1041740000000004</v>
      </c>
      <c r="BC12" s="4"/>
      <c r="BD12" s="11"/>
      <c r="BE12" s="9"/>
      <c r="BF12" s="4"/>
      <c r="BG12" s="4"/>
      <c r="BH12" s="4"/>
      <c r="BI12" s="4"/>
      <c r="BJ12" s="4"/>
      <c r="BK12" s="4"/>
      <c r="BL12" s="11"/>
    </row>
    <row r="13" spans="1:64" x14ac:dyDescent="0.25">
      <c r="B13" s="63">
        <v>-8000</v>
      </c>
      <c r="C13" s="64">
        <v>3.0045289999999998</v>
      </c>
      <c r="D13" s="64">
        <v>3.2603559999999998</v>
      </c>
      <c r="E13" s="4"/>
      <c r="F13" s="11"/>
      <c r="G13" s="4"/>
      <c r="H13" s="4"/>
      <c r="I13" s="4"/>
      <c r="J13" s="4"/>
      <c r="K13" s="4"/>
      <c r="L13" s="4"/>
      <c r="M13" s="4"/>
      <c r="N13" s="11"/>
      <c r="O13" s="4"/>
      <c r="P13" s="63">
        <v>-7811.2</v>
      </c>
      <c r="Q13" s="64">
        <v>3.0030399999999999</v>
      </c>
      <c r="R13" s="64">
        <v>3.8071519999999999</v>
      </c>
      <c r="S13" s="4"/>
      <c r="T13" s="11"/>
      <c r="U13" s="9"/>
      <c r="V13" s="4"/>
      <c r="W13" s="4"/>
      <c r="X13" s="4"/>
      <c r="Y13" s="4"/>
      <c r="Z13" s="4"/>
      <c r="AA13" s="4"/>
      <c r="AB13" s="11"/>
      <c r="AL13" s="63">
        <v>-5000</v>
      </c>
      <c r="AM13" s="64">
        <v>2.80036</v>
      </c>
      <c r="AN13" s="64">
        <v>2.9131089999999999</v>
      </c>
      <c r="AO13" s="4"/>
      <c r="AP13" s="11"/>
      <c r="AQ13" s="4"/>
      <c r="AR13" s="4"/>
      <c r="AS13" s="4"/>
      <c r="AT13" s="4"/>
      <c r="AU13" s="4"/>
      <c r="AV13" s="4"/>
      <c r="AW13" s="4"/>
      <c r="AX13" s="11"/>
      <c r="AY13" s="4"/>
      <c r="AZ13" s="63">
        <v>-6000</v>
      </c>
      <c r="BA13" s="64">
        <v>2.789174</v>
      </c>
      <c r="BB13" s="64">
        <v>5.1041740000000004</v>
      </c>
      <c r="BC13" s="4"/>
      <c r="BD13" s="11"/>
      <c r="BE13" s="9"/>
      <c r="BF13" s="4"/>
      <c r="BG13" s="4"/>
      <c r="BH13" s="4"/>
      <c r="BI13" s="4"/>
      <c r="BJ13" s="4"/>
      <c r="BK13" s="4"/>
      <c r="BL13" s="11"/>
    </row>
    <row r="14" spans="1:64" x14ac:dyDescent="0.25">
      <c r="B14" s="63">
        <v>-7000</v>
      </c>
      <c r="C14" s="64">
        <v>2.9294929999999999</v>
      </c>
      <c r="D14" s="64">
        <v>3.2603559999999998</v>
      </c>
      <c r="E14" s="4"/>
      <c r="F14" s="11"/>
      <c r="G14" s="4"/>
      <c r="H14" s="4"/>
      <c r="I14" s="4"/>
      <c r="J14" s="4"/>
      <c r="K14" s="4"/>
      <c r="L14" s="4"/>
      <c r="M14" s="4"/>
      <c r="N14" s="11"/>
      <c r="O14" s="4"/>
      <c r="P14" s="63">
        <v>-7000</v>
      </c>
      <c r="Q14" s="64">
        <v>2.944868</v>
      </c>
      <c r="R14" s="64">
        <v>3.8071519999999999</v>
      </c>
      <c r="S14" s="4"/>
      <c r="T14" s="11"/>
      <c r="U14" s="9"/>
      <c r="V14" s="4"/>
      <c r="W14" s="4"/>
      <c r="X14" s="4"/>
      <c r="Y14" s="4"/>
      <c r="Z14" s="4"/>
      <c r="AA14" s="4"/>
      <c r="AB14" s="11"/>
      <c r="AL14" s="63">
        <v>-4000</v>
      </c>
      <c r="AM14" s="64">
        <v>2.7599260000000001</v>
      </c>
      <c r="AN14" s="64">
        <v>2.9131089999999999</v>
      </c>
      <c r="AO14" s="4"/>
      <c r="AP14" s="11"/>
      <c r="AQ14" s="4"/>
      <c r="AR14" s="4"/>
      <c r="AS14" s="4"/>
      <c r="AT14" s="4"/>
      <c r="AU14" s="4"/>
      <c r="AV14" s="4"/>
      <c r="AW14" s="4"/>
      <c r="AX14" s="11"/>
      <c r="AY14" s="4"/>
      <c r="AZ14" s="63">
        <v>-5000</v>
      </c>
      <c r="BA14" s="64">
        <v>2.7356630000000002</v>
      </c>
      <c r="BB14" s="64">
        <v>5.1041740000000004</v>
      </c>
      <c r="BC14" s="4"/>
      <c r="BD14" s="11"/>
      <c r="BE14" s="9"/>
      <c r="BF14" s="4"/>
      <c r="BG14" s="4"/>
      <c r="BH14" s="4"/>
      <c r="BI14" s="4"/>
      <c r="BJ14" s="4"/>
      <c r="BK14" s="4"/>
      <c r="BL14" s="11"/>
    </row>
    <row r="15" spans="1:64" x14ac:dyDescent="0.25">
      <c r="B15" s="63">
        <v>-6000</v>
      </c>
      <c r="C15" s="64">
        <v>2.8690579999999999</v>
      </c>
      <c r="D15" s="64">
        <v>3.2603559999999998</v>
      </c>
      <c r="E15" s="4"/>
      <c r="F15" s="11"/>
      <c r="G15" s="4"/>
      <c r="H15" s="4"/>
      <c r="I15" s="4"/>
      <c r="J15" s="4"/>
      <c r="K15" s="4"/>
      <c r="L15" s="4"/>
      <c r="M15" s="4"/>
      <c r="N15" s="11"/>
      <c r="O15" s="4"/>
      <c r="P15" s="63">
        <v>-6000</v>
      </c>
      <c r="Q15" s="64">
        <v>2.883089</v>
      </c>
      <c r="R15" s="64">
        <v>3.8071519999999999</v>
      </c>
      <c r="S15" s="4"/>
      <c r="T15" s="11"/>
      <c r="U15" s="9"/>
      <c r="V15" s="4"/>
      <c r="W15" s="4"/>
      <c r="X15" s="4"/>
      <c r="Y15" s="4"/>
      <c r="Z15" s="4"/>
      <c r="AA15" s="4"/>
      <c r="AB15" s="11"/>
      <c r="AL15" s="63">
        <v>-3000</v>
      </c>
      <c r="AM15" s="64">
        <v>2.7227760000000001</v>
      </c>
      <c r="AN15" s="64">
        <v>2.9131089999999999</v>
      </c>
      <c r="AO15" s="4"/>
      <c r="AP15" s="11"/>
      <c r="AQ15" s="4"/>
      <c r="AR15" s="4"/>
      <c r="AS15" s="4"/>
      <c r="AT15" s="4"/>
      <c r="AU15" s="4"/>
      <c r="AV15" s="4"/>
      <c r="AW15" s="4"/>
      <c r="AX15" s="11"/>
      <c r="AY15" s="4"/>
      <c r="AZ15" s="63">
        <v>-4000</v>
      </c>
      <c r="BA15" s="64">
        <v>2.6860979999999999</v>
      </c>
      <c r="BB15" s="64">
        <v>5.1041740000000004</v>
      </c>
      <c r="BC15" s="4"/>
      <c r="BD15" s="11"/>
      <c r="BE15" s="9"/>
      <c r="BF15" s="4"/>
      <c r="BG15" s="4"/>
      <c r="BH15" s="4"/>
      <c r="BI15" s="4"/>
      <c r="BJ15" s="4"/>
      <c r="BK15" s="4"/>
      <c r="BL15" s="11"/>
    </row>
    <row r="16" spans="1:64" x14ac:dyDescent="0.25">
      <c r="B16" s="63">
        <v>-5000</v>
      </c>
      <c r="C16" s="64">
        <v>2.8185250000000002</v>
      </c>
      <c r="D16" s="64">
        <v>3.2603559999999998</v>
      </c>
      <c r="E16" s="4"/>
      <c r="F16" s="11"/>
      <c r="G16" s="4"/>
      <c r="H16" s="4"/>
      <c r="I16" s="4"/>
      <c r="J16" s="4"/>
      <c r="K16" s="4"/>
      <c r="L16" s="4"/>
      <c r="M16" s="4"/>
      <c r="N16" s="11"/>
      <c r="O16" s="4"/>
      <c r="P16" s="63">
        <v>-5000</v>
      </c>
      <c r="Q16" s="64">
        <v>2.8296000000000001</v>
      </c>
      <c r="R16" s="64">
        <v>3.8071519999999999</v>
      </c>
      <c r="S16" s="4"/>
      <c r="T16" s="11"/>
      <c r="U16" s="9"/>
      <c r="V16" s="4"/>
      <c r="W16" s="4"/>
      <c r="X16" s="4"/>
      <c r="Y16" s="4"/>
      <c r="Z16" s="4"/>
      <c r="AA16" s="4"/>
      <c r="AB16" s="11"/>
      <c r="AL16" s="63">
        <v>-2000</v>
      </c>
      <c r="AM16" s="64">
        <v>2.68736</v>
      </c>
      <c r="AN16" s="64">
        <v>2.9131089999999999</v>
      </c>
      <c r="AO16" s="4"/>
      <c r="AP16" s="11"/>
      <c r="AQ16" s="4"/>
      <c r="AR16" s="4"/>
      <c r="AS16" s="4"/>
      <c r="AT16" s="4"/>
      <c r="AU16" s="4"/>
      <c r="AV16" s="4"/>
      <c r="AW16" s="4"/>
      <c r="AX16" s="11"/>
      <c r="AY16" s="4"/>
      <c r="AZ16" s="63">
        <v>-3000</v>
      </c>
      <c r="BA16" s="64">
        <v>2.6394280000000001</v>
      </c>
      <c r="BB16" s="64">
        <v>5.1041740000000004</v>
      </c>
      <c r="BC16" s="4"/>
      <c r="BD16" s="11"/>
      <c r="BE16" s="9"/>
      <c r="BF16" s="4"/>
      <c r="BG16" s="4"/>
      <c r="BH16" s="4"/>
      <c r="BI16" s="4"/>
      <c r="BJ16" s="4"/>
      <c r="BK16" s="4"/>
      <c r="BL16" s="11"/>
    </row>
    <row r="17" spans="1:64" x14ac:dyDescent="0.25">
      <c r="B17" s="63">
        <v>-4000</v>
      </c>
      <c r="C17" s="64">
        <v>2.7737310000000002</v>
      </c>
      <c r="D17" s="64">
        <v>3.2603559999999998</v>
      </c>
      <c r="E17" s="4"/>
      <c r="F17" s="11"/>
      <c r="G17" s="4"/>
      <c r="H17" s="4"/>
      <c r="I17" s="4"/>
      <c r="J17" s="4"/>
      <c r="K17" s="4"/>
      <c r="L17" s="4"/>
      <c r="M17" s="4"/>
      <c r="N17" s="11"/>
      <c r="O17" s="4"/>
      <c r="P17" s="63">
        <v>-4000</v>
      </c>
      <c r="Q17" s="64">
        <v>2.7808380000000001</v>
      </c>
      <c r="R17" s="64">
        <v>3.8071519999999999</v>
      </c>
      <c r="S17" s="4"/>
      <c r="T17" s="11"/>
      <c r="U17" s="9"/>
      <c r="V17" s="4"/>
      <c r="W17" s="4"/>
      <c r="X17" s="4"/>
      <c r="Y17" s="4"/>
      <c r="Z17" s="4"/>
      <c r="AA17" s="4"/>
      <c r="AB17" s="11"/>
      <c r="AL17" s="63">
        <v>-1000</v>
      </c>
      <c r="AM17" s="64">
        <v>2.6516090000000001</v>
      </c>
      <c r="AN17" s="64">
        <v>2.9131089999999999</v>
      </c>
      <c r="AO17" s="4"/>
      <c r="AP17" s="11"/>
      <c r="AQ17" s="4"/>
      <c r="AR17" s="4"/>
      <c r="AS17" s="4"/>
      <c r="AT17" s="4"/>
      <c r="AU17" s="4"/>
      <c r="AV17" s="4"/>
      <c r="AW17" s="4"/>
      <c r="AX17" s="11"/>
      <c r="AY17" s="4"/>
      <c r="AZ17" s="63">
        <v>-2000</v>
      </c>
      <c r="BA17" s="64">
        <v>2.5947360000000002</v>
      </c>
      <c r="BB17" s="64">
        <v>5.1041740000000004</v>
      </c>
      <c r="BC17" s="4"/>
      <c r="BD17" s="11"/>
      <c r="BE17" s="9"/>
      <c r="BF17" s="4"/>
      <c r="BG17" s="4"/>
      <c r="BH17" s="4"/>
      <c r="BI17" s="4"/>
      <c r="BJ17" s="4"/>
      <c r="BK17" s="4"/>
      <c r="BL17" s="11"/>
    </row>
    <row r="18" spans="1:64" x14ac:dyDescent="0.25">
      <c r="B18" s="63">
        <v>-3000</v>
      </c>
      <c r="C18" s="64">
        <v>2.7323170000000001</v>
      </c>
      <c r="D18" s="64">
        <v>3.2603559999999998</v>
      </c>
      <c r="E18" s="4"/>
      <c r="F18" s="11"/>
      <c r="G18" s="4"/>
      <c r="H18" s="4"/>
      <c r="I18" s="4"/>
      <c r="J18" s="4"/>
      <c r="K18" s="4"/>
      <c r="L18" s="4"/>
      <c r="M18" s="4"/>
      <c r="N18" s="11"/>
      <c r="O18" s="4"/>
      <c r="P18" s="63">
        <v>-3000</v>
      </c>
      <c r="Q18" s="64">
        <v>2.7348400000000002</v>
      </c>
      <c r="R18" s="64">
        <v>3.8071519999999999</v>
      </c>
      <c r="S18" s="4"/>
      <c r="T18" s="11"/>
      <c r="U18" s="9"/>
      <c r="V18" s="4"/>
      <c r="W18" s="4"/>
      <c r="X18" s="4"/>
      <c r="Y18" s="4"/>
      <c r="Z18" s="4"/>
      <c r="AA18" s="4"/>
      <c r="AB18" s="11"/>
      <c r="AL18" s="9"/>
      <c r="AM18" s="4"/>
      <c r="AN18" s="4"/>
      <c r="AO18" s="4"/>
      <c r="AP18" s="11"/>
      <c r="AQ18" s="4"/>
      <c r="AR18" s="4"/>
      <c r="AS18" s="4"/>
      <c r="AT18" s="4"/>
      <c r="AU18" s="4"/>
      <c r="AV18" s="4"/>
      <c r="AW18" s="4"/>
      <c r="AX18" s="11"/>
      <c r="AY18" s="4"/>
      <c r="AZ18" s="63">
        <v>-1000</v>
      </c>
      <c r="BA18" s="64">
        <v>2.5511400000000002</v>
      </c>
      <c r="BB18" s="64">
        <v>5.1041740000000004</v>
      </c>
      <c r="BC18" s="4"/>
      <c r="BD18" s="11"/>
      <c r="BE18" s="9"/>
      <c r="BF18" s="4"/>
      <c r="BG18" s="4"/>
      <c r="BH18" s="4"/>
      <c r="BI18" s="4"/>
      <c r="BJ18" s="4"/>
      <c r="BK18" s="4"/>
      <c r="BL18" s="11"/>
    </row>
    <row r="19" spans="1:64" x14ac:dyDescent="0.25">
      <c r="B19" s="63">
        <v>-2000</v>
      </c>
      <c r="C19" s="64">
        <v>2.692914</v>
      </c>
      <c r="D19" s="64">
        <v>3.2603559999999998</v>
      </c>
      <c r="E19" s="4"/>
      <c r="F19" s="11"/>
      <c r="G19" s="4"/>
      <c r="H19" s="4"/>
      <c r="I19" s="4"/>
      <c r="J19" s="4"/>
      <c r="K19" s="4"/>
      <c r="L19" s="4"/>
      <c r="M19" s="4"/>
      <c r="N19" s="11"/>
      <c r="O19" s="4"/>
      <c r="P19" s="63">
        <v>-2000</v>
      </c>
      <c r="Q19" s="64">
        <v>2.6907209999999999</v>
      </c>
      <c r="R19" s="64">
        <v>3.8071519999999999</v>
      </c>
      <c r="S19" s="4"/>
      <c r="T19" s="11"/>
      <c r="U19" s="9"/>
      <c r="V19" s="4"/>
      <c r="W19" s="4"/>
      <c r="X19" s="4"/>
      <c r="Y19" s="4"/>
      <c r="Z19" s="4"/>
      <c r="AA19" s="4"/>
      <c r="AB19" s="11"/>
      <c r="AL19" s="9"/>
      <c r="AM19" s="4"/>
      <c r="AN19" s="4"/>
      <c r="AO19" s="4"/>
      <c r="AP19" s="11"/>
      <c r="AQ19" s="4"/>
      <c r="AR19" s="4"/>
      <c r="AS19" s="4"/>
      <c r="AT19" s="4"/>
      <c r="AU19" s="4"/>
      <c r="AV19" s="4"/>
      <c r="AW19" s="4"/>
      <c r="AX19" s="11"/>
      <c r="AY19" s="4"/>
      <c r="AZ19" s="9"/>
      <c r="BA19" s="4"/>
      <c r="BB19" s="64"/>
      <c r="BC19" s="4"/>
      <c r="BD19" s="11"/>
      <c r="BE19" s="9"/>
      <c r="BF19" s="4"/>
      <c r="BG19" s="4"/>
      <c r="BH19" s="4"/>
      <c r="BI19" s="4"/>
      <c r="BJ19" s="4"/>
      <c r="BK19" s="4"/>
      <c r="BL19" s="11"/>
    </row>
    <row r="20" spans="1:64" ht="15.75" thickBot="1" x14ac:dyDescent="0.3">
      <c r="B20" s="65">
        <v>-1000</v>
      </c>
      <c r="C20" s="66">
        <v>2.6536140000000001</v>
      </c>
      <c r="D20" s="66">
        <v>3.2603559999999998</v>
      </c>
      <c r="E20" s="67"/>
      <c r="F20" s="68"/>
      <c r="G20" s="67"/>
      <c r="H20" s="67"/>
      <c r="I20" s="67"/>
      <c r="J20" s="67"/>
      <c r="K20" s="67"/>
      <c r="L20" s="67"/>
      <c r="M20" s="67"/>
      <c r="N20" s="68"/>
      <c r="O20" s="4"/>
      <c r="P20" s="65">
        <v>-1000</v>
      </c>
      <c r="Q20" s="66">
        <v>2.6469290000000001</v>
      </c>
      <c r="R20" s="66">
        <v>3.8071519999999999</v>
      </c>
      <c r="S20" s="67"/>
      <c r="T20" s="68"/>
      <c r="U20" s="73"/>
      <c r="V20" s="67"/>
      <c r="W20" s="67"/>
      <c r="X20" s="67"/>
      <c r="Y20" s="67"/>
      <c r="Z20" s="67"/>
      <c r="AA20" s="67"/>
      <c r="AB20" s="68"/>
      <c r="AL20" s="73"/>
      <c r="AM20" s="67"/>
      <c r="AN20" s="67"/>
      <c r="AO20" s="67"/>
      <c r="AP20" s="68"/>
      <c r="AQ20" s="67"/>
      <c r="AR20" s="67"/>
      <c r="AS20" s="67"/>
      <c r="AT20" s="67"/>
      <c r="AU20" s="67"/>
      <c r="AV20" s="67"/>
      <c r="AW20" s="67"/>
      <c r="AX20" s="68"/>
      <c r="AY20" s="4"/>
      <c r="AZ20" s="65"/>
      <c r="BA20" s="66"/>
      <c r="BB20" s="66"/>
      <c r="BC20" s="67"/>
      <c r="BD20" s="68"/>
      <c r="BE20" s="73"/>
      <c r="BF20" s="67"/>
      <c r="BG20" s="67"/>
      <c r="BH20" s="67"/>
      <c r="BI20" s="67"/>
      <c r="BJ20" s="67"/>
      <c r="BK20" s="67"/>
      <c r="BL20" s="68"/>
    </row>
    <row r="21" spans="1:64" x14ac:dyDescent="0.25">
      <c r="B21" s="60"/>
      <c r="C21" s="61"/>
      <c r="D21" s="61"/>
      <c r="E21" s="61"/>
      <c r="F21" s="62"/>
      <c r="G21" s="61"/>
      <c r="H21" s="61"/>
      <c r="I21" s="61"/>
      <c r="J21" s="61"/>
      <c r="K21" s="61"/>
      <c r="L21" s="61"/>
      <c r="M21" s="61"/>
      <c r="N21" s="62"/>
      <c r="O21" s="4"/>
      <c r="P21" s="60"/>
      <c r="Q21" s="61"/>
      <c r="R21" s="61"/>
      <c r="S21" s="61"/>
      <c r="T21" s="62"/>
      <c r="U21" s="4"/>
      <c r="V21" s="4"/>
      <c r="W21" s="4"/>
      <c r="X21" s="4"/>
      <c r="Y21" s="4"/>
      <c r="Z21" s="4"/>
      <c r="AA21" s="4"/>
      <c r="AB21" s="11"/>
      <c r="AL21" s="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60"/>
      <c r="BA21" s="61"/>
      <c r="BB21" s="61"/>
      <c r="BC21" s="61"/>
      <c r="BD21" s="62"/>
      <c r="BE21" s="61"/>
      <c r="BF21" s="61"/>
      <c r="BG21" s="61"/>
      <c r="BH21" s="61"/>
      <c r="BI21" s="61"/>
      <c r="BJ21" s="61"/>
      <c r="BK21" s="61"/>
      <c r="BL21" s="62"/>
    </row>
    <row r="22" spans="1:64" x14ac:dyDescent="0.25">
      <c r="A22" s="50"/>
      <c r="B22" s="69"/>
      <c r="C22" s="70"/>
      <c r="D22" s="4"/>
      <c r="E22" s="4"/>
      <c r="F22" s="11"/>
      <c r="G22" s="4"/>
      <c r="H22" s="4"/>
      <c r="I22" s="4"/>
      <c r="J22" s="4"/>
      <c r="K22" s="4"/>
      <c r="L22" s="4"/>
      <c r="M22" s="4"/>
      <c r="N22" s="11"/>
      <c r="O22" s="4"/>
      <c r="P22" s="9"/>
      <c r="Q22" s="4"/>
      <c r="R22" s="4"/>
      <c r="S22" s="4"/>
      <c r="T22" s="11"/>
      <c r="U22" s="4"/>
      <c r="V22" s="4"/>
      <c r="W22" s="4"/>
      <c r="X22" s="4"/>
      <c r="Y22" s="4"/>
      <c r="Z22" s="4"/>
      <c r="AA22" s="4"/>
      <c r="AB22" s="11"/>
      <c r="AL22" s="69"/>
      <c r="AM22" s="70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9"/>
      <c r="BA22" s="4"/>
      <c r="BB22" s="4"/>
      <c r="BC22" s="4"/>
      <c r="BD22" s="11"/>
      <c r="BE22" s="4"/>
      <c r="BF22" s="4"/>
      <c r="BG22" s="4"/>
      <c r="BH22" s="4"/>
      <c r="BI22" s="4"/>
      <c r="BJ22" s="4"/>
      <c r="BK22" s="4"/>
      <c r="BL22" s="11"/>
    </row>
    <row r="23" spans="1:64" x14ac:dyDescent="0.25">
      <c r="B23" s="120" t="s">
        <v>91</v>
      </c>
      <c r="C23" s="121"/>
      <c r="D23" s="121"/>
      <c r="E23" s="4"/>
      <c r="F23" s="11"/>
      <c r="G23" s="4"/>
      <c r="H23" s="4"/>
      <c r="I23" s="4"/>
      <c r="J23" s="4"/>
      <c r="K23" s="4"/>
      <c r="L23" s="4"/>
      <c r="M23" s="4"/>
      <c r="N23" s="11"/>
      <c r="O23" s="4"/>
      <c r="P23" s="120" t="s">
        <v>88</v>
      </c>
      <c r="Q23" s="121"/>
      <c r="R23" s="121"/>
      <c r="S23" s="4"/>
      <c r="T23" s="11"/>
      <c r="U23" s="4"/>
      <c r="V23" s="4"/>
      <c r="W23" s="4"/>
      <c r="X23" s="4"/>
      <c r="Y23" s="4"/>
      <c r="Z23" s="4"/>
      <c r="AA23" s="4"/>
      <c r="AB23" s="11"/>
      <c r="AL23" s="9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20" t="s">
        <v>116</v>
      </c>
      <c r="BA23" s="121"/>
      <c r="BB23" s="121"/>
      <c r="BC23" s="4"/>
      <c r="BD23" s="11"/>
      <c r="BE23" s="4"/>
      <c r="BF23" s="4"/>
      <c r="BG23" s="4"/>
      <c r="BH23" s="4"/>
      <c r="BI23" s="4"/>
      <c r="BJ23" s="4"/>
      <c r="BK23" s="4"/>
      <c r="BL23" s="11"/>
    </row>
    <row r="24" spans="1:64" x14ac:dyDescent="0.25">
      <c r="B24" s="9" t="s">
        <v>86</v>
      </c>
      <c r="C24" s="4" t="s">
        <v>85</v>
      </c>
      <c r="D24" s="4"/>
      <c r="E24" s="4"/>
      <c r="F24" s="11"/>
      <c r="G24" s="4"/>
      <c r="H24" s="4"/>
      <c r="I24" s="4"/>
      <c r="J24" s="4"/>
      <c r="K24" s="4"/>
      <c r="L24" s="4"/>
      <c r="M24" s="71"/>
      <c r="N24" s="72"/>
      <c r="O24" s="71"/>
      <c r="P24" s="9" t="s">
        <v>86</v>
      </c>
      <c r="Q24" s="4" t="s">
        <v>85</v>
      </c>
      <c r="R24" s="4"/>
      <c r="S24" s="4"/>
      <c r="T24" s="11"/>
      <c r="U24" s="4"/>
      <c r="V24" s="4"/>
      <c r="W24" s="4"/>
      <c r="X24" s="4"/>
      <c r="Y24" s="4"/>
      <c r="Z24" s="4"/>
      <c r="AA24" s="4"/>
      <c r="AB24" s="11"/>
      <c r="AL24" s="9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71"/>
      <c r="AX24" s="71"/>
      <c r="AY24" s="71"/>
      <c r="AZ24" s="9" t="s">
        <v>86</v>
      </c>
      <c r="BA24" s="4" t="s">
        <v>85</v>
      </c>
      <c r="BB24" s="4"/>
      <c r="BC24" s="4"/>
      <c r="BD24" s="11"/>
      <c r="BE24" s="4"/>
      <c r="BF24" s="4"/>
      <c r="BG24" s="4"/>
      <c r="BH24" s="4"/>
      <c r="BI24" s="4"/>
      <c r="BJ24" s="4"/>
      <c r="BK24" s="4"/>
      <c r="BL24" s="11"/>
    </row>
    <row r="25" spans="1:64" x14ac:dyDescent="0.25">
      <c r="B25" s="63">
        <v>-8500</v>
      </c>
      <c r="C25" s="64">
        <v>14.10253</v>
      </c>
      <c r="D25" s="64">
        <v>2.8987590000000001</v>
      </c>
      <c r="E25" s="4"/>
      <c r="F25" s="11"/>
      <c r="G25" s="4"/>
      <c r="H25" s="4"/>
      <c r="I25" s="4"/>
      <c r="J25" s="4"/>
      <c r="K25" s="4"/>
      <c r="L25" s="4"/>
      <c r="M25" s="4"/>
      <c r="N25" s="11"/>
      <c r="O25" s="4"/>
      <c r="P25" s="63">
        <v>-8499.9</v>
      </c>
      <c r="Q25" s="64">
        <v>14.108610000000001</v>
      </c>
      <c r="R25" s="64">
        <v>3.228723</v>
      </c>
      <c r="S25" s="4"/>
      <c r="T25" s="11"/>
      <c r="U25" s="4"/>
      <c r="V25" s="4"/>
      <c r="W25" s="4"/>
      <c r="X25" s="4"/>
      <c r="Y25" s="4"/>
      <c r="Z25" s="4"/>
      <c r="AA25" s="4"/>
      <c r="AB25" s="11"/>
      <c r="AL25" s="9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63">
        <v>-8400</v>
      </c>
      <c r="BA25" s="64">
        <v>2.7588849999999998</v>
      </c>
      <c r="BB25" s="64">
        <v>2.3740230000000002</v>
      </c>
      <c r="BC25" s="4"/>
      <c r="BD25" s="11"/>
      <c r="BE25" s="4"/>
      <c r="BF25" s="4"/>
      <c r="BG25" s="4"/>
      <c r="BH25" s="4"/>
      <c r="BI25" s="4"/>
      <c r="BJ25" s="4"/>
      <c r="BK25" s="4"/>
      <c r="BL25" s="11"/>
    </row>
    <row r="26" spans="1:64" x14ac:dyDescent="0.25">
      <c r="B26" s="63">
        <v>-8400</v>
      </c>
      <c r="C26" s="64">
        <v>14.05156</v>
      </c>
      <c r="D26" s="64">
        <v>2.8987590000000001</v>
      </c>
      <c r="E26" s="4"/>
      <c r="F26" s="11"/>
      <c r="G26" s="4"/>
      <c r="H26" s="4"/>
      <c r="I26" s="4"/>
      <c r="J26" s="4"/>
      <c r="K26" s="4"/>
      <c r="L26" s="4"/>
      <c r="M26" s="4"/>
      <c r="N26" s="11"/>
      <c r="O26" s="4"/>
      <c r="P26" s="63">
        <v>-8400</v>
      </c>
      <c r="Q26" s="64">
        <v>14.049759999999999</v>
      </c>
      <c r="R26" s="64">
        <v>3.228723</v>
      </c>
      <c r="S26" s="4"/>
      <c r="T26" s="11"/>
      <c r="U26" s="4"/>
      <c r="V26" s="4"/>
      <c r="W26" s="4"/>
      <c r="X26" s="4"/>
      <c r="Y26" s="4"/>
      <c r="Z26" s="4"/>
      <c r="AA26" s="4"/>
      <c r="AB26" s="11"/>
      <c r="AG26" s="2"/>
      <c r="AH26" s="2"/>
      <c r="AI26" s="2"/>
      <c r="AL26" s="9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63">
        <v>-8000</v>
      </c>
      <c r="BA26" s="64">
        <v>2.7305489999999999</v>
      </c>
      <c r="BB26" s="64">
        <v>2.3740230000000002</v>
      </c>
      <c r="BC26" s="4"/>
      <c r="BD26" s="11"/>
      <c r="BE26" s="4"/>
      <c r="BF26" s="4"/>
      <c r="BG26" s="4"/>
      <c r="BH26" s="4"/>
      <c r="BI26" s="4"/>
      <c r="BJ26" s="4"/>
      <c r="BK26" s="4"/>
      <c r="BL26" s="11"/>
    </row>
    <row r="27" spans="1:64" x14ac:dyDescent="0.25">
      <c r="B27" s="63">
        <v>-8400</v>
      </c>
      <c r="C27" s="64">
        <v>3.0179109999999998</v>
      </c>
      <c r="D27" s="64">
        <v>2.8987590000000001</v>
      </c>
      <c r="E27" s="4"/>
      <c r="F27" s="11"/>
      <c r="G27" s="4"/>
      <c r="H27" s="4"/>
      <c r="I27" s="4"/>
      <c r="J27" s="4"/>
      <c r="K27" s="4"/>
      <c r="L27" s="4"/>
      <c r="M27" s="4"/>
      <c r="N27" s="11"/>
      <c r="O27" s="4"/>
      <c r="P27" s="63">
        <v>-8400</v>
      </c>
      <c r="Q27" s="64">
        <v>3.0175230000000002</v>
      </c>
      <c r="R27" s="64">
        <v>3.228723</v>
      </c>
      <c r="S27" s="4"/>
      <c r="T27" s="11"/>
      <c r="U27" s="4"/>
      <c r="V27" s="64"/>
      <c r="W27" s="64"/>
      <c r="X27" s="64"/>
      <c r="Y27" s="4"/>
      <c r="Z27" s="4"/>
      <c r="AA27" s="4"/>
      <c r="AB27" s="11"/>
      <c r="AG27" s="2"/>
      <c r="AH27" s="2"/>
      <c r="AI27" s="2"/>
      <c r="AL27" s="9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63">
        <v>-7811.2</v>
      </c>
      <c r="BA27" s="64">
        <v>2.7205270000000001</v>
      </c>
      <c r="BB27" s="64">
        <v>2.3740230000000002</v>
      </c>
      <c r="BC27" s="4"/>
      <c r="BD27" s="11"/>
      <c r="BE27" s="4"/>
      <c r="BF27" s="64"/>
      <c r="BG27" s="64"/>
      <c r="BH27" s="64"/>
      <c r="BI27" s="4"/>
      <c r="BJ27" s="4"/>
      <c r="BK27" s="4"/>
      <c r="BL27" s="11"/>
    </row>
    <row r="28" spans="1:64" x14ac:dyDescent="0.25">
      <c r="B28" s="63">
        <v>-8202.2999999999993</v>
      </c>
      <c r="C28" s="64">
        <v>3.00143</v>
      </c>
      <c r="D28" s="64">
        <v>2.8987590000000001</v>
      </c>
      <c r="E28" s="4"/>
      <c r="F28" s="11"/>
      <c r="G28" s="4"/>
      <c r="H28" s="4"/>
      <c r="I28" s="4"/>
      <c r="J28" s="4"/>
      <c r="K28" s="4"/>
      <c r="L28" s="4"/>
      <c r="M28" s="4"/>
      <c r="N28" s="11"/>
      <c r="O28" s="4"/>
      <c r="P28" s="63">
        <v>-8000</v>
      </c>
      <c r="Q28" s="64">
        <v>2.9839540000000002</v>
      </c>
      <c r="R28" s="64">
        <v>3.228723</v>
      </c>
      <c r="S28" s="4"/>
      <c r="T28" s="11"/>
      <c r="U28" s="4"/>
      <c r="V28" s="64"/>
      <c r="W28" s="64"/>
      <c r="X28" s="64"/>
      <c r="Y28" s="4"/>
      <c r="Z28" s="4"/>
      <c r="AA28" s="4"/>
      <c r="AB28" s="11"/>
      <c r="AG28" s="2"/>
      <c r="AH28" s="2"/>
      <c r="AI28" s="2"/>
      <c r="AL28" s="9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63">
        <v>-7000</v>
      </c>
      <c r="BA28" s="64">
        <v>2.727042</v>
      </c>
      <c r="BB28" s="64">
        <v>2.3740230000000002</v>
      </c>
      <c r="BC28" s="4"/>
      <c r="BD28" s="11"/>
      <c r="BE28" s="4"/>
      <c r="BF28" s="64"/>
      <c r="BG28" s="64"/>
      <c r="BH28" s="64"/>
      <c r="BI28" s="4"/>
      <c r="BJ28" s="4"/>
      <c r="BK28" s="4"/>
      <c r="BL28" s="11"/>
    </row>
    <row r="29" spans="1:64" x14ac:dyDescent="0.25">
      <c r="B29" s="63">
        <v>-8000</v>
      </c>
      <c r="C29" s="64">
        <v>2.9828009999999998</v>
      </c>
      <c r="D29" s="64">
        <v>2.8987590000000001</v>
      </c>
      <c r="E29" s="4"/>
      <c r="F29" s="11"/>
      <c r="G29" s="4"/>
      <c r="H29" s="4"/>
      <c r="I29" s="4"/>
      <c r="J29" s="4"/>
      <c r="K29" s="4"/>
      <c r="L29" s="4"/>
      <c r="M29" s="4"/>
      <c r="N29" s="11"/>
      <c r="O29" s="4"/>
      <c r="P29" s="63">
        <v>-7811.2</v>
      </c>
      <c r="Q29" s="64">
        <v>2.9699309999999999</v>
      </c>
      <c r="R29" s="64">
        <v>3.228723</v>
      </c>
      <c r="S29" s="4"/>
      <c r="T29" s="11"/>
      <c r="U29" s="4"/>
      <c r="V29" s="64"/>
      <c r="W29" s="64"/>
      <c r="X29" s="64"/>
      <c r="Y29" s="4"/>
      <c r="Z29" s="4"/>
      <c r="AA29" s="4"/>
      <c r="AB29" s="11"/>
      <c r="AG29" s="2"/>
      <c r="AH29" s="2"/>
      <c r="AI29" s="2"/>
      <c r="AL29" s="9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63">
        <v>-6000</v>
      </c>
      <c r="BA29" s="64">
        <v>2.6833109999999998</v>
      </c>
      <c r="BB29" s="64">
        <v>2.3740230000000002</v>
      </c>
      <c r="BC29" s="4"/>
      <c r="BD29" s="11"/>
      <c r="BE29" s="4"/>
      <c r="BF29" s="64"/>
      <c r="BG29" s="64"/>
      <c r="BH29" s="64"/>
      <c r="BI29" s="4"/>
      <c r="BJ29" s="4"/>
      <c r="BK29" s="4"/>
      <c r="BL29" s="11"/>
    </row>
    <row r="30" spans="1:64" x14ac:dyDescent="0.25">
      <c r="B30" s="63">
        <v>-7000</v>
      </c>
      <c r="C30" s="64">
        <v>2.9110640000000001</v>
      </c>
      <c r="D30" s="64">
        <v>2.8987590000000001</v>
      </c>
      <c r="E30" s="4"/>
      <c r="F30" s="11"/>
      <c r="G30" s="4"/>
      <c r="H30" s="4"/>
      <c r="I30" s="4"/>
      <c r="J30" s="4"/>
      <c r="K30" s="4"/>
      <c r="L30" s="4"/>
      <c r="M30" s="4"/>
      <c r="N30" s="11"/>
      <c r="O30" s="4"/>
      <c r="P30" s="63">
        <v>-7811.2</v>
      </c>
      <c r="Q30" s="64">
        <v>2.9698600000000002</v>
      </c>
      <c r="R30" s="64">
        <v>3.228723</v>
      </c>
      <c r="S30" s="4"/>
      <c r="T30" s="11"/>
      <c r="U30" s="4"/>
      <c r="V30" s="64"/>
      <c r="W30" s="64"/>
      <c r="X30" s="64"/>
      <c r="Y30" s="4"/>
      <c r="Z30" s="4"/>
      <c r="AA30" s="4"/>
      <c r="AB30" s="11"/>
      <c r="AG30" s="2"/>
      <c r="AH30" s="2"/>
      <c r="AI30" s="2"/>
      <c r="AL30" s="9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63">
        <v>-5000</v>
      </c>
      <c r="BA30" s="64">
        <v>2.6438510000000002</v>
      </c>
      <c r="BB30" s="64">
        <v>2.3740230000000002</v>
      </c>
      <c r="BC30" s="4"/>
      <c r="BD30" s="11"/>
      <c r="BE30" s="4"/>
      <c r="BF30" s="64"/>
      <c r="BG30" s="64"/>
      <c r="BH30" s="64"/>
      <c r="BI30" s="4"/>
      <c r="BJ30" s="4"/>
      <c r="BK30" s="4"/>
      <c r="BL30" s="11"/>
    </row>
    <row r="31" spans="1:64" x14ac:dyDescent="0.25">
      <c r="B31" s="63">
        <v>-6000</v>
      </c>
      <c r="C31" s="64">
        <v>2.8548049999999998</v>
      </c>
      <c r="D31" s="64">
        <v>2.8987590000000001</v>
      </c>
      <c r="E31" s="4"/>
      <c r="F31" s="11"/>
      <c r="G31" s="4"/>
      <c r="H31" s="4"/>
      <c r="I31" s="4"/>
      <c r="J31" s="4"/>
      <c r="K31" s="4"/>
      <c r="L31" s="4"/>
      <c r="M31" s="4"/>
      <c r="N31" s="11"/>
      <c r="O31" s="4"/>
      <c r="P31" s="63">
        <v>-7000</v>
      </c>
      <c r="Q31" s="64">
        <v>2.916452</v>
      </c>
      <c r="R31" s="64">
        <v>3.228723</v>
      </c>
      <c r="S31" s="4"/>
      <c r="T31" s="11"/>
      <c r="U31" s="4"/>
      <c r="V31" s="64"/>
      <c r="W31" s="64"/>
      <c r="X31" s="64"/>
      <c r="Y31" s="4"/>
      <c r="Z31" s="4"/>
      <c r="AA31" s="4"/>
      <c r="AB31" s="11"/>
      <c r="AG31" s="2"/>
      <c r="AH31" s="2"/>
      <c r="AI31" s="2"/>
      <c r="AL31" s="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63">
        <v>-4000</v>
      </c>
      <c r="BA31" s="64">
        <v>2.6073719999999998</v>
      </c>
      <c r="BB31" s="64">
        <v>2.3740230000000002</v>
      </c>
      <c r="BC31" s="4"/>
      <c r="BD31" s="11"/>
      <c r="BE31" s="4"/>
      <c r="BF31" s="64"/>
      <c r="BG31" s="64"/>
      <c r="BH31" s="64"/>
      <c r="BI31" s="4"/>
      <c r="BJ31" s="4"/>
      <c r="BK31" s="4"/>
      <c r="BL31" s="11"/>
    </row>
    <row r="32" spans="1:64" x14ac:dyDescent="0.25">
      <c r="B32" s="63">
        <v>-5000</v>
      </c>
      <c r="C32" s="64">
        <v>2.8090510000000002</v>
      </c>
      <c r="D32" s="64">
        <v>2.8987590000000001</v>
      </c>
      <c r="E32" s="4"/>
      <c r="F32" s="11"/>
      <c r="G32" s="4"/>
      <c r="H32" s="4"/>
      <c r="I32" s="4"/>
      <c r="J32" s="4"/>
      <c r="K32" s="4"/>
      <c r="L32" s="4"/>
      <c r="M32" s="4"/>
      <c r="N32" s="11"/>
      <c r="O32" s="4"/>
      <c r="P32" s="63">
        <v>-6000</v>
      </c>
      <c r="Q32" s="64">
        <v>2.8613420000000001</v>
      </c>
      <c r="R32" s="64">
        <v>3.228723</v>
      </c>
      <c r="S32" s="4"/>
      <c r="T32" s="11"/>
      <c r="U32" s="4"/>
      <c r="V32" s="64"/>
      <c r="W32" s="64"/>
      <c r="X32" s="64"/>
      <c r="Y32" s="4"/>
      <c r="Z32" s="4"/>
      <c r="AA32" s="4"/>
      <c r="AB32" s="11"/>
      <c r="AG32" s="2"/>
      <c r="AH32" s="2"/>
      <c r="AI32" s="2"/>
      <c r="AL32" s="9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63">
        <v>-3000</v>
      </c>
      <c r="BA32" s="64">
        <v>2.5726010000000001</v>
      </c>
      <c r="BB32" s="64">
        <v>2.3740230000000002</v>
      </c>
      <c r="BC32" s="4"/>
      <c r="BD32" s="11"/>
      <c r="BE32" s="4"/>
      <c r="BF32" s="64"/>
      <c r="BG32" s="64"/>
      <c r="BH32" s="64"/>
      <c r="BI32" s="4"/>
      <c r="BJ32" s="4"/>
      <c r="BK32" s="4"/>
      <c r="BL32" s="11"/>
    </row>
    <row r="33" spans="1:64" x14ac:dyDescent="0.25">
      <c r="B33" s="63">
        <v>-4000</v>
      </c>
      <c r="C33" s="64">
        <v>2.76892</v>
      </c>
      <c r="D33" s="64">
        <v>2.8987590000000001</v>
      </c>
      <c r="E33" s="4"/>
      <c r="F33" s="11"/>
      <c r="G33" s="4"/>
      <c r="H33" s="4"/>
      <c r="I33" s="4"/>
      <c r="J33" s="4"/>
      <c r="K33" s="4"/>
      <c r="L33" s="4"/>
      <c r="M33" s="4"/>
      <c r="N33" s="11"/>
      <c r="O33" s="4"/>
      <c r="P33" s="63">
        <v>-5000</v>
      </c>
      <c r="Q33" s="64">
        <v>2.814629</v>
      </c>
      <c r="R33" s="64">
        <v>3.228723</v>
      </c>
      <c r="S33" s="4"/>
      <c r="T33" s="11"/>
      <c r="U33" s="4"/>
      <c r="V33" s="64"/>
      <c r="W33" s="64"/>
      <c r="X33" s="64"/>
      <c r="Y33" s="4"/>
      <c r="Z33" s="4"/>
      <c r="AA33" s="4"/>
      <c r="AB33" s="11"/>
      <c r="AG33" s="2"/>
      <c r="AH33" s="2"/>
      <c r="AI33" s="2"/>
      <c r="AL33" s="9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63">
        <v>-2000</v>
      </c>
      <c r="BA33" s="64">
        <v>2.5386709999999999</v>
      </c>
      <c r="BB33" s="64">
        <v>2.3740230000000002</v>
      </c>
      <c r="BC33" s="4"/>
      <c r="BD33" s="11"/>
      <c r="BE33" s="4"/>
      <c r="BF33" s="64"/>
      <c r="BG33" s="64"/>
      <c r="BH33" s="64"/>
      <c r="BI33" s="4"/>
      <c r="BJ33" s="4"/>
      <c r="BK33" s="4"/>
      <c r="BL33" s="11"/>
    </row>
    <row r="34" spans="1:64" x14ac:dyDescent="0.25">
      <c r="B34" s="63">
        <v>-3000</v>
      </c>
      <c r="C34" s="64">
        <v>2.732062</v>
      </c>
      <c r="D34" s="64">
        <v>2.8987590000000001</v>
      </c>
      <c r="E34" s="4"/>
      <c r="F34" s="11"/>
      <c r="G34" s="4"/>
      <c r="H34" s="4"/>
      <c r="I34" s="4"/>
      <c r="J34" s="4"/>
      <c r="K34" s="4"/>
      <c r="L34" s="4"/>
      <c r="M34" s="4"/>
      <c r="N34" s="11"/>
      <c r="O34" s="4"/>
      <c r="P34" s="63">
        <v>-4000</v>
      </c>
      <c r="Q34" s="64">
        <v>2.7727179999999998</v>
      </c>
      <c r="R34" s="64">
        <v>3.228723</v>
      </c>
      <c r="S34" s="4"/>
      <c r="T34" s="11"/>
      <c r="U34" s="4"/>
      <c r="V34" s="64"/>
      <c r="W34" s="64"/>
      <c r="X34" s="64"/>
      <c r="Y34" s="4"/>
      <c r="Z34" s="4"/>
      <c r="AA34" s="4"/>
      <c r="AB34" s="11"/>
      <c r="AG34" s="2"/>
      <c r="AH34" s="2"/>
      <c r="AI34" s="2"/>
      <c r="AL34" s="63"/>
      <c r="AM34" s="64"/>
      <c r="AN34" s="6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63">
        <v>-1000</v>
      </c>
      <c r="BA34" s="64">
        <v>2.5050720000000002</v>
      </c>
      <c r="BB34" s="64">
        <v>2.3740230000000002</v>
      </c>
      <c r="BC34" s="4"/>
      <c r="BD34" s="11"/>
      <c r="BE34" s="4"/>
      <c r="BF34" s="64"/>
      <c r="BG34" s="64"/>
      <c r="BH34" s="64"/>
      <c r="BI34" s="4"/>
      <c r="BJ34" s="4"/>
      <c r="BK34" s="4"/>
      <c r="BL34" s="11"/>
    </row>
    <row r="35" spans="1:64" x14ac:dyDescent="0.25">
      <c r="B35" s="63">
        <v>-2000</v>
      </c>
      <c r="C35" s="64">
        <v>2.6969449999999999</v>
      </c>
      <c r="D35" s="64">
        <v>2.8987590000000001</v>
      </c>
      <c r="E35" s="4"/>
      <c r="F35" s="11"/>
      <c r="G35" s="4"/>
      <c r="H35" s="4"/>
      <c r="I35" s="4"/>
      <c r="J35" s="4"/>
      <c r="K35" s="4"/>
      <c r="L35" s="4"/>
      <c r="M35" s="4"/>
      <c r="N35" s="11"/>
      <c r="O35" s="4"/>
      <c r="P35" s="63">
        <v>-3000</v>
      </c>
      <c r="Q35" s="64">
        <v>2.733476</v>
      </c>
      <c r="R35" s="64">
        <v>3.228723</v>
      </c>
      <c r="S35" s="4"/>
      <c r="T35" s="11"/>
      <c r="U35" s="4"/>
      <c r="V35" s="64"/>
      <c r="W35" s="64"/>
      <c r="X35" s="64"/>
      <c r="Y35" s="4"/>
      <c r="Z35" s="4"/>
      <c r="AA35" s="4"/>
      <c r="AB35" s="11"/>
      <c r="AG35" s="2"/>
      <c r="AH35" s="2"/>
      <c r="AI35" s="2"/>
      <c r="AL35" s="63"/>
      <c r="AM35" s="64"/>
      <c r="AN35" s="6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9"/>
      <c r="BA35" s="4"/>
      <c r="BB35" s="4"/>
      <c r="BC35" s="4"/>
      <c r="BD35" s="11"/>
      <c r="BE35" s="4"/>
      <c r="BF35" s="64"/>
      <c r="BG35" s="64"/>
      <c r="BH35" s="64"/>
      <c r="BI35" s="4"/>
      <c r="BJ35" s="4"/>
      <c r="BK35" s="4"/>
      <c r="BL35" s="11"/>
    </row>
    <row r="36" spans="1:64" x14ac:dyDescent="0.25">
      <c r="B36" s="63">
        <v>-1000</v>
      </c>
      <c r="C36" s="64">
        <v>2.661489</v>
      </c>
      <c r="D36" s="64">
        <v>2.8987590000000001</v>
      </c>
      <c r="E36" s="4"/>
      <c r="F36" s="11"/>
      <c r="G36" s="4"/>
      <c r="H36" s="4"/>
      <c r="I36" s="4"/>
      <c r="J36" s="4"/>
      <c r="K36" s="4"/>
      <c r="L36" s="4"/>
      <c r="M36" s="4"/>
      <c r="N36" s="11"/>
      <c r="O36" s="4"/>
      <c r="P36" s="63">
        <v>-2000</v>
      </c>
      <c r="Q36" s="64">
        <v>2.6958299999999999</v>
      </c>
      <c r="R36" s="64">
        <v>3.228723</v>
      </c>
      <c r="S36" s="4"/>
      <c r="T36" s="11"/>
      <c r="U36" s="4"/>
      <c r="V36" s="64"/>
      <c r="W36" s="64"/>
      <c r="X36" s="64"/>
      <c r="Y36" s="4"/>
      <c r="Z36" s="4"/>
      <c r="AA36" s="4"/>
      <c r="AB36" s="11"/>
      <c r="AG36" s="2"/>
      <c r="AH36" s="2"/>
      <c r="AI36" s="2"/>
      <c r="AL36" s="63"/>
      <c r="AM36" s="64"/>
      <c r="AN36" s="6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9"/>
      <c r="BA36" s="4"/>
      <c r="BB36" s="64"/>
      <c r="BC36" s="4"/>
      <c r="BD36" s="11"/>
      <c r="BE36" s="4"/>
      <c r="BF36" s="64"/>
      <c r="BG36" s="64"/>
      <c r="BH36" s="64"/>
      <c r="BI36" s="4"/>
      <c r="BJ36" s="4"/>
      <c r="BK36" s="4"/>
      <c r="BL36" s="11"/>
    </row>
    <row r="37" spans="1:64" ht="15.75" thickBot="1" x14ac:dyDescent="0.3">
      <c r="B37" s="73"/>
      <c r="C37" s="67"/>
      <c r="D37" s="67"/>
      <c r="E37" s="67"/>
      <c r="F37" s="68"/>
      <c r="G37" s="67"/>
      <c r="H37" s="67"/>
      <c r="I37" s="67"/>
      <c r="J37" s="67"/>
      <c r="K37" s="67"/>
      <c r="L37" s="67"/>
      <c r="M37" s="67"/>
      <c r="N37" s="68"/>
      <c r="O37" s="67"/>
      <c r="P37" s="65">
        <v>-1000</v>
      </c>
      <c r="Q37" s="66">
        <v>2.657956</v>
      </c>
      <c r="R37" s="66">
        <v>3.228723</v>
      </c>
      <c r="S37" s="67"/>
      <c r="T37" s="68"/>
      <c r="U37" s="67"/>
      <c r="V37" s="66"/>
      <c r="W37" s="66"/>
      <c r="X37" s="66"/>
      <c r="Y37" s="67"/>
      <c r="Z37" s="67"/>
      <c r="AA37" s="67"/>
      <c r="AB37" s="68"/>
      <c r="AG37" s="2"/>
      <c r="AH37" s="2"/>
      <c r="AI37" s="2"/>
      <c r="AL37" s="73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5"/>
      <c r="BA37" s="66"/>
      <c r="BB37" s="66"/>
      <c r="BC37" s="67"/>
      <c r="BD37" s="68"/>
      <c r="BE37" s="67"/>
      <c r="BF37" s="66"/>
      <c r="BG37" s="66"/>
      <c r="BH37" s="66"/>
      <c r="BI37" s="67"/>
      <c r="BJ37" s="67"/>
      <c r="BK37" s="67"/>
      <c r="BL37" s="68"/>
    </row>
    <row r="38" spans="1:64" x14ac:dyDescent="0.25">
      <c r="Q38" s="2"/>
      <c r="R38" s="2"/>
      <c r="S38" s="2"/>
      <c r="V38" s="2"/>
      <c r="W38" s="2"/>
      <c r="X38" s="2"/>
      <c r="AG38" s="2"/>
      <c r="AH38" s="2"/>
      <c r="AI38" s="2"/>
    </row>
    <row r="39" spans="1:64" x14ac:dyDescent="0.25">
      <c r="Q39" s="2"/>
      <c r="R39" s="2"/>
      <c r="S39" s="2"/>
      <c r="V39" s="2"/>
      <c r="W39" s="2"/>
      <c r="X39" s="2"/>
      <c r="AG39" s="2"/>
      <c r="AH39" s="2"/>
      <c r="AI39" s="2"/>
    </row>
    <row r="40" spans="1:64" x14ac:dyDescent="0.25">
      <c r="Q40" s="2"/>
      <c r="R40" s="2"/>
      <c r="S40" s="2"/>
      <c r="V40" s="2"/>
      <c r="W40" s="2"/>
      <c r="X40" s="2"/>
    </row>
    <row r="41" spans="1:64" x14ac:dyDescent="0.25">
      <c r="A41" s="50"/>
      <c r="B41" s="50"/>
      <c r="C41" s="50"/>
      <c r="R41" s="2"/>
    </row>
    <row r="42" spans="1:64" ht="15.75" thickBot="1" x14ac:dyDescent="0.3"/>
    <row r="43" spans="1:64" x14ac:dyDescent="0.25">
      <c r="B43" s="109" t="s">
        <v>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1"/>
      <c r="AL43" s="122" t="s">
        <v>113</v>
      </c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</row>
    <row r="44" spans="1:64" x14ac:dyDescent="0.25">
      <c r="A44" s="2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4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</row>
    <row r="45" spans="1:64" ht="15.75" thickBot="1" x14ac:dyDescent="0.3">
      <c r="A45" s="2"/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4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</row>
    <row r="46" spans="1:64" x14ac:dyDescent="0.25">
      <c r="A46" s="2"/>
      <c r="B46" s="115" t="s">
        <v>90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7"/>
      <c r="O46" s="4"/>
      <c r="P46" s="115" t="s">
        <v>93</v>
      </c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7"/>
      <c r="AL46" s="115" t="s">
        <v>90</v>
      </c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7"/>
      <c r="AZ46" s="115" t="s">
        <v>93</v>
      </c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7"/>
    </row>
    <row r="47" spans="1:64" ht="15.75" thickBot="1" x14ac:dyDescent="0.3">
      <c r="A47" s="2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4"/>
      <c r="P47" s="73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8"/>
      <c r="AL47" s="73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8"/>
      <c r="AZ47" s="73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8"/>
    </row>
    <row r="48" spans="1:64" x14ac:dyDescent="0.25">
      <c r="A48" s="2"/>
      <c r="B48" s="60"/>
      <c r="C48" s="61"/>
      <c r="D48" s="61"/>
      <c r="E48" s="62"/>
      <c r="F48" s="60"/>
      <c r="G48" s="61"/>
      <c r="H48" s="61"/>
      <c r="I48" s="61"/>
      <c r="J48" s="61"/>
      <c r="K48" s="61"/>
      <c r="L48" s="61"/>
      <c r="M48" s="61"/>
      <c r="N48" s="62"/>
      <c r="O48" s="4"/>
      <c r="P48" s="118"/>
      <c r="Q48" s="119"/>
      <c r="R48" s="119"/>
      <c r="S48" s="62"/>
      <c r="T48" s="60"/>
      <c r="U48" s="61"/>
      <c r="V48" s="61"/>
      <c r="W48" s="61"/>
      <c r="X48" s="61"/>
      <c r="Y48" s="61"/>
      <c r="Z48" s="61"/>
      <c r="AA48" s="61"/>
      <c r="AB48" s="62"/>
      <c r="AL48" s="60"/>
      <c r="AM48" s="61"/>
      <c r="AN48" s="61"/>
      <c r="AO48" s="62"/>
      <c r="AP48" s="60"/>
      <c r="AQ48" s="61"/>
      <c r="AR48" s="61"/>
      <c r="AS48" s="61"/>
      <c r="AT48" s="61"/>
      <c r="AU48" s="61"/>
      <c r="AV48" s="61"/>
      <c r="AW48" s="61"/>
      <c r="AX48" s="62"/>
      <c r="AZ48" s="118" t="s">
        <v>114</v>
      </c>
      <c r="BA48" s="119"/>
      <c r="BB48" s="119"/>
      <c r="BC48" s="62"/>
      <c r="BD48" s="60"/>
      <c r="BE48" s="61"/>
      <c r="BF48" s="61"/>
      <c r="BG48" s="61"/>
      <c r="BH48" s="61"/>
      <c r="BI48" s="61"/>
      <c r="BJ48" s="61"/>
      <c r="BK48" s="61"/>
      <c r="BL48" s="62"/>
    </row>
    <row r="49" spans="1:64" x14ac:dyDescent="0.25">
      <c r="A49" s="2"/>
      <c r="B49" s="120" t="s">
        <v>92</v>
      </c>
      <c r="C49" s="121"/>
      <c r="D49" s="121"/>
      <c r="E49" s="11"/>
      <c r="F49" s="9"/>
      <c r="G49" s="4"/>
      <c r="H49" s="4"/>
      <c r="I49" s="4"/>
      <c r="J49" s="4"/>
      <c r="K49" s="4"/>
      <c r="L49" s="4"/>
      <c r="M49" s="4"/>
      <c r="N49" s="11"/>
      <c r="O49" s="4"/>
      <c r="P49" s="120" t="s">
        <v>91</v>
      </c>
      <c r="Q49" s="121"/>
      <c r="R49" s="121"/>
      <c r="S49" s="11"/>
      <c r="T49" s="9"/>
      <c r="U49" s="4"/>
      <c r="V49" s="4"/>
      <c r="W49" s="4"/>
      <c r="X49" s="4"/>
      <c r="Y49" s="4"/>
      <c r="Z49" s="4"/>
      <c r="AA49" s="4"/>
      <c r="AB49" s="11"/>
      <c r="AL49" s="120" t="s">
        <v>114</v>
      </c>
      <c r="AM49" s="121"/>
      <c r="AN49" s="121"/>
      <c r="AO49" s="11"/>
      <c r="AP49" s="9"/>
      <c r="AQ49" s="4"/>
      <c r="AR49" s="4"/>
      <c r="AS49" s="4"/>
      <c r="AT49" s="4"/>
      <c r="AU49" s="4"/>
      <c r="AV49" s="4"/>
      <c r="AW49" s="4"/>
      <c r="AX49" s="11"/>
      <c r="AZ49" s="9" t="s">
        <v>86</v>
      </c>
      <c r="BA49" s="121" t="s">
        <v>85</v>
      </c>
      <c r="BB49" s="121"/>
      <c r="BC49" s="11"/>
      <c r="BD49" s="9"/>
      <c r="BE49" s="4"/>
      <c r="BF49" s="4"/>
      <c r="BG49" s="4"/>
      <c r="BH49" s="4"/>
      <c r="BI49" s="4"/>
      <c r="BJ49" s="4"/>
      <c r="BK49" s="4"/>
      <c r="BL49" s="11"/>
    </row>
    <row r="50" spans="1:64" x14ac:dyDescent="0.25">
      <c r="A50" s="2"/>
      <c r="B50" s="9" t="s">
        <v>86</v>
      </c>
      <c r="C50" s="121" t="s">
        <v>85</v>
      </c>
      <c r="D50" s="121"/>
      <c r="E50" s="11"/>
      <c r="F50" s="9"/>
      <c r="G50" s="4"/>
      <c r="H50" s="4"/>
      <c r="I50" s="4"/>
      <c r="J50" s="4"/>
      <c r="K50" s="4"/>
      <c r="L50" s="4"/>
      <c r="M50" s="4"/>
      <c r="N50" s="11"/>
      <c r="O50" s="4"/>
      <c r="P50" s="63" t="s">
        <v>99</v>
      </c>
      <c r="Q50" s="123" t="s">
        <v>100</v>
      </c>
      <c r="R50" s="123"/>
      <c r="S50" s="11"/>
      <c r="T50" s="9"/>
      <c r="U50" s="4"/>
      <c r="V50" s="4"/>
      <c r="W50" s="4"/>
      <c r="X50" s="4"/>
      <c r="Y50" s="4"/>
      <c r="Z50" s="4"/>
      <c r="AA50" s="4"/>
      <c r="AB50" s="11"/>
      <c r="AL50" s="9" t="s">
        <v>86</v>
      </c>
      <c r="AM50" s="121" t="s">
        <v>85</v>
      </c>
      <c r="AN50" s="121"/>
      <c r="AO50" s="11"/>
      <c r="AP50" s="9"/>
      <c r="AQ50" s="4"/>
      <c r="AR50" s="4"/>
      <c r="AS50" s="4"/>
      <c r="AT50" s="4"/>
      <c r="AU50" s="4"/>
      <c r="AV50" s="4"/>
      <c r="AW50" s="4"/>
      <c r="AX50" s="11"/>
      <c r="AZ50" s="63">
        <v>-8703.9</v>
      </c>
      <c r="BA50" s="64">
        <v>2.8839229999999998</v>
      </c>
      <c r="BB50" s="64">
        <v>4.2080209999999996</v>
      </c>
      <c r="BC50" s="11"/>
      <c r="BD50" s="9"/>
      <c r="BE50" s="4"/>
      <c r="BF50" s="4"/>
      <c r="BG50" s="4"/>
      <c r="BH50" s="4"/>
      <c r="BI50" s="4"/>
      <c r="BJ50" s="4"/>
      <c r="BK50" s="4"/>
      <c r="BL50" s="11"/>
    </row>
    <row r="51" spans="1:64" x14ac:dyDescent="0.25">
      <c r="A51" s="2"/>
      <c r="B51" s="63">
        <v>-8703.9</v>
      </c>
      <c r="C51" s="64">
        <v>4.4916850000000004</v>
      </c>
      <c r="D51" s="64">
        <v>3.689206</v>
      </c>
      <c r="E51" s="11"/>
      <c r="F51" s="9"/>
      <c r="G51" s="4"/>
      <c r="H51" s="4"/>
      <c r="I51" s="4"/>
      <c r="J51" s="4"/>
      <c r="K51" s="4"/>
      <c r="L51" s="4"/>
      <c r="M51" s="4"/>
      <c r="N51" s="11"/>
      <c r="O51" s="4"/>
      <c r="P51" s="63">
        <v>-8703.9</v>
      </c>
      <c r="Q51" s="64">
        <v>4.4358110000000002</v>
      </c>
      <c r="R51" s="64">
        <v>4.7609620000000001</v>
      </c>
      <c r="S51" s="11"/>
      <c r="T51" s="9"/>
      <c r="U51" s="4"/>
      <c r="V51" s="4"/>
      <c r="W51" s="4"/>
      <c r="X51" s="4"/>
      <c r="Y51" s="4"/>
      <c r="Z51" s="4"/>
      <c r="AA51" s="4"/>
      <c r="AB51" s="11"/>
      <c r="AL51" s="63">
        <v>-8703.9</v>
      </c>
      <c r="AM51" s="64">
        <v>2.9446840000000001</v>
      </c>
      <c r="AN51" s="64">
        <v>2.6796169999999999</v>
      </c>
      <c r="AO51" s="11"/>
      <c r="AP51" s="9"/>
      <c r="AQ51" s="4"/>
      <c r="AR51" s="4"/>
      <c r="AS51" s="4"/>
      <c r="AT51" s="4"/>
      <c r="AU51" s="4"/>
      <c r="AV51" s="4"/>
      <c r="AW51" s="4"/>
      <c r="AX51" s="11"/>
      <c r="AZ51" s="63">
        <v>-8685.2999999999993</v>
      </c>
      <c r="BA51" s="64">
        <v>2.8827349999999998</v>
      </c>
      <c r="BB51" s="64">
        <v>4.2080209999999996</v>
      </c>
      <c r="BC51" s="11"/>
      <c r="BD51" s="9"/>
      <c r="BE51" s="4"/>
      <c r="BF51" s="4"/>
      <c r="BG51" s="4"/>
      <c r="BH51" s="4"/>
      <c r="BI51" s="4"/>
      <c r="BJ51" s="4"/>
      <c r="BK51" s="4"/>
      <c r="BL51" s="11"/>
    </row>
    <row r="52" spans="1:64" x14ac:dyDescent="0.25">
      <c r="A52" s="2"/>
      <c r="B52" s="63">
        <v>-8685.2999999999993</v>
      </c>
      <c r="C52" s="64">
        <v>4.4900890000000002</v>
      </c>
      <c r="D52" s="64">
        <v>3.689206</v>
      </c>
      <c r="E52" s="11"/>
      <c r="F52" s="9"/>
      <c r="G52" s="4"/>
      <c r="H52" s="4"/>
      <c r="I52" s="4"/>
      <c r="J52" s="4"/>
      <c r="K52" s="4"/>
      <c r="L52" s="4"/>
      <c r="M52" s="4"/>
      <c r="N52" s="11"/>
      <c r="O52" s="4"/>
      <c r="P52" s="63">
        <v>-8685.2999999999993</v>
      </c>
      <c r="Q52" s="64">
        <v>4.4342170000000003</v>
      </c>
      <c r="R52" s="64">
        <v>4.7609620000000001</v>
      </c>
      <c r="S52" s="11"/>
      <c r="T52" s="9"/>
      <c r="U52" s="4"/>
      <c r="V52" s="4"/>
      <c r="W52" s="4"/>
      <c r="X52" s="4"/>
      <c r="Y52" s="4"/>
      <c r="Z52" s="4"/>
      <c r="AA52" s="4"/>
      <c r="AB52" s="11"/>
      <c r="AL52" s="63">
        <v>-8685.2999999999993</v>
      </c>
      <c r="AM52" s="64">
        <v>2.9435560000000001</v>
      </c>
      <c r="AN52" s="64">
        <v>2.6796169999999999</v>
      </c>
      <c r="AO52" s="11"/>
      <c r="AP52" s="9"/>
      <c r="AQ52" s="4"/>
      <c r="AR52" s="4"/>
      <c r="AS52" s="4"/>
      <c r="AT52" s="4"/>
      <c r="AU52" s="4"/>
      <c r="AV52" s="4"/>
      <c r="AW52" s="4"/>
      <c r="AX52" s="11"/>
      <c r="AZ52" s="63">
        <v>-8416.1</v>
      </c>
      <c r="BA52" s="64">
        <v>2.8664480000000001</v>
      </c>
      <c r="BB52" s="64">
        <v>4.2080209999999996</v>
      </c>
      <c r="BC52" s="11"/>
      <c r="BD52" s="9"/>
      <c r="BE52" s="4"/>
      <c r="BF52" s="4"/>
      <c r="BG52" s="4"/>
      <c r="BH52" s="4"/>
      <c r="BI52" s="4"/>
      <c r="BJ52" s="4"/>
      <c r="BK52" s="4"/>
      <c r="BL52" s="11"/>
    </row>
    <row r="53" spans="1:64" x14ac:dyDescent="0.25">
      <c r="A53" s="2"/>
      <c r="B53" s="63">
        <v>-8416.1</v>
      </c>
      <c r="C53" s="64">
        <v>4.4683820000000001</v>
      </c>
      <c r="D53" s="64">
        <v>3.689206</v>
      </c>
      <c r="E53" s="11"/>
      <c r="F53" s="9"/>
      <c r="G53" s="4"/>
      <c r="H53" s="4"/>
      <c r="I53" s="4"/>
      <c r="J53" s="4"/>
      <c r="K53" s="4"/>
      <c r="L53" s="4"/>
      <c r="M53" s="4"/>
      <c r="N53" s="11"/>
      <c r="O53" s="4"/>
      <c r="P53" s="63">
        <v>-8416.1</v>
      </c>
      <c r="Q53" s="64">
        <v>4.412515</v>
      </c>
      <c r="R53" s="64">
        <v>4.7609620000000001</v>
      </c>
      <c r="S53" s="11"/>
      <c r="T53" s="9"/>
      <c r="U53" s="4"/>
      <c r="V53" s="4"/>
      <c r="W53" s="4"/>
      <c r="X53" s="4"/>
      <c r="Y53" s="4"/>
      <c r="Z53" s="4"/>
      <c r="AA53" s="4"/>
      <c r="AB53" s="11"/>
      <c r="AL53" s="63">
        <v>-8416.1</v>
      </c>
      <c r="AM53" s="64">
        <v>2.9281009999999998</v>
      </c>
      <c r="AN53" s="64">
        <v>2.6796169999999999</v>
      </c>
      <c r="AO53" s="11"/>
      <c r="AP53" s="9"/>
      <c r="AQ53" s="4"/>
      <c r="AR53" s="4"/>
      <c r="AS53" s="4"/>
      <c r="AT53" s="4"/>
      <c r="AU53" s="4"/>
      <c r="AV53" s="4"/>
      <c r="AW53" s="4"/>
      <c r="AX53" s="11"/>
      <c r="AZ53" s="63">
        <v>-8377.7999999999993</v>
      </c>
      <c r="BA53" s="64">
        <v>2.8642430000000001</v>
      </c>
      <c r="BB53" s="64">
        <v>4.2080209999999996</v>
      </c>
      <c r="BC53" s="11"/>
      <c r="BD53" s="9"/>
      <c r="BE53" s="4"/>
      <c r="BF53" s="4"/>
      <c r="BG53" s="4"/>
      <c r="BH53" s="4"/>
      <c r="BI53" s="4"/>
      <c r="BJ53" s="4"/>
      <c r="BK53" s="4"/>
      <c r="BL53" s="11"/>
    </row>
    <row r="54" spans="1:64" x14ac:dyDescent="0.25">
      <c r="A54" s="2"/>
      <c r="B54" s="63">
        <v>-8377.7999999999993</v>
      </c>
      <c r="C54" s="64">
        <v>4.4654639999999999</v>
      </c>
      <c r="D54" s="64">
        <v>3.689206</v>
      </c>
      <c r="E54" s="11"/>
      <c r="F54" s="9"/>
      <c r="G54" s="4"/>
      <c r="H54" s="4"/>
      <c r="I54" s="4"/>
      <c r="J54" s="4"/>
      <c r="K54" s="4"/>
      <c r="L54" s="4"/>
      <c r="M54" s="4"/>
      <c r="N54" s="11"/>
      <c r="O54" s="4"/>
      <c r="P54" s="63">
        <v>-8377.7999999999993</v>
      </c>
      <c r="Q54" s="64">
        <v>4.4095950000000004</v>
      </c>
      <c r="R54" s="64">
        <v>4.7609620000000001</v>
      </c>
      <c r="S54" s="11"/>
      <c r="T54" s="9"/>
      <c r="U54" s="4"/>
      <c r="V54" s="4"/>
      <c r="W54" s="4"/>
      <c r="X54" s="4"/>
      <c r="Y54" s="4"/>
      <c r="Z54" s="4"/>
      <c r="AA54" s="4"/>
      <c r="AB54" s="11"/>
      <c r="AL54" s="63">
        <v>-8377.7999999999993</v>
      </c>
      <c r="AM54" s="64">
        <v>2.92605</v>
      </c>
      <c r="AN54" s="64">
        <v>2.6796169999999999</v>
      </c>
      <c r="AO54" s="11"/>
      <c r="AP54" s="9"/>
      <c r="AQ54" s="4"/>
      <c r="AR54" s="4"/>
      <c r="AS54" s="4"/>
      <c r="AT54" s="4"/>
      <c r="AU54" s="4"/>
      <c r="AV54" s="4"/>
      <c r="AW54" s="4"/>
      <c r="AX54" s="11"/>
      <c r="AZ54" s="63">
        <v>-8339.5</v>
      </c>
      <c r="BA54" s="64">
        <v>2.8620619999999999</v>
      </c>
      <c r="BB54" s="64">
        <v>4.2080209999999996</v>
      </c>
      <c r="BC54" s="11"/>
      <c r="BD54" s="9"/>
      <c r="BE54" s="4"/>
      <c r="BF54" s="4"/>
      <c r="BG54" s="4"/>
      <c r="BH54" s="4"/>
      <c r="BI54" s="4"/>
      <c r="BJ54" s="4"/>
      <c r="BK54" s="4"/>
      <c r="BL54" s="11"/>
    </row>
    <row r="55" spans="1:64" x14ac:dyDescent="0.25">
      <c r="A55" s="2"/>
      <c r="B55" s="63">
        <v>-8339.5</v>
      </c>
      <c r="C55" s="64">
        <v>4.4625880000000002</v>
      </c>
      <c r="D55" s="64">
        <v>3.689206</v>
      </c>
      <c r="E55" s="11"/>
      <c r="F55" s="9"/>
      <c r="G55" s="4"/>
      <c r="H55" s="4"/>
      <c r="I55" s="4"/>
      <c r="J55" s="4"/>
      <c r="K55" s="4"/>
      <c r="L55" s="4"/>
      <c r="M55" s="4"/>
      <c r="N55" s="11"/>
      <c r="O55" s="4"/>
      <c r="P55" s="63">
        <v>-8339.5</v>
      </c>
      <c r="Q55" s="64">
        <v>4.4067150000000002</v>
      </c>
      <c r="R55" s="64">
        <v>4.7609620000000001</v>
      </c>
      <c r="S55" s="11"/>
      <c r="T55" s="9"/>
      <c r="U55" s="4"/>
      <c r="V55" s="4"/>
      <c r="W55" s="4"/>
      <c r="X55" s="4"/>
      <c r="Y55" s="4"/>
      <c r="Z55" s="4"/>
      <c r="AA55" s="4"/>
      <c r="AB55" s="11"/>
      <c r="AL55" s="63">
        <v>-8339.5</v>
      </c>
      <c r="AM55" s="64">
        <v>2.9240330000000001</v>
      </c>
      <c r="AN55" s="64">
        <v>2.6796169999999999</v>
      </c>
      <c r="AO55" s="11"/>
      <c r="AP55" s="9"/>
      <c r="AQ55" s="4"/>
      <c r="AR55" s="4"/>
      <c r="AS55" s="4"/>
      <c r="AT55" s="4"/>
      <c r="AU55" s="4"/>
      <c r="AV55" s="4"/>
      <c r="AW55" s="4"/>
      <c r="AX55" s="11"/>
      <c r="AZ55" s="63">
        <v>-8301.2000000000007</v>
      </c>
      <c r="BA55" s="64">
        <v>2.8599039999999998</v>
      </c>
      <c r="BB55" s="64">
        <v>4.2080209999999996</v>
      </c>
      <c r="BC55" s="11"/>
      <c r="BD55" s="9"/>
      <c r="BE55" s="4"/>
      <c r="BF55" s="4"/>
      <c r="BG55" s="4"/>
      <c r="BH55" s="4"/>
      <c r="BI55" s="4"/>
      <c r="BJ55" s="4"/>
      <c r="BK55" s="4"/>
      <c r="BL55" s="11"/>
    </row>
    <row r="56" spans="1:64" x14ac:dyDescent="0.25">
      <c r="B56" s="63">
        <v>-8301.2000000000007</v>
      </c>
      <c r="C56" s="64">
        <v>4.4597509999999998</v>
      </c>
      <c r="D56" s="64">
        <v>3.689206</v>
      </c>
      <c r="E56" s="11"/>
      <c r="F56" s="9"/>
      <c r="G56" s="4"/>
      <c r="H56" s="4"/>
      <c r="I56" s="4"/>
      <c r="J56" s="4"/>
      <c r="K56" s="4"/>
      <c r="L56" s="4"/>
      <c r="M56" s="4"/>
      <c r="N56" s="11"/>
      <c r="O56" s="4"/>
      <c r="P56" s="63">
        <v>-8301.2000000000007</v>
      </c>
      <c r="Q56" s="64">
        <v>4.4038750000000002</v>
      </c>
      <c r="R56" s="64">
        <v>4.7609620000000001</v>
      </c>
      <c r="S56" s="11"/>
      <c r="T56" s="9"/>
      <c r="U56" s="4"/>
      <c r="V56" s="4"/>
      <c r="W56" s="4"/>
      <c r="X56" s="4"/>
      <c r="Y56" s="4"/>
      <c r="Z56" s="4"/>
      <c r="AA56" s="4"/>
      <c r="AB56" s="11"/>
      <c r="AL56" s="63">
        <v>-8301.2000000000007</v>
      </c>
      <c r="AM56" s="64">
        <v>2.9220429999999999</v>
      </c>
      <c r="AN56" s="64">
        <v>2.6796169999999999</v>
      </c>
      <c r="AO56" s="11"/>
      <c r="AP56" s="9"/>
      <c r="AQ56" s="4"/>
      <c r="AR56" s="4"/>
      <c r="AS56" s="4"/>
      <c r="AT56" s="4"/>
      <c r="AU56" s="4"/>
      <c r="AV56" s="4"/>
      <c r="AW56" s="4"/>
      <c r="AX56" s="11"/>
      <c r="AZ56" s="63">
        <v>-8262.4</v>
      </c>
      <c r="BA56" s="64">
        <v>2.8577379999999999</v>
      </c>
      <c r="BB56" s="64">
        <v>4.2080209999999996</v>
      </c>
      <c r="BC56" s="11"/>
      <c r="BD56" s="9"/>
      <c r="BE56" s="4"/>
      <c r="BF56" s="4"/>
      <c r="BG56" s="4"/>
      <c r="BH56" s="4"/>
      <c r="BI56" s="4"/>
      <c r="BJ56" s="4"/>
      <c r="BK56" s="4"/>
      <c r="BL56" s="11"/>
    </row>
    <row r="57" spans="1:64" x14ac:dyDescent="0.25">
      <c r="B57" s="63">
        <v>-8262.4</v>
      </c>
      <c r="C57" s="64">
        <v>4.4569159999999997</v>
      </c>
      <c r="D57" s="64">
        <v>3.689206</v>
      </c>
      <c r="E57" s="11"/>
      <c r="F57" s="9"/>
      <c r="G57" s="4"/>
      <c r="H57" s="4"/>
      <c r="I57" s="4"/>
      <c r="J57" s="4"/>
      <c r="K57" s="4"/>
      <c r="L57" s="4"/>
      <c r="M57" s="4"/>
      <c r="N57" s="11"/>
      <c r="O57" s="4"/>
      <c r="P57" s="63">
        <v>-8262.4</v>
      </c>
      <c r="Q57" s="64">
        <v>4.4010350000000003</v>
      </c>
      <c r="R57" s="64">
        <v>4.7609620000000001</v>
      </c>
      <c r="S57" s="11"/>
      <c r="T57" s="9"/>
      <c r="U57" s="4"/>
      <c r="V57" s="4"/>
      <c r="W57" s="4"/>
      <c r="X57" s="4"/>
      <c r="Y57" s="4"/>
      <c r="Z57" s="4"/>
      <c r="AA57" s="4"/>
      <c r="AB57" s="11"/>
      <c r="AL57" s="63">
        <v>-8262.4</v>
      </c>
      <c r="AM57" s="64">
        <v>2.9200499999999998</v>
      </c>
      <c r="AN57" s="64">
        <v>2.6796169999999999</v>
      </c>
      <c r="AO57" s="11"/>
      <c r="AP57" s="9"/>
      <c r="AQ57" s="4"/>
      <c r="AR57" s="4"/>
      <c r="AS57" s="4"/>
      <c r="AT57" s="4"/>
      <c r="AU57" s="4"/>
      <c r="AV57" s="4"/>
      <c r="AW57" s="4"/>
      <c r="AX57" s="11"/>
      <c r="AZ57" s="63">
        <v>-8222.6</v>
      </c>
      <c r="BA57" s="64">
        <v>2.8555359999999999</v>
      </c>
      <c r="BB57" s="64">
        <v>4.2080209999999996</v>
      </c>
      <c r="BC57" s="11"/>
      <c r="BD57" s="9"/>
      <c r="BE57" s="4"/>
      <c r="BF57" s="4"/>
      <c r="BG57" s="4"/>
      <c r="BH57" s="4"/>
      <c r="BI57" s="4"/>
      <c r="BJ57" s="4"/>
      <c r="BK57" s="4"/>
      <c r="BL57" s="11"/>
    </row>
    <row r="58" spans="1:64" x14ac:dyDescent="0.25">
      <c r="B58" s="63">
        <v>-8222.6</v>
      </c>
      <c r="C58" s="64">
        <v>4.4540410000000001</v>
      </c>
      <c r="D58" s="64">
        <v>3.689206</v>
      </c>
      <c r="E58" s="11"/>
      <c r="F58" s="9"/>
      <c r="G58" s="4"/>
      <c r="H58" s="4"/>
      <c r="I58" s="4"/>
      <c r="J58" s="4"/>
      <c r="K58" s="4"/>
      <c r="L58" s="4"/>
      <c r="M58" s="4"/>
      <c r="N58" s="11"/>
      <c r="O58" s="4"/>
      <c r="P58" s="63">
        <v>-8222.6</v>
      </c>
      <c r="Q58" s="64">
        <v>4.3981529999999998</v>
      </c>
      <c r="R58" s="64">
        <v>4.7609620000000001</v>
      </c>
      <c r="S58" s="11"/>
      <c r="T58" s="9"/>
      <c r="U58" s="4"/>
      <c r="V58" s="4"/>
      <c r="W58" s="4"/>
      <c r="X58" s="4"/>
      <c r="Y58" s="4"/>
      <c r="Z58" s="4"/>
      <c r="AA58" s="4"/>
      <c r="AB58" s="11"/>
      <c r="AL58" s="63">
        <v>-8222.6</v>
      </c>
      <c r="AM58" s="64">
        <v>2.9180250000000001</v>
      </c>
      <c r="AN58" s="64">
        <v>2.6796169999999999</v>
      </c>
      <c r="AO58" s="11"/>
      <c r="AP58" s="9"/>
      <c r="AQ58" s="4"/>
      <c r="AR58" s="4"/>
      <c r="AS58" s="4"/>
      <c r="AT58" s="4"/>
      <c r="AU58" s="4"/>
      <c r="AV58" s="4"/>
      <c r="AW58" s="4"/>
      <c r="AX58" s="11"/>
      <c r="AZ58" s="63">
        <v>-8200</v>
      </c>
      <c r="BA58" s="64">
        <v>2.8542920000000001</v>
      </c>
      <c r="BB58" s="64">
        <v>4.2080209999999996</v>
      </c>
      <c r="BC58" s="11"/>
      <c r="BD58" s="9"/>
      <c r="BE58" s="4"/>
      <c r="BF58" s="4"/>
      <c r="BG58" s="4"/>
      <c r="BH58" s="4"/>
      <c r="BI58" s="4"/>
      <c r="BJ58" s="4"/>
      <c r="BK58" s="4"/>
      <c r="BL58" s="11"/>
    </row>
    <row r="59" spans="1:64" x14ac:dyDescent="0.25">
      <c r="B59" s="63">
        <v>-8200</v>
      </c>
      <c r="C59" s="64">
        <v>4.4524220000000003</v>
      </c>
      <c r="D59" s="64">
        <v>3.689206</v>
      </c>
      <c r="E59" s="11"/>
      <c r="F59" s="9"/>
      <c r="G59" s="4"/>
      <c r="H59" s="4"/>
      <c r="I59" s="4"/>
      <c r="J59" s="4"/>
      <c r="K59" s="4"/>
      <c r="L59" s="4"/>
      <c r="M59" s="4"/>
      <c r="N59" s="11"/>
      <c r="O59" s="4"/>
      <c r="P59" s="63">
        <v>-8200</v>
      </c>
      <c r="Q59" s="64">
        <v>4.3965259999999997</v>
      </c>
      <c r="R59" s="64">
        <v>4.7609620000000001</v>
      </c>
      <c r="S59" s="11"/>
      <c r="T59" s="9"/>
      <c r="U59" s="4"/>
      <c r="V59" s="4"/>
      <c r="W59" s="4"/>
      <c r="X59" s="4"/>
      <c r="Y59" s="4"/>
      <c r="Z59" s="4"/>
      <c r="AA59" s="4"/>
      <c r="AB59" s="11"/>
      <c r="AL59" s="63">
        <v>-8200</v>
      </c>
      <c r="AM59" s="64">
        <v>2.9168829999999999</v>
      </c>
      <c r="AN59" s="64">
        <v>2.6796169999999999</v>
      </c>
      <c r="AO59" s="11"/>
      <c r="AP59" s="9"/>
      <c r="AQ59" s="4"/>
      <c r="AR59" s="4"/>
      <c r="AS59" s="4"/>
      <c r="AT59" s="4"/>
      <c r="AU59" s="4"/>
      <c r="AV59" s="4"/>
      <c r="AW59" s="4"/>
      <c r="AX59" s="11"/>
      <c r="AZ59" s="63">
        <v>-8181.8</v>
      </c>
      <c r="BA59" s="64">
        <v>2.8532959999999998</v>
      </c>
      <c r="BB59" s="64">
        <v>4.2080209999999996</v>
      </c>
      <c r="BC59" s="11"/>
      <c r="BD59" s="9"/>
      <c r="BE59" s="4"/>
      <c r="BF59" s="4"/>
      <c r="BG59" s="4"/>
      <c r="BH59" s="4"/>
      <c r="BI59" s="4"/>
      <c r="BJ59" s="4"/>
      <c r="BK59" s="4"/>
      <c r="BL59" s="11"/>
    </row>
    <row r="60" spans="1:64" x14ac:dyDescent="0.25">
      <c r="B60" s="63">
        <v>-8181.8</v>
      </c>
      <c r="C60" s="64">
        <v>4.4511260000000004</v>
      </c>
      <c r="D60" s="64">
        <v>3.689206</v>
      </c>
      <c r="E60" s="11"/>
      <c r="F60" s="9"/>
      <c r="G60" s="4"/>
      <c r="H60" s="4"/>
      <c r="I60" s="4"/>
      <c r="J60" s="4"/>
      <c r="K60" s="4"/>
      <c r="L60" s="4"/>
      <c r="M60" s="4"/>
      <c r="N60" s="11"/>
      <c r="O60" s="4"/>
      <c r="P60" s="63">
        <v>-8181.8</v>
      </c>
      <c r="Q60" s="64">
        <v>4.3952229999999997</v>
      </c>
      <c r="R60" s="64">
        <v>4.7609620000000001</v>
      </c>
      <c r="S60" s="11"/>
      <c r="T60" s="9"/>
      <c r="U60" s="4"/>
      <c r="V60" s="4"/>
      <c r="W60" s="4"/>
      <c r="X60" s="4"/>
      <c r="Y60" s="4"/>
      <c r="Z60" s="4"/>
      <c r="AA60" s="4"/>
      <c r="AB60" s="11"/>
      <c r="AL60" s="63">
        <v>-8181.8</v>
      </c>
      <c r="AM60" s="64">
        <v>2.9159679999999999</v>
      </c>
      <c r="AN60" s="64">
        <v>2.6796169999999999</v>
      </c>
      <c r="AO60" s="11"/>
      <c r="AP60" s="9"/>
      <c r="AQ60" s="4"/>
      <c r="AR60" s="4"/>
      <c r="AS60" s="4"/>
      <c r="AT60" s="4"/>
      <c r="AU60" s="4"/>
      <c r="AV60" s="4"/>
      <c r="AW60" s="4"/>
      <c r="AX60" s="11"/>
      <c r="AZ60" s="63">
        <v>-8140.2</v>
      </c>
      <c r="BA60" s="64">
        <v>2.8510309999999999</v>
      </c>
      <c r="BB60" s="64">
        <v>4.2080209999999996</v>
      </c>
      <c r="BC60" s="11"/>
      <c r="BD60" s="9"/>
      <c r="BE60" s="4"/>
      <c r="BF60" s="4"/>
      <c r="BG60" s="4"/>
      <c r="BH60" s="4"/>
      <c r="BI60" s="4"/>
      <c r="BJ60" s="4"/>
      <c r="BK60" s="4"/>
      <c r="BL60" s="11"/>
    </row>
    <row r="61" spans="1:64" x14ac:dyDescent="0.25">
      <c r="B61" s="63">
        <v>-8140.2</v>
      </c>
      <c r="C61" s="64">
        <v>4.448188</v>
      </c>
      <c r="D61" s="64">
        <v>3.689206</v>
      </c>
      <c r="E61" s="11"/>
      <c r="F61" s="9"/>
      <c r="G61" s="4"/>
      <c r="H61" s="4"/>
      <c r="I61" s="4"/>
      <c r="J61" s="4"/>
      <c r="K61" s="4"/>
      <c r="L61" s="4"/>
      <c r="M61" s="4"/>
      <c r="N61" s="11"/>
      <c r="O61" s="4"/>
      <c r="P61" s="63">
        <v>-8140.2</v>
      </c>
      <c r="Q61" s="64">
        <v>4.3922699999999999</v>
      </c>
      <c r="R61" s="64">
        <v>4.7609620000000001</v>
      </c>
      <c r="S61" s="11"/>
      <c r="T61" s="9"/>
      <c r="U61" s="4"/>
      <c r="V61" s="4"/>
      <c r="W61" s="4"/>
      <c r="X61" s="4"/>
      <c r="Y61" s="4"/>
      <c r="Z61" s="4"/>
      <c r="AA61" s="4"/>
      <c r="AB61" s="11"/>
      <c r="AL61" s="63">
        <v>-8140.2</v>
      </c>
      <c r="AM61" s="64">
        <v>2.9138899999999999</v>
      </c>
      <c r="AN61" s="64">
        <v>2.6796169999999999</v>
      </c>
      <c r="AO61" s="11"/>
      <c r="AP61" s="9"/>
      <c r="AQ61" s="4"/>
      <c r="AR61" s="4"/>
      <c r="AS61" s="4"/>
      <c r="AT61" s="4"/>
      <c r="AU61" s="4"/>
      <c r="AV61" s="4"/>
      <c r="AW61" s="4"/>
      <c r="AX61" s="11"/>
      <c r="AZ61" s="63">
        <v>-8097.9</v>
      </c>
      <c r="BA61" s="64">
        <v>2.8487469999999999</v>
      </c>
      <c r="BB61" s="64">
        <v>4.2080209999999996</v>
      </c>
      <c r="BC61" s="11"/>
      <c r="BD61" s="9"/>
      <c r="BE61" s="4"/>
      <c r="BF61" s="4"/>
      <c r="BG61" s="4"/>
      <c r="BH61" s="4"/>
      <c r="BI61" s="4"/>
      <c r="BJ61" s="4"/>
      <c r="BK61" s="4"/>
      <c r="BL61" s="11"/>
    </row>
    <row r="62" spans="1:64" x14ac:dyDescent="0.25">
      <c r="B62" s="63">
        <v>-8097.9</v>
      </c>
      <c r="C62" s="64">
        <v>4.4452340000000001</v>
      </c>
      <c r="D62" s="64">
        <v>3.689206</v>
      </c>
      <c r="E62" s="11"/>
      <c r="F62" s="9"/>
      <c r="G62" s="4"/>
      <c r="H62" s="4"/>
      <c r="I62" s="4"/>
      <c r="J62" s="4"/>
      <c r="K62" s="4"/>
      <c r="L62" s="4"/>
      <c r="M62" s="4"/>
      <c r="N62" s="11"/>
      <c r="O62" s="4"/>
      <c r="P62" s="63">
        <v>-8097.9</v>
      </c>
      <c r="Q62" s="64">
        <v>4.3892990000000003</v>
      </c>
      <c r="R62" s="64">
        <v>4.7609620000000001</v>
      </c>
      <c r="S62" s="11"/>
      <c r="T62" s="9"/>
      <c r="U62" s="4"/>
      <c r="V62" s="4"/>
      <c r="W62" s="4"/>
      <c r="X62" s="4"/>
      <c r="Y62" s="4"/>
      <c r="Z62" s="4"/>
      <c r="AA62" s="4"/>
      <c r="AB62" s="11"/>
      <c r="AL62" s="63">
        <v>-8097.9</v>
      </c>
      <c r="AM62" s="64">
        <v>2.9117980000000001</v>
      </c>
      <c r="AN62" s="64">
        <v>2.6796169999999999</v>
      </c>
      <c r="AO62" s="11"/>
      <c r="AP62" s="9"/>
      <c r="AQ62" s="4"/>
      <c r="AR62" s="4"/>
      <c r="AS62" s="4"/>
      <c r="AT62" s="4"/>
      <c r="AU62" s="4"/>
      <c r="AV62" s="4"/>
      <c r="AW62" s="4"/>
      <c r="AX62" s="11"/>
      <c r="AZ62" s="63">
        <v>-8054.9</v>
      </c>
      <c r="BA62" s="64">
        <v>2.846444</v>
      </c>
      <c r="BB62" s="64">
        <v>4.2080209999999996</v>
      </c>
      <c r="BC62" s="11"/>
      <c r="BD62" s="9"/>
      <c r="BE62" s="4"/>
      <c r="BF62" s="4"/>
      <c r="BG62" s="4"/>
      <c r="BH62" s="4"/>
      <c r="BI62" s="4"/>
      <c r="BJ62" s="4"/>
      <c r="BK62" s="4"/>
      <c r="BL62" s="11"/>
    </row>
    <row r="63" spans="1:64" x14ac:dyDescent="0.25">
      <c r="B63" s="63">
        <v>-8054.9</v>
      </c>
      <c r="C63" s="64">
        <v>4.4422649999999999</v>
      </c>
      <c r="D63" s="64">
        <v>3.689206</v>
      </c>
      <c r="E63" s="11"/>
      <c r="F63" s="9"/>
      <c r="G63" s="4"/>
      <c r="H63" s="4"/>
      <c r="I63" s="4"/>
      <c r="J63" s="4"/>
      <c r="K63" s="4"/>
      <c r="L63" s="4"/>
      <c r="M63" s="4"/>
      <c r="N63" s="11"/>
      <c r="O63" s="4"/>
      <c r="P63" s="63">
        <v>-8054.9</v>
      </c>
      <c r="Q63" s="64">
        <v>4.3863110000000001</v>
      </c>
      <c r="R63" s="64">
        <v>4.7609620000000001</v>
      </c>
      <c r="S63" s="11"/>
      <c r="T63" s="9"/>
      <c r="U63" s="4"/>
      <c r="V63" s="4"/>
      <c r="W63" s="4"/>
      <c r="X63" s="4"/>
      <c r="Y63" s="4"/>
      <c r="Z63" s="4"/>
      <c r="AA63" s="4"/>
      <c r="AB63" s="11"/>
      <c r="AL63" s="63">
        <v>-8054.9</v>
      </c>
      <c r="AM63" s="64">
        <v>2.9096920000000002</v>
      </c>
      <c r="AN63" s="64">
        <v>2.6796169999999999</v>
      </c>
      <c r="AO63" s="11"/>
      <c r="AP63" s="9"/>
      <c r="AQ63" s="4"/>
      <c r="AR63" s="4"/>
      <c r="AS63" s="4"/>
      <c r="AT63" s="4"/>
      <c r="AU63" s="4"/>
      <c r="AV63" s="4"/>
      <c r="AW63" s="4"/>
      <c r="AX63" s="11"/>
      <c r="AZ63" s="63">
        <v>-8011.3</v>
      </c>
      <c r="BA63" s="64">
        <v>2.8441269999999998</v>
      </c>
      <c r="BB63" s="64">
        <v>4.2080209999999996</v>
      </c>
      <c r="BC63" s="11"/>
      <c r="BD63" s="9"/>
      <c r="BE63" s="4"/>
      <c r="BF63" s="4"/>
      <c r="BG63" s="4"/>
      <c r="BH63" s="4"/>
      <c r="BI63" s="4"/>
      <c r="BJ63" s="4"/>
      <c r="BK63" s="4"/>
      <c r="BL63" s="11"/>
    </row>
    <row r="64" spans="1:64" x14ac:dyDescent="0.25">
      <c r="B64" s="63">
        <v>-8011.3</v>
      </c>
      <c r="C64" s="64">
        <v>4.4392889999999996</v>
      </c>
      <c r="D64" s="64">
        <v>3.689206</v>
      </c>
      <c r="E64" s="11"/>
      <c r="F64" s="9"/>
      <c r="G64" s="4"/>
      <c r="H64" s="4"/>
      <c r="I64" s="4"/>
      <c r="J64" s="4"/>
      <c r="K64" s="4"/>
      <c r="L64" s="4"/>
      <c r="M64" s="4"/>
      <c r="N64" s="11"/>
      <c r="O64" s="4"/>
      <c r="P64" s="63">
        <v>-8011.3</v>
      </c>
      <c r="Q64" s="64">
        <v>4.3833130000000002</v>
      </c>
      <c r="R64" s="64">
        <v>4.7609620000000001</v>
      </c>
      <c r="S64" s="11"/>
      <c r="T64" s="9"/>
      <c r="U64" s="4"/>
      <c r="V64" s="4"/>
      <c r="W64" s="4"/>
      <c r="X64" s="4"/>
      <c r="Y64" s="4"/>
      <c r="Z64" s="4"/>
      <c r="AA64" s="4"/>
      <c r="AB64" s="11"/>
      <c r="AL64" s="63">
        <v>-8011.3</v>
      </c>
      <c r="AM64" s="64">
        <v>2.9075760000000002</v>
      </c>
      <c r="AN64" s="64">
        <v>2.6796169999999999</v>
      </c>
      <c r="AO64" s="11"/>
      <c r="AP64" s="9"/>
      <c r="AQ64" s="4"/>
      <c r="AR64" s="4"/>
      <c r="AS64" s="4"/>
      <c r="AT64" s="4"/>
      <c r="AU64" s="4"/>
      <c r="AV64" s="4"/>
      <c r="AW64" s="4"/>
      <c r="AX64" s="11"/>
      <c r="AZ64" s="63">
        <v>-7967.1</v>
      </c>
      <c r="BA64" s="64">
        <v>2.8417970000000001</v>
      </c>
      <c r="BB64" s="64">
        <v>4.2080209999999996</v>
      </c>
      <c r="BC64" s="11"/>
      <c r="BD64" s="9"/>
      <c r="BE64" s="4"/>
      <c r="BF64" s="4"/>
      <c r="BG64" s="4"/>
      <c r="BH64" s="4"/>
      <c r="BI64" s="4"/>
      <c r="BJ64" s="4"/>
      <c r="BK64" s="4"/>
      <c r="BL64" s="11"/>
    </row>
    <row r="65" spans="2:64" x14ac:dyDescent="0.25">
      <c r="B65" s="63">
        <v>-7967.1</v>
      </c>
      <c r="C65" s="64">
        <v>4.4363039999999998</v>
      </c>
      <c r="D65" s="64">
        <v>3.689206</v>
      </c>
      <c r="E65" s="11"/>
      <c r="F65" s="9"/>
      <c r="G65" s="4"/>
      <c r="H65" s="4"/>
      <c r="I65" s="4"/>
      <c r="J65" s="4"/>
      <c r="K65" s="4"/>
      <c r="L65" s="4"/>
      <c r="M65" s="4"/>
      <c r="N65" s="11"/>
      <c r="O65" s="4"/>
      <c r="P65" s="63">
        <v>-7967.1</v>
      </c>
      <c r="Q65" s="64">
        <v>4.380306</v>
      </c>
      <c r="R65" s="64">
        <v>4.7609620000000001</v>
      </c>
      <c r="S65" s="11"/>
      <c r="T65" s="9"/>
      <c r="U65" s="4"/>
      <c r="V65" s="4"/>
      <c r="W65" s="4"/>
      <c r="X65" s="4"/>
      <c r="Y65" s="4"/>
      <c r="Z65" s="4"/>
      <c r="AA65" s="4"/>
      <c r="AB65" s="11"/>
      <c r="AL65" s="63">
        <v>-7967.1</v>
      </c>
      <c r="AM65" s="64">
        <v>2.9054500000000001</v>
      </c>
      <c r="AN65" s="64">
        <v>2.6796169999999999</v>
      </c>
      <c r="AO65" s="11"/>
      <c r="AP65" s="9"/>
      <c r="AQ65" s="4"/>
      <c r="AR65" s="4"/>
      <c r="AS65" s="4"/>
      <c r="AT65" s="4"/>
      <c r="AU65" s="4"/>
      <c r="AV65" s="4"/>
      <c r="AW65" s="4"/>
      <c r="AX65" s="11"/>
      <c r="AZ65" s="63">
        <v>-7349.3</v>
      </c>
      <c r="BA65" s="64">
        <v>2.8108599999999999</v>
      </c>
      <c r="BB65" s="64">
        <v>4.2080209999999996</v>
      </c>
      <c r="BC65" s="11"/>
      <c r="BD65" s="9"/>
      <c r="BE65" s="4"/>
      <c r="BF65" s="4"/>
      <c r="BG65" s="4"/>
      <c r="BH65" s="4"/>
      <c r="BI65" s="4"/>
      <c r="BJ65" s="4"/>
      <c r="BK65" s="4"/>
      <c r="BL65" s="11"/>
    </row>
    <row r="66" spans="2:64" x14ac:dyDescent="0.25">
      <c r="B66" s="63">
        <v>-7349.3</v>
      </c>
      <c r="C66" s="64">
        <v>4.3975210000000002</v>
      </c>
      <c r="D66" s="64">
        <v>3.689206</v>
      </c>
      <c r="E66" s="11"/>
      <c r="F66" s="9"/>
      <c r="G66" s="4"/>
      <c r="H66" s="4"/>
      <c r="I66" s="4"/>
      <c r="J66" s="4"/>
      <c r="K66" s="4"/>
      <c r="L66" s="4"/>
      <c r="M66" s="71"/>
      <c r="N66" s="72"/>
      <c r="O66" s="71"/>
      <c r="P66" s="63">
        <v>-7349.3</v>
      </c>
      <c r="Q66" s="64">
        <v>4.3411720000000003</v>
      </c>
      <c r="R66" s="64">
        <v>4.7609620000000001</v>
      </c>
      <c r="S66" s="11"/>
      <c r="T66" s="9"/>
      <c r="U66" s="4"/>
      <c r="V66" s="4"/>
      <c r="W66" s="4"/>
      <c r="X66" s="4"/>
      <c r="Y66" s="4"/>
      <c r="Z66" s="4"/>
      <c r="AA66" s="4"/>
      <c r="AB66" s="11"/>
      <c r="AL66" s="63">
        <v>-7349.3</v>
      </c>
      <c r="AM66" s="64">
        <v>2.8775879999999998</v>
      </c>
      <c r="AN66" s="64">
        <v>2.6796169999999999</v>
      </c>
      <c r="AO66" s="11"/>
      <c r="AP66" s="9"/>
      <c r="AQ66" s="4"/>
      <c r="AR66" s="4"/>
      <c r="AS66" s="4"/>
      <c r="AT66" s="4"/>
      <c r="AU66" s="4"/>
      <c r="AV66" s="4"/>
      <c r="AW66" s="71"/>
      <c r="AX66" s="72"/>
      <c r="AY66" s="53"/>
      <c r="AZ66" s="63">
        <v>-7299.6</v>
      </c>
      <c r="BA66" s="64">
        <v>2.8084739999999999</v>
      </c>
      <c r="BB66" s="64">
        <v>4.2080209999999996</v>
      </c>
      <c r="BC66" s="11"/>
      <c r="BD66" s="9"/>
      <c r="BE66" s="4"/>
      <c r="BF66" s="4"/>
      <c r="BG66" s="4"/>
      <c r="BH66" s="4"/>
      <c r="BI66" s="4"/>
      <c r="BJ66" s="4"/>
      <c r="BK66" s="4"/>
      <c r="BL66" s="11"/>
    </row>
    <row r="67" spans="2:64" x14ac:dyDescent="0.25">
      <c r="B67" s="63">
        <v>-7299.6</v>
      </c>
      <c r="C67" s="64">
        <v>4.3945920000000003</v>
      </c>
      <c r="D67" s="64">
        <v>3.689206</v>
      </c>
      <c r="E67" s="11"/>
      <c r="F67" s="9"/>
      <c r="G67" s="4"/>
      <c r="H67" s="4"/>
      <c r="I67" s="4"/>
      <c r="J67" s="4"/>
      <c r="K67" s="4"/>
      <c r="L67" s="4"/>
      <c r="M67" s="4"/>
      <c r="N67" s="11"/>
      <c r="O67" s="4"/>
      <c r="P67" s="63">
        <v>-7299.6</v>
      </c>
      <c r="Q67" s="64">
        <v>4.3382170000000002</v>
      </c>
      <c r="R67" s="64">
        <v>4.7609620000000001</v>
      </c>
      <c r="S67" s="11"/>
      <c r="T67" s="9"/>
      <c r="U67" s="4"/>
      <c r="V67" s="4"/>
      <c r="W67" s="4"/>
      <c r="X67" s="4"/>
      <c r="Y67" s="4"/>
      <c r="Z67" s="4"/>
      <c r="AA67" s="4"/>
      <c r="AB67" s="11"/>
      <c r="AL67" s="63">
        <v>-7299.6</v>
      </c>
      <c r="AM67" s="64">
        <v>2.8754680000000001</v>
      </c>
      <c r="AN67" s="64">
        <v>2.6796169999999999</v>
      </c>
      <c r="AO67" s="11"/>
      <c r="AP67" s="9"/>
      <c r="AQ67" s="4"/>
      <c r="AR67" s="4"/>
      <c r="AS67" s="4"/>
      <c r="AT67" s="4"/>
      <c r="AU67" s="4"/>
      <c r="AV67" s="4"/>
      <c r="AW67" s="4"/>
      <c r="AX67" s="11"/>
      <c r="AZ67" s="63">
        <v>-7249.8</v>
      </c>
      <c r="BA67" s="64">
        <v>2.8060990000000001</v>
      </c>
      <c r="BB67" s="64">
        <v>4.2080209999999996</v>
      </c>
      <c r="BC67" s="11"/>
      <c r="BD67" s="9"/>
      <c r="BE67" s="4"/>
      <c r="BF67" s="4"/>
      <c r="BG67" s="4"/>
      <c r="BH67" s="4"/>
      <c r="BI67" s="4"/>
      <c r="BJ67" s="4"/>
      <c r="BK67" s="4"/>
      <c r="BL67" s="11"/>
    </row>
    <row r="68" spans="2:64" x14ac:dyDescent="0.25">
      <c r="B68" s="63">
        <v>-7249.8</v>
      </c>
      <c r="C68" s="64">
        <v>4.391686</v>
      </c>
      <c r="D68" s="64">
        <v>3.689206</v>
      </c>
      <c r="E68" s="11"/>
      <c r="F68" s="9"/>
      <c r="G68" s="4"/>
      <c r="H68" s="4"/>
      <c r="I68" s="4"/>
      <c r="J68" s="4"/>
      <c r="K68" s="4"/>
      <c r="L68" s="4"/>
      <c r="M68" s="4"/>
      <c r="N68" s="11"/>
      <c r="O68" s="4"/>
      <c r="P68" s="63">
        <v>-7249.8</v>
      </c>
      <c r="Q68" s="64">
        <v>4.3352839999999997</v>
      </c>
      <c r="R68" s="64">
        <v>4.7609620000000001</v>
      </c>
      <c r="S68" s="11"/>
      <c r="T68" s="9"/>
      <c r="U68" s="4"/>
      <c r="V68" s="4"/>
      <c r="W68" s="4"/>
      <c r="X68" s="4"/>
      <c r="Y68" s="4"/>
      <c r="Z68" s="4"/>
      <c r="AA68" s="4"/>
      <c r="AB68" s="11"/>
      <c r="AL68" s="63">
        <v>-7249.8</v>
      </c>
      <c r="AM68" s="64">
        <v>2.8733599999999999</v>
      </c>
      <c r="AN68" s="64">
        <v>2.6796169999999999</v>
      </c>
      <c r="AO68" s="11"/>
      <c r="AP68" s="9"/>
      <c r="AQ68" s="4"/>
      <c r="AR68" s="4"/>
      <c r="AS68" s="4"/>
      <c r="AT68" s="4"/>
      <c r="AU68" s="4"/>
      <c r="AV68" s="4"/>
      <c r="AW68" s="4"/>
      <c r="AX68" s="11"/>
      <c r="AZ68" s="63">
        <v>-7200</v>
      </c>
      <c r="BA68" s="64">
        <v>2.803741</v>
      </c>
      <c r="BB68" s="64">
        <v>4.2080209999999996</v>
      </c>
      <c r="BC68" s="11"/>
      <c r="BD68" s="9"/>
      <c r="BE68" s="4"/>
      <c r="BF68" s="4"/>
      <c r="BG68" s="4"/>
      <c r="BH68" s="4"/>
      <c r="BI68" s="4"/>
      <c r="BJ68" s="4"/>
      <c r="BK68" s="4"/>
      <c r="BL68" s="11"/>
    </row>
    <row r="69" spans="2:64" x14ac:dyDescent="0.25">
      <c r="B69" s="63">
        <v>-7200</v>
      </c>
      <c r="C69" s="64">
        <v>4.3888100000000003</v>
      </c>
      <c r="D69" s="64">
        <v>3.689206</v>
      </c>
      <c r="E69" s="11"/>
      <c r="F69" s="9"/>
      <c r="G69" s="4"/>
      <c r="H69" s="4"/>
      <c r="I69" s="4"/>
      <c r="J69" s="4"/>
      <c r="K69" s="4"/>
      <c r="L69" s="4"/>
      <c r="M69" s="4"/>
      <c r="N69" s="11"/>
      <c r="O69" s="4"/>
      <c r="P69" s="63">
        <v>-7200</v>
      </c>
      <c r="Q69" s="64">
        <v>4.3323809999999998</v>
      </c>
      <c r="R69" s="64">
        <v>4.7609620000000001</v>
      </c>
      <c r="S69" s="11"/>
      <c r="T69" s="9"/>
      <c r="U69" s="4"/>
      <c r="V69" s="64"/>
      <c r="W69" s="64"/>
      <c r="X69" s="64"/>
      <c r="Y69" s="4"/>
      <c r="Z69" s="4"/>
      <c r="AA69" s="4"/>
      <c r="AB69" s="11"/>
      <c r="AL69" s="63">
        <v>-7200</v>
      </c>
      <c r="AM69" s="64">
        <v>2.871273</v>
      </c>
      <c r="AN69" s="64">
        <v>2.6796169999999999</v>
      </c>
      <c r="AO69" s="11"/>
      <c r="AP69" s="9"/>
      <c r="AQ69" s="4"/>
      <c r="AR69" s="4"/>
      <c r="AS69" s="4"/>
      <c r="AT69" s="4"/>
      <c r="AU69" s="4"/>
      <c r="AV69" s="4"/>
      <c r="AW69" s="4"/>
      <c r="AX69" s="11"/>
      <c r="AZ69" s="63">
        <v>-7150</v>
      </c>
      <c r="BA69" s="64">
        <v>2.8013880000000002</v>
      </c>
      <c r="BB69" s="64">
        <v>4.2080209999999996</v>
      </c>
      <c r="BC69" s="11"/>
      <c r="BD69" s="9"/>
      <c r="BE69" s="4"/>
      <c r="BF69" s="4"/>
      <c r="BG69" s="4"/>
      <c r="BH69" s="4"/>
      <c r="BI69" s="4"/>
      <c r="BJ69" s="4"/>
      <c r="BK69" s="4"/>
      <c r="BL69" s="11"/>
    </row>
    <row r="70" spans="2:64" x14ac:dyDescent="0.25">
      <c r="B70" s="63">
        <v>-7150</v>
      </c>
      <c r="C70" s="64">
        <v>4.385948</v>
      </c>
      <c r="D70" s="64">
        <v>3.689206</v>
      </c>
      <c r="E70" s="11"/>
      <c r="F70" s="9"/>
      <c r="G70" s="4"/>
      <c r="H70" s="4"/>
      <c r="I70" s="4"/>
      <c r="J70" s="4"/>
      <c r="K70" s="4"/>
      <c r="L70" s="4"/>
      <c r="M70" s="4"/>
      <c r="N70" s="11"/>
      <c r="O70" s="4"/>
      <c r="P70" s="63">
        <v>-7150</v>
      </c>
      <c r="Q70" s="64">
        <v>4.3294920000000001</v>
      </c>
      <c r="R70" s="64">
        <v>4.7609620000000001</v>
      </c>
      <c r="S70" s="11"/>
      <c r="T70" s="9"/>
      <c r="U70" s="4"/>
      <c r="V70" s="64"/>
      <c r="W70" s="64"/>
      <c r="X70" s="64"/>
      <c r="Y70" s="4"/>
      <c r="Z70" s="4"/>
      <c r="AA70" s="4"/>
      <c r="AB70" s="11"/>
      <c r="AL70" s="63">
        <v>-7150</v>
      </c>
      <c r="AM70" s="64">
        <v>2.8691930000000001</v>
      </c>
      <c r="AN70" s="64">
        <v>2.6796169999999999</v>
      </c>
      <c r="AO70" s="11"/>
      <c r="AP70" s="9"/>
      <c r="AQ70" s="4"/>
      <c r="AR70" s="4"/>
      <c r="AS70" s="4"/>
      <c r="AT70" s="4"/>
      <c r="AU70" s="4"/>
      <c r="AV70" s="4"/>
      <c r="AW70" s="4"/>
      <c r="AX70" s="11"/>
      <c r="AZ70" s="63">
        <v>-7100</v>
      </c>
      <c r="BA70" s="64">
        <v>2.7990499999999998</v>
      </c>
      <c r="BB70" s="64">
        <v>4.2080209999999996</v>
      </c>
      <c r="BC70" s="11"/>
      <c r="BD70" s="9"/>
      <c r="BE70" s="4"/>
      <c r="BF70" s="4"/>
      <c r="BG70" s="4"/>
      <c r="BH70" s="4"/>
      <c r="BI70" s="4"/>
      <c r="BJ70" s="4"/>
      <c r="BK70" s="4"/>
      <c r="BL70" s="11"/>
    </row>
    <row r="71" spans="2:64" x14ac:dyDescent="0.25">
      <c r="B71" s="63">
        <v>-7100</v>
      </c>
      <c r="C71" s="64">
        <v>4.3831160000000002</v>
      </c>
      <c r="D71" s="64">
        <v>3.689206</v>
      </c>
      <c r="E71" s="11"/>
      <c r="F71" s="9"/>
      <c r="G71" s="4"/>
      <c r="H71" s="4"/>
      <c r="I71" s="4"/>
      <c r="J71" s="4"/>
      <c r="K71" s="4"/>
      <c r="L71" s="4"/>
      <c r="M71" s="4"/>
      <c r="N71" s="11"/>
      <c r="O71" s="4"/>
      <c r="P71" s="63">
        <v>-7100</v>
      </c>
      <c r="Q71" s="64">
        <v>4.3266309999999999</v>
      </c>
      <c r="R71" s="64">
        <v>4.7609620000000001</v>
      </c>
      <c r="S71" s="11"/>
      <c r="T71" s="9"/>
      <c r="U71" s="4"/>
      <c r="V71" s="64"/>
      <c r="W71" s="64"/>
      <c r="X71" s="64"/>
      <c r="Y71" s="4"/>
      <c r="Z71" s="4"/>
      <c r="AA71" s="4"/>
      <c r="AB71" s="11"/>
      <c r="AL71" s="63">
        <v>-7100</v>
      </c>
      <c r="AM71" s="64">
        <v>2.8671319999999998</v>
      </c>
      <c r="AN71" s="64">
        <v>2.6796169999999999</v>
      </c>
      <c r="AO71" s="11"/>
      <c r="AP71" s="9"/>
      <c r="AQ71" s="4"/>
      <c r="AR71" s="4"/>
      <c r="AS71" s="4"/>
      <c r="AT71" s="4"/>
      <c r="AU71" s="4"/>
      <c r="AV71" s="4"/>
      <c r="AW71" s="4"/>
      <c r="AX71" s="11"/>
      <c r="AZ71" s="63">
        <v>-6700</v>
      </c>
      <c r="BA71" s="64">
        <v>2.7808850000000001</v>
      </c>
      <c r="BB71" s="64">
        <v>4.2080209999999996</v>
      </c>
      <c r="BC71" s="11"/>
      <c r="BD71" s="9"/>
      <c r="BE71" s="4"/>
      <c r="BF71" s="4"/>
      <c r="BG71" s="4"/>
      <c r="BH71" s="4"/>
      <c r="BI71" s="4"/>
      <c r="BJ71" s="4"/>
      <c r="BK71" s="4"/>
      <c r="BL71" s="11"/>
    </row>
    <row r="72" spans="2:64" x14ac:dyDescent="0.25">
      <c r="B72" s="63">
        <v>-6200</v>
      </c>
      <c r="C72" s="64">
        <v>4.3379589999999997</v>
      </c>
      <c r="D72" s="64">
        <v>3.689206</v>
      </c>
      <c r="E72" s="11"/>
      <c r="F72" s="9"/>
      <c r="G72" s="4"/>
      <c r="H72" s="4"/>
      <c r="I72" s="4"/>
      <c r="J72" s="4"/>
      <c r="K72" s="4"/>
      <c r="L72" s="4"/>
      <c r="M72" s="4"/>
      <c r="N72" s="11"/>
      <c r="O72" s="4"/>
      <c r="P72" s="63">
        <v>-6700</v>
      </c>
      <c r="Q72" s="64">
        <v>4.3047209999999998</v>
      </c>
      <c r="R72" s="64">
        <v>4.7609620000000001</v>
      </c>
      <c r="S72" s="11"/>
      <c r="T72" s="9"/>
      <c r="U72" s="4"/>
      <c r="V72" s="64"/>
      <c r="W72" s="64"/>
      <c r="X72" s="64"/>
      <c r="Y72" s="4"/>
      <c r="Z72" s="4"/>
      <c r="AA72" s="4"/>
      <c r="AB72" s="11"/>
      <c r="AL72" s="63">
        <v>-6200</v>
      </c>
      <c r="AM72" s="64">
        <v>2.8336350000000001</v>
      </c>
      <c r="AN72" s="64">
        <v>2.6796169999999999</v>
      </c>
      <c r="AO72" s="11"/>
      <c r="AP72" s="9"/>
      <c r="AQ72" s="4"/>
      <c r="AR72" s="4"/>
      <c r="AS72" s="4"/>
      <c r="AT72" s="4"/>
      <c r="AU72" s="4"/>
      <c r="AV72" s="4"/>
      <c r="AW72" s="4"/>
      <c r="AX72" s="11"/>
      <c r="AZ72" s="63">
        <v>-6700</v>
      </c>
      <c r="BA72" s="64">
        <v>2.7858019999999999</v>
      </c>
      <c r="BB72" s="64">
        <v>4.2080209999999996</v>
      </c>
      <c r="BC72" s="11"/>
      <c r="BD72" s="9"/>
      <c r="BE72" s="4"/>
      <c r="BF72" s="4"/>
      <c r="BG72" s="4"/>
      <c r="BH72" s="4"/>
      <c r="BI72" s="4"/>
      <c r="BJ72" s="4"/>
      <c r="BK72" s="4"/>
      <c r="BL72" s="11"/>
    </row>
    <row r="73" spans="2:64" x14ac:dyDescent="0.25">
      <c r="B73" s="63">
        <v>-5200</v>
      </c>
      <c r="C73" s="64">
        <v>4.2963300000000002</v>
      </c>
      <c r="D73" s="64">
        <v>3.689206</v>
      </c>
      <c r="E73" s="11"/>
      <c r="F73" s="9"/>
      <c r="G73" s="4"/>
      <c r="H73" s="4"/>
      <c r="I73" s="4"/>
      <c r="J73" s="4"/>
      <c r="K73" s="4"/>
      <c r="L73" s="4"/>
      <c r="M73" s="4"/>
      <c r="N73" s="11"/>
      <c r="O73" s="4"/>
      <c r="P73" s="63">
        <v>-6700</v>
      </c>
      <c r="Q73" s="64">
        <v>4.3109799999999998</v>
      </c>
      <c r="R73" s="64">
        <v>4.7609620000000001</v>
      </c>
      <c r="S73" s="11"/>
      <c r="T73" s="9"/>
      <c r="U73" s="4"/>
      <c r="V73" s="64"/>
      <c r="W73" s="64"/>
      <c r="X73" s="64"/>
      <c r="Y73" s="4"/>
      <c r="Z73" s="4"/>
      <c r="AA73" s="4"/>
      <c r="AB73" s="11"/>
      <c r="AL73" s="63">
        <v>-5200</v>
      </c>
      <c r="AM73" s="64">
        <v>2.8012429999999999</v>
      </c>
      <c r="AN73" s="64">
        <v>2.6796169999999999</v>
      </c>
      <c r="AO73" s="11"/>
      <c r="AP73" s="9"/>
      <c r="AQ73" s="4"/>
      <c r="AR73" s="4"/>
      <c r="AS73" s="4"/>
      <c r="AT73" s="4"/>
      <c r="AU73" s="4"/>
      <c r="AV73" s="4"/>
      <c r="AW73" s="4"/>
      <c r="AX73" s="11"/>
      <c r="AZ73" s="63">
        <v>-6200</v>
      </c>
      <c r="BA73" s="64">
        <v>2.7625060000000001</v>
      </c>
      <c r="BB73" s="64">
        <v>4.2080209999999996</v>
      </c>
      <c r="BC73" s="11"/>
      <c r="BD73" s="9"/>
      <c r="BE73" s="4"/>
      <c r="BF73" s="4"/>
      <c r="BG73" s="4"/>
      <c r="BH73" s="4"/>
      <c r="BI73" s="4"/>
      <c r="BJ73" s="4"/>
      <c r="BK73" s="4"/>
      <c r="BL73" s="11"/>
    </row>
    <row r="74" spans="2:64" x14ac:dyDescent="0.25">
      <c r="B74" s="63">
        <v>-4200</v>
      </c>
      <c r="C74" s="64">
        <v>4.260103</v>
      </c>
      <c r="D74" s="64">
        <v>3.689206</v>
      </c>
      <c r="E74" s="11"/>
      <c r="F74" s="9"/>
      <c r="G74" s="4"/>
      <c r="H74" s="4"/>
      <c r="I74" s="4"/>
      <c r="J74" s="4"/>
      <c r="K74" s="4"/>
      <c r="L74" s="4"/>
      <c r="M74" s="4"/>
      <c r="N74" s="11"/>
      <c r="O74" s="4"/>
      <c r="P74" s="63">
        <v>-6200</v>
      </c>
      <c r="Q74" s="64">
        <v>4.2829129999999997</v>
      </c>
      <c r="R74" s="64">
        <v>4.7609620000000001</v>
      </c>
      <c r="S74" s="11"/>
      <c r="T74" s="9"/>
      <c r="U74" s="4"/>
      <c r="V74" s="64"/>
      <c r="W74" s="64"/>
      <c r="X74" s="64"/>
      <c r="Y74" s="4"/>
      <c r="Z74" s="4"/>
      <c r="AA74" s="4"/>
      <c r="AB74" s="11"/>
      <c r="AL74" s="63">
        <v>-4200</v>
      </c>
      <c r="AM74" s="64">
        <v>2.7714829999999999</v>
      </c>
      <c r="AN74" s="64">
        <v>2.6796169999999999</v>
      </c>
      <c r="AO74" s="11"/>
      <c r="AP74" s="9"/>
      <c r="AQ74" s="4"/>
      <c r="AR74" s="4"/>
      <c r="AS74" s="4"/>
      <c r="AT74" s="4"/>
      <c r="AU74" s="4"/>
      <c r="AV74" s="4"/>
      <c r="AW74" s="4"/>
      <c r="AX74" s="11"/>
      <c r="AZ74" s="63">
        <v>-5200</v>
      </c>
      <c r="BA74" s="64">
        <v>2.718674</v>
      </c>
      <c r="BB74" s="64">
        <v>4.2080209999999996</v>
      </c>
      <c r="BC74" s="11"/>
      <c r="BD74" s="9"/>
      <c r="BE74" s="4"/>
      <c r="BF74" s="4"/>
      <c r="BG74" s="4"/>
      <c r="BH74" s="4"/>
      <c r="BI74" s="4"/>
      <c r="BJ74" s="4"/>
      <c r="BK74" s="4"/>
      <c r="BL74" s="11"/>
    </row>
    <row r="75" spans="2:64" x14ac:dyDescent="0.25">
      <c r="B75" s="63">
        <v>-3700</v>
      </c>
      <c r="C75" s="64">
        <v>4.2434279999999998</v>
      </c>
      <c r="D75" s="64">
        <v>3.689206</v>
      </c>
      <c r="E75" s="11"/>
      <c r="F75" s="9"/>
      <c r="G75" s="4"/>
      <c r="H75" s="4"/>
      <c r="I75" s="4"/>
      <c r="J75" s="4"/>
      <c r="K75" s="4"/>
      <c r="L75" s="4"/>
      <c r="M75" s="4"/>
      <c r="N75" s="11"/>
      <c r="O75" s="4"/>
      <c r="P75" s="63">
        <v>-5200</v>
      </c>
      <c r="Q75" s="64">
        <v>4.231878</v>
      </c>
      <c r="R75" s="64">
        <v>4.7609620000000001</v>
      </c>
      <c r="S75" s="11"/>
      <c r="T75" s="9"/>
      <c r="U75" s="4"/>
      <c r="V75" s="64"/>
      <c r="W75" s="64"/>
      <c r="X75" s="64"/>
      <c r="Y75" s="4"/>
      <c r="Z75" s="4"/>
      <c r="AA75" s="4"/>
      <c r="AB75" s="11"/>
      <c r="AL75" s="63">
        <v>-3700</v>
      </c>
      <c r="AM75" s="64">
        <v>2.7568329999999999</v>
      </c>
      <c r="AN75" s="64">
        <v>2.6796169999999999</v>
      </c>
      <c r="AO75" s="11"/>
      <c r="AP75" s="9"/>
      <c r="AQ75" s="4"/>
      <c r="AR75" s="4"/>
      <c r="AS75" s="4"/>
      <c r="AT75" s="4"/>
      <c r="AU75" s="4"/>
      <c r="AV75" s="4"/>
      <c r="AW75" s="4"/>
      <c r="AX75" s="11"/>
      <c r="AZ75" s="63">
        <v>-4200</v>
      </c>
      <c r="BA75" s="64">
        <v>2.6778819999999999</v>
      </c>
      <c r="BB75" s="64">
        <v>4.2080209999999996</v>
      </c>
      <c r="BC75" s="11"/>
      <c r="BD75" s="9"/>
      <c r="BE75" s="4"/>
      <c r="BF75" s="4"/>
      <c r="BG75" s="4"/>
      <c r="BH75" s="4"/>
      <c r="BI75" s="4"/>
      <c r="BJ75" s="4"/>
      <c r="BK75" s="4"/>
      <c r="BL75" s="11"/>
    </row>
    <row r="76" spans="2:64" x14ac:dyDescent="0.25">
      <c r="B76" s="63">
        <v>-2700</v>
      </c>
      <c r="C76" s="64">
        <v>4.2111749999999999</v>
      </c>
      <c r="D76" s="64">
        <v>3.689206</v>
      </c>
      <c r="E76" s="11"/>
      <c r="F76" s="9"/>
      <c r="G76" s="4"/>
      <c r="H76" s="4"/>
      <c r="I76" s="4"/>
      <c r="J76" s="4"/>
      <c r="K76" s="4"/>
      <c r="L76" s="4"/>
      <c r="M76" s="4"/>
      <c r="N76" s="11"/>
      <c r="O76" s="4"/>
      <c r="P76" s="63">
        <v>-4200</v>
      </c>
      <c r="Q76" s="64">
        <v>4.1866130000000004</v>
      </c>
      <c r="R76" s="64">
        <v>4.7609620000000001</v>
      </c>
      <c r="S76" s="11"/>
      <c r="T76" s="9"/>
      <c r="U76" s="4"/>
      <c r="V76" s="64"/>
      <c r="W76" s="64"/>
      <c r="X76" s="64"/>
      <c r="Y76" s="4"/>
      <c r="Z76" s="4"/>
      <c r="AA76" s="4"/>
      <c r="AB76" s="11"/>
      <c r="AL76" s="63">
        <v>-2700</v>
      </c>
      <c r="AM76" s="64">
        <v>2.7279260000000001</v>
      </c>
      <c r="AN76" s="64">
        <v>2.6796169999999999</v>
      </c>
      <c r="AO76" s="11"/>
      <c r="AP76" s="9"/>
      <c r="AQ76" s="4"/>
      <c r="AR76" s="4"/>
      <c r="AS76" s="4"/>
      <c r="AT76" s="4"/>
      <c r="AU76" s="4"/>
      <c r="AV76" s="4"/>
      <c r="AW76" s="4"/>
      <c r="AX76" s="11"/>
      <c r="AZ76" s="63">
        <v>-3700</v>
      </c>
      <c r="BA76" s="64">
        <v>2.658293</v>
      </c>
      <c r="BB76" s="64">
        <v>4.2080209999999996</v>
      </c>
      <c r="BC76" s="11"/>
      <c r="BD76" s="9"/>
      <c r="BE76" s="4"/>
      <c r="BF76" s="4"/>
      <c r="BG76" s="4"/>
      <c r="BH76" s="4"/>
      <c r="BI76" s="4"/>
      <c r="BJ76" s="4"/>
      <c r="BK76" s="4"/>
      <c r="BL76" s="11"/>
    </row>
    <row r="77" spans="2:64" x14ac:dyDescent="0.25">
      <c r="B77" s="63">
        <v>-1700</v>
      </c>
      <c r="C77" s="64">
        <v>4.1798760000000001</v>
      </c>
      <c r="D77" s="64">
        <v>3.689206</v>
      </c>
      <c r="E77" s="11"/>
      <c r="F77" s="9"/>
      <c r="G77" s="4"/>
      <c r="H77" s="4"/>
      <c r="I77" s="4"/>
      <c r="J77" s="4"/>
      <c r="K77" s="4"/>
      <c r="L77" s="4"/>
      <c r="M77" s="4"/>
      <c r="N77" s="11"/>
      <c r="O77" s="4"/>
      <c r="P77" s="63">
        <v>-3700</v>
      </c>
      <c r="Q77" s="64">
        <v>4.1656849999999999</v>
      </c>
      <c r="R77" s="64">
        <v>4.7609620000000001</v>
      </c>
      <c r="S77" s="11"/>
      <c r="T77" s="9"/>
      <c r="U77" s="4"/>
      <c r="V77" s="64"/>
      <c r="W77" s="64"/>
      <c r="X77" s="64"/>
      <c r="Y77" s="4"/>
      <c r="Z77" s="4"/>
      <c r="AA77" s="4"/>
      <c r="AB77" s="11"/>
      <c r="AL77" s="63">
        <v>-1700</v>
      </c>
      <c r="AM77" s="64">
        <v>2.6983739999999998</v>
      </c>
      <c r="AN77" s="64">
        <v>2.6796169999999999</v>
      </c>
      <c r="AO77" s="11"/>
      <c r="AP77" s="9"/>
      <c r="AQ77" s="4"/>
      <c r="AR77" s="4"/>
      <c r="AS77" s="4"/>
      <c r="AT77" s="4"/>
      <c r="AU77" s="4"/>
      <c r="AV77" s="4"/>
      <c r="AW77" s="4"/>
      <c r="AX77" s="11"/>
      <c r="AZ77" s="63">
        <v>-2700</v>
      </c>
      <c r="BA77" s="64">
        <v>2.6198489999999999</v>
      </c>
      <c r="BB77" s="64">
        <v>4.2080209999999996</v>
      </c>
      <c r="BC77" s="11"/>
      <c r="BD77" s="9"/>
      <c r="BE77" s="4"/>
      <c r="BF77" s="4"/>
      <c r="BG77" s="4"/>
      <c r="BH77" s="4"/>
      <c r="BI77" s="4"/>
      <c r="BJ77" s="4"/>
      <c r="BK77" s="4"/>
      <c r="BL77" s="11"/>
    </row>
    <row r="78" spans="2:64" x14ac:dyDescent="0.25">
      <c r="B78" s="63">
        <v>-1650</v>
      </c>
      <c r="C78" s="64">
        <v>4.178229</v>
      </c>
      <c r="D78" s="64">
        <v>3.689206</v>
      </c>
      <c r="E78" s="11"/>
      <c r="F78" s="9"/>
      <c r="G78" s="4"/>
      <c r="H78" s="4"/>
      <c r="I78" s="4"/>
      <c r="J78" s="4"/>
      <c r="K78" s="4"/>
      <c r="L78" s="4"/>
      <c r="M78" s="4"/>
      <c r="N78" s="11"/>
      <c r="O78" s="4"/>
      <c r="P78" s="63">
        <v>-2700</v>
      </c>
      <c r="Q78" s="64">
        <v>4.1256959999999996</v>
      </c>
      <c r="R78" s="64">
        <v>4.7609620000000001</v>
      </c>
      <c r="S78" s="11"/>
      <c r="T78" s="9"/>
      <c r="U78" s="4"/>
      <c r="V78" s="64"/>
      <c r="W78" s="64"/>
      <c r="X78" s="64"/>
      <c r="Y78" s="4"/>
      <c r="Z78" s="4"/>
      <c r="AA78" s="4"/>
      <c r="AB78" s="11"/>
      <c r="AL78" s="63">
        <v>-1650</v>
      </c>
      <c r="AM78" s="64">
        <v>2.6968320000000001</v>
      </c>
      <c r="AN78" s="64">
        <v>2.6796169999999999</v>
      </c>
      <c r="AO78" s="11"/>
      <c r="AP78" s="9"/>
      <c r="AQ78" s="4"/>
      <c r="AR78" s="4"/>
      <c r="AS78" s="4"/>
      <c r="AT78" s="4"/>
      <c r="AU78" s="4"/>
      <c r="AV78" s="4"/>
      <c r="AW78" s="4"/>
      <c r="AX78" s="11"/>
      <c r="AZ78" s="63">
        <v>-1700</v>
      </c>
      <c r="BA78" s="64">
        <v>2.58196</v>
      </c>
      <c r="BB78" s="64">
        <v>4.2080209999999996</v>
      </c>
      <c r="BC78" s="11"/>
      <c r="BD78" s="9"/>
      <c r="BE78" s="4"/>
      <c r="BF78" s="4"/>
      <c r="BG78" s="4"/>
      <c r="BH78" s="4"/>
      <c r="BI78" s="4"/>
      <c r="BJ78" s="4"/>
      <c r="BK78" s="4"/>
      <c r="BL78" s="11"/>
    </row>
    <row r="79" spans="2:64" x14ac:dyDescent="0.25">
      <c r="B79" s="63">
        <v>-1600</v>
      </c>
      <c r="C79" s="64">
        <v>4.1765619999999997</v>
      </c>
      <c r="D79" s="64">
        <v>3.689206</v>
      </c>
      <c r="E79" s="11"/>
      <c r="F79" s="9"/>
      <c r="G79" s="4"/>
      <c r="H79" s="4"/>
      <c r="I79" s="4"/>
      <c r="J79" s="4"/>
      <c r="K79" s="4"/>
      <c r="L79" s="4"/>
      <c r="M79" s="4"/>
      <c r="N79" s="11"/>
      <c r="O79" s="4"/>
      <c r="P79" s="63">
        <v>-1700</v>
      </c>
      <c r="Q79" s="64">
        <v>4.0876380000000001</v>
      </c>
      <c r="R79" s="64">
        <v>4.7609620000000001</v>
      </c>
      <c r="S79" s="11"/>
      <c r="T79" s="9"/>
      <c r="U79" s="4"/>
      <c r="V79" s="64"/>
      <c r="W79" s="64"/>
      <c r="X79" s="64"/>
      <c r="Y79" s="4"/>
      <c r="Z79" s="4"/>
      <c r="AA79" s="4"/>
      <c r="AB79" s="11"/>
      <c r="AL79" s="63">
        <v>-1600</v>
      </c>
      <c r="AM79" s="64">
        <v>2.695398</v>
      </c>
      <c r="AN79" s="64">
        <v>2.6796169999999999</v>
      </c>
      <c r="AO79" s="11"/>
      <c r="AP79" s="9"/>
      <c r="AQ79" s="4"/>
      <c r="AR79" s="4"/>
      <c r="AS79" s="4"/>
      <c r="AT79" s="4"/>
      <c r="AU79" s="4"/>
      <c r="AV79" s="4"/>
      <c r="AW79" s="4"/>
      <c r="AX79" s="11"/>
      <c r="AZ79" s="63">
        <v>-1650</v>
      </c>
      <c r="BA79" s="64">
        <v>2.5800830000000001</v>
      </c>
      <c r="BB79" s="64">
        <v>4.2080209999999996</v>
      </c>
      <c r="BC79" s="11"/>
      <c r="BD79" s="9"/>
      <c r="BE79" s="4"/>
      <c r="BF79" s="4"/>
      <c r="BG79" s="4"/>
      <c r="BH79" s="4"/>
      <c r="BI79" s="4"/>
      <c r="BJ79" s="4"/>
      <c r="BK79" s="4"/>
      <c r="BL79" s="11"/>
    </row>
    <row r="80" spans="2:64" ht="15.75" thickBot="1" x14ac:dyDescent="0.3">
      <c r="B80" s="63">
        <v>-1200</v>
      </c>
      <c r="C80" s="64">
        <v>4.1639290000000004</v>
      </c>
      <c r="D80" s="64">
        <v>3.689206</v>
      </c>
      <c r="E80" s="11"/>
      <c r="F80" s="9"/>
      <c r="G80" s="4"/>
      <c r="H80" s="4"/>
      <c r="I80" s="4"/>
      <c r="J80" s="4"/>
      <c r="K80" s="4"/>
      <c r="L80" s="4"/>
      <c r="M80" s="4"/>
      <c r="N80" s="11"/>
      <c r="O80" s="4"/>
      <c r="P80" s="63">
        <v>-1650</v>
      </c>
      <c r="Q80" s="64">
        <v>4.0857830000000002</v>
      </c>
      <c r="R80" s="64">
        <v>4.7609620000000001</v>
      </c>
      <c r="S80" s="11"/>
      <c r="T80" s="9"/>
      <c r="U80" s="4"/>
      <c r="V80" s="4"/>
      <c r="W80" s="4"/>
      <c r="X80" s="4"/>
      <c r="Y80" s="4"/>
      <c r="Z80" s="4"/>
      <c r="AA80" s="4"/>
      <c r="AB80" s="11"/>
      <c r="AL80" s="65">
        <v>-1200</v>
      </c>
      <c r="AM80" s="66">
        <v>2.6832630000000002</v>
      </c>
      <c r="AN80" s="66">
        <v>2.6796169999999999</v>
      </c>
      <c r="AO80" s="68"/>
      <c r="AP80" s="73"/>
      <c r="AQ80" s="67"/>
      <c r="AR80" s="67"/>
      <c r="AS80" s="67"/>
      <c r="AT80" s="67"/>
      <c r="AU80" s="67"/>
      <c r="AV80" s="67"/>
      <c r="AW80" s="67"/>
      <c r="AX80" s="68"/>
      <c r="AZ80" s="63">
        <v>-1600</v>
      </c>
      <c r="BA80" s="64">
        <v>2.5781999999999998</v>
      </c>
      <c r="BB80" s="64">
        <v>4.2080209999999996</v>
      </c>
      <c r="BC80" s="11"/>
      <c r="BD80" s="9"/>
      <c r="BE80" s="4"/>
      <c r="BF80" s="4"/>
      <c r="BG80" s="4"/>
      <c r="BH80" s="4"/>
      <c r="BI80" s="4"/>
      <c r="BJ80" s="4"/>
      <c r="BK80" s="4"/>
      <c r="BL80" s="11"/>
    </row>
    <row r="81" spans="2:64" ht="15.75" thickBot="1" x14ac:dyDescent="0.3">
      <c r="B81" s="9"/>
      <c r="C81" s="4"/>
      <c r="D81" s="4"/>
      <c r="E81" s="11"/>
      <c r="F81" s="9"/>
      <c r="G81" s="4"/>
      <c r="H81" s="4"/>
      <c r="I81" s="4"/>
      <c r="J81" s="4"/>
      <c r="K81" s="4"/>
      <c r="L81" s="4"/>
      <c r="M81" s="4"/>
      <c r="N81" s="11"/>
      <c r="O81" s="4"/>
      <c r="P81" s="63">
        <v>-1600</v>
      </c>
      <c r="Q81" s="64">
        <v>4.08392</v>
      </c>
      <c r="R81" s="64">
        <v>4.7609620000000001</v>
      </c>
      <c r="S81" s="11"/>
      <c r="T81" s="9"/>
      <c r="U81" s="4"/>
      <c r="V81" s="4"/>
      <c r="W81" s="4"/>
      <c r="X81" s="4"/>
      <c r="Y81" s="4"/>
      <c r="Z81" s="4"/>
      <c r="AA81" s="4"/>
      <c r="AB81" s="11"/>
      <c r="AZ81" s="65">
        <v>-1200</v>
      </c>
      <c r="BA81" s="66">
        <v>2.562897</v>
      </c>
      <c r="BB81" s="66">
        <v>4.2080209999999996</v>
      </c>
      <c r="BC81" s="68"/>
      <c r="BD81" s="73"/>
      <c r="BE81" s="67"/>
      <c r="BF81" s="67"/>
      <c r="BG81" s="67"/>
      <c r="BH81" s="67"/>
      <c r="BI81" s="67"/>
      <c r="BJ81" s="67"/>
      <c r="BK81" s="67"/>
      <c r="BL81" s="68"/>
    </row>
    <row r="82" spans="2:64" x14ac:dyDescent="0.25">
      <c r="B82" s="9"/>
      <c r="C82" s="4"/>
      <c r="D82" s="4"/>
      <c r="E82" s="11"/>
      <c r="F82" s="9"/>
      <c r="G82" s="4"/>
      <c r="H82" s="4"/>
      <c r="I82" s="4"/>
      <c r="J82" s="4"/>
      <c r="K82" s="4"/>
      <c r="L82" s="4"/>
      <c r="M82" s="4"/>
      <c r="N82" s="11"/>
      <c r="O82" s="4"/>
      <c r="P82" s="63">
        <v>-1200</v>
      </c>
      <c r="Q82" s="64">
        <v>4.0686679999999997</v>
      </c>
      <c r="R82" s="64">
        <v>4.7609620000000001</v>
      </c>
      <c r="S82" s="11"/>
      <c r="T82" s="9"/>
      <c r="U82" s="4"/>
      <c r="V82" s="4"/>
      <c r="W82" s="4"/>
      <c r="X82" s="4"/>
      <c r="Y82" s="4"/>
      <c r="Z82" s="4"/>
      <c r="AA82" s="4"/>
      <c r="AB82" s="11"/>
      <c r="AZ82" s="60"/>
      <c r="BA82" s="61"/>
      <c r="BB82" s="61"/>
      <c r="BC82" s="62"/>
      <c r="BD82" s="60"/>
      <c r="BE82" s="61"/>
      <c r="BF82" s="61"/>
      <c r="BG82" s="61"/>
      <c r="BH82" s="61"/>
      <c r="BI82" s="61"/>
      <c r="BJ82" s="61"/>
      <c r="BK82" s="61"/>
      <c r="BL82" s="62"/>
    </row>
    <row r="83" spans="2:64" ht="15.75" thickBot="1" x14ac:dyDescent="0.3">
      <c r="B83" s="73"/>
      <c r="C83" s="67"/>
      <c r="D83" s="67"/>
      <c r="E83" s="68"/>
      <c r="F83" s="73"/>
      <c r="G83" s="67"/>
      <c r="H83" s="67"/>
      <c r="I83" s="67"/>
      <c r="J83" s="67"/>
      <c r="K83" s="67"/>
      <c r="L83" s="67"/>
      <c r="M83" s="67"/>
      <c r="N83" s="68"/>
      <c r="O83" s="4"/>
      <c r="P83" s="73"/>
      <c r="Q83" s="67"/>
      <c r="R83" s="67"/>
      <c r="S83" s="68"/>
      <c r="T83" s="73"/>
      <c r="U83" s="67"/>
      <c r="V83" s="67"/>
      <c r="W83" s="67"/>
      <c r="X83" s="67"/>
      <c r="Y83" s="67"/>
      <c r="Z83" s="67"/>
      <c r="AA83" s="67"/>
      <c r="AB83" s="68"/>
      <c r="AZ83" s="120" t="s">
        <v>115</v>
      </c>
      <c r="BA83" s="121"/>
      <c r="BB83" s="121"/>
      <c r="BC83" s="11"/>
      <c r="BD83" s="9"/>
      <c r="BE83" s="4"/>
      <c r="BF83" s="4"/>
      <c r="BG83" s="4"/>
      <c r="BH83" s="4"/>
      <c r="BI83" s="4"/>
      <c r="BJ83" s="4"/>
      <c r="BK83" s="4"/>
      <c r="BL83" s="11"/>
    </row>
    <row r="84" spans="2:64" x14ac:dyDescent="0.25">
      <c r="B84" s="60"/>
      <c r="C84" s="61"/>
      <c r="D84" s="61"/>
      <c r="E84" s="62"/>
      <c r="F84" s="61"/>
      <c r="G84" s="61"/>
      <c r="H84" s="61"/>
      <c r="I84" s="61"/>
      <c r="J84" s="61"/>
      <c r="K84" s="61"/>
      <c r="L84" s="61"/>
      <c r="M84" s="61"/>
      <c r="N84" s="62"/>
      <c r="O84" s="4"/>
      <c r="P84" s="60"/>
      <c r="Q84" s="61"/>
      <c r="R84" s="61"/>
      <c r="S84" s="62"/>
      <c r="T84" s="61"/>
      <c r="U84" s="61"/>
      <c r="V84" s="61"/>
      <c r="W84" s="61"/>
      <c r="X84" s="61"/>
      <c r="Y84" s="61"/>
      <c r="Z84" s="61"/>
      <c r="AA84" s="61"/>
      <c r="AB84" s="62"/>
      <c r="AZ84" s="63" t="s">
        <v>99</v>
      </c>
      <c r="BA84" s="123" t="s">
        <v>100</v>
      </c>
      <c r="BB84" s="123"/>
      <c r="BC84" s="11"/>
      <c r="BD84" s="9"/>
      <c r="BE84" s="4"/>
      <c r="BF84" s="4"/>
      <c r="BG84" s="4"/>
      <c r="BH84" s="4"/>
      <c r="BI84" s="4"/>
      <c r="BJ84" s="4"/>
      <c r="BK84" s="4"/>
      <c r="BL84" s="11"/>
    </row>
    <row r="85" spans="2:64" x14ac:dyDescent="0.25">
      <c r="B85" s="120" t="s">
        <v>96</v>
      </c>
      <c r="C85" s="121"/>
      <c r="D85" s="121"/>
      <c r="E85" s="11"/>
      <c r="F85" s="4"/>
      <c r="G85" s="4"/>
      <c r="H85" s="4"/>
      <c r="I85" s="4"/>
      <c r="J85" s="4"/>
      <c r="K85" s="4"/>
      <c r="L85" s="4"/>
      <c r="M85" s="4"/>
      <c r="N85" s="11"/>
      <c r="O85" s="4"/>
      <c r="P85" s="120" t="s">
        <v>98</v>
      </c>
      <c r="Q85" s="121"/>
      <c r="R85" s="121"/>
      <c r="S85" s="11"/>
      <c r="T85" s="4"/>
      <c r="U85" s="4"/>
      <c r="V85" s="4"/>
      <c r="W85" s="4"/>
      <c r="X85" s="4"/>
      <c r="Y85" s="4"/>
      <c r="Z85" s="4"/>
      <c r="AA85" s="4"/>
      <c r="AB85" s="11"/>
      <c r="AZ85" s="63">
        <v>-8703.9</v>
      </c>
      <c r="BA85" s="64">
        <v>2.7640319999999998</v>
      </c>
      <c r="BB85" s="64">
        <v>2.508305</v>
      </c>
      <c r="BC85" s="11"/>
      <c r="BD85" s="9"/>
      <c r="BE85" s="4"/>
      <c r="BF85" s="4"/>
      <c r="BG85" s="4"/>
      <c r="BH85" s="4"/>
      <c r="BI85" s="4"/>
      <c r="BJ85" s="4"/>
      <c r="BK85" s="4"/>
      <c r="BL85" s="11"/>
    </row>
    <row r="86" spans="2:64" x14ac:dyDescent="0.25">
      <c r="B86" s="9" t="s">
        <v>86</v>
      </c>
      <c r="C86" s="121" t="s">
        <v>85</v>
      </c>
      <c r="D86" s="121"/>
      <c r="E86" s="11"/>
      <c r="F86" s="4"/>
      <c r="G86" s="4"/>
      <c r="H86" s="4"/>
      <c r="I86" s="4"/>
      <c r="J86" s="4"/>
      <c r="K86" s="4"/>
      <c r="L86" s="4"/>
      <c r="M86" s="4"/>
      <c r="N86" s="11"/>
      <c r="O86" s="4"/>
      <c r="P86" s="9" t="s">
        <v>86</v>
      </c>
      <c r="Q86" s="121" t="s">
        <v>85</v>
      </c>
      <c r="R86" s="121"/>
      <c r="S86" s="11"/>
      <c r="T86" s="4"/>
      <c r="U86" s="4"/>
      <c r="V86" s="4"/>
      <c r="W86" s="4"/>
      <c r="X86" s="4"/>
      <c r="Y86" s="4"/>
      <c r="Z86" s="4"/>
      <c r="AA86" s="4"/>
      <c r="AB86" s="11"/>
      <c r="AL86" s="70"/>
      <c r="AM86" s="70"/>
      <c r="AN86" s="70"/>
      <c r="AZ86" s="63">
        <v>-8685.2999999999993</v>
      </c>
      <c r="BA86" s="64">
        <v>2.7631420000000002</v>
      </c>
      <c r="BB86" s="64">
        <v>2.508305</v>
      </c>
      <c r="BC86" s="11"/>
      <c r="BD86" s="9"/>
      <c r="BE86" s="4"/>
      <c r="BF86" s="4"/>
      <c r="BG86" s="4"/>
      <c r="BH86" s="4"/>
      <c r="BI86" s="4"/>
      <c r="BJ86" s="4"/>
      <c r="BK86" s="4"/>
      <c r="BL86" s="11"/>
    </row>
    <row r="87" spans="2:64" ht="15" customHeight="1" x14ac:dyDescent="0.25">
      <c r="B87" s="63">
        <v>-8703.9</v>
      </c>
      <c r="C87" s="64">
        <v>4.5229939999999997</v>
      </c>
      <c r="D87" s="64">
        <v>4.4294060000000002</v>
      </c>
      <c r="E87" s="11"/>
      <c r="F87" s="4"/>
      <c r="G87" s="4"/>
      <c r="H87" s="4"/>
      <c r="I87" s="4"/>
      <c r="J87" s="4"/>
      <c r="K87" s="4"/>
      <c r="L87" s="4"/>
      <c r="M87" s="4"/>
      <c r="N87" s="11"/>
      <c r="O87" s="4"/>
      <c r="P87" s="63">
        <v>-8703.9</v>
      </c>
      <c r="Q87" s="64">
        <v>4.3919360000000003</v>
      </c>
      <c r="R87" s="64">
        <v>4.0527699999999998</v>
      </c>
      <c r="S87" s="11"/>
      <c r="T87" s="4"/>
      <c r="U87" s="4"/>
      <c r="V87" s="4"/>
      <c r="W87" s="4"/>
      <c r="X87" s="4"/>
      <c r="Y87" s="4"/>
      <c r="Z87" s="4"/>
      <c r="AA87" s="4"/>
      <c r="AB87" s="11"/>
      <c r="AL87" s="4"/>
      <c r="AM87" s="70"/>
      <c r="AN87" s="70"/>
      <c r="AZ87" s="63">
        <v>-8416.1</v>
      </c>
      <c r="BA87" s="64">
        <v>2.7514789999999998</v>
      </c>
      <c r="BB87" s="64">
        <v>2.508305</v>
      </c>
      <c r="BC87" s="11"/>
      <c r="BD87" s="9"/>
      <c r="BE87" s="4"/>
      <c r="BF87" s="4"/>
      <c r="BG87" s="4"/>
      <c r="BH87" s="4"/>
      <c r="BI87" s="4"/>
      <c r="BJ87" s="4"/>
      <c r="BK87" s="4"/>
      <c r="BL87" s="11"/>
    </row>
    <row r="88" spans="2:64" x14ac:dyDescent="0.25">
      <c r="B88" s="63">
        <v>-8685.2999999999993</v>
      </c>
      <c r="C88" s="64">
        <v>4.5212919999999999</v>
      </c>
      <c r="D88" s="64">
        <v>4.4294060000000002</v>
      </c>
      <c r="E88" s="11"/>
      <c r="F88" s="4"/>
      <c r="G88" s="4"/>
      <c r="H88" s="4"/>
      <c r="I88" s="4"/>
      <c r="J88" s="4"/>
      <c r="K88" s="4"/>
      <c r="L88" s="4"/>
      <c r="M88" s="4"/>
      <c r="N88" s="11"/>
      <c r="O88" s="4"/>
      <c r="P88" s="63">
        <v>-8685.2999999999993</v>
      </c>
      <c r="Q88" s="64">
        <v>4.3904420000000002</v>
      </c>
      <c r="R88" s="64">
        <v>4.0527699999999998</v>
      </c>
      <c r="S88" s="11"/>
      <c r="T88" s="4"/>
      <c r="U88" s="4"/>
      <c r="V88" s="4"/>
      <c r="W88" s="4"/>
      <c r="X88" s="4"/>
      <c r="Y88" s="4"/>
      <c r="Z88" s="4"/>
      <c r="AA88" s="4"/>
      <c r="AB88" s="11"/>
      <c r="AL88" s="2"/>
      <c r="AM88" s="2"/>
      <c r="AN88" s="2"/>
      <c r="AZ88" s="63">
        <v>-8377.7999999999993</v>
      </c>
      <c r="BA88" s="64">
        <v>2.7499699999999998</v>
      </c>
      <c r="BB88" s="64">
        <v>2.508305</v>
      </c>
      <c r="BC88" s="11"/>
      <c r="BD88" s="9"/>
      <c r="BE88" s="4"/>
      <c r="BF88" s="4"/>
      <c r="BG88" s="4"/>
      <c r="BH88" s="4"/>
      <c r="BI88" s="4"/>
      <c r="BJ88" s="4"/>
      <c r="BK88" s="4"/>
      <c r="BL88" s="11"/>
    </row>
    <row r="89" spans="2:64" x14ac:dyDescent="0.25">
      <c r="B89" s="63">
        <v>-8416.1</v>
      </c>
      <c r="C89" s="64">
        <v>4.4978990000000003</v>
      </c>
      <c r="D89" s="64">
        <v>4.4294060000000002</v>
      </c>
      <c r="E89" s="11"/>
      <c r="F89" s="4"/>
      <c r="G89" s="4"/>
      <c r="H89" s="4"/>
      <c r="I89" s="4"/>
      <c r="J89" s="4"/>
      <c r="K89" s="4"/>
      <c r="L89" s="4"/>
      <c r="M89" s="4"/>
      <c r="N89" s="11"/>
      <c r="O89" s="4"/>
      <c r="P89" s="63">
        <v>-8416.1</v>
      </c>
      <c r="Q89" s="64">
        <v>4.3703900000000004</v>
      </c>
      <c r="R89" s="64">
        <v>4.0527699999999998</v>
      </c>
      <c r="S89" s="11"/>
      <c r="T89" s="4"/>
      <c r="U89" s="4"/>
      <c r="V89" s="4"/>
      <c r="W89" s="4"/>
      <c r="X89" s="4"/>
      <c r="Y89" s="4"/>
      <c r="Z89" s="4"/>
      <c r="AA89" s="4"/>
      <c r="AB89" s="11"/>
      <c r="AL89" s="2"/>
      <c r="AM89" s="2"/>
      <c r="AN89" s="2"/>
      <c r="AZ89" s="63">
        <v>-8339.5</v>
      </c>
      <c r="BA89" s="64">
        <v>2.7484959999999998</v>
      </c>
      <c r="BB89" s="64">
        <v>2.508305</v>
      </c>
      <c r="BC89" s="11"/>
      <c r="BD89" s="9"/>
      <c r="BE89" s="4"/>
      <c r="BF89" s="4"/>
      <c r="BG89" s="4"/>
      <c r="BH89" s="4"/>
      <c r="BI89" s="4"/>
      <c r="BJ89" s="4"/>
      <c r="BK89" s="4"/>
      <c r="BL89" s="11"/>
    </row>
    <row r="90" spans="2:64" x14ac:dyDescent="0.25">
      <c r="B90" s="63">
        <v>-8377.7999999999993</v>
      </c>
      <c r="C90" s="64">
        <v>4.4947220000000003</v>
      </c>
      <c r="D90" s="64">
        <v>4.4294060000000002</v>
      </c>
      <c r="E90" s="11"/>
      <c r="F90" s="4"/>
      <c r="G90" s="4"/>
      <c r="H90" s="4"/>
      <c r="I90" s="4"/>
      <c r="J90" s="4"/>
      <c r="K90" s="4"/>
      <c r="L90" s="4"/>
      <c r="M90" s="4"/>
      <c r="N90" s="11"/>
      <c r="O90" s="4"/>
      <c r="P90" s="63">
        <v>-8377.7999999999993</v>
      </c>
      <c r="Q90" s="64">
        <v>4.3677619999999999</v>
      </c>
      <c r="R90" s="64">
        <v>4.0527699999999998</v>
      </c>
      <c r="S90" s="11"/>
      <c r="T90" s="4"/>
      <c r="U90" s="4"/>
      <c r="V90" s="4"/>
      <c r="W90" s="4"/>
      <c r="X90" s="4"/>
      <c r="Y90" s="4"/>
      <c r="Z90" s="4"/>
      <c r="AA90" s="4"/>
      <c r="AB90" s="11"/>
      <c r="AL90" s="2"/>
      <c r="AM90" s="2"/>
      <c r="AN90" s="2"/>
      <c r="AZ90" s="63">
        <v>-8301.2000000000007</v>
      </c>
      <c r="BA90" s="64">
        <v>2.7470569999999999</v>
      </c>
      <c r="BB90" s="64">
        <v>2.508305</v>
      </c>
      <c r="BC90" s="11"/>
      <c r="BD90" s="9"/>
      <c r="BE90" s="4"/>
      <c r="BF90" s="4"/>
      <c r="BG90" s="4"/>
      <c r="BH90" s="4"/>
      <c r="BI90" s="4"/>
      <c r="BJ90" s="4"/>
      <c r="BK90" s="4"/>
      <c r="BL90" s="11"/>
    </row>
    <row r="91" spans="2:64" x14ac:dyDescent="0.25">
      <c r="B91" s="63">
        <v>-8339.5</v>
      </c>
      <c r="C91" s="64">
        <v>4.491581</v>
      </c>
      <c r="D91" s="64">
        <v>4.4294060000000002</v>
      </c>
      <c r="E91" s="11"/>
      <c r="F91" s="4"/>
      <c r="G91" s="4"/>
      <c r="H91" s="4"/>
      <c r="I91" s="4"/>
      <c r="J91" s="4"/>
      <c r="K91" s="4"/>
      <c r="L91" s="4"/>
      <c r="M91" s="4"/>
      <c r="N91" s="11"/>
      <c r="O91" s="4"/>
      <c r="P91" s="63">
        <v>-8339.5</v>
      </c>
      <c r="Q91" s="64">
        <v>4.3651790000000004</v>
      </c>
      <c r="R91" s="64">
        <v>4.0527699999999998</v>
      </c>
      <c r="S91" s="11"/>
      <c r="T91" s="4"/>
      <c r="U91" s="4"/>
      <c r="V91" s="4"/>
      <c r="W91" s="4"/>
      <c r="X91" s="4"/>
      <c r="Y91" s="4"/>
      <c r="Z91" s="4"/>
      <c r="AA91" s="4"/>
      <c r="AB91" s="11"/>
      <c r="AL91" s="2"/>
      <c r="AM91" s="2"/>
      <c r="AN91" s="2"/>
      <c r="AZ91" s="63">
        <v>-8262.4</v>
      </c>
      <c r="BA91" s="64">
        <v>2.7456290000000001</v>
      </c>
      <c r="BB91" s="64">
        <v>2.508305</v>
      </c>
      <c r="BC91" s="11"/>
      <c r="BD91" s="9"/>
      <c r="BE91" s="4"/>
      <c r="BF91" s="4"/>
      <c r="BG91" s="4"/>
      <c r="BH91" s="4"/>
      <c r="BI91" s="4"/>
      <c r="BJ91" s="4"/>
      <c r="BK91" s="4"/>
      <c r="BL91" s="11"/>
    </row>
    <row r="92" spans="2:64" x14ac:dyDescent="0.25">
      <c r="B92" s="63">
        <v>-8301.2000000000007</v>
      </c>
      <c r="C92" s="64">
        <v>4.4884750000000002</v>
      </c>
      <c r="D92" s="64">
        <v>4.4294060000000002</v>
      </c>
      <c r="E92" s="11"/>
      <c r="F92" s="4"/>
      <c r="G92" s="4"/>
      <c r="H92" s="4"/>
      <c r="I92" s="4"/>
      <c r="J92" s="4"/>
      <c r="K92" s="4"/>
      <c r="L92" s="4"/>
      <c r="M92" s="4"/>
      <c r="N92" s="11"/>
      <c r="O92" s="4"/>
      <c r="P92" s="63">
        <v>-8301.2000000000007</v>
      </c>
      <c r="Q92" s="64">
        <v>4.362641</v>
      </c>
      <c r="R92" s="64">
        <v>4.0527699999999998</v>
      </c>
      <c r="S92" s="11"/>
      <c r="T92" s="4"/>
      <c r="U92" s="4"/>
      <c r="V92" s="4"/>
      <c r="W92" s="4"/>
      <c r="X92" s="4"/>
      <c r="Y92" s="4"/>
      <c r="Z92" s="4"/>
      <c r="AA92" s="4"/>
      <c r="AB92" s="11"/>
      <c r="AL92" s="2"/>
      <c r="AM92" s="2"/>
      <c r="AN92" s="2"/>
      <c r="AZ92" s="63">
        <v>-8222.6</v>
      </c>
      <c r="BA92" s="64">
        <v>2.7442530000000001</v>
      </c>
      <c r="BB92" s="64">
        <v>2.508305</v>
      </c>
      <c r="BC92" s="11"/>
      <c r="BD92" s="9"/>
      <c r="BE92" s="4"/>
      <c r="BF92" s="4"/>
      <c r="BG92" s="4"/>
      <c r="BH92" s="4"/>
      <c r="BI92" s="4"/>
      <c r="BJ92" s="4"/>
      <c r="BK92" s="4"/>
      <c r="BL92" s="11"/>
    </row>
    <row r="93" spans="2:64" x14ac:dyDescent="0.25">
      <c r="B93" s="63">
        <v>-8262.4</v>
      </c>
      <c r="C93" s="64">
        <v>4.4853620000000003</v>
      </c>
      <c r="D93" s="64">
        <v>4.4294060000000002</v>
      </c>
      <c r="E93" s="11"/>
      <c r="F93" s="4"/>
      <c r="G93" s="4"/>
      <c r="H93" s="4"/>
      <c r="I93" s="4"/>
      <c r="J93" s="4"/>
      <c r="K93" s="4"/>
      <c r="L93" s="4"/>
      <c r="M93" s="4"/>
      <c r="N93" s="11"/>
      <c r="O93" s="4"/>
      <c r="P93" s="63">
        <v>-8262.4</v>
      </c>
      <c r="Q93" s="64">
        <v>4.3601089999999996</v>
      </c>
      <c r="R93" s="64">
        <v>4.0527699999999998</v>
      </c>
      <c r="S93" s="11"/>
      <c r="T93" s="4"/>
      <c r="U93" s="4"/>
      <c r="V93" s="4"/>
      <c r="W93" s="4"/>
      <c r="X93" s="4"/>
      <c r="Y93" s="4"/>
      <c r="Z93" s="4"/>
      <c r="AA93" s="4"/>
      <c r="AB93" s="11"/>
      <c r="AL93" s="2"/>
      <c r="AM93" s="2"/>
      <c r="AN93" s="2"/>
      <c r="AZ93" s="63">
        <v>-8200</v>
      </c>
      <c r="BA93" s="64">
        <v>2.7434759999999998</v>
      </c>
      <c r="BB93" s="64">
        <v>2.508305</v>
      </c>
      <c r="BC93" s="11"/>
      <c r="BD93" s="9"/>
      <c r="BE93" s="4"/>
      <c r="BF93" s="4"/>
      <c r="BG93" s="4"/>
      <c r="BH93" s="4"/>
      <c r="BI93" s="4"/>
      <c r="BJ93" s="4"/>
      <c r="BK93" s="4"/>
      <c r="BL93" s="11"/>
    </row>
    <row r="94" spans="2:64" x14ac:dyDescent="0.25">
      <c r="B94" s="63">
        <v>-8222.6</v>
      </c>
      <c r="C94" s="64">
        <v>4.4822030000000002</v>
      </c>
      <c r="D94" s="64">
        <v>4.4294060000000002</v>
      </c>
      <c r="E94" s="11"/>
      <c r="F94" s="4"/>
      <c r="G94" s="4"/>
      <c r="H94" s="4"/>
      <c r="I94" s="4"/>
      <c r="J94" s="4"/>
      <c r="K94" s="4"/>
      <c r="L94" s="4"/>
      <c r="M94" s="4"/>
      <c r="N94" s="11"/>
      <c r="O94" s="4"/>
      <c r="P94" s="63">
        <v>-8222.6</v>
      </c>
      <c r="Q94" s="64">
        <v>4.3575460000000001</v>
      </c>
      <c r="R94" s="64">
        <v>4.0527699999999998</v>
      </c>
      <c r="S94" s="11"/>
      <c r="T94" s="4"/>
      <c r="U94" s="4"/>
      <c r="V94" s="4"/>
      <c r="W94" s="4"/>
      <c r="X94" s="4"/>
      <c r="Y94" s="4"/>
      <c r="Z94" s="4"/>
      <c r="AA94" s="4"/>
      <c r="AB94" s="11"/>
      <c r="AL94" s="2"/>
      <c r="AM94" s="2"/>
      <c r="AN94" s="2"/>
      <c r="AZ94" s="63">
        <v>-8181.8</v>
      </c>
      <c r="BA94" s="64">
        <v>2.742858</v>
      </c>
      <c r="BB94" s="64">
        <v>2.508305</v>
      </c>
      <c r="BC94" s="11"/>
      <c r="BD94" s="9"/>
      <c r="BE94" s="4"/>
      <c r="BF94" s="4"/>
      <c r="BG94" s="4"/>
      <c r="BH94" s="4"/>
      <c r="BI94" s="4"/>
      <c r="BJ94" s="4"/>
      <c r="BK94" s="4"/>
      <c r="BL94" s="11"/>
    </row>
    <row r="95" spans="2:64" x14ac:dyDescent="0.25">
      <c r="B95" s="63">
        <v>-8200</v>
      </c>
      <c r="C95" s="64">
        <v>4.4804219999999999</v>
      </c>
      <c r="D95" s="64">
        <v>4.4294060000000002</v>
      </c>
      <c r="E95" s="11"/>
      <c r="F95" s="4"/>
      <c r="G95" s="4"/>
      <c r="H95" s="4"/>
      <c r="I95" s="4"/>
      <c r="J95" s="4"/>
      <c r="K95" s="4"/>
      <c r="L95" s="4"/>
      <c r="M95" s="4"/>
      <c r="N95" s="11"/>
      <c r="O95" s="4"/>
      <c r="P95" s="63">
        <v>-8200</v>
      </c>
      <c r="Q95" s="64">
        <v>4.3561030000000001</v>
      </c>
      <c r="R95" s="64">
        <v>4.0527699999999998</v>
      </c>
      <c r="S95" s="11"/>
      <c r="T95" s="4"/>
      <c r="U95" s="4"/>
      <c r="V95" s="4"/>
      <c r="W95" s="4"/>
      <c r="X95" s="4"/>
      <c r="Y95" s="4"/>
      <c r="Z95" s="4"/>
      <c r="AA95" s="4"/>
      <c r="AB95" s="11"/>
      <c r="AL95" s="2"/>
      <c r="AM95" s="2"/>
      <c r="AN95" s="2"/>
      <c r="AZ95" s="63">
        <v>-8140.2</v>
      </c>
      <c r="BA95" s="64">
        <v>2.7414589999999999</v>
      </c>
      <c r="BB95" s="64">
        <v>2.508305</v>
      </c>
      <c r="BC95" s="11"/>
      <c r="BD95" s="9"/>
      <c r="BE95" s="4"/>
      <c r="BF95" s="4"/>
      <c r="BG95" s="4"/>
      <c r="BH95" s="4"/>
      <c r="BI95" s="4"/>
      <c r="BJ95" s="4"/>
      <c r="BK95" s="4"/>
      <c r="BL95" s="11"/>
    </row>
    <row r="96" spans="2:64" x14ac:dyDescent="0.25">
      <c r="B96" s="63">
        <v>-8181.8</v>
      </c>
      <c r="C96" s="64">
        <v>4.4789950000000003</v>
      </c>
      <c r="D96" s="64">
        <v>4.4294060000000002</v>
      </c>
      <c r="E96" s="11"/>
      <c r="F96" s="4"/>
      <c r="G96" s="4"/>
      <c r="H96" s="4"/>
      <c r="I96" s="4"/>
      <c r="J96" s="4"/>
      <c r="K96" s="4"/>
      <c r="L96" s="4"/>
      <c r="M96" s="4"/>
      <c r="N96" s="11"/>
      <c r="O96" s="4"/>
      <c r="P96" s="63">
        <v>-8181.8</v>
      </c>
      <c r="Q96" s="64">
        <v>4.3549499999999997</v>
      </c>
      <c r="R96" s="64">
        <v>4.0527699999999998</v>
      </c>
      <c r="S96" s="11"/>
      <c r="T96" s="4"/>
      <c r="U96" s="4"/>
      <c r="V96" s="4"/>
      <c r="W96" s="4"/>
      <c r="X96" s="4"/>
      <c r="Y96" s="4"/>
      <c r="Z96" s="4"/>
      <c r="AA96" s="4"/>
      <c r="AB96" s="11"/>
      <c r="AL96" s="2"/>
      <c r="AM96" s="2"/>
      <c r="AN96" s="2"/>
      <c r="AZ96" s="63">
        <v>-8097.9</v>
      </c>
      <c r="BA96" s="64">
        <v>2.7400579999999999</v>
      </c>
      <c r="BB96" s="64">
        <v>2.508305</v>
      </c>
      <c r="BC96" s="11"/>
      <c r="BD96" s="9"/>
      <c r="BE96" s="4"/>
      <c r="BF96" s="4"/>
      <c r="BG96" s="4"/>
      <c r="BH96" s="4"/>
      <c r="BI96" s="4"/>
      <c r="BJ96" s="4"/>
      <c r="BK96" s="4"/>
      <c r="BL96" s="11"/>
    </row>
    <row r="97" spans="2:64" x14ac:dyDescent="0.25">
      <c r="B97" s="63">
        <v>-8140.2</v>
      </c>
      <c r="C97" s="64">
        <v>4.4757569999999998</v>
      </c>
      <c r="D97" s="64">
        <v>4.4294060000000002</v>
      </c>
      <c r="E97" s="11"/>
      <c r="F97" s="4"/>
      <c r="G97" s="4"/>
      <c r="H97" s="4"/>
      <c r="I97" s="4"/>
      <c r="J97" s="4"/>
      <c r="K97" s="4"/>
      <c r="L97" s="4"/>
      <c r="M97" s="4"/>
      <c r="N97" s="11"/>
      <c r="O97" s="4"/>
      <c r="P97" s="63">
        <v>-8140.2</v>
      </c>
      <c r="Q97" s="64">
        <v>4.3523389999999997</v>
      </c>
      <c r="R97" s="64">
        <v>4.0527699999999998</v>
      </c>
      <c r="S97" s="11"/>
      <c r="T97" s="4"/>
      <c r="U97" s="4"/>
      <c r="V97" s="4"/>
      <c r="W97" s="4"/>
      <c r="X97" s="4"/>
      <c r="Y97" s="4"/>
      <c r="Z97" s="4"/>
      <c r="AA97" s="4"/>
      <c r="AB97" s="11"/>
      <c r="AL97" s="2"/>
      <c r="AM97" s="2"/>
      <c r="AN97" s="2"/>
      <c r="AZ97" s="63">
        <v>-8054.9</v>
      </c>
      <c r="BA97" s="64">
        <v>2.7386539999999999</v>
      </c>
      <c r="BB97" s="64">
        <v>2.508305</v>
      </c>
      <c r="BC97" s="11"/>
      <c r="BD97" s="9"/>
      <c r="BE97" s="4"/>
      <c r="BF97" s="4"/>
      <c r="BG97" s="4"/>
      <c r="BH97" s="4"/>
      <c r="BI97" s="4"/>
      <c r="BJ97" s="4"/>
      <c r="BK97" s="4"/>
      <c r="BL97" s="11"/>
    </row>
    <row r="98" spans="2:64" x14ac:dyDescent="0.25">
      <c r="B98" s="63">
        <v>-8097.9</v>
      </c>
      <c r="C98" s="64">
        <v>4.4724959999999996</v>
      </c>
      <c r="D98" s="64">
        <v>4.4294060000000002</v>
      </c>
      <c r="E98" s="11"/>
      <c r="F98" s="4"/>
      <c r="G98" s="4"/>
      <c r="H98" s="4"/>
      <c r="I98" s="4"/>
      <c r="J98" s="4"/>
      <c r="K98" s="4"/>
      <c r="L98" s="4"/>
      <c r="M98" s="4"/>
      <c r="N98" s="11"/>
      <c r="O98" s="4"/>
      <c r="P98" s="63">
        <v>-8097.9</v>
      </c>
      <c r="Q98" s="64">
        <v>4.3497180000000002</v>
      </c>
      <c r="R98" s="64">
        <v>4.0527699999999998</v>
      </c>
      <c r="S98" s="11"/>
      <c r="T98" s="4"/>
      <c r="U98" s="4"/>
      <c r="V98" s="4"/>
      <c r="W98" s="4"/>
      <c r="X98" s="4"/>
      <c r="Y98" s="4"/>
      <c r="Z98" s="4"/>
      <c r="AA98" s="4"/>
      <c r="AB98" s="11"/>
      <c r="AL98" s="2"/>
      <c r="AM98" s="2"/>
      <c r="AN98" s="2"/>
      <c r="AZ98" s="63">
        <v>-8011.3</v>
      </c>
      <c r="BA98" s="64">
        <v>2.7372529999999999</v>
      </c>
      <c r="BB98" s="64">
        <v>2.508305</v>
      </c>
      <c r="BC98" s="11"/>
      <c r="BD98" s="9"/>
      <c r="BE98" s="4"/>
      <c r="BF98" s="4"/>
      <c r="BG98" s="4"/>
      <c r="BH98" s="4"/>
      <c r="BI98" s="4"/>
      <c r="BJ98" s="4"/>
      <c r="BK98" s="4"/>
      <c r="BL98" s="11"/>
    </row>
    <row r="99" spans="2:64" x14ac:dyDescent="0.25">
      <c r="B99" s="63">
        <v>-8054.9</v>
      </c>
      <c r="C99" s="64">
        <v>4.4692119999999997</v>
      </c>
      <c r="D99" s="64">
        <v>4.4294060000000002</v>
      </c>
      <c r="E99" s="11"/>
      <c r="F99" s="4"/>
      <c r="G99" s="4"/>
      <c r="H99" s="4"/>
      <c r="I99" s="4"/>
      <c r="J99" s="4"/>
      <c r="K99" s="4"/>
      <c r="L99" s="4"/>
      <c r="M99" s="4"/>
      <c r="N99" s="11"/>
      <c r="O99" s="4"/>
      <c r="P99" s="63">
        <v>-8054.9</v>
      </c>
      <c r="Q99" s="64">
        <v>4.3470880000000003</v>
      </c>
      <c r="R99" s="64">
        <v>4.0527699999999998</v>
      </c>
      <c r="S99" s="11"/>
      <c r="T99" s="4"/>
      <c r="U99" s="4"/>
      <c r="V99" s="4"/>
      <c r="W99" s="4"/>
      <c r="X99" s="4"/>
      <c r="Y99" s="4"/>
      <c r="Z99" s="4"/>
      <c r="AA99" s="4"/>
      <c r="AB99" s="11"/>
      <c r="AL99" s="2"/>
      <c r="AM99" s="2"/>
      <c r="AN99" s="2"/>
      <c r="AZ99" s="63">
        <v>-7967.1</v>
      </c>
      <c r="BA99" s="64">
        <v>2.7358530000000001</v>
      </c>
      <c r="BB99" s="64">
        <v>2.508305</v>
      </c>
      <c r="BC99" s="11"/>
      <c r="BD99" s="9"/>
      <c r="BE99" s="4"/>
      <c r="BF99" s="4"/>
      <c r="BG99" s="4"/>
      <c r="BH99" s="4"/>
      <c r="BI99" s="4"/>
      <c r="BJ99" s="4"/>
      <c r="BK99" s="4"/>
      <c r="BL99" s="11"/>
    </row>
    <row r="100" spans="2:64" x14ac:dyDescent="0.25">
      <c r="B100" s="63">
        <v>-8011.3</v>
      </c>
      <c r="C100" s="64">
        <v>4.4659139999999997</v>
      </c>
      <c r="D100" s="64">
        <v>4.4294060000000002</v>
      </c>
      <c r="E100" s="11"/>
      <c r="F100" s="4"/>
      <c r="G100" s="4"/>
      <c r="H100" s="4"/>
      <c r="I100" s="4"/>
      <c r="J100" s="4"/>
      <c r="K100" s="4"/>
      <c r="L100" s="4"/>
      <c r="M100" s="4"/>
      <c r="N100" s="11"/>
      <c r="O100" s="4"/>
      <c r="P100" s="63">
        <v>-8011.3</v>
      </c>
      <c r="Q100" s="64">
        <v>4.3444560000000001</v>
      </c>
      <c r="R100" s="64">
        <v>4.0527699999999998</v>
      </c>
      <c r="S100" s="11"/>
      <c r="T100" s="4"/>
      <c r="U100" s="4"/>
      <c r="V100" s="4"/>
      <c r="W100" s="4"/>
      <c r="X100" s="4"/>
      <c r="Y100" s="4"/>
      <c r="Z100" s="4"/>
      <c r="AA100" s="4"/>
      <c r="AB100" s="11"/>
      <c r="AL100" s="2"/>
      <c r="AM100" s="2"/>
      <c r="AN100" s="2"/>
      <c r="AZ100" s="63">
        <v>-7349.3</v>
      </c>
      <c r="BA100" s="64">
        <v>2.718175</v>
      </c>
      <c r="BB100" s="64">
        <v>2.508305</v>
      </c>
      <c r="BC100" s="11"/>
      <c r="BD100" s="9"/>
      <c r="BE100" s="4"/>
      <c r="BF100" s="4"/>
      <c r="BG100" s="4"/>
      <c r="BH100" s="4"/>
      <c r="BI100" s="4"/>
      <c r="BJ100" s="4"/>
      <c r="BK100" s="4"/>
      <c r="BL100" s="11"/>
    </row>
    <row r="101" spans="2:64" x14ac:dyDescent="0.25">
      <c r="B101" s="63">
        <v>-7967.1</v>
      </c>
      <c r="C101" s="64">
        <v>4.4626010000000003</v>
      </c>
      <c r="D101" s="64">
        <v>4.4294060000000002</v>
      </c>
      <c r="E101" s="11"/>
      <c r="F101" s="4"/>
      <c r="G101" s="4"/>
      <c r="H101" s="4"/>
      <c r="I101" s="4"/>
      <c r="J101" s="4"/>
      <c r="K101" s="4"/>
      <c r="L101" s="4"/>
      <c r="M101" s="4"/>
      <c r="N101" s="11"/>
      <c r="O101" s="4"/>
      <c r="P101" s="63">
        <v>-7967.1</v>
      </c>
      <c r="Q101" s="64">
        <v>4.3418210000000004</v>
      </c>
      <c r="R101" s="64">
        <v>4.0527699999999998</v>
      </c>
      <c r="S101" s="11"/>
      <c r="T101" s="4"/>
      <c r="U101" s="4"/>
      <c r="V101" s="4"/>
      <c r="W101" s="4"/>
      <c r="X101" s="4"/>
      <c r="Y101" s="4"/>
      <c r="Z101" s="4"/>
      <c r="AA101" s="4"/>
      <c r="AB101" s="11"/>
      <c r="AL101" s="2"/>
      <c r="AM101" s="2"/>
      <c r="AN101" s="2"/>
      <c r="AZ101" s="63">
        <v>-7299.6</v>
      </c>
      <c r="BA101" s="64">
        <v>2.716869</v>
      </c>
      <c r="BB101" s="64">
        <v>2.508305</v>
      </c>
      <c r="BC101" s="11"/>
      <c r="BD101" s="9"/>
      <c r="BE101" s="4"/>
      <c r="BF101" s="4"/>
      <c r="BG101" s="4"/>
      <c r="BH101" s="4"/>
      <c r="BI101" s="4"/>
      <c r="BJ101" s="4"/>
      <c r="BK101" s="4"/>
      <c r="BL101" s="11"/>
    </row>
    <row r="102" spans="2:64" x14ac:dyDescent="0.25">
      <c r="B102" s="63">
        <v>-7349.3</v>
      </c>
      <c r="C102" s="64">
        <v>4.4191089999999997</v>
      </c>
      <c r="D102" s="64">
        <v>4.4294060000000002</v>
      </c>
      <c r="E102" s="11"/>
      <c r="F102" s="4"/>
      <c r="G102" s="4"/>
      <c r="H102" s="4"/>
      <c r="I102" s="4"/>
      <c r="J102" s="4"/>
      <c r="K102" s="4"/>
      <c r="L102" s="4"/>
      <c r="M102" s="4"/>
      <c r="N102" s="11"/>
      <c r="O102" s="4"/>
      <c r="P102" s="63">
        <v>-7349.3</v>
      </c>
      <c r="Q102" s="64">
        <v>4.3081050000000003</v>
      </c>
      <c r="R102" s="64">
        <v>4.0527699999999998</v>
      </c>
      <c r="S102" s="11"/>
      <c r="T102" s="4"/>
      <c r="U102" s="4"/>
      <c r="V102" s="4"/>
      <c r="W102" s="4"/>
      <c r="X102" s="4"/>
      <c r="Y102" s="4"/>
      <c r="Z102" s="4"/>
      <c r="AA102" s="4"/>
      <c r="AB102" s="11"/>
      <c r="AL102" s="2"/>
      <c r="AM102" s="2"/>
      <c r="AN102" s="2"/>
      <c r="AZ102" s="63">
        <v>-7249.8</v>
      </c>
      <c r="BA102" s="64">
        <v>2.7155779999999998</v>
      </c>
      <c r="BB102" s="64">
        <v>2.508305</v>
      </c>
      <c r="BC102" s="11"/>
      <c r="BD102" s="9"/>
      <c r="BE102" s="4"/>
      <c r="BF102" s="4"/>
      <c r="BG102" s="4"/>
      <c r="BH102" s="4"/>
      <c r="BI102" s="4"/>
      <c r="BJ102" s="4"/>
      <c r="BK102" s="4"/>
      <c r="BL102" s="11"/>
    </row>
    <row r="103" spans="2:64" x14ac:dyDescent="0.25">
      <c r="B103" s="63">
        <v>-7299.6</v>
      </c>
      <c r="C103" s="64">
        <v>4.4157869999999999</v>
      </c>
      <c r="D103" s="64">
        <v>4.4294060000000002</v>
      </c>
      <c r="E103" s="11"/>
      <c r="F103" s="4"/>
      <c r="G103" s="4"/>
      <c r="H103" s="4"/>
      <c r="I103" s="4"/>
      <c r="J103" s="4"/>
      <c r="K103" s="4"/>
      <c r="L103" s="4"/>
      <c r="M103" s="4"/>
      <c r="N103" s="11"/>
      <c r="O103" s="4"/>
      <c r="P103" s="63">
        <v>-7299.6</v>
      </c>
      <c r="Q103" s="64">
        <v>4.3055960000000004</v>
      </c>
      <c r="R103" s="64">
        <v>4.0527699999999998</v>
      </c>
      <c r="S103" s="11"/>
      <c r="T103" s="4"/>
      <c r="U103" s="4"/>
      <c r="V103" s="4"/>
      <c r="W103" s="4"/>
      <c r="X103" s="4"/>
      <c r="Y103" s="4"/>
      <c r="Z103" s="4"/>
      <c r="AA103" s="4"/>
      <c r="AB103" s="11"/>
      <c r="AL103" s="2"/>
      <c r="AM103" s="2"/>
      <c r="AN103" s="2"/>
      <c r="AZ103" s="63">
        <v>-7200</v>
      </c>
      <c r="BA103" s="64">
        <v>2.7143079999999999</v>
      </c>
      <c r="BB103" s="64">
        <v>2.508305</v>
      </c>
      <c r="BC103" s="11"/>
      <c r="BD103" s="9"/>
      <c r="BE103" s="4"/>
      <c r="BF103" s="4"/>
      <c r="BG103" s="4"/>
      <c r="BH103" s="4"/>
      <c r="BI103" s="4"/>
      <c r="BJ103" s="4"/>
      <c r="BK103" s="4"/>
      <c r="BL103" s="11"/>
    </row>
    <row r="104" spans="2:64" x14ac:dyDescent="0.25">
      <c r="B104" s="63">
        <v>-7249.8</v>
      </c>
      <c r="C104" s="64">
        <v>4.4124840000000001</v>
      </c>
      <c r="D104" s="64">
        <v>4.4294060000000002</v>
      </c>
      <c r="E104" s="11"/>
      <c r="F104" s="4"/>
      <c r="G104" s="4"/>
      <c r="H104" s="4"/>
      <c r="I104" s="4"/>
      <c r="J104" s="4"/>
      <c r="K104" s="4"/>
      <c r="L104" s="4"/>
      <c r="M104" s="4"/>
      <c r="N104" s="11"/>
      <c r="O104" s="4"/>
      <c r="P104" s="63">
        <v>-7249.8</v>
      </c>
      <c r="Q104" s="64">
        <v>4.3031110000000004</v>
      </c>
      <c r="R104" s="64">
        <v>4.0527699999999998</v>
      </c>
      <c r="S104" s="11"/>
      <c r="T104" s="4"/>
      <c r="U104" s="4"/>
      <c r="V104" s="4"/>
      <c r="W104" s="4"/>
      <c r="X104" s="4"/>
      <c r="Y104" s="4"/>
      <c r="Z104" s="4"/>
      <c r="AA104" s="4"/>
      <c r="AB104" s="11"/>
      <c r="AL104" s="2"/>
      <c r="AM104" s="2"/>
      <c r="AN104" s="2"/>
      <c r="AZ104" s="63">
        <v>-7150</v>
      </c>
      <c r="BA104" s="64">
        <v>2.7130459999999998</v>
      </c>
      <c r="BB104" s="64">
        <v>2.508305</v>
      </c>
      <c r="BC104" s="11"/>
      <c r="BD104" s="9"/>
      <c r="BE104" s="4"/>
      <c r="BF104" s="4"/>
      <c r="BG104" s="4"/>
      <c r="BH104" s="4"/>
      <c r="BI104" s="4"/>
      <c r="BJ104" s="4"/>
      <c r="BK104" s="4"/>
      <c r="BL104" s="11"/>
    </row>
    <row r="105" spans="2:64" x14ac:dyDescent="0.25">
      <c r="B105" s="63">
        <v>-7200</v>
      </c>
      <c r="C105" s="64">
        <v>4.4092079999999996</v>
      </c>
      <c r="D105" s="64">
        <v>4.4294060000000002</v>
      </c>
      <c r="E105" s="11"/>
      <c r="F105" s="4"/>
      <c r="G105" s="4"/>
      <c r="H105" s="4"/>
      <c r="I105" s="4"/>
      <c r="J105" s="4"/>
      <c r="K105" s="4"/>
      <c r="L105" s="4"/>
      <c r="M105" s="4"/>
      <c r="N105" s="11"/>
      <c r="O105" s="4"/>
      <c r="P105" s="63">
        <v>-7200</v>
      </c>
      <c r="Q105" s="64">
        <v>4.3006599999999997</v>
      </c>
      <c r="R105" s="64">
        <v>4.0527699999999998</v>
      </c>
      <c r="S105" s="11"/>
      <c r="T105" s="4"/>
      <c r="U105" s="4"/>
      <c r="V105" s="4"/>
      <c r="W105" s="4"/>
      <c r="X105" s="4"/>
      <c r="Y105" s="4"/>
      <c r="Z105" s="4"/>
      <c r="AA105" s="4"/>
      <c r="AB105" s="11"/>
      <c r="AL105" s="2"/>
      <c r="AM105" s="2"/>
      <c r="AN105" s="2"/>
      <c r="AZ105" s="63">
        <v>-7100</v>
      </c>
      <c r="BA105" s="64">
        <v>2.7118030000000002</v>
      </c>
      <c r="BB105" s="64">
        <v>2.508305</v>
      </c>
      <c r="BC105" s="11"/>
      <c r="BD105" s="9"/>
      <c r="BE105" s="4"/>
      <c r="BF105" s="4"/>
      <c r="BG105" s="4"/>
      <c r="BH105" s="4"/>
      <c r="BI105" s="4"/>
      <c r="BJ105" s="4"/>
      <c r="BK105" s="4"/>
      <c r="BL105" s="11"/>
    </row>
    <row r="106" spans="2:64" x14ac:dyDescent="0.25">
      <c r="B106" s="63">
        <v>-7150</v>
      </c>
      <c r="C106" s="64">
        <v>4.4059439999999999</v>
      </c>
      <c r="D106" s="64">
        <v>4.4294060000000002</v>
      </c>
      <c r="E106" s="11"/>
      <c r="F106" s="4"/>
      <c r="G106" s="4"/>
      <c r="H106" s="4"/>
      <c r="I106" s="4"/>
      <c r="J106" s="4"/>
      <c r="K106" s="4"/>
      <c r="L106" s="4"/>
      <c r="M106" s="4"/>
      <c r="N106" s="11"/>
      <c r="O106" s="4"/>
      <c r="P106" s="63">
        <v>-7150</v>
      </c>
      <c r="Q106" s="64">
        <v>4.2982250000000004</v>
      </c>
      <c r="R106" s="64">
        <v>4.0527699999999998</v>
      </c>
      <c r="S106" s="11"/>
      <c r="T106" s="4"/>
      <c r="U106" s="4"/>
      <c r="V106" s="4"/>
      <c r="W106" s="4"/>
      <c r="X106" s="4"/>
      <c r="Y106" s="4"/>
      <c r="Z106" s="4"/>
      <c r="AA106" s="4"/>
      <c r="AB106" s="11"/>
      <c r="AL106" s="2"/>
      <c r="AM106" s="2"/>
      <c r="AN106" s="2"/>
      <c r="AZ106" s="63">
        <v>-6700</v>
      </c>
      <c r="BA106" s="64">
        <v>2.7030620000000001</v>
      </c>
      <c r="BB106" s="64">
        <v>2.508305</v>
      </c>
      <c r="BC106" s="11"/>
      <c r="BD106" s="9"/>
      <c r="BE106" s="4"/>
      <c r="BF106" s="64"/>
      <c r="BG106" s="64"/>
      <c r="BH106" s="64"/>
      <c r="BI106" s="4"/>
      <c r="BJ106" s="4"/>
      <c r="BK106" s="4"/>
      <c r="BL106" s="11"/>
    </row>
    <row r="107" spans="2:64" x14ac:dyDescent="0.25">
      <c r="B107" s="63">
        <v>-7100</v>
      </c>
      <c r="C107" s="64">
        <v>4.4027070000000004</v>
      </c>
      <c r="D107" s="64">
        <v>4.4294060000000002</v>
      </c>
      <c r="E107" s="11"/>
      <c r="F107" s="4"/>
      <c r="G107" s="4"/>
      <c r="H107" s="4"/>
      <c r="I107" s="4"/>
      <c r="J107" s="4"/>
      <c r="K107" s="4"/>
      <c r="L107" s="4"/>
      <c r="M107" s="4"/>
      <c r="N107" s="11"/>
      <c r="O107" s="4"/>
      <c r="P107" s="63">
        <v>-7100</v>
      </c>
      <c r="Q107" s="64">
        <v>4.2958220000000003</v>
      </c>
      <c r="R107" s="64">
        <v>4.0527699999999998</v>
      </c>
      <c r="S107" s="11"/>
      <c r="T107" s="4"/>
      <c r="U107" s="4"/>
      <c r="V107" s="4"/>
      <c r="W107" s="4"/>
      <c r="X107" s="4"/>
      <c r="Y107" s="4"/>
      <c r="Z107" s="4"/>
      <c r="AA107" s="4"/>
      <c r="AB107" s="11"/>
      <c r="AL107" s="2"/>
      <c r="AM107" s="2"/>
      <c r="AN107" s="2"/>
      <c r="AZ107" s="63">
        <v>-6200</v>
      </c>
      <c r="BA107" s="64">
        <v>2.69564</v>
      </c>
      <c r="BB107" s="64">
        <v>2.508305</v>
      </c>
      <c r="BC107" s="11"/>
      <c r="BD107" s="9"/>
      <c r="BE107" s="4"/>
      <c r="BF107" s="64"/>
      <c r="BG107" s="64"/>
      <c r="BH107" s="64"/>
      <c r="BI107" s="4"/>
      <c r="BJ107" s="4"/>
      <c r="BK107" s="4"/>
      <c r="BL107" s="11"/>
    </row>
    <row r="108" spans="2:64" x14ac:dyDescent="0.25">
      <c r="B108" s="63">
        <v>-6200</v>
      </c>
      <c r="C108" s="64">
        <v>4.3498520000000003</v>
      </c>
      <c r="D108" s="64">
        <v>4.4294060000000002</v>
      </c>
      <c r="E108" s="11"/>
      <c r="F108" s="4"/>
      <c r="G108" s="4"/>
      <c r="H108" s="4"/>
      <c r="I108" s="4"/>
      <c r="J108" s="4"/>
      <c r="K108" s="4"/>
      <c r="L108" s="4"/>
      <c r="M108" s="4"/>
      <c r="N108" s="11"/>
      <c r="O108" s="4"/>
      <c r="P108" s="63">
        <v>-6700</v>
      </c>
      <c r="Q108" s="64">
        <v>4.2776300000000003</v>
      </c>
      <c r="R108" s="64">
        <v>4.0527699999999998</v>
      </c>
      <c r="S108" s="11"/>
      <c r="T108" s="4"/>
      <c r="U108" s="4"/>
      <c r="V108" s="4"/>
      <c r="W108" s="4"/>
      <c r="X108" s="4"/>
      <c r="Y108" s="4"/>
      <c r="Z108" s="4"/>
      <c r="AA108" s="4"/>
      <c r="AB108" s="11"/>
      <c r="AL108" s="2"/>
      <c r="AM108" s="2"/>
      <c r="AN108" s="2"/>
      <c r="AZ108" s="63">
        <v>-5200</v>
      </c>
      <c r="BA108" s="64">
        <v>2.6634310000000001</v>
      </c>
      <c r="BB108" s="64">
        <v>2.508305</v>
      </c>
      <c r="BC108" s="11"/>
      <c r="BD108" s="9"/>
      <c r="BE108" s="4"/>
      <c r="BF108" s="64"/>
      <c r="BG108" s="64"/>
      <c r="BH108" s="64"/>
      <c r="BI108" s="4"/>
      <c r="BJ108" s="4"/>
      <c r="BK108" s="4"/>
      <c r="BL108" s="11"/>
    </row>
    <row r="109" spans="2:64" x14ac:dyDescent="0.25">
      <c r="B109" s="63">
        <v>-5200</v>
      </c>
      <c r="C109" s="64">
        <v>4.2991479999999997</v>
      </c>
      <c r="D109" s="64">
        <v>4.4294060000000002</v>
      </c>
      <c r="E109" s="11"/>
      <c r="F109" s="4"/>
      <c r="G109" s="4"/>
      <c r="H109" s="4"/>
      <c r="I109" s="4"/>
      <c r="J109" s="4"/>
      <c r="K109" s="4"/>
      <c r="L109" s="4"/>
      <c r="M109" s="4"/>
      <c r="N109" s="11"/>
      <c r="O109" s="4"/>
      <c r="P109" s="63">
        <v>-6700</v>
      </c>
      <c r="Q109" s="64">
        <v>4.2857690000000002</v>
      </c>
      <c r="R109" s="64">
        <v>4.0527699999999998</v>
      </c>
      <c r="S109" s="11"/>
      <c r="T109" s="4"/>
      <c r="U109" s="4"/>
      <c r="V109" s="4"/>
      <c r="W109" s="4"/>
      <c r="X109" s="4"/>
      <c r="Y109" s="4"/>
      <c r="Z109" s="4"/>
      <c r="AA109" s="4"/>
      <c r="AB109" s="11"/>
      <c r="AL109" s="2"/>
      <c r="AM109" s="2"/>
      <c r="AN109" s="2"/>
      <c r="AZ109" s="63">
        <v>-4200</v>
      </c>
      <c r="BA109" s="64">
        <v>2.6347580000000002</v>
      </c>
      <c r="BB109" s="64">
        <v>2.508305</v>
      </c>
      <c r="BC109" s="11"/>
      <c r="BD109" s="9"/>
      <c r="BE109" s="4"/>
      <c r="BF109" s="64"/>
      <c r="BG109" s="64"/>
      <c r="BH109" s="64"/>
      <c r="BI109" s="4"/>
      <c r="BJ109" s="4"/>
      <c r="BK109" s="4"/>
      <c r="BL109" s="11"/>
    </row>
    <row r="110" spans="2:64" x14ac:dyDescent="0.25">
      <c r="B110" s="63">
        <v>-4200</v>
      </c>
      <c r="C110" s="64">
        <v>4.2543980000000001</v>
      </c>
      <c r="D110" s="64">
        <v>4.4294060000000002</v>
      </c>
      <c r="E110" s="11"/>
      <c r="F110" s="4"/>
      <c r="G110" s="4"/>
      <c r="H110" s="4"/>
      <c r="I110" s="4"/>
      <c r="J110" s="4"/>
      <c r="K110" s="4"/>
      <c r="L110" s="4"/>
      <c r="M110" s="4"/>
      <c r="N110" s="11"/>
      <c r="O110" s="4"/>
      <c r="P110" s="63">
        <v>-6200</v>
      </c>
      <c r="Q110" s="64">
        <v>4.260459</v>
      </c>
      <c r="R110" s="64">
        <v>4.0527699999999998</v>
      </c>
      <c r="S110" s="11"/>
      <c r="T110" s="4"/>
      <c r="U110" s="4"/>
      <c r="V110" s="4"/>
      <c r="W110" s="4"/>
      <c r="X110" s="4"/>
      <c r="Y110" s="4"/>
      <c r="Z110" s="4"/>
      <c r="AA110" s="4"/>
      <c r="AB110" s="11"/>
      <c r="AL110" s="2"/>
      <c r="AM110" s="2"/>
      <c r="AN110" s="2"/>
      <c r="AZ110" s="63">
        <v>-3700</v>
      </c>
      <c r="BA110" s="64">
        <v>2.621254</v>
      </c>
      <c r="BB110" s="64">
        <v>2.508305</v>
      </c>
      <c r="BC110" s="11"/>
      <c r="BD110" s="9"/>
      <c r="BE110" s="4"/>
      <c r="BF110" s="64"/>
      <c r="BG110" s="64"/>
      <c r="BH110" s="64"/>
      <c r="BI110" s="4"/>
      <c r="BJ110" s="4"/>
      <c r="BK110" s="4"/>
      <c r="BL110" s="11"/>
    </row>
    <row r="111" spans="2:64" x14ac:dyDescent="0.25">
      <c r="B111" s="63">
        <v>-3700</v>
      </c>
      <c r="C111" s="64">
        <v>4.2334779999999999</v>
      </c>
      <c r="D111" s="64">
        <v>4.4294060000000002</v>
      </c>
      <c r="E111" s="11"/>
      <c r="F111" s="4"/>
      <c r="G111" s="4"/>
      <c r="H111" s="4"/>
      <c r="I111" s="4"/>
      <c r="J111" s="4"/>
      <c r="K111" s="4"/>
      <c r="L111" s="4"/>
      <c r="M111" s="4"/>
      <c r="N111" s="11"/>
      <c r="O111" s="4"/>
      <c r="P111" s="63">
        <v>-5200</v>
      </c>
      <c r="Q111" s="64">
        <v>4.21556</v>
      </c>
      <c r="R111" s="64">
        <v>4.0527699999999998</v>
      </c>
      <c r="S111" s="11"/>
      <c r="T111" s="4"/>
      <c r="U111" s="4"/>
      <c r="V111" s="4"/>
      <c r="W111" s="4"/>
      <c r="X111" s="4"/>
      <c r="Y111" s="4"/>
      <c r="Z111" s="4"/>
      <c r="AA111" s="4"/>
      <c r="AB111" s="11"/>
      <c r="AL111" s="2"/>
      <c r="AM111" s="2"/>
      <c r="AN111" s="2"/>
      <c r="AZ111" s="63">
        <v>-2700</v>
      </c>
      <c r="BA111" s="64">
        <v>2.5950959999999998</v>
      </c>
      <c r="BB111" s="64">
        <v>2.508305</v>
      </c>
      <c r="BC111" s="11"/>
      <c r="BD111" s="9"/>
      <c r="BE111" s="4"/>
      <c r="BF111" s="64"/>
      <c r="BG111" s="64"/>
      <c r="BH111" s="64"/>
      <c r="BI111" s="4"/>
      <c r="BJ111" s="4"/>
      <c r="BK111" s="4"/>
      <c r="BL111" s="11"/>
    </row>
    <row r="112" spans="2:64" x14ac:dyDescent="0.25">
      <c r="B112" s="63">
        <v>-2700</v>
      </c>
      <c r="C112" s="64">
        <v>4.1928320000000001</v>
      </c>
      <c r="D112" s="64">
        <v>4.4294060000000002</v>
      </c>
      <c r="E112" s="11"/>
      <c r="F112" s="4"/>
      <c r="G112" s="4"/>
      <c r="H112" s="4"/>
      <c r="I112" s="4"/>
      <c r="J112" s="4"/>
      <c r="K112" s="4"/>
      <c r="L112" s="4"/>
      <c r="M112" s="4"/>
      <c r="N112" s="11"/>
      <c r="O112" s="4"/>
      <c r="P112" s="63">
        <v>-4200</v>
      </c>
      <c r="Q112" s="64">
        <v>4.1764770000000002</v>
      </c>
      <c r="R112" s="64">
        <v>4.0527699999999998</v>
      </c>
      <c r="S112" s="11"/>
      <c r="T112" s="4"/>
      <c r="U112" s="4"/>
      <c r="V112" s="4"/>
      <c r="W112" s="4"/>
      <c r="X112" s="4"/>
      <c r="Y112" s="4"/>
      <c r="Z112" s="4"/>
      <c r="AA112" s="4"/>
      <c r="AB112" s="11"/>
      <c r="AL112" s="2"/>
      <c r="AM112" s="2"/>
      <c r="AN112" s="2"/>
      <c r="AZ112" s="63">
        <v>-1700</v>
      </c>
      <c r="BA112" s="64">
        <v>2.569102</v>
      </c>
      <c r="BB112" s="64">
        <v>2.508305</v>
      </c>
      <c r="BC112" s="11"/>
      <c r="BD112" s="9"/>
      <c r="BE112" s="4"/>
      <c r="BF112" s="64"/>
      <c r="BG112" s="64"/>
      <c r="BH112" s="64"/>
      <c r="BI112" s="4"/>
      <c r="BJ112" s="4"/>
      <c r="BK112" s="4"/>
      <c r="BL112" s="11"/>
    </row>
    <row r="113" spans="1:64" x14ac:dyDescent="0.25">
      <c r="B113" s="63">
        <v>-1700</v>
      </c>
      <c r="C113" s="64">
        <v>4.153734</v>
      </c>
      <c r="D113" s="64">
        <v>4.4294060000000002</v>
      </c>
      <c r="E113" s="11"/>
      <c r="F113" s="4"/>
      <c r="G113" s="4"/>
      <c r="H113" s="4"/>
      <c r="I113" s="4"/>
      <c r="J113" s="4"/>
      <c r="K113" s="4"/>
      <c r="L113" s="4"/>
      <c r="M113" s="4"/>
      <c r="N113" s="11"/>
      <c r="O113" s="4"/>
      <c r="P113" s="63">
        <v>-3700</v>
      </c>
      <c r="Q113" s="64">
        <v>4.1585580000000002</v>
      </c>
      <c r="R113" s="64">
        <v>4.0527699999999998</v>
      </c>
      <c r="S113" s="11"/>
      <c r="T113" s="4"/>
      <c r="U113" s="4"/>
      <c r="V113" s="4"/>
      <c r="W113" s="4"/>
      <c r="X113" s="4"/>
      <c r="Y113" s="4"/>
      <c r="Z113" s="4"/>
      <c r="AA113" s="4"/>
      <c r="AB113" s="11"/>
      <c r="AL113" s="2"/>
      <c r="AM113" s="2"/>
      <c r="AN113" s="2"/>
      <c r="AZ113" s="63">
        <v>-1650</v>
      </c>
      <c r="BA113" s="64">
        <v>2.567777</v>
      </c>
      <c r="BB113" s="64">
        <v>2.508305</v>
      </c>
      <c r="BC113" s="11"/>
      <c r="BD113" s="9"/>
      <c r="BE113" s="4"/>
      <c r="BF113" s="64"/>
      <c r="BG113" s="64"/>
      <c r="BH113" s="64"/>
      <c r="BI113" s="4"/>
      <c r="BJ113" s="4"/>
      <c r="BK113" s="4"/>
      <c r="BL113" s="11"/>
    </row>
    <row r="114" spans="1:64" x14ac:dyDescent="0.25">
      <c r="B114" s="63">
        <v>-1650</v>
      </c>
      <c r="C114" s="64">
        <v>4.1518079999999999</v>
      </c>
      <c r="D114" s="64">
        <v>4.4294060000000002</v>
      </c>
      <c r="E114" s="11"/>
      <c r="F114" s="4"/>
      <c r="G114" s="4"/>
      <c r="H114" s="4"/>
      <c r="I114" s="4"/>
      <c r="J114" s="4"/>
      <c r="K114" s="4"/>
      <c r="L114" s="4"/>
      <c r="M114" s="4"/>
      <c r="N114" s="11"/>
      <c r="O114" s="4"/>
      <c r="P114" s="63">
        <v>-2700</v>
      </c>
      <c r="Q114" s="64">
        <v>4.1248469999999999</v>
      </c>
      <c r="R114" s="64">
        <v>4.0527699999999998</v>
      </c>
      <c r="S114" s="11"/>
      <c r="T114" s="4"/>
      <c r="U114" s="4"/>
      <c r="V114" s="4"/>
      <c r="W114" s="4"/>
      <c r="X114" s="4"/>
      <c r="Y114" s="4"/>
      <c r="Z114" s="4"/>
      <c r="AA114" s="4"/>
      <c r="AB114" s="11"/>
      <c r="AL114" s="2"/>
      <c r="AM114" s="2"/>
      <c r="AN114" s="2"/>
      <c r="AZ114" s="63">
        <v>-1600</v>
      </c>
      <c r="BA114" s="64">
        <v>2.5664549999999999</v>
      </c>
      <c r="BB114" s="64">
        <v>2.508305</v>
      </c>
      <c r="BC114" s="11"/>
      <c r="BD114" s="9"/>
      <c r="BE114" s="4"/>
      <c r="BF114" s="64"/>
      <c r="BG114" s="64"/>
      <c r="BH114" s="64"/>
      <c r="BI114" s="4"/>
      <c r="BJ114" s="4"/>
      <c r="BK114" s="4"/>
      <c r="BL114" s="11"/>
    </row>
    <row r="115" spans="1:64" ht="15.75" thickBot="1" x14ac:dyDescent="0.3">
      <c r="B115" s="63">
        <v>-1600</v>
      </c>
      <c r="C115" s="64">
        <v>4.149864</v>
      </c>
      <c r="D115" s="64">
        <v>4.4294060000000002</v>
      </c>
      <c r="E115" s="11"/>
      <c r="F115" s="4"/>
      <c r="G115" s="4"/>
      <c r="H115" s="4"/>
      <c r="I115" s="4"/>
      <c r="J115" s="4"/>
      <c r="K115" s="4"/>
      <c r="L115" s="4"/>
      <c r="M115" s="4"/>
      <c r="N115" s="11"/>
      <c r="O115" s="4"/>
      <c r="P115" s="63">
        <v>-1700</v>
      </c>
      <c r="Q115" s="64">
        <v>4.0927809999999996</v>
      </c>
      <c r="R115" s="64">
        <v>4.0527699999999998</v>
      </c>
      <c r="S115" s="11"/>
      <c r="T115" s="4"/>
      <c r="U115" s="4"/>
      <c r="V115" s="4"/>
      <c r="W115" s="4"/>
      <c r="X115" s="4"/>
      <c r="Y115" s="4"/>
      <c r="Z115" s="4"/>
      <c r="AA115" s="4"/>
      <c r="AB115" s="11"/>
      <c r="AL115" s="2"/>
      <c r="AM115" s="2"/>
      <c r="AN115" s="2"/>
      <c r="AZ115" s="65">
        <v>-1200</v>
      </c>
      <c r="BA115" s="66">
        <v>2.5559080000000001</v>
      </c>
      <c r="BB115" s="66">
        <v>2.508305</v>
      </c>
      <c r="BC115" s="68"/>
      <c r="BD115" s="73"/>
      <c r="BE115" s="67"/>
      <c r="BF115" s="66"/>
      <c r="BG115" s="66"/>
      <c r="BH115" s="66"/>
      <c r="BI115" s="67"/>
      <c r="BJ115" s="67"/>
      <c r="BK115" s="67"/>
      <c r="BL115" s="68"/>
    </row>
    <row r="116" spans="1:64" ht="15.75" thickBot="1" x14ac:dyDescent="0.3">
      <c r="B116" s="65">
        <v>-1200</v>
      </c>
      <c r="C116" s="66">
        <v>4.1336409999999999</v>
      </c>
      <c r="D116" s="66">
        <v>4.4294060000000002</v>
      </c>
      <c r="E116" s="68"/>
      <c r="F116" s="67"/>
      <c r="G116" s="67"/>
      <c r="H116" s="67"/>
      <c r="I116" s="67"/>
      <c r="J116" s="67"/>
      <c r="K116" s="67"/>
      <c r="L116" s="67"/>
      <c r="M116" s="67"/>
      <c r="N116" s="68"/>
      <c r="O116" s="4"/>
      <c r="P116" s="63">
        <v>-1650</v>
      </c>
      <c r="Q116" s="64">
        <v>4.0911679999999997</v>
      </c>
      <c r="R116" s="64">
        <v>4.0527699999999998</v>
      </c>
      <c r="S116" s="11"/>
      <c r="T116" s="4"/>
      <c r="U116" s="4"/>
      <c r="V116" s="4"/>
      <c r="W116" s="4"/>
      <c r="X116" s="4"/>
      <c r="Y116" s="4"/>
      <c r="Z116" s="4"/>
      <c r="AA116" s="4"/>
      <c r="AB116" s="11"/>
      <c r="AL116" s="2"/>
      <c r="AM116" s="2"/>
      <c r="AN116" s="2"/>
      <c r="BC116" s="4"/>
      <c r="BD116" s="4"/>
      <c r="BE116" s="4"/>
      <c r="BF116" s="64"/>
      <c r="BG116" s="64"/>
      <c r="BH116" s="64"/>
      <c r="BI116" s="4"/>
      <c r="BJ116" s="4"/>
      <c r="BK116" s="4"/>
      <c r="BL116" s="4"/>
    </row>
    <row r="117" spans="1:64" x14ac:dyDescent="0.25">
      <c r="B117" s="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63">
        <v>-1600</v>
      </c>
      <c r="Q117" s="64">
        <v>4.0895460000000003</v>
      </c>
      <c r="R117" s="64">
        <v>4.0527699999999998</v>
      </c>
      <c r="S117" s="11"/>
      <c r="T117" s="4"/>
      <c r="U117" s="4"/>
      <c r="V117" s="4"/>
      <c r="W117" s="4"/>
      <c r="X117" s="4"/>
      <c r="Y117" s="4"/>
      <c r="Z117" s="4"/>
      <c r="AA117" s="4"/>
      <c r="AB117" s="11"/>
      <c r="AL117" s="2"/>
      <c r="AM117" s="2"/>
      <c r="AN117" s="2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spans="1:64" ht="15.75" thickBot="1" x14ac:dyDescent="0.3"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5">
        <v>-1200</v>
      </c>
      <c r="Q118" s="66">
        <v>4.0768079999999998</v>
      </c>
      <c r="R118" s="66">
        <v>4.0527699999999998</v>
      </c>
      <c r="S118" s="68"/>
      <c r="T118" s="67"/>
      <c r="U118" s="67"/>
      <c r="V118" s="67"/>
      <c r="W118" s="67"/>
      <c r="X118" s="67"/>
      <c r="Y118" s="67"/>
      <c r="Z118" s="67"/>
      <c r="AA118" s="67"/>
      <c r="AB118" s="68"/>
      <c r="AL118" s="2"/>
      <c r="AM118" s="2"/>
      <c r="AN118" s="2"/>
    </row>
    <row r="119" spans="1:6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L119" s="2"/>
      <c r="AM119" s="2"/>
      <c r="AN119" s="2"/>
      <c r="AZ119" s="2"/>
      <c r="BA119" s="2"/>
      <c r="BB119" s="2"/>
    </row>
    <row r="120" spans="1:64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L120" s="2"/>
      <c r="AM120" s="2"/>
      <c r="AN120" s="2"/>
      <c r="AZ120" s="2"/>
      <c r="BA120" s="2"/>
      <c r="BB120" s="2"/>
    </row>
    <row r="121" spans="1:6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L121" s="2"/>
      <c r="AM121" s="2"/>
      <c r="AN121" s="2"/>
      <c r="AZ121" s="2"/>
      <c r="BA121" s="2"/>
      <c r="BB121" s="2"/>
    </row>
    <row r="122" spans="1:64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L122" s="2"/>
      <c r="AM122" s="2"/>
      <c r="AN122" s="2"/>
      <c r="AZ122" s="2"/>
      <c r="BA122" s="2"/>
      <c r="BB122" s="2"/>
    </row>
    <row r="123" spans="1:6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Z123" s="2"/>
      <c r="BA123" s="2"/>
      <c r="BB123" s="2"/>
    </row>
    <row r="124" spans="1:64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Z124" s="2"/>
      <c r="BA124" s="2"/>
      <c r="BB124" s="2"/>
    </row>
    <row r="125" spans="1:64" x14ac:dyDescent="0.25">
      <c r="A125" s="4"/>
      <c r="B125" s="120"/>
      <c r="C125" s="121"/>
      <c r="D125" s="12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64" x14ac:dyDescent="0.25">
      <c r="A126" s="4"/>
      <c r="B126" s="9" t="s">
        <v>86</v>
      </c>
      <c r="C126" s="121" t="s">
        <v>85</v>
      </c>
      <c r="D126" s="12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64" x14ac:dyDescent="0.25">
      <c r="A127" s="4"/>
      <c r="B127" s="2">
        <v>-8703.9</v>
      </c>
      <c r="C127" s="2">
        <v>3.9255339999999999</v>
      </c>
      <c r="D127" s="6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64" x14ac:dyDescent="0.25">
      <c r="A128" s="4"/>
      <c r="B128" s="2">
        <v>-8685.2999999999993</v>
      </c>
      <c r="C128" s="2">
        <v>3.9234629999999999</v>
      </c>
      <c r="D128" s="6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4" x14ac:dyDescent="0.25">
      <c r="B129" s="2">
        <v>-8416.1</v>
      </c>
      <c r="C129" s="2">
        <v>3.8939119999999998</v>
      </c>
      <c r="D129" s="64"/>
    </row>
    <row r="130" spans="2:4" x14ac:dyDescent="0.25">
      <c r="B130" s="2">
        <v>-8377.7999999999993</v>
      </c>
      <c r="C130" s="2">
        <v>3.8897210000000002</v>
      </c>
      <c r="D130" s="64"/>
    </row>
    <row r="131" spans="2:4" x14ac:dyDescent="0.25">
      <c r="B131" s="2">
        <v>-8339.5</v>
      </c>
      <c r="C131" s="2">
        <v>3.8855270000000002</v>
      </c>
      <c r="D131" s="64"/>
    </row>
    <row r="132" spans="2:4" x14ac:dyDescent="0.25">
      <c r="B132" s="2">
        <v>-8301.2000000000007</v>
      </c>
      <c r="C132" s="2">
        <v>3.8813309999999999</v>
      </c>
      <c r="D132" s="64"/>
    </row>
    <row r="133" spans="2:4" x14ac:dyDescent="0.25">
      <c r="B133" s="2">
        <v>-8262.4</v>
      </c>
      <c r="C133" s="2">
        <v>3.877094</v>
      </c>
      <c r="D133" s="64"/>
    </row>
    <row r="134" spans="2:4" x14ac:dyDescent="0.25">
      <c r="B134" s="2">
        <v>-8222.6</v>
      </c>
      <c r="C134" s="2">
        <v>3.8727740000000002</v>
      </c>
      <c r="D134" s="64"/>
    </row>
    <row r="135" spans="2:4" x14ac:dyDescent="0.25">
      <c r="B135" s="2">
        <v>-8200</v>
      </c>
      <c r="C135" s="2">
        <v>3.8703370000000001</v>
      </c>
      <c r="D135" s="64"/>
    </row>
    <row r="136" spans="2:4" x14ac:dyDescent="0.25">
      <c r="B136" s="2">
        <v>-8181.8</v>
      </c>
      <c r="C136" s="2">
        <v>3.8683730000000001</v>
      </c>
      <c r="D136" s="64"/>
    </row>
    <row r="137" spans="2:4" x14ac:dyDescent="0.25">
      <c r="B137" s="2">
        <v>-8140.2</v>
      </c>
      <c r="C137" s="2">
        <v>3.8639049999999999</v>
      </c>
      <c r="D137" s="64"/>
    </row>
    <row r="138" spans="2:4" x14ac:dyDescent="0.25">
      <c r="B138" s="2">
        <v>-8097.9</v>
      </c>
      <c r="C138" s="2">
        <v>3.859378</v>
      </c>
      <c r="D138" s="64"/>
    </row>
    <row r="139" spans="2:4" x14ac:dyDescent="0.25">
      <c r="B139" s="2">
        <v>-8054.9</v>
      </c>
      <c r="C139" s="2">
        <v>3.8547920000000002</v>
      </c>
      <c r="D139" s="64"/>
    </row>
    <row r="140" spans="2:4" x14ac:dyDescent="0.25">
      <c r="B140" s="2">
        <v>-8011.3</v>
      </c>
      <c r="C140" s="2">
        <v>3.850155</v>
      </c>
      <c r="D140" s="64"/>
    </row>
    <row r="141" spans="2:4" x14ac:dyDescent="0.25">
      <c r="B141" s="2">
        <v>-7967.1</v>
      </c>
      <c r="C141" s="2">
        <v>3.8454670000000002</v>
      </c>
      <c r="D141" s="64"/>
    </row>
    <row r="142" spans="2:4" x14ac:dyDescent="0.25">
      <c r="B142" s="2">
        <v>-7349.3</v>
      </c>
      <c r="C142" s="2">
        <v>3.7806769999999998</v>
      </c>
      <c r="D142" s="64"/>
    </row>
    <row r="143" spans="2:4" x14ac:dyDescent="0.25">
      <c r="B143" s="2">
        <v>-7299.6</v>
      </c>
      <c r="C143" s="2">
        <v>3.7754829999999999</v>
      </c>
      <c r="D143" s="64"/>
    </row>
    <row r="144" spans="2:4" x14ac:dyDescent="0.25">
      <c r="B144" s="2">
        <v>-7249.8</v>
      </c>
      <c r="C144" s="2">
        <v>3.7702740000000001</v>
      </c>
      <c r="D144" s="64"/>
    </row>
    <row r="145" spans="2:4" x14ac:dyDescent="0.25">
      <c r="B145" s="2">
        <v>-7200</v>
      </c>
      <c r="C145" s="2">
        <v>3.7650589999999999</v>
      </c>
      <c r="D145" s="64"/>
    </row>
    <row r="146" spans="2:4" x14ac:dyDescent="0.25">
      <c r="B146" s="2">
        <v>-7150</v>
      </c>
      <c r="C146" s="2">
        <v>3.7598220000000002</v>
      </c>
      <c r="D146" s="64"/>
    </row>
    <row r="147" spans="2:4" x14ac:dyDescent="0.25">
      <c r="B147" s="2">
        <v>-7100</v>
      </c>
      <c r="C147" s="2">
        <v>3.7545790000000001</v>
      </c>
      <c r="D147" s="64"/>
    </row>
    <row r="148" spans="2:4" x14ac:dyDescent="0.25">
      <c r="B148" s="2">
        <v>-6200</v>
      </c>
      <c r="C148" s="2">
        <v>3.6596549999999999</v>
      </c>
      <c r="D148" s="64"/>
    </row>
    <row r="149" spans="2:4" x14ac:dyDescent="0.25">
      <c r="B149" s="2">
        <v>-5200</v>
      </c>
      <c r="C149" s="2">
        <v>3.55139</v>
      </c>
      <c r="D149" s="64"/>
    </row>
    <row r="150" spans="2:4" x14ac:dyDescent="0.25">
      <c r="B150" s="2">
        <v>-4200</v>
      </c>
      <c r="C150" s="2">
        <v>3.4386899999999998</v>
      </c>
      <c r="D150" s="64"/>
    </row>
    <row r="151" spans="2:4" x14ac:dyDescent="0.25">
      <c r="B151" s="2">
        <v>-3700</v>
      </c>
      <c r="C151" s="2">
        <v>3.3808349999999998</v>
      </c>
      <c r="D151" s="64"/>
    </row>
    <row r="152" spans="2:4" x14ac:dyDescent="0.25">
      <c r="B152" s="2">
        <v>-2700</v>
      </c>
      <c r="C152" s="2">
        <v>3.2598349999999998</v>
      </c>
      <c r="D152" s="64"/>
    </row>
    <row r="153" spans="2:4" x14ac:dyDescent="0.25">
      <c r="B153" s="2">
        <v>-1700</v>
      </c>
      <c r="C153" s="2">
        <v>3.1330710000000002</v>
      </c>
      <c r="D153" s="64"/>
    </row>
    <row r="154" spans="2:4" x14ac:dyDescent="0.25">
      <c r="B154" s="2">
        <v>-1650</v>
      </c>
      <c r="C154" s="2">
        <v>3.1265109999999998</v>
      </c>
      <c r="D154" s="64"/>
    </row>
    <row r="155" spans="2:4" x14ac:dyDescent="0.25">
      <c r="B155" s="2">
        <v>-1600</v>
      </c>
      <c r="C155" s="2">
        <v>3.119926</v>
      </c>
      <c r="D155" s="64"/>
    </row>
    <row r="156" spans="2:4" x14ac:dyDescent="0.25">
      <c r="B156" s="2">
        <v>-1200</v>
      </c>
      <c r="C156" s="2">
        <v>3.0663559999999999</v>
      </c>
      <c r="D156" s="64"/>
    </row>
  </sheetData>
  <mergeCells count="36">
    <mergeCell ref="B125:D125"/>
    <mergeCell ref="C126:D126"/>
    <mergeCell ref="BA49:BB49"/>
    <mergeCell ref="AZ83:BB83"/>
    <mergeCell ref="BA84:BB84"/>
    <mergeCell ref="B49:D49"/>
    <mergeCell ref="C86:D86"/>
    <mergeCell ref="B85:D85"/>
    <mergeCell ref="Q86:R86"/>
    <mergeCell ref="P85:R85"/>
    <mergeCell ref="P49:R49"/>
    <mergeCell ref="Q50:R50"/>
    <mergeCell ref="C50:D50"/>
    <mergeCell ref="AZ48:BB48"/>
    <mergeCell ref="AL49:AN49"/>
    <mergeCell ref="AM50:AN50"/>
    <mergeCell ref="AZ23:BB23"/>
    <mergeCell ref="AL43:BL45"/>
    <mergeCell ref="AL46:AX46"/>
    <mergeCell ref="AZ46:BL46"/>
    <mergeCell ref="AL1:BL3"/>
    <mergeCell ref="AL4:AX4"/>
    <mergeCell ref="AZ4:BL4"/>
    <mergeCell ref="AZ6:BB6"/>
    <mergeCell ref="AL7:AN7"/>
    <mergeCell ref="B1:AB3"/>
    <mergeCell ref="B43:AB45"/>
    <mergeCell ref="B46:N46"/>
    <mergeCell ref="P46:AB46"/>
    <mergeCell ref="P48:R48"/>
    <mergeCell ref="B7:D7"/>
    <mergeCell ref="B23:D23"/>
    <mergeCell ref="B4:N4"/>
    <mergeCell ref="P4:AB4"/>
    <mergeCell ref="P6:R6"/>
    <mergeCell ref="P23:R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abSelected="1" topLeftCell="A104" zoomScale="85" zoomScaleNormal="85" workbookViewId="0">
      <selection activeCell="U153" sqref="U153"/>
    </sheetView>
  </sheetViews>
  <sheetFormatPr defaultRowHeight="15" x14ac:dyDescent="0.25"/>
  <cols>
    <col min="2" max="3" width="10.5703125" bestFit="1" customWidth="1"/>
    <col min="4" max="4" width="9.7109375" bestFit="1" customWidth="1"/>
    <col min="6" max="6" width="11.28515625" customWidth="1"/>
    <col min="7" max="8" width="11" customWidth="1"/>
    <col min="9" max="9" width="12.85546875" bestFit="1" customWidth="1"/>
    <col min="10" max="10" width="12.7109375" bestFit="1" customWidth="1"/>
    <col min="13" max="14" width="11.5703125" bestFit="1" customWidth="1"/>
    <col min="17" max="17" width="12" bestFit="1" customWidth="1"/>
    <col min="18" max="19" width="11" bestFit="1" customWidth="1"/>
    <col min="20" max="20" width="12" bestFit="1" customWidth="1"/>
    <col min="21" max="21" width="11.28515625" customWidth="1"/>
    <col min="22" max="22" width="12.5703125" customWidth="1"/>
  </cols>
  <sheetData>
    <row r="1" spans="1:22" x14ac:dyDescent="0.25">
      <c r="A1" s="124" t="s">
        <v>138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2" spans="1:22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</row>
    <row r="3" spans="1:22" x14ac:dyDescent="0.25">
      <c r="A3" s="96" t="s">
        <v>112</v>
      </c>
      <c r="B3" s="96"/>
      <c r="C3" s="96"/>
      <c r="D3" s="96"/>
      <c r="E3" s="96"/>
      <c r="F3" s="96"/>
      <c r="G3" s="96"/>
      <c r="H3" s="96"/>
      <c r="I3" s="96"/>
      <c r="J3" s="51"/>
      <c r="K3" s="51"/>
      <c r="L3" s="51"/>
      <c r="M3" s="23" t="s">
        <v>51</v>
      </c>
      <c r="N3" s="23">
        <v>2</v>
      </c>
    </row>
    <row r="4" spans="1:22" x14ac:dyDescent="0.25">
      <c r="A4" s="51"/>
      <c r="B4" s="51"/>
      <c r="C4" s="51"/>
      <c r="I4" s="51"/>
      <c r="J4" s="51"/>
      <c r="K4" s="51"/>
      <c r="L4" s="51"/>
      <c r="M4" s="23" t="s">
        <v>50</v>
      </c>
      <c r="N4" s="23">
        <v>45</v>
      </c>
    </row>
    <row r="5" spans="1:22" x14ac:dyDescent="0.25">
      <c r="A5" s="51"/>
      <c r="B5" s="51"/>
      <c r="C5" s="51"/>
      <c r="I5" s="51"/>
      <c r="J5" s="51"/>
      <c r="K5" s="51"/>
      <c r="L5" s="51"/>
    </row>
    <row r="6" spans="1:22" x14ac:dyDescent="0.25">
      <c r="A6" s="108" t="s">
        <v>89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45" x14ac:dyDescent="0.25">
      <c r="A7" t="s">
        <v>3</v>
      </c>
      <c r="B7" t="s">
        <v>78</v>
      </c>
      <c r="C7" t="s">
        <v>79</v>
      </c>
      <c r="D7" s="29" t="s">
        <v>44</v>
      </c>
      <c r="E7" s="29" t="s">
        <v>45</v>
      </c>
      <c r="F7" s="29" t="s">
        <v>48</v>
      </c>
      <c r="G7" s="29" t="s">
        <v>49</v>
      </c>
      <c r="H7" s="29" t="s">
        <v>133</v>
      </c>
      <c r="I7" t="s">
        <v>10</v>
      </c>
      <c r="J7" t="s">
        <v>11</v>
      </c>
      <c r="K7" s="25" t="s">
        <v>12</v>
      </c>
      <c r="L7" s="25" t="s">
        <v>13</v>
      </c>
      <c r="M7" s="29" t="s">
        <v>58</v>
      </c>
      <c r="N7" s="29" t="s">
        <v>59</v>
      </c>
      <c r="O7" s="29" t="s">
        <v>47</v>
      </c>
      <c r="P7" s="29" t="s">
        <v>46</v>
      </c>
      <c r="Q7" s="26" t="s">
        <v>53</v>
      </c>
      <c r="R7" s="26" t="s">
        <v>52</v>
      </c>
      <c r="S7" s="26" t="s">
        <v>55</v>
      </c>
      <c r="T7" s="26" t="s">
        <v>56</v>
      </c>
      <c r="U7" s="26" t="s">
        <v>54</v>
      </c>
      <c r="V7" s="26" t="s">
        <v>57</v>
      </c>
    </row>
    <row r="8" spans="1:22" x14ac:dyDescent="0.25">
      <c r="A8">
        <v>1</v>
      </c>
      <c r="B8" s="2">
        <v>15.92029</v>
      </c>
      <c r="C8" s="2">
        <v>24.980779999999999</v>
      </c>
      <c r="D8" s="2">
        <v>522.01059999999995</v>
      </c>
      <c r="E8" s="2">
        <v>819.08309999999994</v>
      </c>
      <c r="F8" s="2">
        <v>877.06280000000004</v>
      </c>
      <c r="G8" s="2">
        <v>924.37729999999999</v>
      </c>
      <c r="H8" s="2">
        <v>629.04179999999997</v>
      </c>
      <c r="I8">
        <f>365*B8*5</f>
        <v>29054.52925</v>
      </c>
      <c r="J8">
        <f>365*C8*3</f>
        <v>27353.954099999995</v>
      </c>
      <c r="K8" s="24">
        <f t="shared" ref="K8:K25" si="0">3500-0.012*I8</f>
        <v>3151.3456489999999</v>
      </c>
      <c r="L8" s="24">
        <f t="shared" ref="L8:L24" si="1">3500-0.014*J8</f>
        <v>3117.0446425999999</v>
      </c>
      <c r="M8" s="2">
        <f t="shared" ref="M8:M24" si="2">K8-F8</f>
        <v>2274.2828489999997</v>
      </c>
      <c r="N8" s="2">
        <f t="shared" ref="N8:N24" si="3">L8-G8</f>
        <v>2192.6673425999998</v>
      </c>
      <c r="O8">
        <f>+D8+E8</f>
        <v>1341.0936999999999</v>
      </c>
      <c r="P8">
        <f t="shared" ref="P8:P24" si="4">+B8+C8</f>
        <v>40.901069999999997</v>
      </c>
      <c r="Q8" s="27">
        <f>+((B8*5)+(C8*3))*365*1000*$N$3</f>
        <v>112816966.7</v>
      </c>
      <c r="R8" s="27">
        <f>+((D8*5)+(E8*3))*365*$N$4</f>
        <v>83230440.277499989</v>
      </c>
      <c r="S8" s="27">
        <f>+R8</f>
        <v>83230440.277499989</v>
      </c>
      <c r="T8" s="27">
        <f>+Q8</f>
        <v>112816966.7</v>
      </c>
      <c r="U8" s="27">
        <f>(+Q8+R8)</f>
        <v>196047406.97749999</v>
      </c>
      <c r="V8" s="27">
        <f>+Q8+R8</f>
        <v>196047406.97749999</v>
      </c>
    </row>
    <row r="9" spans="1:22" x14ac:dyDescent="0.25">
      <c r="A9">
        <v>2</v>
      </c>
      <c r="B9" s="2">
        <v>12.83972</v>
      </c>
      <c r="C9" s="2">
        <v>21.114709999999999</v>
      </c>
      <c r="D9" s="2">
        <v>421.00189999999998</v>
      </c>
      <c r="E9" s="2">
        <v>692.32029999999997</v>
      </c>
      <c r="F9" s="2">
        <v>797.91010000000006</v>
      </c>
      <c r="G9" s="2">
        <v>850.11710000000005</v>
      </c>
      <c r="H9" s="2">
        <v>612.06889999999999</v>
      </c>
      <c r="I9">
        <f>365*B9*5+I8</f>
        <v>52487.018250000001</v>
      </c>
      <c r="J9">
        <f>365*C9*3+J8</f>
        <v>50474.561549999999</v>
      </c>
      <c r="K9" s="24">
        <f t="shared" si="0"/>
        <v>2870.1557809999999</v>
      </c>
      <c r="L9" s="24">
        <f t="shared" si="1"/>
        <v>2793.3561383000001</v>
      </c>
      <c r="M9" s="2">
        <f t="shared" si="2"/>
        <v>2072.2456809999999</v>
      </c>
      <c r="N9" s="2">
        <f t="shared" si="3"/>
        <v>1943.2390383000002</v>
      </c>
      <c r="O9">
        <f>+D9+E9</f>
        <v>1113.3222000000001</v>
      </c>
      <c r="P9">
        <f t="shared" si="4"/>
        <v>33.954430000000002</v>
      </c>
      <c r="Q9" s="27">
        <f>+((B9*5)+(C9*3))*365*1000*$N$3</f>
        <v>93106192.899999991</v>
      </c>
      <c r="R9" s="27">
        <f>+((D9*5)+(E9*3))*365*$N$4</f>
        <v>68688863.819999993</v>
      </c>
      <c r="S9" s="27">
        <f>+R9+S8</f>
        <v>151919304.09749997</v>
      </c>
      <c r="T9" s="27">
        <f>+Q9+T8</f>
        <v>205923159.59999999</v>
      </c>
      <c r="U9" s="27">
        <f>+V9+U8</f>
        <v>357842463.69749999</v>
      </c>
      <c r="V9" s="27">
        <f t="shared" ref="V9:V25" si="5">+Q9+R9</f>
        <v>161795056.71999997</v>
      </c>
    </row>
    <row r="10" spans="1:22" x14ac:dyDescent="0.25">
      <c r="A10">
        <v>3</v>
      </c>
      <c r="B10" s="2">
        <v>10.539020000000001</v>
      </c>
      <c r="C10" s="2">
        <v>17.76305</v>
      </c>
      <c r="D10" s="2">
        <v>345.5641</v>
      </c>
      <c r="E10" s="2">
        <v>582.42420000000004</v>
      </c>
      <c r="F10" s="2">
        <v>748.51760000000002</v>
      </c>
      <c r="G10" s="2">
        <v>783.75760000000002</v>
      </c>
      <c r="H10" s="2">
        <v>609.53790000000004</v>
      </c>
      <c r="I10">
        <f t="shared" ref="I10:I25" si="6">365*B10*5+I9</f>
        <v>71720.729749999999</v>
      </c>
      <c r="J10">
        <f t="shared" ref="J10:J24" si="7">365*C10*3+J9</f>
        <v>69925.101299999995</v>
      </c>
      <c r="K10" s="24">
        <f t="shared" si="0"/>
        <v>2639.3512430000001</v>
      </c>
      <c r="L10" s="24">
        <f t="shared" si="1"/>
        <v>2521.0485818000002</v>
      </c>
      <c r="M10" s="2">
        <f t="shared" si="2"/>
        <v>1890.8336429999999</v>
      </c>
      <c r="N10" s="2">
        <f t="shared" si="3"/>
        <v>1737.2909818000003</v>
      </c>
      <c r="O10">
        <f t="shared" ref="O10:O24" si="8">+D10+E10</f>
        <v>927.98829999999998</v>
      </c>
      <c r="P10">
        <f t="shared" si="4"/>
        <v>28.302070000000001</v>
      </c>
      <c r="Q10" s="27">
        <f t="shared" ref="Q10:Q24" si="9">+((B10*5)+(C10*3))*365*1000*$N$3</f>
        <v>77368502.5</v>
      </c>
      <c r="R10" s="27">
        <f t="shared" ref="R10:R24" si="10">+((D10*5)+(E10*3))*365*$N$4</f>
        <v>57078404.167499997</v>
      </c>
      <c r="S10" s="27">
        <f t="shared" ref="S10:S25" si="11">+R10+S9</f>
        <v>208997708.26499996</v>
      </c>
      <c r="T10" s="27">
        <f t="shared" ref="T10:T25" si="12">+Q10+T9</f>
        <v>283291662.10000002</v>
      </c>
      <c r="U10" s="27">
        <f t="shared" ref="U10:U25" si="13">+V10+U9</f>
        <v>492289370.36500001</v>
      </c>
      <c r="V10" s="27">
        <f t="shared" si="5"/>
        <v>134446906.66749999</v>
      </c>
    </row>
    <row r="11" spans="1:22" x14ac:dyDescent="0.25">
      <c r="A11">
        <v>4</v>
      </c>
      <c r="B11" s="2">
        <v>8.8113729999999997</v>
      </c>
      <c r="C11" s="2">
        <v>14.70753</v>
      </c>
      <c r="D11" s="2">
        <v>288.9162</v>
      </c>
      <c r="E11" s="2">
        <v>482.23829999999998</v>
      </c>
      <c r="F11" s="2">
        <v>712.40419999999995</v>
      </c>
      <c r="G11" s="2">
        <v>744.52089999999998</v>
      </c>
      <c r="H11" s="2">
        <v>608.01080000000002</v>
      </c>
      <c r="I11">
        <f t="shared" si="6"/>
        <v>87801.485474999994</v>
      </c>
      <c r="J11">
        <f t="shared" si="7"/>
        <v>86029.846649999992</v>
      </c>
      <c r="K11" s="24">
        <f t="shared" si="0"/>
        <v>2446.3821742999999</v>
      </c>
      <c r="L11" s="24">
        <f t="shared" si="1"/>
        <v>2295.5821469000002</v>
      </c>
      <c r="M11" s="2">
        <f t="shared" si="2"/>
        <v>1733.9779742999999</v>
      </c>
      <c r="N11" s="2">
        <f t="shared" si="3"/>
        <v>1551.0612469000002</v>
      </c>
      <c r="O11">
        <f t="shared" si="8"/>
        <v>771.15449999999998</v>
      </c>
      <c r="P11">
        <f t="shared" si="4"/>
        <v>23.518903000000002</v>
      </c>
      <c r="Q11" s="27">
        <f t="shared" si="9"/>
        <v>64371002.149999999</v>
      </c>
      <c r="R11" s="27">
        <f t="shared" si="10"/>
        <v>47489535.157500006</v>
      </c>
      <c r="S11" s="27">
        <f t="shared" si="11"/>
        <v>256487243.42249995</v>
      </c>
      <c r="T11" s="27">
        <f t="shared" si="12"/>
        <v>347662664.25</v>
      </c>
      <c r="U11" s="27">
        <f t="shared" si="13"/>
        <v>604149907.67250001</v>
      </c>
      <c r="V11" s="27">
        <f t="shared" si="5"/>
        <v>111860537.3075</v>
      </c>
    </row>
    <row r="12" spans="1:22" x14ac:dyDescent="0.25">
      <c r="A12">
        <v>5</v>
      </c>
      <c r="B12" s="2">
        <v>7.45852</v>
      </c>
      <c r="C12" s="2">
        <v>12.21341</v>
      </c>
      <c r="D12" s="2">
        <v>244.5575</v>
      </c>
      <c r="E12" s="2">
        <v>400.45979999999997</v>
      </c>
      <c r="F12" s="2">
        <v>688.21159999999998</v>
      </c>
      <c r="G12" s="2">
        <v>713.53399999999999</v>
      </c>
      <c r="H12" s="2">
        <v>607.88490000000002</v>
      </c>
      <c r="I12">
        <f t="shared" si="6"/>
        <v>101413.28447499999</v>
      </c>
      <c r="J12">
        <f t="shared" si="7"/>
        <v>99403.530599999998</v>
      </c>
      <c r="K12" s="24">
        <f t="shared" si="0"/>
        <v>2283.0405863000001</v>
      </c>
      <c r="L12" s="24">
        <f t="shared" si="1"/>
        <v>2108.3505716</v>
      </c>
      <c r="M12" s="2">
        <f t="shared" si="2"/>
        <v>1594.8289863</v>
      </c>
      <c r="N12" s="2">
        <f t="shared" si="3"/>
        <v>1394.8165715999999</v>
      </c>
      <c r="O12">
        <f t="shared" si="8"/>
        <v>645.01729999999998</v>
      </c>
      <c r="P12">
        <f t="shared" si="4"/>
        <v>19.67193</v>
      </c>
      <c r="Q12" s="27">
        <f t="shared" si="9"/>
        <v>53970965.899999999</v>
      </c>
      <c r="R12" s="27">
        <f t="shared" si="10"/>
        <v>39816941.332499996</v>
      </c>
      <c r="S12" s="27">
        <f t="shared" si="11"/>
        <v>296304184.75499994</v>
      </c>
      <c r="T12" s="27">
        <f t="shared" si="12"/>
        <v>401633630.14999998</v>
      </c>
      <c r="U12" s="27">
        <f t="shared" si="13"/>
        <v>697937814.90499997</v>
      </c>
      <c r="V12" s="27">
        <f t="shared" si="5"/>
        <v>93787907.232499987</v>
      </c>
    </row>
    <row r="13" spans="1:22" x14ac:dyDescent="0.25">
      <c r="A13">
        <v>6</v>
      </c>
      <c r="B13" s="2">
        <v>6.3875869999999999</v>
      </c>
      <c r="C13" s="2">
        <v>10.18947</v>
      </c>
      <c r="D13" s="2">
        <v>209.4427</v>
      </c>
      <c r="E13" s="2">
        <v>334.09780000000001</v>
      </c>
      <c r="F13" s="2">
        <v>669.5172</v>
      </c>
      <c r="G13" s="2">
        <v>691.55179999999996</v>
      </c>
      <c r="H13" s="2">
        <v>607.7921</v>
      </c>
      <c r="I13">
        <f t="shared" si="6"/>
        <v>113070.63075</v>
      </c>
      <c r="J13">
        <f t="shared" si="7"/>
        <v>110561.00025</v>
      </c>
      <c r="K13" s="24">
        <f t="shared" si="0"/>
        <v>2143.152431</v>
      </c>
      <c r="L13" s="24">
        <f t="shared" si="1"/>
        <v>1952.1459964999999</v>
      </c>
      <c r="M13" s="2">
        <f t="shared" si="2"/>
        <v>1473.635231</v>
      </c>
      <c r="N13" s="2">
        <f t="shared" si="3"/>
        <v>1260.5941965</v>
      </c>
      <c r="O13">
        <f t="shared" si="8"/>
        <v>543.54050000000007</v>
      </c>
      <c r="P13">
        <f t="shared" si="4"/>
        <v>16.577057</v>
      </c>
      <c r="Q13" s="27">
        <f t="shared" si="9"/>
        <v>45629631.850000001</v>
      </c>
      <c r="R13" s="27">
        <f t="shared" si="10"/>
        <v>33663150.832500003</v>
      </c>
      <c r="S13" s="27">
        <f t="shared" si="11"/>
        <v>329967335.58749992</v>
      </c>
      <c r="T13" s="27">
        <f t="shared" si="12"/>
        <v>447263262</v>
      </c>
      <c r="U13" s="27">
        <f t="shared" si="13"/>
        <v>777230597.58749998</v>
      </c>
      <c r="V13" s="27">
        <f t="shared" si="5"/>
        <v>79292782.682500005</v>
      </c>
    </row>
    <row r="14" spans="1:22" x14ac:dyDescent="0.25">
      <c r="A14">
        <v>7</v>
      </c>
      <c r="B14" s="2">
        <v>5.4368280000000002</v>
      </c>
      <c r="C14" s="2">
        <v>8.4530560000000001</v>
      </c>
      <c r="D14" s="2">
        <v>178.26820000000001</v>
      </c>
      <c r="E14" s="2">
        <v>277.16329999999999</v>
      </c>
      <c r="F14" s="2">
        <v>674.09140000000002</v>
      </c>
      <c r="G14" s="2">
        <v>682.48450000000003</v>
      </c>
      <c r="H14" s="2">
        <v>609.17619999999999</v>
      </c>
      <c r="I14">
        <f t="shared" si="6"/>
        <v>122992.84185</v>
      </c>
      <c r="J14">
        <f t="shared" si="7"/>
        <v>119817.09656999999</v>
      </c>
      <c r="K14" s="24">
        <f t="shared" si="0"/>
        <v>2024.0858978000001</v>
      </c>
      <c r="L14" s="24">
        <f t="shared" si="1"/>
        <v>1822.5606480200001</v>
      </c>
      <c r="M14" s="2">
        <f t="shared" si="2"/>
        <v>1349.9944978000001</v>
      </c>
      <c r="N14" s="2">
        <f t="shared" si="3"/>
        <v>1140.0761480200001</v>
      </c>
      <c r="O14">
        <f t="shared" si="8"/>
        <v>455.43150000000003</v>
      </c>
      <c r="P14">
        <f t="shared" si="4"/>
        <v>13.889884</v>
      </c>
      <c r="Q14" s="27">
        <f t="shared" si="9"/>
        <v>38356614.839999996</v>
      </c>
      <c r="R14" s="27">
        <f t="shared" si="10"/>
        <v>28297497.532499999</v>
      </c>
      <c r="S14" s="27">
        <f t="shared" si="11"/>
        <v>358264833.11999989</v>
      </c>
      <c r="T14" s="27">
        <f t="shared" si="12"/>
        <v>485619876.83999997</v>
      </c>
      <c r="U14" s="27">
        <f t="shared" si="13"/>
        <v>843884709.95999992</v>
      </c>
      <c r="V14" s="27">
        <f t="shared" si="5"/>
        <v>66654112.372499995</v>
      </c>
    </row>
    <row r="15" spans="1:22" x14ac:dyDescent="0.25">
      <c r="A15">
        <v>8</v>
      </c>
      <c r="B15" s="2">
        <v>4.7920400000000001</v>
      </c>
      <c r="C15" s="2">
        <v>7.2088210000000004</v>
      </c>
      <c r="D15" s="2">
        <v>157.12629999999999</v>
      </c>
      <c r="E15" s="2">
        <v>236.36660000000001</v>
      </c>
      <c r="F15" s="2">
        <v>652.55290000000002</v>
      </c>
      <c r="G15" s="2">
        <v>663.36789999999996</v>
      </c>
      <c r="H15" s="2">
        <v>610.08600000000001</v>
      </c>
      <c r="I15">
        <f t="shared" si="6"/>
        <v>131738.31485</v>
      </c>
      <c r="J15">
        <f t="shared" si="7"/>
        <v>127710.755565</v>
      </c>
      <c r="K15" s="24">
        <f t="shared" si="0"/>
        <v>1919.1402218000001</v>
      </c>
      <c r="L15" s="24">
        <f t="shared" si="1"/>
        <v>1712.04942209</v>
      </c>
      <c r="M15" s="2">
        <f t="shared" si="2"/>
        <v>1266.5873218000002</v>
      </c>
      <c r="N15" s="2">
        <f t="shared" si="3"/>
        <v>1048.68152209</v>
      </c>
      <c r="O15">
        <f t="shared" si="8"/>
        <v>393.49289999999996</v>
      </c>
      <c r="P15">
        <f t="shared" si="4"/>
        <v>12.000861</v>
      </c>
      <c r="Q15" s="27">
        <f t="shared" si="9"/>
        <v>33278263.989999998</v>
      </c>
      <c r="R15" s="27">
        <f t="shared" si="10"/>
        <v>24550961.602499999</v>
      </c>
      <c r="S15" s="27">
        <f t="shared" si="11"/>
        <v>382815794.72249991</v>
      </c>
      <c r="T15" s="27">
        <f t="shared" si="12"/>
        <v>518898140.82999998</v>
      </c>
      <c r="U15" s="27">
        <f t="shared" si="13"/>
        <v>901713935.55249989</v>
      </c>
      <c r="V15" s="27">
        <f t="shared" si="5"/>
        <v>57829225.592500001</v>
      </c>
    </row>
    <row r="16" spans="1:22" s="56" customFormat="1" x14ac:dyDescent="0.25">
      <c r="A16" s="56">
        <v>9</v>
      </c>
      <c r="B16" s="2">
        <v>4.1733729999999998</v>
      </c>
      <c r="C16" s="2">
        <v>5.635535</v>
      </c>
      <c r="D16" s="2">
        <v>136.8408</v>
      </c>
      <c r="E16" s="2">
        <v>184.7809</v>
      </c>
      <c r="F16" s="2">
        <v>652.33849999999995</v>
      </c>
      <c r="G16" s="2">
        <v>664.1001</v>
      </c>
      <c r="H16" s="2">
        <v>613.51</v>
      </c>
      <c r="I16" s="56">
        <f t="shared" si="6"/>
        <v>139354.72057499998</v>
      </c>
      <c r="J16" s="56">
        <f t="shared" si="7"/>
        <v>133881.66639</v>
      </c>
      <c r="K16" s="24">
        <f t="shared" si="0"/>
        <v>1827.7433531000001</v>
      </c>
      <c r="L16" s="24">
        <f t="shared" si="1"/>
        <v>1625.6566705400001</v>
      </c>
      <c r="M16" s="54">
        <f t="shared" si="2"/>
        <v>1175.4048531000003</v>
      </c>
      <c r="N16" s="54">
        <f t="shared" si="3"/>
        <v>961.55657054000005</v>
      </c>
      <c r="O16" s="56">
        <f t="shared" si="8"/>
        <v>321.62170000000003</v>
      </c>
      <c r="P16" s="56">
        <f t="shared" si="4"/>
        <v>9.8089079999999989</v>
      </c>
      <c r="Q16" s="27">
        <f t="shared" si="9"/>
        <v>27574633.099999994</v>
      </c>
      <c r="R16" s="27">
        <f t="shared" si="10"/>
        <v>20343129.547499999</v>
      </c>
      <c r="S16" s="27">
        <f t="shared" si="11"/>
        <v>403158924.26999992</v>
      </c>
      <c r="T16" s="27">
        <f t="shared" si="12"/>
        <v>546472773.92999995</v>
      </c>
      <c r="U16" s="27">
        <f t="shared" si="13"/>
        <v>949631698.19999993</v>
      </c>
      <c r="V16" s="27">
        <f t="shared" si="5"/>
        <v>47917762.647499993</v>
      </c>
    </row>
    <row r="17" spans="1:23" s="56" customFormat="1" x14ac:dyDescent="0.25">
      <c r="A17" s="56">
        <v>10</v>
      </c>
      <c r="B17" s="2">
        <v>3.675157</v>
      </c>
      <c r="C17" s="2">
        <v>4.5642139999999998</v>
      </c>
      <c r="D17" s="2">
        <v>120.5048</v>
      </c>
      <c r="E17" s="2">
        <v>149.65389999999999</v>
      </c>
      <c r="F17" s="2">
        <v>649.39440000000002</v>
      </c>
      <c r="G17" s="2">
        <v>656.81579999999997</v>
      </c>
      <c r="H17" s="2">
        <v>615.80409999999995</v>
      </c>
      <c r="I17" s="56">
        <f t="shared" si="6"/>
        <v>146061.88209999999</v>
      </c>
      <c r="J17" s="56">
        <f t="shared" si="7"/>
        <v>138879.48071999999</v>
      </c>
      <c r="K17" s="24">
        <f t="shared" si="0"/>
        <v>1747.2574148000001</v>
      </c>
      <c r="L17" s="24">
        <f t="shared" si="1"/>
        <v>1555.6872699200001</v>
      </c>
      <c r="M17" s="54">
        <f t="shared" si="2"/>
        <v>1097.8630148000002</v>
      </c>
      <c r="N17" s="54">
        <f t="shared" si="3"/>
        <v>898.8714699200001</v>
      </c>
      <c r="O17" s="56">
        <f t="shared" si="8"/>
        <v>270.15870000000001</v>
      </c>
      <c r="P17" s="56">
        <f t="shared" si="4"/>
        <v>8.2393710000000002</v>
      </c>
      <c r="Q17" s="27">
        <f t="shared" si="9"/>
        <v>23409951.710000001</v>
      </c>
      <c r="R17" s="27">
        <f t="shared" si="10"/>
        <v>17270652.622499999</v>
      </c>
      <c r="S17" s="27">
        <f t="shared" si="11"/>
        <v>420429576.89249992</v>
      </c>
      <c r="T17" s="27">
        <f t="shared" si="12"/>
        <v>569882725.63999999</v>
      </c>
      <c r="U17" s="27">
        <f t="shared" si="13"/>
        <v>990312302.53249991</v>
      </c>
      <c r="V17" s="27">
        <f t="shared" si="5"/>
        <v>40680604.332499996</v>
      </c>
    </row>
    <row r="18" spans="1:23" s="56" customFormat="1" x14ac:dyDescent="0.25">
      <c r="A18" s="56">
        <v>11</v>
      </c>
      <c r="B18" s="2">
        <v>3.2522790000000001</v>
      </c>
      <c r="C18" s="2">
        <v>3.7281520000000001</v>
      </c>
      <c r="D18" s="2">
        <v>106.639</v>
      </c>
      <c r="E18" s="2">
        <v>122.2406</v>
      </c>
      <c r="F18" s="2">
        <v>648.28819999999996</v>
      </c>
      <c r="G18" s="2">
        <v>654.34299999999996</v>
      </c>
      <c r="H18" s="2">
        <v>618.24850000000004</v>
      </c>
      <c r="I18" s="56">
        <f t="shared" si="6"/>
        <v>151997.291275</v>
      </c>
      <c r="J18" s="56">
        <f t="shared" si="7"/>
        <v>142961.80716</v>
      </c>
      <c r="K18" s="24">
        <f t="shared" si="0"/>
        <v>1676.0325047000001</v>
      </c>
      <c r="L18" s="24">
        <f t="shared" si="1"/>
        <v>1498.53469976</v>
      </c>
      <c r="M18" s="54">
        <f t="shared" si="2"/>
        <v>1027.7443047000002</v>
      </c>
      <c r="N18" s="54">
        <f t="shared" si="3"/>
        <v>844.19169976000001</v>
      </c>
      <c r="O18" s="56">
        <f t="shared" si="8"/>
        <v>228.87959999999998</v>
      </c>
      <c r="P18" s="56">
        <f t="shared" si="4"/>
        <v>6.9804310000000003</v>
      </c>
      <c r="Q18" s="27">
        <f t="shared" si="9"/>
        <v>20035471.23</v>
      </c>
      <c r="R18" s="27">
        <f t="shared" si="10"/>
        <v>14781133.439999999</v>
      </c>
      <c r="S18" s="27">
        <f t="shared" si="11"/>
        <v>435210710.33249992</v>
      </c>
      <c r="T18" s="27">
        <f t="shared" si="12"/>
        <v>589918196.87</v>
      </c>
      <c r="U18" s="27">
        <f t="shared" si="13"/>
        <v>1025128907.2024999</v>
      </c>
      <c r="V18" s="27">
        <f t="shared" si="5"/>
        <v>34816604.670000002</v>
      </c>
    </row>
    <row r="19" spans="1:23" s="23" customFormat="1" x14ac:dyDescent="0.25">
      <c r="A19" s="23">
        <v>12</v>
      </c>
      <c r="B19" s="55">
        <v>2.8907949999999998</v>
      </c>
      <c r="C19" s="55">
        <v>3.161772</v>
      </c>
      <c r="D19" s="55">
        <v>94.78631</v>
      </c>
      <c r="E19" s="55">
        <v>103.6699</v>
      </c>
      <c r="F19" s="55">
        <v>648.20169999999996</v>
      </c>
      <c r="G19" s="55">
        <v>655.20450000000005</v>
      </c>
      <c r="H19" s="29">
        <v>621.05129999999997</v>
      </c>
      <c r="I19" s="23">
        <f t="shared" si="6"/>
        <v>157272.99215000001</v>
      </c>
      <c r="J19" s="23">
        <f t="shared" si="7"/>
        <v>146423.94750000001</v>
      </c>
      <c r="K19" s="23">
        <f t="shared" si="0"/>
        <v>1612.7240941999999</v>
      </c>
      <c r="L19" s="23">
        <f t="shared" si="1"/>
        <v>1450.0647349999999</v>
      </c>
      <c r="M19" s="55">
        <f t="shared" si="2"/>
        <v>964.52239419999989</v>
      </c>
      <c r="N19" s="55">
        <f t="shared" si="3"/>
        <v>794.86023499999988</v>
      </c>
      <c r="O19" s="23">
        <f t="shared" si="8"/>
        <v>198.45621</v>
      </c>
      <c r="P19" s="23">
        <f t="shared" si="4"/>
        <v>6.0525669999999998</v>
      </c>
      <c r="Q19" s="23">
        <f t="shared" si="9"/>
        <v>17475682.43</v>
      </c>
      <c r="R19" s="23">
        <f t="shared" si="10"/>
        <v>12892660.031250002</v>
      </c>
      <c r="S19" s="23">
        <f t="shared" si="11"/>
        <v>448103370.36374992</v>
      </c>
      <c r="T19" s="23">
        <f t="shared" si="12"/>
        <v>607393879.29999995</v>
      </c>
      <c r="U19" s="23">
        <f t="shared" si="13"/>
        <v>1055497249.6637498</v>
      </c>
      <c r="V19" s="23">
        <f t="shared" si="5"/>
        <v>30368342.46125</v>
      </c>
      <c r="W19" s="23" t="s">
        <v>109</v>
      </c>
    </row>
    <row r="20" spans="1:23" x14ac:dyDescent="0.25">
      <c r="A20">
        <v>13</v>
      </c>
      <c r="B20" s="2">
        <v>5.1041740000000004</v>
      </c>
      <c r="C20" s="2">
        <v>4.6082210000000003</v>
      </c>
      <c r="D20" s="2">
        <v>88.103449999999995</v>
      </c>
      <c r="E20" s="2">
        <v>110.49079999999999</v>
      </c>
      <c r="F20" s="2">
        <v>636.39110000000005</v>
      </c>
      <c r="G20" s="2">
        <v>633.75490000000002</v>
      </c>
      <c r="H20" s="2">
        <v>593.8886</v>
      </c>
      <c r="I20">
        <f t="shared" si="6"/>
        <v>166588.1097</v>
      </c>
      <c r="J20">
        <f t="shared" si="7"/>
        <v>151469.94949500001</v>
      </c>
      <c r="K20" s="24">
        <f t="shared" si="0"/>
        <v>1500.9426836</v>
      </c>
      <c r="L20" s="24">
        <f t="shared" si="1"/>
        <v>1379.4207070699999</v>
      </c>
      <c r="M20" s="2">
        <f t="shared" si="2"/>
        <v>864.55158359999996</v>
      </c>
      <c r="N20" s="2">
        <f t="shared" si="3"/>
        <v>745.66580706999991</v>
      </c>
      <c r="O20">
        <f t="shared" si="8"/>
        <v>198.59424999999999</v>
      </c>
      <c r="P20">
        <f t="shared" si="4"/>
        <v>9.7123950000000008</v>
      </c>
      <c r="Q20" s="27">
        <f t="shared" si="9"/>
        <v>28722239.090000004</v>
      </c>
      <c r="R20" s="27">
        <f t="shared" si="10"/>
        <v>12679930.001249999</v>
      </c>
      <c r="S20" s="27">
        <f t="shared" si="11"/>
        <v>460783300.36499989</v>
      </c>
      <c r="T20" s="27">
        <f t="shared" si="12"/>
        <v>636116118.38999999</v>
      </c>
      <c r="U20" s="27">
        <f t="shared" si="13"/>
        <v>1096899418.7549999</v>
      </c>
      <c r="V20" s="27">
        <f t="shared" si="5"/>
        <v>41402169.091250002</v>
      </c>
    </row>
    <row r="21" spans="1:23" x14ac:dyDescent="0.25">
      <c r="A21">
        <v>14</v>
      </c>
      <c r="B21" s="2">
        <v>4.3415239999999997</v>
      </c>
      <c r="C21" s="2">
        <v>3.6129229999999999</v>
      </c>
      <c r="D21" s="2">
        <v>63.995539999999998</v>
      </c>
      <c r="E21" s="2">
        <v>78.167490000000001</v>
      </c>
      <c r="F21" s="2">
        <v>624.85479999999995</v>
      </c>
      <c r="G21" s="2">
        <v>628.14499999999998</v>
      </c>
      <c r="H21" s="2">
        <v>593.33619999999996</v>
      </c>
      <c r="I21">
        <f t="shared" si="6"/>
        <v>174511.391</v>
      </c>
      <c r="J21">
        <f t="shared" si="7"/>
        <v>155426.10018000001</v>
      </c>
      <c r="K21" s="24">
        <f t="shared" si="0"/>
        <v>1405.863308</v>
      </c>
      <c r="L21" s="24">
        <f t="shared" si="1"/>
        <v>1324.0345974799998</v>
      </c>
      <c r="M21" s="2">
        <f t="shared" si="2"/>
        <v>781.00850800000001</v>
      </c>
      <c r="N21" s="2">
        <f t="shared" si="3"/>
        <v>695.88959747999979</v>
      </c>
      <c r="O21">
        <f t="shared" si="8"/>
        <v>142.16302999999999</v>
      </c>
      <c r="P21">
        <f t="shared" si="4"/>
        <v>7.954447</v>
      </c>
      <c r="Q21" s="27">
        <f t="shared" si="9"/>
        <v>23758863.969999999</v>
      </c>
      <c r="R21" s="27">
        <f t="shared" si="10"/>
        <v>9107336.7922499999</v>
      </c>
      <c r="S21" s="27">
        <f t="shared" si="11"/>
        <v>469890637.15724987</v>
      </c>
      <c r="T21" s="27">
        <f t="shared" si="12"/>
        <v>659874982.36000001</v>
      </c>
      <c r="U21" s="27">
        <f t="shared" si="13"/>
        <v>1129765619.5172498</v>
      </c>
      <c r="V21" s="27">
        <f t="shared" si="5"/>
        <v>32866200.762249999</v>
      </c>
    </row>
    <row r="22" spans="1:23" x14ac:dyDescent="0.25">
      <c r="A22">
        <v>15</v>
      </c>
      <c r="B22" s="2">
        <v>3.950332</v>
      </c>
      <c r="C22" s="2">
        <v>3.1779839999999999</v>
      </c>
      <c r="D22" s="2">
        <v>51.813220000000001</v>
      </c>
      <c r="E22" s="2">
        <v>64.11551</v>
      </c>
      <c r="F22" s="2">
        <v>622.88610000000006</v>
      </c>
      <c r="G22" s="2">
        <v>626.08140000000003</v>
      </c>
      <c r="H22" s="2">
        <v>591.48329999999999</v>
      </c>
      <c r="I22">
        <f t="shared" si="6"/>
        <v>181720.7469</v>
      </c>
      <c r="J22">
        <f t="shared" si="7"/>
        <v>158905.99266000002</v>
      </c>
      <c r="K22" s="24">
        <f t="shared" si="0"/>
        <v>1319.3510372000001</v>
      </c>
      <c r="L22" s="24">
        <f t="shared" si="1"/>
        <v>1275.3161027599999</v>
      </c>
      <c r="M22" s="2">
        <f t="shared" si="2"/>
        <v>696.46493720000001</v>
      </c>
      <c r="N22" s="2">
        <f t="shared" si="3"/>
        <v>649.23470275999989</v>
      </c>
      <c r="O22">
        <f t="shared" si="8"/>
        <v>115.92873</v>
      </c>
      <c r="P22">
        <f t="shared" si="4"/>
        <v>7.1283159999999999</v>
      </c>
      <c r="Q22" s="27">
        <f t="shared" si="9"/>
        <v>21378496.760000002</v>
      </c>
      <c r="R22" s="27">
        <f t="shared" si="10"/>
        <v>7414452.4477500003</v>
      </c>
      <c r="S22" s="27">
        <f t="shared" si="11"/>
        <v>477305089.60499984</v>
      </c>
      <c r="T22" s="27">
        <f t="shared" si="12"/>
        <v>681253479.12</v>
      </c>
      <c r="U22" s="27">
        <f t="shared" si="13"/>
        <v>1158558568.7249999</v>
      </c>
      <c r="V22" s="27">
        <f t="shared" si="5"/>
        <v>28792949.20775</v>
      </c>
    </row>
    <row r="23" spans="1:23" x14ac:dyDescent="0.25">
      <c r="A23">
        <v>16</v>
      </c>
      <c r="B23" s="2">
        <v>3.6300759999999999</v>
      </c>
      <c r="C23" s="2">
        <v>2.831607</v>
      </c>
      <c r="D23" s="2">
        <v>41.986060000000002</v>
      </c>
      <c r="E23" s="2">
        <v>52.981020000000001</v>
      </c>
      <c r="F23" s="2">
        <v>616.19590000000005</v>
      </c>
      <c r="G23" s="2">
        <v>622.55370000000005</v>
      </c>
      <c r="H23" s="2">
        <v>591.85180000000003</v>
      </c>
      <c r="I23">
        <f t="shared" si="6"/>
        <v>188345.63560000001</v>
      </c>
      <c r="J23">
        <f t="shared" si="7"/>
        <v>162006.60232500001</v>
      </c>
      <c r="K23" s="24">
        <f t="shared" si="0"/>
        <v>1239.8523728</v>
      </c>
      <c r="L23" s="24">
        <f t="shared" si="1"/>
        <v>1231.9075674499995</v>
      </c>
      <c r="M23" s="2">
        <f t="shared" si="2"/>
        <v>623.65647279999996</v>
      </c>
      <c r="N23" s="2">
        <f t="shared" si="3"/>
        <v>609.35386744999948</v>
      </c>
      <c r="O23">
        <f t="shared" si="8"/>
        <v>94.96708000000001</v>
      </c>
      <c r="P23">
        <f t="shared" si="4"/>
        <v>6.4616829999999998</v>
      </c>
      <c r="Q23" s="27">
        <f t="shared" si="9"/>
        <v>19450996.73</v>
      </c>
      <c r="R23" s="27">
        <f t="shared" si="10"/>
        <v>6058744.938000001</v>
      </c>
      <c r="S23" s="27">
        <f t="shared" si="11"/>
        <v>483363834.54299986</v>
      </c>
      <c r="T23" s="27">
        <f t="shared" si="12"/>
        <v>700704475.85000002</v>
      </c>
      <c r="U23" s="27">
        <f t="shared" si="13"/>
        <v>1184068310.3929999</v>
      </c>
      <c r="V23" s="27">
        <f t="shared" si="5"/>
        <v>25509741.668000001</v>
      </c>
    </row>
    <row r="24" spans="1:23" s="82" customFormat="1" x14ac:dyDescent="0.25">
      <c r="A24" s="82">
        <v>17</v>
      </c>
      <c r="B24" s="83">
        <v>3.0376940000000001</v>
      </c>
      <c r="C24" s="83">
        <v>2.508305</v>
      </c>
      <c r="D24" s="83">
        <v>33.282760000000003</v>
      </c>
      <c r="E24" s="83">
        <v>42.65831</v>
      </c>
      <c r="F24" s="83">
        <v>613.49450000000002</v>
      </c>
      <c r="G24" s="83">
        <v>622.37509999999997</v>
      </c>
      <c r="H24" s="83">
        <v>593.27470000000005</v>
      </c>
      <c r="I24" s="82">
        <f t="shared" si="6"/>
        <v>193889.42715</v>
      </c>
      <c r="J24" s="82">
        <f t="shared" si="7"/>
        <v>164753.19630000001</v>
      </c>
      <c r="K24" s="82">
        <f t="shared" si="0"/>
        <v>1173.3268742</v>
      </c>
      <c r="L24" s="82">
        <f t="shared" si="1"/>
        <v>1193.4552517999996</v>
      </c>
      <c r="M24" s="83">
        <f t="shared" si="2"/>
        <v>559.8323742</v>
      </c>
      <c r="N24" s="83">
        <f t="shared" si="3"/>
        <v>571.08015179999961</v>
      </c>
      <c r="O24" s="82">
        <f t="shared" si="8"/>
        <v>75.941069999999996</v>
      </c>
      <c r="P24" s="82">
        <f t="shared" si="4"/>
        <v>5.5459990000000001</v>
      </c>
      <c r="Q24" s="82">
        <f t="shared" si="9"/>
        <v>16580771.050000003</v>
      </c>
      <c r="R24" s="82">
        <f t="shared" si="10"/>
        <v>4835334.8902500002</v>
      </c>
      <c r="S24" s="82">
        <f t="shared" si="11"/>
        <v>488199169.43324989</v>
      </c>
      <c r="T24" s="82">
        <f t="shared" si="12"/>
        <v>717285246.89999998</v>
      </c>
      <c r="U24" s="82">
        <f t="shared" si="13"/>
        <v>1205484416.3332498</v>
      </c>
      <c r="V24" s="82">
        <f t="shared" si="5"/>
        <v>21416105.940250002</v>
      </c>
      <c r="W24" s="82" t="s">
        <v>110</v>
      </c>
    </row>
    <row r="25" spans="1:23" s="82" customFormat="1" x14ac:dyDescent="0.25">
      <c r="A25" s="82">
        <v>18</v>
      </c>
      <c r="B25" s="83">
        <v>2.3740230000000002</v>
      </c>
      <c r="C25" s="84" t="s">
        <v>107</v>
      </c>
      <c r="D25" s="83">
        <v>26.011189999999999</v>
      </c>
      <c r="E25" s="84" t="s">
        <v>107</v>
      </c>
      <c r="F25" s="83">
        <v>618.09979999999996</v>
      </c>
      <c r="G25" s="84" t="s">
        <v>107</v>
      </c>
      <c r="H25" s="84">
        <v>605.19060000000002</v>
      </c>
      <c r="I25" s="82">
        <f t="shared" si="6"/>
        <v>198222.01912499999</v>
      </c>
      <c r="J25" s="84" t="s">
        <v>107</v>
      </c>
      <c r="K25" s="82">
        <f t="shared" si="0"/>
        <v>1121.3357704999999</v>
      </c>
      <c r="L25" s="84" t="s">
        <v>107</v>
      </c>
      <c r="M25" s="83">
        <f>K25-F25</f>
        <v>503.23597049999989</v>
      </c>
      <c r="N25" s="84" t="s">
        <v>107</v>
      </c>
      <c r="O25" s="82">
        <f>+D25</f>
        <v>26.011189999999999</v>
      </c>
      <c r="P25" s="82">
        <f>+B25</f>
        <v>2.3740230000000002</v>
      </c>
      <c r="Q25" s="82">
        <f>+((B25*5))*365*1000*$N$3</f>
        <v>8665183.9500000011</v>
      </c>
      <c r="R25" s="82">
        <f>+((D25*5))*365*$N$4</f>
        <v>2136168.9787500002</v>
      </c>
      <c r="S25" s="82">
        <f t="shared" si="11"/>
        <v>490335338.41199988</v>
      </c>
      <c r="T25" s="82">
        <f t="shared" si="12"/>
        <v>725950430.85000002</v>
      </c>
      <c r="U25" s="82">
        <f t="shared" si="13"/>
        <v>1216285769.2619998</v>
      </c>
      <c r="V25" s="82">
        <f t="shared" si="5"/>
        <v>10801352.928750001</v>
      </c>
      <c r="W25" s="82" t="s">
        <v>111</v>
      </c>
    </row>
    <row r="26" spans="1:23" x14ac:dyDescent="0.25">
      <c r="A26" s="56"/>
      <c r="B26" s="54"/>
      <c r="C26" s="58"/>
      <c r="D26" s="54"/>
      <c r="E26" s="58"/>
      <c r="F26" s="54"/>
      <c r="G26" s="58"/>
      <c r="H26" s="58"/>
      <c r="I26" s="56"/>
      <c r="J26" s="58"/>
      <c r="K26" s="56"/>
      <c r="L26" s="58"/>
      <c r="M26" s="54"/>
      <c r="N26" s="58"/>
      <c r="O26" s="56"/>
      <c r="P26" s="56"/>
      <c r="Q26" s="56"/>
      <c r="R26" s="56"/>
      <c r="S26" s="56"/>
      <c r="T26" s="56"/>
      <c r="U26" s="56"/>
      <c r="V26" s="56"/>
    </row>
    <row r="27" spans="1:23" x14ac:dyDescent="0.25">
      <c r="A27" s="56"/>
      <c r="B27" s="54"/>
      <c r="C27" s="58"/>
      <c r="D27" s="54"/>
      <c r="E27" s="58"/>
      <c r="F27" s="54"/>
      <c r="G27" s="58"/>
      <c r="H27" s="58"/>
      <c r="I27" s="56"/>
      <c r="J27" s="58"/>
      <c r="K27" s="56"/>
      <c r="L27" s="58"/>
      <c r="M27" s="54"/>
      <c r="N27" s="58"/>
      <c r="O27" s="56"/>
      <c r="P27" s="56"/>
      <c r="Q27" s="56"/>
      <c r="R27" s="56"/>
      <c r="S27" s="56"/>
      <c r="T27" s="56"/>
      <c r="U27" s="56"/>
      <c r="V27" s="56"/>
    </row>
    <row r="28" spans="1:23" x14ac:dyDescent="0.25">
      <c r="A28" s="56"/>
      <c r="B28" s="54"/>
      <c r="C28" s="58"/>
      <c r="D28" s="54"/>
      <c r="E28" s="58"/>
      <c r="F28" s="54"/>
      <c r="G28" s="58"/>
      <c r="H28" s="58"/>
      <c r="I28" s="56"/>
      <c r="J28" s="58"/>
      <c r="K28" s="56"/>
      <c r="L28" s="58"/>
      <c r="M28" s="54"/>
      <c r="N28" s="58"/>
      <c r="O28" s="56"/>
      <c r="P28" s="56"/>
      <c r="Q28" s="56"/>
      <c r="R28" s="56"/>
      <c r="S28" s="56"/>
      <c r="T28" s="56"/>
      <c r="U28" s="56"/>
      <c r="V28" s="56"/>
    </row>
    <row r="30" spans="1:23" x14ac:dyDescent="0.25">
      <c r="A30" s="124" t="s">
        <v>132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spans="1:23" x14ac:dyDescent="0.2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1:23" x14ac:dyDescent="0.25">
      <c r="A32" s="96" t="s">
        <v>112</v>
      </c>
      <c r="B32" s="96"/>
      <c r="C32" s="96"/>
      <c r="D32" s="96"/>
      <c r="E32" s="96"/>
      <c r="F32" s="96"/>
      <c r="G32" s="96"/>
      <c r="H32" s="96"/>
      <c r="I32" s="96"/>
      <c r="J32" s="85"/>
      <c r="K32" s="85"/>
      <c r="L32" s="85"/>
      <c r="M32" s="23" t="s">
        <v>51</v>
      </c>
      <c r="N32" s="23">
        <v>2</v>
      </c>
    </row>
    <row r="33" spans="1:22" x14ac:dyDescent="0.25">
      <c r="A33" s="85"/>
      <c r="B33" s="85"/>
      <c r="C33" s="85"/>
      <c r="I33" s="85"/>
      <c r="J33" s="85"/>
      <c r="K33" s="85"/>
      <c r="L33" s="85"/>
      <c r="M33" s="23" t="s">
        <v>50</v>
      </c>
      <c r="N33" s="23">
        <v>45</v>
      </c>
    </row>
    <row r="34" spans="1:22" x14ac:dyDescent="0.25">
      <c r="A34" s="85"/>
      <c r="B34" s="85"/>
      <c r="C34" s="85"/>
      <c r="I34" s="85"/>
      <c r="J34" s="85"/>
      <c r="K34" s="85"/>
      <c r="L34" s="85"/>
    </row>
    <row r="35" spans="1:22" x14ac:dyDescent="0.25">
      <c r="A35" s="108" t="s">
        <v>89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45" x14ac:dyDescent="0.25">
      <c r="A36" t="s">
        <v>3</v>
      </c>
      <c r="B36" t="s">
        <v>78</v>
      </c>
      <c r="C36" t="s">
        <v>79</v>
      </c>
      <c r="D36" s="29" t="s">
        <v>44</v>
      </c>
      <c r="E36" s="29" t="s">
        <v>45</v>
      </c>
      <c r="F36" s="84" t="s">
        <v>48</v>
      </c>
      <c r="G36" s="84" t="s">
        <v>49</v>
      </c>
      <c r="H36" s="29" t="s">
        <v>133</v>
      </c>
      <c r="I36" t="s">
        <v>10</v>
      </c>
      <c r="J36" t="s">
        <v>11</v>
      </c>
      <c r="K36" s="25" t="s">
        <v>12</v>
      </c>
      <c r="L36" s="25" t="s">
        <v>13</v>
      </c>
      <c r="M36" s="29" t="s">
        <v>58</v>
      </c>
      <c r="N36" s="29" t="s">
        <v>59</v>
      </c>
      <c r="O36" s="29" t="s">
        <v>47</v>
      </c>
      <c r="P36" s="29" t="s">
        <v>46</v>
      </c>
      <c r="Q36" s="26" t="s">
        <v>53</v>
      </c>
      <c r="R36" s="26" t="s">
        <v>52</v>
      </c>
      <c r="S36" s="26" t="s">
        <v>55</v>
      </c>
      <c r="T36" s="26" t="s">
        <v>56</v>
      </c>
      <c r="U36" s="26" t="s">
        <v>54</v>
      </c>
      <c r="V36" s="26" t="s">
        <v>57</v>
      </c>
    </row>
    <row r="37" spans="1:22" x14ac:dyDescent="0.25">
      <c r="A37">
        <v>1</v>
      </c>
      <c r="B37" s="2">
        <v>15.919650000000001</v>
      </c>
      <c r="C37" s="2">
        <v>25.152979999999999</v>
      </c>
      <c r="D37" s="2">
        <v>521.9896</v>
      </c>
      <c r="E37" s="2">
        <v>824.72910000000002</v>
      </c>
      <c r="F37" s="83"/>
      <c r="G37" s="83"/>
      <c r="H37" s="2">
        <v>629.19730000000004</v>
      </c>
      <c r="I37">
        <f>365*B37*5</f>
        <v>29053.361250000002</v>
      </c>
      <c r="J37">
        <f>365*C37*3</f>
        <v>27542.5131</v>
      </c>
      <c r="K37" s="24">
        <f t="shared" ref="K37:K54" si="14">3500-0.012*I37</f>
        <v>3151.3596649999999</v>
      </c>
      <c r="L37" s="24">
        <f t="shared" ref="L37:L53" si="15">3500-0.014*J37</f>
        <v>3114.4048166000002</v>
      </c>
      <c r="M37" s="2">
        <f>K37-F37</f>
        <v>3151.3596649999999</v>
      </c>
      <c r="N37" s="2">
        <f t="shared" ref="N37" si="16">L37-G37</f>
        <v>3114.4048166000002</v>
      </c>
      <c r="O37">
        <f>+D37+E37</f>
        <v>1346.7186999999999</v>
      </c>
      <c r="P37">
        <f t="shared" ref="P37:P53" si="17">+B37+C37</f>
        <v>41.072630000000004</v>
      </c>
      <c r="Q37" s="27">
        <f>+((B37*5)+(C37*3))*365*1000*$N$3</f>
        <v>113191748.7</v>
      </c>
      <c r="R37" s="27">
        <f>+((D37*5)+(E37*3))*365*$N$4</f>
        <v>83506922.302499995</v>
      </c>
      <c r="S37" s="27">
        <f>+R37</f>
        <v>83506922.302499995</v>
      </c>
      <c r="T37" s="27">
        <f>+Q37</f>
        <v>113191748.7</v>
      </c>
      <c r="U37" s="27">
        <f>(+Q37+R37)</f>
        <v>196698671.0025</v>
      </c>
      <c r="V37" s="27">
        <f>+Q37+R37</f>
        <v>196698671.0025</v>
      </c>
    </row>
    <row r="38" spans="1:22" x14ac:dyDescent="0.25">
      <c r="A38">
        <v>2</v>
      </c>
      <c r="B38" s="2">
        <v>11.85355</v>
      </c>
      <c r="C38" s="2">
        <v>17.083020000000001</v>
      </c>
      <c r="D38" s="2">
        <v>388.66609999999997</v>
      </c>
      <c r="E38" s="2">
        <v>560.12720000000002</v>
      </c>
      <c r="F38" s="83"/>
      <c r="G38" s="83"/>
      <c r="H38" s="2">
        <v>661.41849999999999</v>
      </c>
      <c r="I38">
        <f>365*B38*5+I37</f>
        <v>50686.090000000004</v>
      </c>
      <c r="J38">
        <f>365*C38*3+J37</f>
        <v>46248.42</v>
      </c>
      <c r="K38" s="24">
        <f t="shared" si="14"/>
        <v>2891.76692</v>
      </c>
      <c r="L38" s="24">
        <f t="shared" si="15"/>
        <v>2852.5221200000001</v>
      </c>
      <c r="M38" s="2">
        <f t="shared" ref="M38:M54" si="18">K38-F38</f>
        <v>2891.76692</v>
      </c>
      <c r="N38" s="2">
        <f>L38-G38</f>
        <v>2852.5221200000001</v>
      </c>
      <c r="O38">
        <f>+D38+E38</f>
        <v>948.79330000000004</v>
      </c>
      <c r="P38">
        <f t="shared" si="17"/>
        <v>28.936570000000003</v>
      </c>
      <c r="Q38" s="27">
        <f>+((B38*5)+(C38*3))*365*1000*$N$3</f>
        <v>80677271.299999997</v>
      </c>
      <c r="R38" s="27">
        <f>+((D38*5)+(E38*3))*365*$N$4</f>
        <v>59519471.242499992</v>
      </c>
      <c r="S38" s="27">
        <f>+R38+S37</f>
        <v>143026393.54499999</v>
      </c>
      <c r="T38" s="27">
        <f>+Q38+T37</f>
        <v>193869020</v>
      </c>
      <c r="U38" s="27">
        <f>+V38+U37</f>
        <v>336895413.54499996</v>
      </c>
      <c r="V38" s="27">
        <f t="shared" ref="V38:V54" si="19">+Q38+R38</f>
        <v>140196742.54249999</v>
      </c>
    </row>
    <row r="39" spans="1:22" x14ac:dyDescent="0.25">
      <c r="A39">
        <v>3</v>
      </c>
      <c r="B39" s="2">
        <v>9.7654800000000002</v>
      </c>
      <c r="C39" s="2">
        <v>14.73747</v>
      </c>
      <c r="D39" s="2">
        <v>320.2004</v>
      </c>
      <c r="E39" s="2">
        <v>483.2199</v>
      </c>
      <c r="F39" s="83"/>
      <c r="G39" s="83"/>
      <c r="H39" s="2">
        <v>689.77300000000002</v>
      </c>
      <c r="I39">
        <f t="shared" ref="I39:I54" si="20">365*B39*5+I38</f>
        <v>68508.091</v>
      </c>
      <c r="J39">
        <f t="shared" ref="J39:J53" si="21">365*C39*3+J38</f>
        <v>62385.949649999995</v>
      </c>
      <c r="K39" s="24">
        <f t="shared" si="14"/>
        <v>2677.902908</v>
      </c>
      <c r="L39" s="24">
        <f t="shared" si="15"/>
        <v>2626.5967049000001</v>
      </c>
      <c r="M39" s="2">
        <f t="shared" si="18"/>
        <v>2677.902908</v>
      </c>
      <c r="N39" s="2">
        <f t="shared" ref="N39:N53" si="22">L39-G39</f>
        <v>2626.5967049000001</v>
      </c>
      <c r="O39">
        <f t="shared" ref="O39:O53" si="23">+D39+E39</f>
        <v>803.4203</v>
      </c>
      <c r="P39">
        <f t="shared" si="17"/>
        <v>24.502949999999998</v>
      </c>
      <c r="Q39" s="27">
        <f t="shared" ref="Q39:Q53" si="24">+((B39*5)+(C39*3))*365*1000*$N$3</f>
        <v>67919061.299999982</v>
      </c>
      <c r="R39" s="27">
        <f t="shared" ref="R39:R53" si="25">+((D39*5)+(E39*3))*365*$N$4</f>
        <v>50107118.422499992</v>
      </c>
      <c r="S39" s="27">
        <f t="shared" ref="S39:S54" si="26">+R39+S38</f>
        <v>193133511.96749997</v>
      </c>
      <c r="T39" s="27">
        <f t="shared" ref="T39:T54" si="27">+Q39+T38</f>
        <v>261788081.29999998</v>
      </c>
      <c r="U39" s="27">
        <f t="shared" ref="U39:U54" si="28">+V39+U38</f>
        <v>454921593.26749992</v>
      </c>
      <c r="V39" s="27">
        <f t="shared" si="19"/>
        <v>118026179.72249997</v>
      </c>
    </row>
    <row r="40" spans="1:22" x14ac:dyDescent="0.25">
      <c r="A40">
        <v>4</v>
      </c>
      <c r="B40" s="2">
        <v>7.9526979999999998</v>
      </c>
      <c r="C40" s="2">
        <v>13.03497</v>
      </c>
      <c r="D40" s="2">
        <v>260.7611</v>
      </c>
      <c r="E40" s="2">
        <v>427.3974</v>
      </c>
      <c r="F40" s="83"/>
      <c r="G40" s="83"/>
      <c r="H40" s="2">
        <v>702.2636</v>
      </c>
      <c r="I40">
        <f t="shared" si="20"/>
        <v>83021.764850000007</v>
      </c>
      <c r="J40">
        <f t="shared" si="21"/>
        <v>76659.241799999989</v>
      </c>
      <c r="K40" s="24">
        <f t="shared" si="14"/>
        <v>2503.7388217999996</v>
      </c>
      <c r="L40" s="24">
        <f t="shared" si="15"/>
        <v>2426.7706148000002</v>
      </c>
      <c r="M40" s="2">
        <f t="shared" si="18"/>
        <v>2503.7388217999996</v>
      </c>
      <c r="N40" s="2">
        <f t="shared" si="22"/>
        <v>2426.7706148000002</v>
      </c>
      <c r="O40">
        <f t="shared" si="23"/>
        <v>688.1585</v>
      </c>
      <c r="P40">
        <f t="shared" si="17"/>
        <v>20.987667999999999</v>
      </c>
      <c r="Q40" s="27">
        <f t="shared" si="24"/>
        <v>57573931.999999993</v>
      </c>
      <c r="R40" s="27">
        <f t="shared" si="25"/>
        <v>42475012.222499996</v>
      </c>
      <c r="S40" s="27">
        <f t="shared" si="26"/>
        <v>235608524.18999997</v>
      </c>
      <c r="T40" s="27">
        <f t="shared" si="27"/>
        <v>319362013.29999995</v>
      </c>
      <c r="U40" s="27">
        <f t="shared" si="28"/>
        <v>554970537.48999989</v>
      </c>
      <c r="V40" s="27">
        <f t="shared" si="19"/>
        <v>100048944.2225</v>
      </c>
    </row>
    <row r="41" spans="1:22" x14ac:dyDescent="0.25">
      <c r="A41">
        <v>5</v>
      </c>
      <c r="B41" s="2">
        <v>6.1535229999999999</v>
      </c>
      <c r="C41" s="2">
        <v>11.152329999999999</v>
      </c>
      <c r="D41" s="2">
        <v>201.768</v>
      </c>
      <c r="E41" s="2">
        <v>365.66840000000002</v>
      </c>
      <c r="F41" s="83"/>
      <c r="G41" s="83"/>
      <c r="H41" s="2">
        <v>714.63850000000002</v>
      </c>
      <c r="I41">
        <f t="shared" si="20"/>
        <v>94251.944325000004</v>
      </c>
      <c r="J41">
        <f t="shared" si="21"/>
        <v>88871.043149999983</v>
      </c>
      <c r="K41" s="24">
        <f t="shared" si="14"/>
        <v>2368.9766681000001</v>
      </c>
      <c r="L41" s="24">
        <f t="shared" si="15"/>
        <v>2255.8053958999999</v>
      </c>
      <c r="M41" s="2">
        <f t="shared" si="18"/>
        <v>2368.9766681000001</v>
      </c>
      <c r="N41" s="2">
        <f t="shared" si="22"/>
        <v>2255.8053958999999</v>
      </c>
      <c r="O41">
        <f t="shared" si="23"/>
        <v>567.43640000000005</v>
      </c>
      <c r="P41">
        <f t="shared" si="17"/>
        <v>17.305852999999999</v>
      </c>
      <c r="Q41" s="27">
        <f t="shared" si="24"/>
        <v>46883961.649999999</v>
      </c>
      <c r="R41" s="27">
        <f t="shared" si="25"/>
        <v>34588507.410000004</v>
      </c>
      <c r="S41" s="27">
        <f t="shared" si="26"/>
        <v>270197031.59999996</v>
      </c>
      <c r="T41" s="27">
        <f t="shared" si="27"/>
        <v>366245974.94999993</v>
      </c>
      <c r="U41" s="27">
        <f t="shared" si="28"/>
        <v>636443006.54999995</v>
      </c>
      <c r="V41" s="27">
        <f t="shared" si="19"/>
        <v>81472469.060000002</v>
      </c>
    </row>
    <row r="42" spans="1:22" x14ac:dyDescent="0.25">
      <c r="A42">
        <v>6</v>
      </c>
      <c r="B42" s="2">
        <v>4.2151480000000001</v>
      </c>
      <c r="C42" s="2">
        <v>6.4752419999999997</v>
      </c>
      <c r="D42" s="2">
        <v>138.2106</v>
      </c>
      <c r="E42" s="2">
        <v>212.31370000000001</v>
      </c>
      <c r="F42" s="83"/>
      <c r="G42" s="83"/>
      <c r="H42" s="2">
        <v>766.197</v>
      </c>
      <c r="I42">
        <f t="shared" si="20"/>
        <v>101944.589425</v>
      </c>
      <c r="J42">
        <f t="shared" si="21"/>
        <v>95961.433139999979</v>
      </c>
      <c r="K42" s="24">
        <f t="shared" si="14"/>
        <v>2276.6649269</v>
      </c>
      <c r="L42" s="24">
        <f t="shared" si="15"/>
        <v>2156.5399360400002</v>
      </c>
      <c r="M42" s="2">
        <f t="shared" si="18"/>
        <v>2276.6649269</v>
      </c>
      <c r="N42" s="2">
        <f t="shared" si="22"/>
        <v>2156.5399360400002</v>
      </c>
      <c r="O42">
        <f t="shared" si="23"/>
        <v>350.52430000000004</v>
      </c>
      <c r="P42">
        <f t="shared" si="17"/>
        <v>10.690390000000001</v>
      </c>
      <c r="Q42" s="27">
        <f t="shared" si="24"/>
        <v>29566070.179999996</v>
      </c>
      <c r="R42" s="27">
        <f t="shared" si="25"/>
        <v>21812303.092500001</v>
      </c>
      <c r="S42" s="27">
        <f t="shared" si="26"/>
        <v>292009334.6925</v>
      </c>
      <c r="T42" s="27">
        <f t="shared" si="27"/>
        <v>395812045.12999994</v>
      </c>
      <c r="U42" s="27">
        <f t="shared" si="28"/>
        <v>687821379.82249999</v>
      </c>
      <c r="V42" s="27">
        <f t="shared" si="19"/>
        <v>51378373.272499993</v>
      </c>
    </row>
    <row r="43" spans="1:22" x14ac:dyDescent="0.25">
      <c r="A43">
        <v>7</v>
      </c>
      <c r="B43" s="2"/>
      <c r="C43" s="2">
        <v>10.593640000000001</v>
      </c>
      <c r="D43" s="2"/>
      <c r="E43" s="2"/>
      <c r="F43" s="83"/>
      <c r="G43" s="83"/>
      <c r="H43" s="2"/>
      <c r="I43">
        <f t="shared" si="20"/>
        <v>101944.589425</v>
      </c>
      <c r="J43">
        <f t="shared" si="21"/>
        <v>107561.46893999998</v>
      </c>
      <c r="K43" s="24">
        <f t="shared" si="14"/>
        <v>2276.6649269</v>
      </c>
      <c r="L43" s="24">
        <f t="shared" si="15"/>
        <v>1994.1394348400004</v>
      </c>
      <c r="M43" s="2">
        <f t="shared" si="18"/>
        <v>2276.6649269</v>
      </c>
      <c r="N43" s="2">
        <f t="shared" si="22"/>
        <v>1994.1394348400004</v>
      </c>
      <c r="O43">
        <f t="shared" si="23"/>
        <v>0</v>
      </c>
      <c r="P43">
        <f t="shared" si="17"/>
        <v>10.593640000000001</v>
      </c>
      <c r="Q43" s="27">
        <f t="shared" si="24"/>
        <v>23200071.600000001</v>
      </c>
      <c r="R43" s="27">
        <f t="shared" si="25"/>
        <v>0</v>
      </c>
      <c r="S43" s="27">
        <f t="shared" si="26"/>
        <v>292009334.6925</v>
      </c>
      <c r="T43" s="27">
        <f t="shared" si="27"/>
        <v>419012116.72999996</v>
      </c>
      <c r="U43" s="27">
        <f t="shared" si="28"/>
        <v>711021451.42250001</v>
      </c>
      <c r="V43" s="27">
        <f t="shared" si="19"/>
        <v>23200071.600000001</v>
      </c>
    </row>
    <row r="44" spans="1:22" x14ac:dyDescent="0.25">
      <c r="A44">
        <v>8</v>
      </c>
      <c r="B44" s="2"/>
      <c r="C44" s="2">
        <v>5.9633159999999998</v>
      </c>
      <c r="D44" s="2"/>
      <c r="E44" s="2"/>
      <c r="F44" s="83"/>
      <c r="G44" s="83"/>
      <c r="H44" s="2"/>
      <c r="I44">
        <f t="shared" si="20"/>
        <v>101944.589425</v>
      </c>
      <c r="J44">
        <f t="shared" si="21"/>
        <v>114091.29995999997</v>
      </c>
      <c r="K44" s="24">
        <f t="shared" si="14"/>
        <v>2276.6649269</v>
      </c>
      <c r="L44" s="24">
        <f t="shared" si="15"/>
        <v>1902.7218005600002</v>
      </c>
      <c r="M44" s="2">
        <f t="shared" si="18"/>
        <v>2276.6649269</v>
      </c>
      <c r="N44" s="2">
        <f t="shared" si="22"/>
        <v>1902.7218005600002</v>
      </c>
      <c r="O44">
        <f t="shared" si="23"/>
        <v>0</v>
      </c>
      <c r="P44">
        <f t="shared" si="17"/>
        <v>5.9633159999999998</v>
      </c>
      <c r="Q44" s="27">
        <f t="shared" si="24"/>
        <v>13059662.040000001</v>
      </c>
      <c r="R44" s="27">
        <f t="shared" si="25"/>
        <v>0</v>
      </c>
      <c r="S44" s="27">
        <f t="shared" si="26"/>
        <v>292009334.6925</v>
      </c>
      <c r="T44" s="27">
        <f t="shared" si="27"/>
        <v>432071778.76999998</v>
      </c>
      <c r="U44" s="27">
        <f t="shared" si="28"/>
        <v>724081113.46249998</v>
      </c>
      <c r="V44" s="27">
        <f t="shared" si="19"/>
        <v>13059662.040000001</v>
      </c>
    </row>
    <row r="45" spans="1:22" x14ac:dyDescent="0.25">
      <c r="A45" s="56">
        <v>9</v>
      </c>
      <c r="B45" s="2"/>
      <c r="C45" s="2"/>
      <c r="D45" s="2"/>
      <c r="E45" s="2"/>
      <c r="F45" s="83"/>
      <c r="G45" s="83"/>
      <c r="H45" s="2"/>
      <c r="I45" s="56">
        <f t="shared" si="20"/>
        <v>101944.589425</v>
      </c>
      <c r="J45" s="56">
        <f t="shared" si="21"/>
        <v>114091.29995999997</v>
      </c>
      <c r="K45" s="24">
        <f t="shared" si="14"/>
        <v>2276.6649269</v>
      </c>
      <c r="L45" s="24">
        <f t="shared" si="15"/>
        <v>1902.7218005600002</v>
      </c>
      <c r="M45" s="54">
        <f t="shared" si="18"/>
        <v>2276.6649269</v>
      </c>
      <c r="N45" s="54">
        <f t="shared" si="22"/>
        <v>1902.7218005600002</v>
      </c>
      <c r="O45" s="56">
        <f t="shared" si="23"/>
        <v>0</v>
      </c>
      <c r="P45" s="56">
        <f t="shared" si="17"/>
        <v>0</v>
      </c>
      <c r="Q45" s="27">
        <f t="shared" si="24"/>
        <v>0</v>
      </c>
      <c r="R45" s="27">
        <f t="shared" si="25"/>
        <v>0</v>
      </c>
      <c r="S45" s="27">
        <f t="shared" si="26"/>
        <v>292009334.6925</v>
      </c>
      <c r="T45" s="27">
        <f t="shared" si="27"/>
        <v>432071778.76999998</v>
      </c>
      <c r="U45" s="27">
        <f t="shared" si="28"/>
        <v>724081113.46249998</v>
      </c>
      <c r="V45" s="27">
        <f t="shared" si="19"/>
        <v>0</v>
      </c>
    </row>
    <row r="46" spans="1:22" x14ac:dyDescent="0.25">
      <c r="A46" s="56">
        <v>10</v>
      </c>
      <c r="B46" s="2"/>
      <c r="C46" s="2"/>
      <c r="D46" s="2"/>
      <c r="E46" s="2"/>
      <c r="F46" s="83"/>
      <c r="G46" s="83"/>
      <c r="H46" s="2"/>
      <c r="I46" s="56">
        <f t="shared" si="20"/>
        <v>101944.589425</v>
      </c>
      <c r="J46" s="56">
        <f t="shared" si="21"/>
        <v>114091.29995999997</v>
      </c>
      <c r="K46" s="24">
        <f t="shared" si="14"/>
        <v>2276.6649269</v>
      </c>
      <c r="L46" s="24">
        <f t="shared" si="15"/>
        <v>1902.7218005600002</v>
      </c>
      <c r="M46" s="54">
        <f t="shared" si="18"/>
        <v>2276.6649269</v>
      </c>
      <c r="N46" s="54">
        <f t="shared" si="22"/>
        <v>1902.7218005600002</v>
      </c>
      <c r="O46" s="56">
        <f t="shared" si="23"/>
        <v>0</v>
      </c>
      <c r="P46" s="56">
        <f t="shared" si="17"/>
        <v>0</v>
      </c>
      <c r="Q46" s="27">
        <f t="shared" si="24"/>
        <v>0</v>
      </c>
      <c r="R46" s="27">
        <f t="shared" si="25"/>
        <v>0</v>
      </c>
      <c r="S46" s="27">
        <f t="shared" si="26"/>
        <v>292009334.6925</v>
      </c>
      <c r="T46" s="27">
        <f t="shared" si="27"/>
        <v>432071778.76999998</v>
      </c>
      <c r="U46" s="27">
        <f t="shared" si="28"/>
        <v>724081113.46249998</v>
      </c>
      <c r="V46" s="27">
        <f t="shared" si="19"/>
        <v>0</v>
      </c>
    </row>
    <row r="47" spans="1:22" x14ac:dyDescent="0.25">
      <c r="A47" s="56">
        <v>11</v>
      </c>
      <c r="B47" s="2"/>
      <c r="C47" s="2"/>
      <c r="D47" s="2"/>
      <c r="E47" s="2"/>
      <c r="F47" s="83"/>
      <c r="G47" s="83"/>
      <c r="H47" s="2"/>
      <c r="I47" s="56">
        <f t="shared" si="20"/>
        <v>101944.589425</v>
      </c>
      <c r="J47" s="56">
        <f t="shared" si="21"/>
        <v>114091.29995999997</v>
      </c>
      <c r="K47" s="24">
        <f t="shared" si="14"/>
        <v>2276.6649269</v>
      </c>
      <c r="L47" s="24">
        <f t="shared" si="15"/>
        <v>1902.7218005600002</v>
      </c>
      <c r="M47" s="54">
        <f t="shared" si="18"/>
        <v>2276.6649269</v>
      </c>
      <c r="N47" s="54">
        <f t="shared" si="22"/>
        <v>1902.7218005600002</v>
      </c>
      <c r="O47" s="56">
        <f t="shared" si="23"/>
        <v>0</v>
      </c>
      <c r="P47" s="56">
        <f t="shared" si="17"/>
        <v>0</v>
      </c>
      <c r="Q47" s="27">
        <f t="shared" si="24"/>
        <v>0</v>
      </c>
      <c r="R47" s="27">
        <f t="shared" si="25"/>
        <v>0</v>
      </c>
      <c r="S47" s="27">
        <f t="shared" si="26"/>
        <v>292009334.6925</v>
      </c>
      <c r="T47" s="27">
        <f t="shared" si="27"/>
        <v>432071778.76999998</v>
      </c>
      <c r="U47" s="27">
        <f t="shared" si="28"/>
        <v>724081113.46249998</v>
      </c>
      <c r="V47" s="27">
        <f t="shared" si="19"/>
        <v>0</v>
      </c>
    </row>
    <row r="48" spans="1:22" x14ac:dyDescent="0.25">
      <c r="A48" s="23">
        <v>12</v>
      </c>
      <c r="B48" s="55"/>
      <c r="C48" s="55"/>
      <c r="D48" s="55"/>
      <c r="E48" s="55"/>
      <c r="F48" s="83"/>
      <c r="G48" s="83"/>
      <c r="H48" s="55"/>
      <c r="I48" s="23">
        <f t="shared" si="20"/>
        <v>101944.589425</v>
      </c>
      <c r="J48" s="23">
        <f t="shared" si="21"/>
        <v>114091.29995999997</v>
      </c>
      <c r="K48" s="23">
        <f t="shared" si="14"/>
        <v>2276.6649269</v>
      </c>
      <c r="L48" s="23">
        <f t="shared" si="15"/>
        <v>1902.7218005600002</v>
      </c>
      <c r="M48" s="55">
        <f t="shared" si="18"/>
        <v>2276.6649269</v>
      </c>
      <c r="N48" s="55">
        <f t="shared" si="22"/>
        <v>1902.7218005600002</v>
      </c>
      <c r="O48" s="23">
        <f t="shared" si="23"/>
        <v>0</v>
      </c>
      <c r="P48" s="23">
        <f t="shared" si="17"/>
        <v>0</v>
      </c>
      <c r="Q48" s="23">
        <f t="shared" si="24"/>
        <v>0</v>
      </c>
      <c r="R48" s="23">
        <f t="shared" si="25"/>
        <v>0</v>
      </c>
      <c r="S48" s="23">
        <f t="shared" si="26"/>
        <v>292009334.6925</v>
      </c>
      <c r="T48" s="23">
        <f t="shared" si="27"/>
        <v>432071778.76999998</v>
      </c>
      <c r="U48" s="23">
        <f t="shared" si="28"/>
        <v>724081113.46249998</v>
      </c>
      <c r="V48" s="23">
        <f t="shared" si="19"/>
        <v>0</v>
      </c>
    </row>
    <row r="49" spans="1:22" x14ac:dyDescent="0.25">
      <c r="A49">
        <v>13</v>
      </c>
      <c r="B49" s="2"/>
      <c r="C49" s="2"/>
      <c r="D49" s="2"/>
      <c r="E49" s="2"/>
      <c r="F49" s="83"/>
      <c r="G49" s="83"/>
      <c r="H49" s="2"/>
      <c r="I49">
        <f t="shared" si="20"/>
        <v>101944.589425</v>
      </c>
      <c r="J49">
        <f t="shared" si="21"/>
        <v>114091.29995999997</v>
      </c>
      <c r="K49" s="24">
        <f t="shared" si="14"/>
        <v>2276.6649269</v>
      </c>
      <c r="L49" s="24">
        <f t="shared" si="15"/>
        <v>1902.7218005600002</v>
      </c>
      <c r="M49" s="2">
        <f t="shared" si="18"/>
        <v>2276.6649269</v>
      </c>
      <c r="N49" s="2">
        <f t="shared" si="22"/>
        <v>1902.7218005600002</v>
      </c>
      <c r="O49">
        <f t="shared" si="23"/>
        <v>0</v>
      </c>
      <c r="P49">
        <f t="shared" si="17"/>
        <v>0</v>
      </c>
      <c r="Q49" s="27">
        <f t="shared" si="24"/>
        <v>0</v>
      </c>
      <c r="R49" s="27">
        <f t="shared" si="25"/>
        <v>0</v>
      </c>
      <c r="S49" s="27">
        <f t="shared" si="26"/>
        <v>292009334.6925</v>
      </c>
      <c r="T49" s="27">
        <f t="shared" si="27"/>
        <v>432071778.76999998</v>
      </c>
      <c r="U49" s="27">
        <f t="shared" si="28"/>
        <v>724081113.46249998</v>
      </c>
      <c r="V49" s="27">
        <f t="shared" si="19"/>
        <v>0</v>
      </c>
    </row>
    <row r="50" spans="1:22" x14ac:dyDescent="0.25">
      <c r="A50">
        <v>14</v>
      </c>
      <c r="B50" s="2"/>
      <c r="C50" s="2"/>
      <c r="D50" s="2"/>
      <c r="E50" s="2"/>
      <c r="F50" s="83"/>
      <c r="G50" s="83"/>
      <c r="H50" s="2"/>
      <c r="I50">
        <f t="shared" si="20"/>
        <v>101944.589425</v>
      </c>
      <c r="J50">
        <f t="shared" si="21"/>
        <v>114091.29995999997</v>
      </c>
      <c r="K50" s="24">
        <f t="shared" si="14"/>
        <v>2276.6649269</v>
      </c>
      <c r="L50" s="24">
        <f t="shared" si="15"/>
        <v>1902.7218005600002</v>
      </c>
      <c r="M50" s="2">
        <f t="shared" si="18"/>
        <v>2276.6649269</v>
      </c>
      <c r="N50" s="2">
        <f t="shared" si="22"/>
        <v>1902.7218005600002</v>
      </c>
      <c r="O50">
        <f t="shared" si="23"/>
        <v>0</v>
      </c>
      <c r="P50">
        <f t="shared" si="17"/>
        <v>0</v>
      </c>
      <c r="Q50" s="27">
        <f t="shared" si="24"/>
        <v>0</v>
      </c>
      <c r="R50" s="27">
        <f t="shared" si="25"/>
        <v>0</v>
      </c>
      <c r="S50" s="27">
        <f t="shared" si="26"/>
        <v>292009334.6925</v>
      </c>
      <c r="T50" s="27">
        <f t="shared" si="27"/>
        <v>432071778.76999998</v>
      </c>
      <c r="U50" s="27">
        <f t="shared" si="28"/>
        <v>724081113.46249998</v>
      </c>
      <c r="V50" s="27">
        <f t="shared" si="19"/>
        <v>0</v>
      </c>
    </row>
    <row r="51" spans="1:22" x14ac:dyDescent="0.25">
      <c r="A51">
        <v>15</v>
      </c>
      <c r="B51" s="2"/>
      <c r="C51" s="2"/>
      <c r="D51" s="2"/>
      <c r="E51" s="2"/>
      <c r="F51" s="83"/>
      <c r="G51" s="83"/>
      <c r="H51" s="2"/>
      <c r="I51">
        <f t="shared" si="20"/>
        <v>101944.589425</v>
      </c>
      <c r="J51">
        <f t="shared" si="21"/>
        <v>114091.29995999997</v>
      </c>
      <c r="K51" s="24">
        <f t="shared" si="14"/>
        <v>2276.6649269</v>
      </c>
      <c r="L51" s="24">
        <f t="shared" si="15"/>
        <v>1902.7218005600002</v>
      </c>
      <c r="M51" s="2">
        <f t="shared" si="18"/>
        <v>2276.6649269</v>
      </c>
      <c r="N51" s="2">
        <f t="shared" si="22"/>
        <v>1902.7218005600002</v>
      </c>
      <c r="O51">
        <f t="shared" si="23"/>
        <v>0</v>
      </c>
      <c r="P51">
        <f t="shared" si="17"/>
        <v>0</v>
      </c>
      <c r="Q51" s="27">
        <f t="shared" si="24"/>
        <v>0</v>
      </c>
      <c r="R51" s="27">
        <f t="shared" si="25"/>
        <v>0</v>
      </c>
      <c r="S51" s="27">
        <f t="shared" si="26"/>
        <v>292009334.6925</v>
      </c>
      <c r="T51" s="27">
        <f t="shared" si="27"/>
        <v>432071778.76999998</v>
      </c>
      <c r="U51" s="27">
        <f t="shared" si="28"/>
        <v>724081113.46249998</v>
      </c>
      <c r="V51" s="27">
        <f t="shared" si="19"/>
        <v>0</v>
      </c>
    </row>
    <row r="52" spans="1:22" x14ac:dyDescent="0.25">
      <c r="A52">
        <v>16</v>
      </c>
      <c r="B52" s="2"/>
      <c r="C52" s="2"/>
      <c r="D52" s="2"/>
      <c r="E52" s="2"/>
      <c r="F52" s="83"/>
      <c r="G52" s="83"/>
      <c r="H52" s="2"/>
      <c r="I52">
        <f t="shared" si="20"/>
        <v>101944.589425</v>
      </c>
      <c r="J52">
        <f t="shared" si="21"/>
        <v>114091.29995999997</v>
      </c>
      <c r="K52" s="24">
        <f t="shared" si="14"/>
        <v>2276.6649269</v>
      </c>
      <c r="L52" s="24">
        <f t="shared" si="15"/>
        <v>1902.7218005600002</v>
      </c>
      <c r="M52" s="2">
        <f t="shared" si="18"/>
        <v>2276.6649269</v>
      </c>
      <c r="N52" s="2">
        <f t="shared" si="22"/>
        <v>1902.7218005600002</v>
      </c>
      <c r="O52">
        <f t="shared" si="23"/>
        <v>0</v>
      </c>
      <c r="P52">
        <f t="shared" si="17"/>
        <v>0</v>
      </c>
      <c r="Q52" s="27">
        <f t="shared" si="24"/>
        <v>0</v>
      </c>
      <c r="R52" s="27">
        <f t="shared" si="25"/>
        <v>0</v>
      </c>
      <c r="S52" s="27">
        <f t="shared" si="26"/>
        <v>292009334.6925</v>
      </c>
      <c r="T52" s="27">
        <f t="shared" si="27"/>
        <v>432071778.76999998</v>
      </c>
      <c r="U52" s="27">
        <f t="shared" si="28"/>
        <v>724081113.46249998</v>
      </c>
      <c r="V52" s="27">
        <f t="shared" si="19"/>
        <v>0</v>
      </c>
    </row>
    <row r="53" spans="1:22" x14ac:dyDescent="0.25">
      <c r="A53" s="82">
        <v>17</v>
      </c>
      <c r="B53" s="83"/>
      <c r="C53" s="83"/>
      <c r="D53" s="83"/>
      <c r="E53" s="83"/>
      <c r="F53" s="83"/>
      <c r="G53" s="83"/>
      <c r="H53" s="83"/>
      <c r="I53" s="82">
        <f t="shared" si="20"/>
        <v>101944.589425</v>
      </c>
      <c r="J53" s="82">
        <f t="shared" si="21"/>
        <v>114091.29995999997</v>
      </c>
      <c r="K53" s="82">
        <f t="shared" si="14"/>
        <v>2276.6649269</v>
      </c>
      <c r="L53" s="82">
        <f t="shared" si="15"/>
        <v>1902.7218005600002</v>
      </c>
      <c r="M53" s="83">
        <f t="shared" si="18"/>
        <v>2276.6649269</v>
      </c>
      <c r="N53" s="83">
        <f t="shared" si="22"/>
        <v>1902.7218005600002</v>
      </c>
      <c r="O53" s="82">
        <f t="shared" si="23"/>
        <v>0</v>
      </c>
      <c r="P53" s="82">
        <f t="shared" si="17"/>
        <v>0</v>
      </c>
      <c r="Q53" s="82">
        <f t="shared" si="24"/>
        <v>0</v>
      </c>
      <c r="R53" s="82">
        <f t="shared" si="25"/>
        <v>0</v>
      </c>
      <c r="S53" s="82">
        <f t="shared" si="26"/>
        <v>292009334.6925</v>
      </c>
      <c r="T53" s="82">
        <f t="shared" si="27"/>
        <v>432071778.76999998</v>
      </c>
      <c r="U53" s="82">
        <f t="shared" si="28"/>
        <v>724081113.46249998</v>
      </c>
      <c r="V53" s="82">
        <f t="shared" si="19"/>
        <v>0</v>
      </c>
    </row>
    <row r="54" spans="1:22" x14ac:dyDescent="0.25">
      <c r="A54" s="82">
        <v>18</v>
      </c>
      <c r="B54" s="83"/>
      <c r="C54" s="84"/>
      <c r="D54" s="83"/>
      <c r="E54" s="84"/>
      <c r="F54" s="83"/>
      <c r="G54" s="84"/>
      <c r="H54" s="84"/>
      <c r="I54" s="82">
        <f t="shared" si="20"/>
        <v>101944.589425</v>
      </c>
      <c r="J54" s="84" t="s">
        <v>107</v>
      </c>
      <c r="K54" s="82">
        <f t="shared" si="14"/>
        <v>2276.6649269</v>
      </c>
      <c r="L54" s="84" t="s">
        <v>107</v>
      </c>
      <c r="M54" s="83">
        <f t="shared" si="18"/>
        <v>2276.6649269</v>
      </c>
      <c r="N54" s="84" t="s">
        <v>107</v>
      </c>
      <c r="O54" s="82">
        <f>+D54</f>
        <v>0</v>
      </c>
      <c r="P54" s="82">
        <f>+B54</f>
        <v>0</v>
      </c>
      <c r="Q54" s="82">
        <f>+((B54*5))*365*1000*$N$3</f>
        <v>0</v>
      </c>
      <c r="R54" s="82">
        <f>+((D54*5))*365*$N$4</f>
        <v>0</v>
      </c>
      <c r="S54" s="82">
        <f t="shared" si="26"/>
        <v>292009334.6925</v>
      </c>
      <c r="T54" s="82">
        <f t="shared" si="27"/>
        <v>432071778.76999998</v>
      </c>
      <c r="U54" s="82">
        <f t="shared" si="28"/>
        <v>724081113.46249998</v>
      </c>
      <c r="V54" s="82">
        <f t="shared" si="19"/>
        <v>0</v>
      </c>
    </row>
    <row r="57" spans="1:22" x14ac:dyDescent="0.25">
      <c r="A57" s="124" t="s">
        <v>139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</row>
    <row r="58" spans="1:22" x14ac:dyDescent="0.2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</row>
    <row r="59" spans="1:22" x14ac:dyDescent="0.25">
      <c r="A59" s="96" t="s">
        <v>112</v>
      </c>
      <c r="B59" s="96"/>
      <c r="C59" s="96"/>
      <c r="D59" s="96"/>
      <c r="E59" s="96"/>
      <c r="F59" s="96"/>
      <c r="G59" s="96"/>
      <c r="H59" s="96"/>
      <c r="I59" s="96"/>
      <c r="J59" s="85"/>
      <c r="K59" s="85"/>
      <c r="L59" s="85"/>
      <c r="M59" s="23" t="s">
        <v>51</v>
      </c>
      <c r="N59" s="23">
        <v>2</v>
      </c>
    </row>
    <row r="60" spans="1:22" x14ac:dyDescent="0.25">
      <c r="A60" s="85"/>
      <c r="B60" s="85"/>
      <c r="C60" s="85"/>
      <c r="I60" s="85"/>
      <c r="J60" s="85"/>
      <c r="K60" s="85"/>
      <c r="L60" s="85"/>
      <c r="M60" s="23" t="s">
        <v>50</v>
      </c>
      <c r="N60" s="23">
        <v>45</v>
      </c>
    </row>
    <row r="61" spans="1:22" x14ac:dyDescent="0.25">
      <c r="A61" s="85"/>
      <c r="B61" s="85"/>
      <c r="C61" s="85"/>
      <c r="I61" s="85"/>
      <c r="J61" s="85"/>
      <c r="K61" s="85"/>
      <c r="L61" s="85"/>
    </row>
    <row r="62" spans="1:22" x14ac:dyDescent="0.25">
      <c r="A62" s="108" t="s">
        <v>89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 ht="45" x14ac:dyDescent="0.25">
      <c r="A63" t="s">
        <v>3</v>
      </c>
      <c r="B63" t="s">
        <v>78</v>
      </c>
      <c r="C63" t="s">
        <v>79</v>
      </c>
      <c r="D63" s="29" t="s">
        <v>44</v>
      </c>
      <c r="E63" s="29" t="s">
        <v>45</v>
      </c>
      <c r="F63" s="84" t="s">
        <v>48</v>
      </c>
      <c r="G63" s="84" t="s">
        <v>49</v>
      </c>
      <c r="H63" s="29" t="s">
        <v>133</v>
      </c>
      <c r="I63" t="s">
        <v>10</v>
      </c>
      <c r="J63" t="s">
        <v>11</v>
      </c>
      <c r="K63" s="25" t="s">
        <v>12</v>
      </c>
      <c r="L63" s="25" t="s">
        <v>13</v>
      </c>
      <c r="M63" s="29" t="s">
        <v>58</v>
      </c>
      <c r="N63" s="29" t="s">
        <v>59</v>
      </c>
      <c r="O63" s="29" t="s">
        <v>47</v>
      </c>
      <c r="P63" s="29" t="s">
        <v>46</v>
      </c>
      <c r="Q63" s="26" t="s">
        <v>53</v>
      </c>
      <c r="R63" s="26" t="s">
        <v>52</v>
      </c>
      <c r="S63" s="26" t="s">
        <v>55</v>
      </c>
      <c r="T63" s="26" t="s">
        <v>56</v>
      </c>
      <c r="U63" s="26" t="s">
        <v>54</v>
      </c>
      <c r="V63" s="26" t="s">
        <v>57</v>
      </c>
    </row>
    <row r="64" spans="1:22" x14ac:dyDescent="0.25">
      <c r="A64">
        <v>1</v>
      </c>
      <c r="B64" s="2">
        <v>15.92356</v>
      </c>
      <c r="C64" s="2">
        <v>24.582509999999999</v>
      </c>
      <c r="D64" s="2">
        <v>522.11800000000005</v>
      </c>
      <c r="E64" s="2">
        <v>806.02419999999995</v>
      </c>
      <c r="F64" s="83"/>
      <c r="G64" s="83"/>
      <c r="H64" s="2">
        <v>628.18219999999997</v>
      </c>
      <c r="I64">
        <f>365*B64*5</f>
        <v>29060.496999999999</v>
      </c>
      <c r="J64">
        <f>365*C64*3</f>
        <v>26917.848449999998</v>
      </c>
      <c r="K64" s="24">
        <f t="shared" ref="K64:K81" si="29">3500-0.012*I64</f>
        <v>3151.2740359999998</v>
      </c>
      <c r="L64" s="24">
        <f t="shared" ref="L64:L80" si="30">3500-0.014*J64</f>
        <v>3123.1501217</v>
      </c>
      <c r="M64" s="2">
        <f>K64-F64</f>
        <v>3151.2740359999998</v>
      </c>
      <c r="N64" s="2">
        <f t="shared" ref="N64" si="31">L64-G64</f>
        <v>3123.1501217</v>
      </c>
      <c r="O64">
        <f>+D64+E64</f>
        <v>1328.1422</v>
      </c>
      <c r="P64">
        <f t="shared" ref="P64:P80" si="32">+B64+C64</f>
        <v>40.506070000000001</v>
      </c>
      <c r="Q64" s="27">
        <f>+((B64*5)+(C64*3))*365*1000*$N$3</f>
        <v>111956690.90000001</v>
      </c>
      <c r="R64" s="27">
        <f>+((D64*5)+(E64*3))*365*$N$4</f>
        <v>82595783.204999998</v>
      </c>
      <c r="S64" s="27">
        <f>+R64</f>
        <v>82595783.204999998</v>
      </c>
      <c r="T64" s="27">
        <f>+Q64</f>
        <v>111956690.90000001</v>
      </c>
      <c r="U64" s="27">
        <f>(+Q64+R64)</f>
        <v>194552474.10500002</v>
      </c>
      <c r="V64" s="27">
        <f>+Q64+R64</f>
        <v>194552474.10500002</v>
      </c>
    </row>
    <row r="65" spans="1:22" x14ac:dyDescent="0.25">
      <c r="A65">
        <v>2</v>
      </c>
      <c r="B65" s="2">
        <v>12.8424</v>
      </c>
      <c r="C65" s="2">
        <v>20.781330000000001</v>
      </c>
      <c r="D65" s="2">
        <v>421.08949999999999</v>
      </c>
      <c r="E65" s="2">
        <v>681.38940000000002</v>
      </c>
      <c r="F65" s="83"/>
      <c r="G65" s="83"/>
      <c r="H65" s="2">
        <v>617.37519999999995</v>
      </c>
      <c r="I65">
        <f>365*B65*5+I64</f>
        <v>52497.876999999993</v>
      </c>
      <c r="J65">
        <f>365*C65*3+J64</f>
        <v>49673.404799999997</v>
      </c>
      <c r="K65" s="24">
        <f t="shared" si="29"/>
        <v>2870.0254759999998</v>
      </c>
      <c r="L65" s="24">
        <f t="shared" si="30"/>
        <v>2804.5723327999999</v>
      </c>
      <c r="M65" s="2">
        <f t="shared" ref="M65:M81" si="33">K65-F65</f>
        <v>2870.0254759999998</v>
      </c>
      <c r="N65" s="2">
        <f>L65-G65</f>
        <v>2804.5723327999999</v>
      </c>
      <c r="O65">
        <f>+D65+E65</f>
        <v>1102.4789000000001</v>
      </c>
      <c r="P65">
        <f t="shared" si="32"/>
        <v>33.623730000000002</v>
      </c>
      <c r="Q65" s="27">
        <f>+((B65*5)+(C65*3))*365*1000*$N$3</f>
        <v>92385872.700000003</v>
      </c>
      <c r="R65" s="27">
        <f>+((D65*5)+(E65*3))*365*$N$4</f>
        <v>68157437.872500002</v>
      </c>
      <c r="S65" s="27">
        <f>+R65+S64</f>
        <v>150753221.07749999</v>
      </c>
      <c r="T65" s="27">
        <f>+Q65+T64</f>
        <v>204342563.60000002</v>
      </c>
      <c r="U65" s="27">
        <f>+V65+U64</f>
        <v>355095784.67750001</v>
      </c>
      <c r="V65" s="27">
        <f t="shared" ref="V65:V81" si="34">+Q65+R65</f>
        <v>160543310.57249999</v>
      </c>
    </row>
    <row r="66" spans="1:22" x14ac:dyDescent="0.25">
      <c r="A66">
        <v>3</v>
      </c>
      <c r="B66" s="2">
        <v>10.538589999999999</v>
      </c>
      <c r="C66" s="2">
        <v>17.508790000000001</v>
      </c>
      <c r="D66" s="2">
        <v>345.54989999999998</v>
      </c>
      <c r="E66" s="2">
        <v>574.08759999999995</v>
      </c>
      <c r="F66" s="83"/>
      <c r="G66" s="83"/>
      <c r="H66" s="2">
        <v>611.56600000000003</v>
      </c>
      <c r="I66">
        <f t="shared" ref="I66:I81" si="35">365*B66*5+I65</f>
        <v>71730.803749999992</v>
      </c>
      <c r="J66">
        <f t="shared" ref="J66:J80" si="36">365*C66*3+J65</f>
        <v>68845.529849999992</v>
      </c>
      <c r="K66" s="24">
        <f t="shared" si="29"/>
        <v>2639.2303550000001</v>
      </c>
      <c r="L66" s="24">
        <f t="shared" si="30"/>
        <v>2536.1625821000002</v>
      </c>
      <c r="M66" s="2">
        <f t="shared" si="33"/>
        <v>2639.2303550000001</v>
      </c>
      <c r="N66" s="2">
        <f t="shared" ref="N66:N80" si="37">L66-G66</f>
        <v>2536.1625821000002</v>
      </c>
      <c r="O66">
        <f t="shared" ref="O66:O80" si="38">+D66+E66</f>
        <v>919.63749999999993</v>
      </c>
      <c r="P66">
        <f t="shared" si="32"/>
        <v>28.04738</v>
      </c>
      <c r="Q66" s="27">
        <f t="shared" ref="Q66:Q80" si="39">+((B66*5)+(C66*3))*365*1000*$N$3</f>
        <v>76810103.600000009</v>
      </c>
      <c r="R66" s="27">
        <f t="shared" ref="R66:R80" si="40">+((D66*5)+(E66*3))*365*$N$4</f>
        <v>56666452.027499996</v>
      </c>
      <c r="S66" s="27">
        <f t="shared" ref="S66:S81" si="41">+R66+S65</f>
        <v>207419673.10499999</v>
      </c>
      <c r="T66" s="27">
        <f t="shared" ref="T66:T81" si="42">+Q66+T65</f>
        <v>281152667.20000005</v>
      </c>
      <c r="U66" s="27">
        <f t="shared" ref="U66:U81" si="43">+V66+U65</f>
        <v>488572340.30500001</v>
      </c>
      <c r="V66" s="27">
        <f t="shared" si="34"/>
        <v>133476555.6275</v>
      </c>
    </row>
    <row r="67" spans="1:22" x14ac:dyDescent="0.25">
      <c r="A67">
        <v>4</v>
      </c>
      <c r="B67" s="2">
        <v>8.8057510000000008</v>
      </c>
      <c r="C67" s="2">
        <v>14.547090000000001</v>
      </c>
      <c r="D67" s="2">
        <v>288.7319</v>
      </c>
      <c r="E67" s="2">
        <v>476.9776</v>
      </c>
      <c r="F67" s="83"/>
      <c r="G67" s="83"/>
      <c r="H67" s="2">
        <v>609.17759999999998</v>
      </c>
      <c r="I67">
        <f t="shared" si="35"/>
        <v>87801.299325</v>
      </c>
      <c r="J67">
        <f t="shared" si="36"/>
        <v>84774.593399999998</v>
      </c>
      <c r="K67" s="24">
        <f t="shared" si="29"/>
        <v>2446.3844080999997</v>
      </c>
      <c r="L67" s="24">
        <f t="shared" si="30"/>
        <v>2313.1556923999997</v>
      </c>
      <c r="M67" s="2">
        <f t="shared" si="33"/>
        <v>2446.3844080999997</v>
      </c>
      <c r="N67" s="2">
        <f t="shared" si="37"/>
        <v>2313.1556923999997</v>
      </c>
      <c r="O67">
        <f t="shared" si="38"/>
        <v>765.70949999999993</v>
      </c>
      <c r="P67">
        <f t="shared" si="32"/>
        <v>23.352841000000002</v>
      </c>
      <c r="Q67" s="27">
        <f t="shared" si="39"/>
        <v>63999118.250000007</v>
      </c>
      <c r="R67" s="27">
        <f t="shared" si="40"/>
        <v>47215178.527500004</v>
      </c>
      <c r="S67" s="27">
        <f t="shared" si="41"/>
        <v>254634851.63249999</v>
      </c>
      <c r="T67" s="27">
        <f t="shared" si="42"/>
        <v>345151785.45000005</v>
      </c>
      <c r="U67" s="27">
        <f t="shared" si="43"/>
        <v>599786637.08249998</v>
      </c>
      <c r="V67" s="27">
        <f t="shared" si="34"/>
        <v>111214296.7775</v>
      </c>
    </row>
    <row r="68" spans="1:22" x14ac:dyDescent="0.25">
      <c r="A68">
        <v>5</v>
      </c>
      <c r="B68" s="2">
        <v>7.4594630000000004</v>
      </c>
      <c r="C68" s="2">
        <v>12.14532</v>
      </c>
      <c r="D68" s="2">
        <v>244.58840000000001</v>
      </c>
      <c r="E68" s="2">
        <v>398.22730000000001</v>
      </c>
      <c r="F68" s="83"/>
      <c r="G68" s="83"/>
      <c r="H68" s="2">
        <v>607.79989999999998</v>
      </c>
      <c r="I68">
        <f t="shared" si="35"/>
        <v>101414.8193</v>
      </c>
      <c r="J68">
        <f t="shared" si="36"/>
        <v>98073.718800000002</v>
      </c>
      <c r="K68" s="24">
        <f t="shared" si="29"/>
        <v>2283.0221683999998</v>
      </c>
      <c r="L68" s="24">
        <f t="shared" si="30"/>
        <v>2126.9679367999997</v>
      </c>
      <c r="M68" s="2">
        <f t="shared" si="33"/>
        <v>2283.0221683999998</v>
      </c>
      <c r="N68" s="2">
        <f t="shared" si="37"/>
        <v>2126.9679367999997</v>
      </c>
      <c r="O68">
        <f t="shared" si="38"/>
        <v>642.81569999999999</v>
      </c>
      <c r="P68">
        <f t="shared" si="32"/>
        <v>19.604783000000001</v>
      </c>
      <c r="Q68" s="27">
        <f t="shared" si="39"/>
        <v>53825290.750000007</v>
      </c>
      <c r="R68" s="27">
        <f t="shared" si="40"/>
        <v>39709472.557499997</v>
      </c>
      <c r="S68" s="27">
        <f t="shared" si="41"/>
        <v>294344324.19</v>
      </c>
      <c r="T68" s="27">
        <f t="shared" si="42"/>
        <v>398977076.20000005</v>
      </c>
      <c r="U68" s="27">
        <f t="shared" si="43"/>
        <v>693321400.38999999</v>
      </c>
      <c r="V68" s="27">
        <f t="shared" si="34"/>
        <v>93534763.307500005</v>
      </c>
    </row>
    <row r="69" spans="1:22" x14ac:dyDescent="0.25">
      <c r="A69">
        <v>6</v>
      </c>
      <c r="B69" s="2">
        <v>6.3881870000000003</v>
      </c>
      <c r="C69" s="2">
        <v>10.168559999999999</v>
      </c>
      <c r="D69" s="2">
        <v>209.4623</v>
      </c>
      <c r="E69" s="2">
        <v>333.41210000000001</v>
      </c>
      <c r="F69" s="83"/>
      <c r="G69" s="83"/>
      <c r="H69" s="2">
        <v>634.65719999999999</v>
      </c>
      <c r="I69">
        <f t="shared" si="35"/>
        <v>113073.26057500001</v>
      </c>
      <c r="J69">
        <f t="shared" si="36"/>
        <v>109208.292</v>
      </c>
      <c r="K69" s="24">
        <f t="shared" si="29"/>
        <v>2143.1208730999997</v>
      </c>
      <c r="L69" s="24">
        <f t="shared" si="30"/>
        <v>1971.0839120000001</v>
      </c>
      <c r="M69" s="2">
        <f t="shared" si="33"/>
        <v>2143.1208730999997</v>
      </c>
      <c r="N69" s="2">
        <f t="shared" si="37"/>
        <v>1971.0839120000001</v>
      </c>
      <c r="O69">
        <f t="shared" si="38"/>
        <v>542.87440000000004</v>
      </c>
      <c r="P69">
        <f t="shared" si="32"/>
        <v>16.556747000000001</v>
      </c>
      <c r="Q69" s="27">
        <f t="shared" si="39"/>
        <v>45586028.950000003</v>
      </c>
      <c r="R69" s="27">
        <f t="shared" si="40"/>
        <v>33630972.615000002</v>
      </c>
      <c r="S69" s="27">
        <f t="shared" si="41"/>
        <v>327975296.80500001</v>
      </c>
      <c r="T69" s="27">
        <f t="shared" si="42"/>
        <v>444563105.15000004</v>
      </c>
      <c r="U69" s="27">
        <f t="shared" si="43"/>
        <v>772538401.95499992</v>
      </c>
      <c r="V69" s="27">
        <f t="shared" si="34"/>
        <v>79217001.564999998</v>
      </c>
    </row>
    <row r="70" spans="1:22" x14ac:dyDescent="0.25">
      <c r="A70">
        <v>7</v>
      </c>
      <c r="B70" s="2">
        <v>5.5057489999999998</v>
      </c>
      <c r="C70" s="2">
        <v>8.5216390000000004</v>
      </c>
      <c r="D70" s="2">
        <v>180.52809999999999</v>
      </c>
      <c r="E70" s="2">
        <v>279.41199999999998</v>
      </c>
      <c r="F70" s="83"/>
      <c r="G70" s="83"/>
      <c r="H70" s="2">
        <v>608.54700000000003</v>
      </c>
      <c r="I70">
        <f t="shared" si="35"/>
        <v>123121.2525</v>
      </c>
      <c r="J70">
        <f t="shared" si="36"/>
        <v>118539.486705</v>
      </c>
      <c r="K70" s="24">
        <f t="shared" si="29"/>
        <v>2022.5449699999999</v>
      </c>
      <c r="L70" s="24">
        <f t="shared" si="30"/>
        <v>1840.4471861299999</v>
      </c>
      <c r="M70" s="2">
        <f t="shared" si="33"/>
        <v>2022.5449699999999</v>
      </c>
      <c r="N70" s="2">
        <f t="shared" si="37"/>
        <v>1840.4471861299999</v>
      </c>
      <c r="O70">
        <f t="shared" si="38"/>
        <v>459.94009999999997</v>
      </c>
      <c r="P70">
        <f t="shared" si="32"/>
        <v>14.027388</v>
      </c>
      <c r="Q70" s="27">
        <f t="shared" si="39"/>
        <v>38758373.259999998</v>
      </c>
      <c r="R70" s="27">
        <f t="shared" si="40"/>
        <v>28593896.512499999</v>
      </c>
      <c r="S70" s="27">
        <f t="shared" si="41"/>
        <v>356569193.3175</v>
      </c>
      <c r="T70" s="27">
        <f t="shared" si="42"/>
        <v>483321478.41000003</v>
      </c>
      <c r="U70" s="27">
        <f t="shared" si="43"/>
        <v>839890671.72749996</v>
      </c>
      <c r="V70" s="27">
        <f t="shared" si="34"/>
        <v>67352269.772499993</v>
      </c>
    </row>
    <row r="71" spans="1:22" x14ac:dyDescent="0.25">
      <c r="A71">
        <v>8</v>
      </c>
      <c r="B71" s="2">
        <v>4.7837079999999998</v>
      </c>
      <c r="C71" s="2">
        <v>7.2152599999999998</v>
      </c>
      <c r="D71" s="2">
        <v>156.85310000000001</v>
      </c>
      <c r="E71" s="2">
        <v>236.5778</v>
      </c>
      <c r="F71" s="83"/>
      <c r="G71" s="83"/>
      <c r="H71" s="2">
        <v>610.29780000000005</v>
      </c>
      <c r="I71">
        <f t="shared" si="35"/>
        <v>131851.5196</v>
      </c>
      <c r="J71">
        <f t="shared" si="36"/>
        <v>126440.196405</v>
      </c>
      <c r="K71" s="24">
        <f t="shared" si="29"/>
        <v>1917.7817648</v>
      </c>
      <c r="L71" s="24">
        <f t="shared" si="30"/>
        <v>1729.83725033</v>
      </c>
      <c r="M71" s="2">
        <f t="shared" si="33"/>
        <v>1917.7817648</v>
      </c>
      <c r="N71" s="2">
        <f t="shared" si="37"/>
        <v>1729.83725033</v>
      </c>
      <c r="O71">
        <f t="shared" si="38"/>
        <v>393.43090000000001</v>
      </c>
      <c r="P71">
        <f t="shared" si="32"/>
        <v>11.998968</v>
      </c>
      <c r="Q71" s="27">
        <f t="shared" si="39"/>
        <v>33261953.599999994</v>
      </c>
      <c r="R71" s="27">
        <f t="shared" si="40"/>
        <v>24538931.932499997</v>
      </c>
      <c r="S71" s="27">
        <f t="shared" si="41"/>
        <v>381108125.25</v>
      </c>
      <c r="T71" s="27">
        <f t="shared" si="42"/>
        <v>516583432.00999999</v>
      </c>
      <c r="U71" s="27">
        <f t="shared" si="43"/>
        <v>897691557.25999999</v>
      </c>
      <c r="V71" s="27">
        <f t="shared" si="34"/>
        <v>57800885.532499991</v>
      </c>
    </row>
    <row r="72" spans="1:22" x14ac:dyDescent="0.25">
      <c r="A72" s="56">
        <v>9</v>
      </c>
      <c r="B72" s="2">
        <v>4.1656459999999997</v>
      </c>
      <c r="C72" s="2">
        <v>5.6806070000000002</v>
      </c>
      <c r="D72" s="2">
        <v>136.5874</v>
      </c>
      <c r="E72" s="2">
        <v>186.2587</v>
      </c>
      <c r="F72" s="83"/>
      <c r="G72" s="83"/>
      <c r="H72" s="2">
        <v>611.06690000000003</v>
      </c>
      <c r="I72" s="56">
        <f t="shared" si="35"/>
        <v>139453.82355</v>
      </c>
      <c r="J72" s="56">
        <f t="shared" si="36"/>
        <v>132660.46106999999</v>
      </c>
      <c r="K72" s="24">
        <f t="shared" si="29"/>
        <v>1826.5541174</v>
      </c>
      <c r="L72" s="24">
        <f t="shared" si="30"/>
        <v>1642.75354502</v>
      </c>
      <c r="M72" s="54">
        <f t="shared" si="33"/>
        <v>1826.5541174</v>
      </c>
      <c r="N72" s="54">
        <f t="shared" si="37"/>
        <v>1642.75354502</v>
      </c>
      <c r="O72" s="56">
        <f t="shared" si="38"/>
        <v>322.84609999999998</v>
      </c>
      <c r="P72" s="56">
        <f t="shared" si="32"/>
        <v>9.8462530000000008</v>
      </c>
      <c r="Q72" s="27">
        <f t="shared" si="39"/>
        <v>27645137.229999997</v>
      </c>
      <c r="R72" s="27">
        <f t="shared" si="40"/>
        <v>20395137.6675</v>
      </c>
      <c r="S72" s="27">
        <f t="shared" si="41"/>
        <v>401503262.91750002</v>
      </c>
      <c r="T72" s="27">
        <f t="shared" si="42"/>
        <v>544228569.24000001</v>
      </c>
      <c r="U72" s="27">
        <f t="shared" si="43"/>
        <v>945731832.15750003</v>
      </c>
      <c r="V72" s="27">
        <f t="shared" si="34"/>
        <v>48040274.897499993</v>
      </c>
    </row>
    <row r="73" spans="1:22" x14ac:dyDescent="0.25">
      <c r="A73" s="56">
        <v>10</v>
      </c>
      <c r="B73" s="2">
        <v>3.668364</v>
      </c>
      <c r="C73" s="2">
        <v>4.6194129999999998</v>
      </c>
      <c r="D73" s="2">
        <v>120.282</v>
      </c>
      <c r="E73" s="2">
        <v>151.46379999999999</v>
      </c>
      <c r="F73" s="83"/>
      <c r="G73" s="83"/>
      <c r="H73" s="2">
        <v>613.60770000000002</v>
      </c>
      <c r="I73" s="56">
        <f t="shared" si="35"/>
        <v>146148.58785000001</v>
      </c>
      <c r="J73" s="56">
        <f t="shared" si="36"/>
        <v>137718.71830499999</v>
      </c>
      <c r="K73" s="24">
        <f t="shared" si="29"/>
        <v>1746.2169457999998</v>
      </c>
      <c r="L73" s="24">
        <f t="shared" si="30"/>
        <v>1571.9379437300001</v>
      </c>
      <c r="M73" s="54">
        <f t="shared" si="33"/>
        <v>1746.2169457999998</v>
      </c>
      <c r="N73" s="54">
        <f t="shared" si="37"/>
        <v>1571.9379437300001</v>
      </c>
      <c r="O73" s="56">
        <f t="shared" si="38"/>
        <v>271.74579999999997</v>
      </c>
      <c r="P73" s="56">
        <f t="shared" si="32"/>
        <v>8.2877770000000002</v>
      </c>
      <c r="Q73" s="27">
        <f t="shared" si="39"/>
        <v>23506043.069999997</v>
      </c>
      <c r="R73" s="27">
        <f t="shared" si="40"/>
        <v>17341537.994999997</v>
      </c>
      <c r="S73" s="27">
        <f t="shared" si="41"/>
        <v>418844800.91250002</v>
      </c>
      <c r="T73" s="27">
        <f t="shared" si="42"/>
        <v>567734612.31000006</v>
      </c>
      <c r="U73" s="27">
        <f t="shared" si="43"/>
        <v>986579413.22250009</v>
      </c>
      <c r="V73" s="27">
        <f t="shared" si="34"/>
        <v>40847581.064999998</v>
      </c>
    </row>
    <row r="74" spans="1:22" x14ac:dyDescent="0.25">
      <c r="A74" s="56">
        <v>11</v>
      </c>
      <c r="B74" s="2">
        <v>3.2457229999999999</v>
      </c>
      <c r="C74" s="2">
        <v>3.803528</v>
      </c>
      <c r="D74" s="2">
        <v>106.4241</v>
      </c>
      <c r="E74" s="2">
        <v>124.71210000000001</v>
      </c>
      <c r="F74" s="83"/>
      <c r="G74" s="83"/>
      <c r="H74" s="2">
        <v>615.89570000000003</v>
      </c>
      <c r="I74" s="56">
        <f t="shared" si="35"/>
        <v>152072.03232500001</v>
      </c>
      <c r="J74" s="56">
        <f t="shared" si="36"/>
        <v>141883.581465</v>
      </c>
      <c r="K74" s="24">
        <f t="shared" si="29"/>
        <v>1675.1356120999999</v>
      </c>
      <c r="L74" s="24">
        <f t="shared" si="30"/>
        <v>1513.6298594899999</v>
      </c>
      <c r="M74" s="54">
        <f t="shared" si="33"/>
        <v>1675.1356120999999</v>
      </c>
      <c r="N74" s="54">
        <f t="shared" si="37"/>
        <v>1513.6298594899999</v>
      </c>
      <c r="O74" s="56">
        <f t="shared" si="38"/>
        <v>231.1362</v>
      </c>
      <c r="P74" s="56">
        <f t="shared" si="32"/>
        <v>7.0492509999999999</v>
      </c>
      <c r="Q74" s="27">
        <f t="shared" si="39"/>
        <v>20176615.27</v>
      </c>
      <c r="R74" s="27">
        <f t="shared" si="40"/>
        <v>14885267.940000001</v>
      </c>
      <c r="S74" s="27">
        <f t="shared" si="41"/>
        <v>433730068.85250002</v>
      </c>
      <c r="T74" s="27">
        <f t="shared" si="42"/>
        <v>587911227.58000004</v>
      </c>
      <c r="U74" s="27">
        <f t="shared" si="43"/>
        <v>1021641296.4325001</v>
      </c>
      <c r="V74" s="27">
        <f t="shared" si="34"/>
        <v>35061883.210000001</v>
      </c>
    </row>
    <row r="75" spans="1:22" x14ac:dyDescent="0.25">
      <c r="A75" s="23">
        <v>12</v>
      </c>
      <c r="B75" s="55">
        <v>2.8854730000000002</v>
      </c>
      <c r="C75" s="55">
        <v>3.2312159999999999</v>
      </c>
      <c r="D75" s="55">
        <v>94.611800000000002</v>
      </c>
      <c r="E75" s="55">
        <v>105.9468</v>
      </c>
      <c r="F75" s="83"/>
      <c r="G75" s="83"/>
      <c r="H75" s="55">
        <v>618.44979999999998</v>
      </c>
      <c r="I75" s="23">
        <f t="shared" si="35"/>
        <v>157338.02055000002</v>
      </c>
      <c r="J75" s="23">
        <f t="shared" si="36"/>
        <v>145421.76298500001</v>
      </c>
      <c r="K75" s="23">
        <f t="shared" si="29"/>
        <v>1611.9437533999999</v>
      </c>
      <c r="L75" s="23">
        <f t="shared" si="30"/>
        <v>1464.0953182099997</v>
      </c>
      <c r="M75" s="55">
        <f t="shared" si="33"/>
        <v>1611.9437533999999</v>
      </c>
      <c r="N75" s="55">
        <f t="shared" si="37"/>
        <v>1464.0953182099997</v>
      </c>
      <c r="O75" s="23">
        <f t="shared" si="38"/>
        <v>200.55860000000001</v>
      </c>
      <c r="P75" s="23">
        <f t="shared" si="32"/>
        <v>6.116689</v>
      </c>
      <c r="Q75" s="23">
        <f t="shared" si="39"/>
        <v>17608339.490000002</v>
      </c>
      <c r="R75" s="23">
        <f t="shared" si="40"/>
        <v>12990522.645000001</v>
      </c>
      <c r="S75" s="23">
        <f t="shared" si="41"/>
        <v>446720591.4975</v>
      </c>
      <c r="T75" s="23">
        <f t="shared" si="42"/>
        <v>605519567.07000005</v>
      </c>
      <c r="U75" s="23">
        <f t="shared" si="43"/>
        <v>1052240158.5675001</v>
      </c>
      <c r="V75" s="23">
        <f t="shared" si="34"/>
        <v>30598862.135000005</v>
      </c>
    </row>
    <row r="76" spans="1:22" x14ac:dyDescent="0.25">
      <c r="A76">
        <v>13</v>
      </c>
      <c r="B76" s="2">
        <v>4.8245630000000004</v>
      </c>
      <c r="C76" s="2">
        <v>4.2303680000000004</v>
      </c>
      <c r="D76" s="2">
        <v>79.2226</v>
      </c>
      <c r="E76" s="2">
        <v>98.19999</v>
      </c>
      <c r="F76" s="83"/>
      <c r="G76" s="83"/>
      <c r="H76" s="2">
        <v>595.36919999999998</v>
      </c>
      <c r="I76">
        <f t="shared" si="35"/>
        <v>166142.84802500001</v>
      </c>
      <c r="J76">
        <f t="shared" si="36"/>
        <v>150054.01594500002</v>
      </c>
      <c r="K76" s="24">
        <f t="shared" si="29"/>
        <v>1506.2858236999998</v>
      </c>
      <c r="L76" s="24">
        <f t="shared" si="30"/>
        <v>1399.2437767699998</v>
      </c>
      <c r="M76" s="2">
        <f t="shared" si="33"/>
        <v>1506.2858236999998</v>
      </c>
      <c r="N76" s="2">
        <f t="shared" si="37"/>
        <v>1399.2437767699998</v>
      </c>
      <c r="O76">
        <f t="shared" si="38"/>
        <v>177.42259000000001</v>
      </c>
      <c r="P76">
        <f t="shared" si="32"/>
        <v>9.0549309999999998</v>
      </c>
      <c r="Q76" s="27">
        <f t="shared" si="39"/>
        <v>26874160.870000005</v>
      </c>
      <c r="R76" s="27">
        <f t="shared" si="40"/>
        <v>11344960.532250002</v>
      </c>
      <c r="S76" s="27">
        <f t="shared" si="41"/>
        <v>458065552.02974999</v>
      </c>
      <c r="T76" s="27">
        <f t="shared" si="42"/>
        <v>632393727.94000006</v>
      </c>
      <c r="U76" s="27">
        <f t="shared" si="43"/>
        <v>1090459279.9697502</v>
      </c>
      <c r="V76" s="27">
        <f t="shared" si="34"/>
        <v>38219121.402250007</v>
      </c>
    </row>
    <row r="77" spans="1:22" x14ac:dyDescent="0.25">
      <c r="A77">
        <v>14</v>
      </c>
      <c r="B77" s="2"/>
      <c r="C77" s="2"/>
      <c r="D77" s="2"/>
      <c r="E77" s="2"/>
      <c r="F77" s="83"/>
      <c r="G77" s="83"/>
      <c r="H77" s="2"/>
      <c r="I77">
        <f t="shared" si="35"/>
        <v>166142.84802500001</v>
      </c>
      <c r="J77">
        <f t="shared" si="36"/>
        <v>150054.01594500002</v>
      </c>
      <c r="K77" s="24">
        <f t="shared" si="29"/>
        <v>1506.2858236999998</v>
      </c>
      <c r="L77" s="24">
        <f t="shared" si="30"/>
        <v>1399.2437767699998</v>
      </c>
      <c r="M77" s="2">
        <f t="shared" si="33"/>
        <v>1506.2858236999998</v>
      </c>
      <c r="N77" s="2">
        <f t="shared" si="37"/>
        <v>1399.2437767699998</v>
      </c>
      <c r="O77">
        <f t="shared" si="38"/>
        <v>0</v>
      </c>
      <c r="P77">
        <f t="shared" si="32"/>
        <v>0</v>
      </c>
      <c r="Q77" s="27">
        <f t="shared" si="39"/>
        <v>0</v>
      </c>
      <c r="R77" s="27">
        <f t="shared" si="40"/>
        <v>0</v>
      </c>
      <c r="S77" s="27">
        <f t="shared" si="41"/>
        <v>458065552.02974999</v>
      </c>
      <c r="T77" s="27">
        <f t="shared" si="42"/>
        <v>632393727.94000006</v>
      </c>
      <c r="U77" s="27">
        <f t="shared" si="43"/>
        <v>1090459279.9697502</v>
      </c>
      <c r="V77" s="27">
        <f t="shared" si="34"/>
        <v>0</v>
      </c>
    </row>
    <row r="78" spans="1:22" x14ac:dyDescent="0.25">
      <c r="A78">
        <v>15</v>
      </c>
      <c r="B78" s="2"/>
      <c r="C78" s="2"/>
      <c r="D78" s="2"/>
      <c r="E78" s="2"/>
      <c r="F78" s="83"/>
      <c r="G78" s="83"/>
      <c r="H78" s="2"/>
      <c r="I78">
        <f t="shared" si="35"/>
        <v>166142.84802500001</v>
      </c>
      <c r="J78">
        <f t="shared" si="36"/>
        <v>150054.01594500002</v>
      </c>
      <c r="K78" s="24">
        <f t="shared" si="29"/>
        <v>1506.2858236999998</v>
      </c>
      <c r="L78" s="24">
        <f t="shared" si="30"/>
        <v>1399.2437767699998</v>
      </c>
      <c r="M78" s="2">
        <f t="shared" si="33"/>
        <v>1506.2858236999998</v>
      </c>
      <c r="N78" s="2">
        <f t="shared" si="37"/>
        <v>1399.2437767699998</v>
      </c>
      <c r="O78">
        <f t="shared" si="38"/>
        <v>0</v>
      </c>
      <c r="P78">
        <f t="shared" si="32"/>
        <v>0</v>
      </c>
      <c r="Q78" s="27">
        <f t="shared" si="39"/>
        <v>0</v>
      </c>
      <c r="R78" s="27">
        <f t="shared" si="40"/>
        <v>0</v>
      </c>
      <c r="S78" s="27">
        <f t="shared" si="41"/>
        <v>458065552.02974999</v>
      </c>
      <c r="T78" s="27">
        <f t="shared" si="42"/>
        <v>632393727.94000006</v>
      </c>
      <c r="U78" s="27">
        <f t="shared" si="43"/>
        <v>1090459279.9697502</v>
      </c>
      <c r="V78" s="27">
        <f t="shared" si="34"/>
        <v>0</v>
      </c>
    </row>
    <row r="79" spans="1:22" x14ac:dyDescent="0.25">
      <c r="A79">
        <v>16</v>
      </c>
      <c r="B79" s="2"/>
      <c r="C79" s="2"/>
      <c r="D79" s="2"/>
      <c r="E79" s="2"/>
      <c r="F79" s="83"/>
      <c r="G79" s="83"/>
      <c r="H79" s="2"/>
      <c r="I79">
        <f t="shared" si="35"/>
        <v>166142.84802500001</v>
      </c>
      <c r="J79">
        <f t="shared" si="36"/>
        <v>150054.01594500002</v>
      </c>
      <c r="K79" s="24">
        <f t="shared" si="29"/>
        <v>1506.2858236999998</v>
      </c>
      <c r="L79" s="24">
        <f t="shared" si="30"/>
        <v>1399.2437767699998</v>
      </c>
      <c r="M79" s="2">
        <f t="shared" si="33"/>
        <v>1506.2858236999998</v>
      </c>
      <c r="N79" s="2">
        <f t="shared" si="37"/>
        <v>1399.2437767699998</v>
      </c>
      <c r="O79">
        <f t="shared" si="38"/>
        <v>0</v>
      </c>
      <c r="P79">
        <f t="shared" si="32"/>
        <v>0</v>
      </c>
      <c r="Q79" s="27">
        <f t="shared" si="39"/>
        <v>0</v>
      </c>
      <c r="R79" s="27">
        <f t="shared" si="40"/>
        <v>0</v>
      </c>
      <c r="S79" s="27">
        <f t="shared" si="41"/>
        <v>458065552.02974999</v>
      </c>
      <c r="T79" s="27">
        <f t="shared" si="42"/>
        <v>632393727.94000006</v>
      </c>
      <c r="U79" s="27">
        <f t="shared" si="43"/>
        <v>1090459279.9697502</v>
      </c>
      <c r="V79" s="27">
        <f t="shared" si="34"/>
        <v>0</v>
      </c>
    </row>
    <row r="80" spans="1:22" x14ac:dyDescent="0.25">
      <c r="A80" s="82">
        <v>17</v>
      </c>
      <c r="B80" s="83"/>
      <c r="C80" s="83"/>
      <c r="D80" s="83"/>
      <c r="E80" s="83"/>
      <c r="F80" s="83"/>
      <c r="G80" s="83"/>
      <c r="H80" s="83"/>
      <c r="I80" s="82">
        <f t="shared" si="35"/>
        <v>166142.84802500001</v>
      </c>
      <c r="J80" s="82">
        <f t="shared" si="36"/>
        <v>150054.01594500002</v>
      </c>
      <c r="K80" s="82">
        <f t="shared" si="29"/>
        <v>1506.2858236999998</v>
      </c>
      <c r="L80" s="82">
        <f t="shared" si="30"/>
        <v>1399.2437767699998</v>
      </c>
      <c r="M80" s="83">
        <f t="shared" si="33"/>
        <v>1506.2858236999998</v>
      </c>
      <c r="N80" s="83">
        <f t="shared" si="37"/>
        <v>1399.2437767699998</v>
      </c>
      <c r="O80" s="82">
        <f t="shared" si="38"/>
        <v>0</v>
      </c>
      <c r="P80" s="82">
        <f t="shared" si="32"/>
        <v>0</v>
      </c>
      <c r="Q80" s="82">
        <f t="shared" si="39"/>
        <v>0</v>
      </c>
      <c r="R80" s="82">
        <f t="shared" si="40"/>
        <v>0</v>
      </c>
      <c r="S80" s="82">
        <f t="shared" si="41"/>
        <v>458065552.02974999</v>
      </c>
      <c r="T80" s="82">
        <f t="shared" si="42"/>
        <v>632393727.94000006</v>
      </c>
      <c r="U80" s="82">
        <f t="shared" si="43"/>
        <v>1090459279.9697502</v>
      </c>
      <c r="V80" s="82">
        <f t="shared" si="34"/>
        <v>0</v>
      </c>
    </row>
    <row r="81" spans="1:22" x14ac:dyDescent="0.25">
      <c r="A81" s="82">
        <v>18</v>
      </c>
      <c r="B81" s="83"/>
      <c r="C81" s="84"/>
      <c r="D81" s="83"/>
      <c r="E81" s="84"/>
      <c r="F81" s="83"/>
      <c r="G81" s="84"/>
      <c r="H81" s="84"/>
      <c r="I81" s="82">
        <f t="shared" si="35"/>
        <v>166142.84802500001</v>
      </c>
      <c r="J81" s="84" t="s">
        <v>107</v>
      </c>
      <c r="K81" s="82">
        <f t="shared" si="29"/>
        <v>1506.2858236999998</v>
      </c>
      <c r="L81" s="84" t="s">
        <v>107</v>
      </c>
      <c r="M81" s="83">
        <f t="shared" si="33"/>
        <v>1506.2858236999998</v>
      </c>
      <c r="N81" s="84" t="s">
        <v>107</v>
      </c>
      <c r="O81" s="82">
        <f>+D81</f>
        <v>0</v>
      </c>
      <c r="P81" s="82">
        <f>+B81</f>
        <v>0</v>
      </c>
      <c r="Q81" s="82">
        <f>+((B81*5))*365*1000*$N$3</f>
        <v>0</v>
      </c>
      <c r="R81" s="82">
        <f>+((D81*5))*365*$N$4</f>
        <v>0</v>
      </c>
      <c r="S81" s="82">
        <f t="shared" si="41"/>
        <v>458065552.02974999</v>
      </c>
      <c r="T81" s="82">
        <f t="shared" si="42"/>
        <v>632393727.94000006</v>
      </c>
      <c r="U81" s="82">
        <f t="shared" si="43"/>
        <v>1090459279.9697502</v>
      </c>
      <c r="V81" s="82">
        <f t="shared" si="34"/>
        <v>0</v>
      </c>
    </row>
    <row r="84" spans="1:22" x14ac:dyDescent="0.25">
      <c r="A84" s="124" t="s">
        <v>140</v>
      </c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</row>
    <row r="85" spans="1:22" x14ac:dyDescent="0.2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</row>
    <row r="86" spans="1:22" x14ac:dyDescent="0.25">
      <c r="A86" s="96" t="s">
        <v>112</v>
      </c>
      <c r="B86" s="96"/>
      <c r="C86" s="96"/>
      <c r="D86" s="96"/>
      <c r="E86" s="96"/>
      <c r="F86" s="96"/>
      <c r="G86" s="96"/>
      <c r="H86" s="96"/>
      <c r="I86" s="96"/>
      <c r="J86" s="85"/>
      <c r="K86" s="85"/>
      <c r="L86" s="85"/>
      <c r="M86" s="23" t="s">
        <v>51</v>
      </c>
      <c r="N86" s="23">
        <v>2</v>
      </c>
    </row>
    <row r="87" spans="1:22" x14ac:dyDescent="0.25">
      <c r="A87" s="85"/>
      <c r="B87" s="85"/>
      <c r="C87" s="85"/>
      <c r="I87" s="85"/>
      <c r="J87" s="85"/>
      <c r="K87" s="85"/>
      <c r="L87" s="85"/>
      <c r="M87" s="23" t="s">
        <v>50</v>
      </c>
      <c r="N87" s="23">
        <v>45</v>
      </c>
    </row>
    <row r="88" spans="1:22" x14ac:dyDescent="0.25">
      <c r="A88" s="85"/>
      <c r="B88" s="85"/>
      <c r="C88" s="85"/>
      <c r="I88" s="85"/>
      <c r="J88" s="85"/>
      <c r="K88" s="85"/>
      <c r="L88" s="85"/>
    </row>
    <row r="89" spans="1:22" x14ac:dyDescent="0.25">
      <c r="A89" s="108" t="s">
        <v>89</v>
      </c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</row>
    <row r="90" spans="1:22" ht="45" x14ac:dyDescent="0.25">
      <c r="A90" t="s">
        <v>3</v>
      </c>
      <c r="B90" t="s">
        <v>78</v>
      </c>
      <c r="C90" t="s">
        <v>79</v>
      </c>
      <c r="D90" s="29" t="s">
        <v>44</v>
      </c>
      <c r="E90" s="29" t="s">
        <v>45</v>
      </c>
      <c r="F90" s="84" t="s">
        <v>48</v>
      </c>
      <c r="G90" s="84" t="s">
        <v>49</v>
      </c>
      <c r="H90" s="29" t="s">
        <v>133</v>
      </c>
      <c r="I90" t="s">
        <v>10</v>
      </c>
      <c r="J90" t="s">
        <v>11</v>
      </c>
      <c r="K90" s="25" t="s">
        <v>12</v>
      </c>
      <c r="L90" s="25" t="s">
        <v>13</v>
      </c>
      <c r="M90" s="29" t="s">
        <v>58</v>
      </c>
      <c r="N90" s="29" t="s">
        <v>59</v>
      </c>
      <c r="O90" s="29" t="s">
        <v>47</v>
      </c>
      <c r="P90" s="29" t="s">
        <v>46</v>
      </c>
      <c r="Q90" s="26" t="s">
        <v>53</v>
      </c>
      <c r="R90" s="26" t="s">
        <v>52</v>
      </c>
      <c r="S90" s="26" t="s">
        <v>55</v>
      </c>
      <c r="T90" s="26" t="s">
        <v>56</v>
      </c>
      <c r="U90" s="26" t="s">
        <v>54</v>
      </c>
      <c r="V90" s="26" t="s">
        <v>57</v>
      </c>
    </row>
    <row r="91" spans="1:22" x14ac:dyDescent="0.25">
      <c r="A91">
        <v>1</v>
      </c>
      <c r="B91" s="2">
        <v>15.923730000000001</v>
      </c>
      <c r="C91" s="2">
        <v>24.55508</v>
      </c>
      <c r="D91" s="2">
        <v>522.12350000000004</v>
      </c>
      <c r="E91" s="2">
        <v>805.12490000000003</v>
      </c>
      <c r="F91" s="83"/>
      <c r="G91" s="83"/>
      <c r="H91" s="2">
        <v>628.14350000000002</v>
      </c>
      <c r="I91">
        <f>365*B91*5</f>
        <v>29060.807250000002</v>
      </c>
      <c r="J91">
        <f>365*C91*3</f>
        <v>26887.812599999997</v>
      </c>
      <c r="K91" s="24">
        <f t="shared" ref="K91:K108" si="44">3500-0.012*I91</f>
        <v>3151.270313</v>
      </c>
      <c r="L91" s="24">
        <f t="shared" ref="L91:L107" si="45">3500-0.014*J91</f>
        <v>3123.5706236000001</v>
      </c>
      <c r="M91" s="2">
        <f>K91-F91</f>
        <v>3151.270313</v>
      </c>
      <c r="N91" s="2">
        <f t="shared" ref="N91" si="46">L91-G91</f>
        <v>3123.5706236000001</v>
      </c>
      <c r="O91">
        <f>+D91+E91</f>
        <v>1327.2483999999999</v>
      </c>
      <c r="P91">
        <f t="shared" ref="P91:P107" si="47">+B91+C91</f>
        <v>40.478810000000003</v>
      </c>
      <c r="Q91" s="27">
        <f>+((B91*5)+(C91*3))*365*1000*$N$3</f>
        <v>111897239.69999999</v>
      </c>
      <c r="R91" s="27">
        <f>+((D91*5)+(E91*3))*365*$N$4</f>
        <v>82551921.885000005</v>
      </c>
      <c r="S91" s="27">
        <f>+R91</f>
        <v>82551921.885000005</v>
      </c>
      <c r="T91" s="27">
        <f>+Q91</f>
        <v>111897239.69999999</v>
      </c>
      <c r="U91" s="27">
        <f>(+Q91+R91)</f>
        <v>194449161.58499998</v>
      </c>
      <c r="V91" s="27">
        <f>+Q91+R91</f>
        <v>194449161.58499998</v>
      </c>
    </row>
    <row r="92" spans="1:22" x14ac:dyDescent="0.25">
      <c r="A92">
        <v>2</v>
      </c>
      <c r="B92" s="2">
        <v>12.84249</v>
      </c>
      <c r="C92" s="2">
        <v>20.76943</v>
      </c>
      <c r="D92" s="2">
        <v>421.0926</v>
      </c>
      <c r="E92" s="2">
        <v>680.99900000000002</v>
      </c>
      <c r="F92" s="83"/>
      <c r="G92" s="83"/>
      <c r="H92" s="2">
        <v>617.34130000000005</v>
      </c>
      <c r="I92">
        <f>365*B92*5+I91</f>
        <v>52498.351500000004</v>
      </c>
      <c r="J92">
        <f>365*C92*3+J91</f>
        <v>49630.338449999996</v>
      </c>
      <c r="K92" s="24">
        <f t="shared" si="44"/>
        <v>2870.0197819999999</v>
      </c>
      <c r="L92" s="24">
        <f t="shared" si="45"/>
        <v>2805.1752617000002</v>
      </c>
      <c r="M92" s="2">
        <f t="shared" ref="M92:M108" si="48">K92-F92</f>
        <v>2870.0197819999999</v>
      </c>
      <c r="N92" s="2">
        <f>L92-G92</f>
        <v>2805.1752617000002</v>
      </c>
      <c r="O92">
        <f>+D92+E92</f>
        <v>1102.0916</v>
      </c>
      <c r="P92">
        <f t="shared" si="47"/>
        <v>33.611919999999998</v>
      </c>
      <c r="Q92" s="27">
        <f>+((B92*5)+(C92*3))*365*1000*$N$3</f>
        <v>92360140.200000003</v>
      </c>
      <c r="R92" s="27">
        <f>+((D92*5)+(E92*3))*365*$N$4</f>
        <v>68138455.5</v>
      </c>
      <c r="S92" s="27">
        <f>+R92+S91</f>
        <v>150690377.38499999</v>
      </c>
      <c r="T92" s="27">
        <f>+Q92+T91</f>
        <v>204257379.89999998</v>
      </c>
      <c r="U92" s="27">
        <f>+V92+U91</f>
        <v>354947757.28499997</v>
      </c>
      <c r="V92" s="27">
        <f t="shared" ref="V92:V108" si="49">+Q92+R92</f>
        <v>160498595.69999999</v>
      </c>
    </row>
    <row r="93" spans="1:22" x14ac:dyDescent="0.25">
      <c r="A93">
        <v>3</v>
      </c>
      <c r="B93" s="2">
        <v>10.53843</v>
      </c>
      <c r="C93" s="2">
        <v>17.513269999999999</v>
      </c>
      <c r="D93" s="2">
        <v>345.5446</v>
      </c>
      <c r="E93" s="2">
        <v>574.23429999999996</v>
      </c>
      <c r="F93" s="83"/>
      <c r="G93" s="83"/>
      <c r="H93" s="2">
        <v>611.5883</v>
      </c>
      <c r="I93">
        <f t="shared" ref="I93:I108" si="50">365*B93*5+I92</f>
        <v>71730.986250000002</v>
      </c>
      <c r="J93">
        <f t="shared" ref="J93:J107" si="51">365*C93*3+J92</f>
        <v>68807.369099999996</v>
      </c>
      <c r="K93" s="24">
        <f t="shared" si="44"/>
        <v>2639.228165</v>
      </c>
      <c r="L93" s="24">
        <f t="shared" si="45"/>
        <v>2536.6968326000001</v>
      </c>
      <c r="M93" s="2">
        <f t="shared" si="48"/>
        <v>2639.228165</v>
      </c>
      <c r="N93" s="2">
        <f t="shared" ref="N93:N107" si="52">L93-G93</f>
        <v>2536.6968326000001</v>
      </c>
      <c r="O93">
        <f t="shared" ref="O93:O107" si="53">+D93+E93</f>
        <v>919.77890000000002</v>
      </c>
      <c r="P93">
        <f t="shared" si="47"/>
        <v>28.051699999999997</v>
      </c>
      <c r="Q93" s="27">
        <f t="shared" ref="Q93:Q107" si="54">+((B93*5)+(C93*3))*365*1000*$N$3</f>
        <v>76819330.799999997</v>
      </c>
      <c r="R93" s="27">
        <f t="shared" ref="R93:R107" si="55">+((D93*5)+(E93*3))*365*$N$4</f>
        <v>56673245.407499991</v>
      </c>
      <c r="S93" s="27">
        <f t="shared" ref="S93:S108" si="56">+R93+S92</f>
        <v>207363622.79249999</v>
      </c>
      <c r="T93" s="27">
        <f t="shared" ref="T93:T108" si="57">+Q93+T92</f>
        <v>281076710.69999999</v>
      </c>
      <c r="U93" s="27">
        <f t="shared" ref="U93:U108" si="58">+V93+U92</f>
        <v>488440333.49249995</v>
      </c>
      <c r="V93" s="27">
        <f t="shared" si="49"/>
        <v>133492576.20749998</v>
      </c>
    </row>
    <row r="94" spans="1:22" x14ac:dyDescent="0.25">
      <c r="A94">
        <v>4</v>
      </c>
      <c r="B94" s="2">
        <v>8.8060270000000003</v>
      </c>
      <c r="C94" s="2">
        <v>14.53576</v>
      </c>
      <c r="D94" s="2">
        <v>288.74090000000001</v>
      </c>
      <c r="E94" s="2">
        <v>476.60610000000003</v>
      </c>
      <c r="F94" s="83"/>
      <c r="G94" s="83"/>
      <c r="H94" s="2">
        <v>609.16179999999997</v>
      </c>
      <c r="I94">
        <f t="shared" si="50"/>
        <v>87801.985524999996</v>
      </c>
      <c r="J94">
        <f t="shared" si="51"/>
        <v>84724.026299999998</v>
      </c>
      <c r="K94" s="24">
        <f t="shared" si="44"/>
        <v>2446.3761737</v>
      </c>
      <c r="L94" s="24">
        <f t="shared" si="45"/>
        <v>2313.8636317999999</v>
      </c>
      <c r="M94" s="2">
        <f t="shared" si="48"/>
        <v>2446.3761737</v>
      </c>
      <c r="N94" s="2">
        <f t="shared" si="52"/>
        <v>2313.8636317999999</v>
      </c>
      <c r="O94">
        <f t="shared" si="53"/>
        <v>765.34699999999998</v>
      </c>
      <c r="P94">
        <f t="shared" si="47"/>
        <v>23.341787</v>
      </c>
      <c r="Q94" s="27">
        <f t="shared" si="54"/>
        <v>63975312.950000003</v>
      </c>
      <c r="R94" s="27">
        <f t="shared" si="55"/>
        <v>47197611.99000001</v>
      </c>
      <c r="S94" s="27">
        <f t="shared" si="56"/>
        <v>254561234.7825</v>
      </c>
      <c r="T94" s="27">
        <f t="shared" si="57"/>
        <v>345052023.64999998</v>
      </c>
      <c r="U94" s="27">
        <f t="shared" si="58"/>
        <v>599613258.4325</v>
      </c>
      <c r="V94" s="27">
        <f t="shared" si="49"/>
        <v>111172924.94000001</v>
      </c>
    </row>
    <row r="95" spans="1:22" x14ac:dyDescent="0.25">
      <c r="A95">
        <v>5</v>
      </c>
      <c r="B95" s="2">
        <v>7.4595120000000001</v>
      </c>
      <c r="C95" s="2">
        <v>12.13984</v>
      </c>
      <c r="D95" s="2">
        <v>244.59</v>
      </c>
      <c r="E95" s="2">
        <v>398.04759999999999</v>
      </c>
      <c r="F95" s="83"/>
      <c r="G95" s="83"/>
      <c r="H95" s="2">
        <v>607.78899999999999</v>
      </c>
      <c r="I95">
        <f t="shared" si="50"/>
        <v>101415.594925</v>
      </c>
      <c r="J95">
        <f t="shared" si="51"/>
        <v>98017.151099999988</v>
      </c>
      <c r="K95" s="24">
        <f t="shared" si="44"/>
        <v>2283.0128609000003</v>
      </c>
      <c r="L95" s="24">
        <f t="shared" si="45"/>
        <v>2127.7598846000001</v>
      </c>
      <c r="M95" s="2">
        <f t="shared" si="48"/>
        <v>2283.0128609000003</v>
      </c>
      <c r="N95" s="2">
        <f t="shared" si="52"/>
        <v>2127.7598846000001</v>
      </c>
      <c r="O95">
        <f t="shared" si="53"/>
        <v>642.63760000000002</v>
      </c>
      <c r="P95">
        <f t="shared" si="47"/>
        <v>19.599352</v>
      </c>
      <c r="Q95" s="27">
        <f t="shared" si="54"/>
        <v>53813468.400000006</v>
      </c>
      <c r="R95" s="27">
        <f t="shared" si="55"/>
        <v>39700749.240000002</v>
      </c>
      <c r="S95" s="27">
        <f t="shared" si="56"/>
        <v>294261984.02249998</v>
      </c>
      <c r="T95" s="27">
        <f t="shared" si="57"/>
        <v>398865492.04999995</v>
      </c>
      <c r="U95" s="27">
        <f t="shared" si="58"/>
        <v>693127476.07249999</v>
      </c>
      <c r="V95" s="27">
        <f t="shared" si="49"/>
        <v>93514217.640000015</v>
      </c>
    </row>
    <row r="96" spans="1:22" x14ac:dyDescent="0.25">
      <c r="A96">
        <v>6</v>
      </c>
      <c r="B96" s="2">
        <v>6.3882269999999997</v>
      </c>
      <c r="C96" s="2">
        <v>10.168559999999999</v>
      </c>
      <c r="D96" s="2">
        <v>209.46369999999999</v>
      </c>
      <c r="E96" s="2">
        <v>333.41210000000001</v>
      </c>
      <c r="F96" s="83"/>
      <c r="G96" s="83"/>
      <c r="H96" s="2">
        <v>607.75189999999998</v>
      </c>
      <c r="I96">
        <f t="shared" si="50"/>
        <v>113074.10919999999</v>
      </c>
      <c r="J96">
        <f t="shared" si="51"/>
        <v>109151.72429999999</v>
      </c>
      <c r="K96" s="24">
        <f t="shared" si="44"/>
        <v>2143.1106896000001</v>
      </c>
      <c r="L96" s="24">
        <f t="shared" si="45"/>
        <v>1971.8758598000002</v>
      </c>
      <c r="M96" s="2">
        <f t="shared" si="48"/>
        <v>2143.1106896000001</v>
      </c>
      <c r="N96" s="2">
        <f t="shared" si="52"/>
        <v>1971.8758598000002</v>
      </c>
      <c r="O96">
        <f t="shared" si="53"/>
        <v>542.87580000000003</v>
      </c>
      <c r="P96">
        <f t="shared" si="47"/>
        <v>16.556787</v>
      </c>
      <c r="Q96" s="27">
        <f t="shared" si="54"/>
        <v>45586174.950000003</v>
      </c>
      <c r="R96" s="27">
        <f t="shared" si="55"/>
        <v>33631087.589999996</v>
      </c>
      <c r="S96" s="27">
        <f t="shared" si="56"/>
        <v>327893071.61249995</v>
      </c>
      <c r="T96" s="27">
        <f t="shared" si="57"/>
        <v>444451666.99999994</v>
      </c>
      <c r="U96" s="27">
        <f t="shared" si="58"/>
        <v>772344738.61249995</v>
      </c>
      <c r="V96" s="27">
        <f t="shared" si="49"/>
        <v>79217262.539999992</v>
      </c>
    </row>
    <row r="97" spans="1:22" x14ac:dyDescent="0.25">
      <c r="A97">
        <v>7</v>
      </c>
      <c r="B97" s="2">
        <v>5.5058730000000002</v>
      </c>
      <c r="C97" s="2">
        <v>8.5207759999999997</v>
      </c>
      <c r="D97" s="2">
        <v>180.53210000000001</v>
      </c>
      <c r="E97" s="2">
        <v>279.38369999999998</v>
      </c>
      <c r="F97" s="83"/>
      <c r="G97" s="83"/>
      <c r="H97" s="2">
        <v>608.52250000000004</v>
      </c>
      <c r="I97">
        <f t="shared" si="50"/>
        <v>123122.327425</v>
      </c>
      <c r="J97">
        <f t="shared" si="51"/>
        <v>118481.97401999999</v>
      </c>
      <c r="K97" s="24">
        <f t="shared" si="44"/>
        <v>2022.5320709</v>
      </c>
      <c r="L97" s="24">
        <f t="shared" si="45"/>
        <v>1841.2523637199999</v>
      </c>
      <c r="M97" s="2">
        <f t="shared" si="48"/>
        <v>2022.5320709</v>
      </c>
      <c r="N97" s="2">
        <f t="shared" si="52"/>
        <v>1841.2523637199999</v>
      </c>
      <c r="O97">
        <f t="shared" si="53"/>
        <v>459.91579999999999</v>
      </c>
      <c r="P97">
        <f t="shared" si="47"/>
        <v>14.026648999999999</v>
      </c>
      <c r="Q97" s="27">
        <f t="shared" si="54"/>
        <v>38756935.890000008</v>
      </c>
      <c r="R97" s="27">
        <f t="shared" si="55"/>
        <v>28592830.530000001</v>
      </c>
      <c r="S97" s="27">
        <f t="shared" si="56"/>
        <v>356485902.14249992</v>
      </c>
      <c r="T97" s="27">
        <f t="shared" si="57"/>
        <v>483208602.88999993</v>
      </c>
      <c r="U97" s="27">
        <f t="shared" si="58"/>
        <v>839694505.03250003</v>
      </c>
      <c r="V97" s="27">
        <f t="shared" si="49"/>
        <v>67349766.420000017</v>
      </c>
    </row>
    <row r="98" spans="1:22" x14ac:dyDescent="0.25">
      <c r="A98">
        <v>8</v>
      </c>
      <c r="B98" s="2">
        <v>4.7837610000000002</v>
      </c>
      <c r="C98" s="2">
        <v>7.2190070000000004</v>
      </c>
      <c r="D98" s="2">
        <v>156.85480000000001</v>
      </c>
      <c r="E98" s="2">
        <v>236.70060000000001</v>
      </c>
      <c r="F98" s="83"/>
      <c r="G98" s="83"/>
      <c r="H98" s="2">
        <v>610.27589999999998</v>
      </c>
      <c r="I98">
        <f t="shared" si="50"/>
        <v>131852.69125</v>
      </c>
      <c r="J98">
        <f t="shared" si="51"/>
        <v>126386.786685</v>
      </c>
      <c r="K98" s="24">
        <f t="shared" si="44"/>
        <v>1917.767705</v>
      </c>
      <c r="L98" s="24">
        <f t="shared" si="45"/>
        <v>1730.5849864100001</v>
      </c>
      <c r="M98" s="2">
        <f t="shared" si="48"/>
        <v>1917.767705</v>
      </c>
      <c r="N98" s="2">
        <f t="shared" si="52"/>
        <v>1730.5849864100001</v>
      </c>
      <c r="O98">
        <f t="shared" si="53"/>
        <v>393.55540000000002</v>
      </c>
      <c r="P98">
        <f t="shared" si="47"/>
        <v>12.002768</v>
      </c>
      <c r="Q98" s="27">
        <f t="shared" si="54"/>
        <v>33270352.979999997</v>
      </c>
      <c r="R98" s="27">
        <f t="shared" si="55"/>
        <v>24545122.515000004</v>
      </c>
      <c r="S98" s="27">
        <f t="shared" si="56"/>
        <v>381031024.65749991</v>
      </c>
      <c r="T98" s="27">
        <f t="shared" si="57"/>
        <v>516478955.86999995</v>
      </c>
      <c r="U98" s="27">
        <f t="shared" si="58"/>
        <v>897509980.52750003</v>
      </c>
      <c r="V98" s="27">
        <f t="shared" si="49"/>
        <v>57815475.495000005</v>
      </c>
    </row>
    <row r="99" spans="1:22" x14ac:dyDescent="0.25">
      <c r="A99" s="56">
        <v>9</v>
      </c>
      <c r="B99" s="2">
        <v>4.1665939999999999</v>
      </c>
      <c r="C99" s="2">
        <v>5.6944229999999996</v>
      </c>
      <c r="D99" s="2">
        <v>136.61850000000001</v>
      </c>
      <c r="E99" s="2">
        <v>186.71180000000001</v>
      </c>
      <c r="F99" s="83"/>
      <c r="G99" s="83"/>
      <c r="H99" s="2">
        <v>610.92499999999995</v>
      </c>
      <c r="I99" s="56">
        <f t="shared" si="50"/>
        <v>139456.72529999999</v>
      </c>
      <c r="J99" s="56">
        <f t="shared" si="51"/>
        <v>132622.17986999999</v>
      </c>
      <c r="K99" s="24">
        <f t="shared" si="44"/>
        <v>1826.5192964</v>
      </c>
      <c r="L99" s="24">
        <f t="shared" si="45"/>
        <v>1643.28948182</v>
      </c>
      <c r="M99" s="54">
        <f t="shared" si="48"/>
        <v>1826.5192964</v>
      </c>
      <c r="N99" s="54">
        <f t="shared" si="52"/>
        <v>1643.28948182</v>
      </c>
      <c r="O99" s="56">
        <f t="shared" si="53"/>
        <v>323.33030000000002</v>
      </c>
      <c r="P99" s="56">
        <f t="shared" si="47"/>
        <v>9.8610170000000004</v>
      </c>
      <c r="Q99" s="27">
        <f t="shared" si="54"/>
        <v>27678854.469999999</v>
      </c>
      <c r="R99" s="27">
        <f t="shared" si="55"/>
        <v>20420018.2575</v>
      </c>
      <c r="S99" s="27">
        <f t="shared" si="56"/>
        <v>401451042.9149999</v>
      </c>
      <c r="T99" s="27">
        <f t="shared" si="57"/>
        <v>544157810.33999991</v>
      </c>
      <c r="U99" s="27">
        <f t="shared" si="58"/>
        <v>945608853.255</v>
      </c>
      <c r="V99" s="27">
        <f t="shared" si="49"/>
        <v>48098872.727499999</v>
      </c>
    </row>
    <row r="100" spans="1:22" x14ac:dyDescent="0.25">
      <c r="A100" s="56">
        <v>10</v>
      </c>
      <c r="B100" s="2">
        <v>3.6688160000000001</v>
      </c>
      <c r="C100" s="2">
        <v>4.6410559999999998</v>
      </c>
      <c r="D100" s="2">
        <v>120.2968</v>
      </c>
      <c r="E100" s="2">
        <v>152.17339999999999</v>
      </c>
      <c r="F100" s="83"/>
      <c r="G100" s="83"/>
      <c r="H100" s="2">
        <v>613.42650000000003</v>
      </c>
      <c r="I100" s="56">
        <f t="shared" si="50"/>
        <v>146152.31449999998</v>
      </c>
      <c r="J100" s="56">
        <f t="shared" si="51"/>
        <v>137704.13618999999</v>
      </c>
      <c r="K100" s="24">
        <f t="shared" si="44"/>
        <v>1746.1722260000001</v>
      </c>
      <c r="L100" s="24">
        <f t="shared" si="45"/>
        <v>1572.1420933400002</v>
      </c>
      <c r="M100" s="54">
        <f t="shared" si="48"/>
        <v>1746.1722260000001</v>
      </c>
      <c r="N100" s="54">
        <f t="shared" si="52"/>
        <v>1572.1420933400002</v>
      </c>
      <c r="O100" s="56">
        <f t="shared" si="53"/>
        <v>272.47019999999998</v>
      </c>
      <c r="P100" s="56">
        <f t="shared" si="47"/>
        <v>8.3098720000000004</v>
      </c>
      <c r="Q100" s="27">
        <f t="shared" si="54"/>
        <v>23555091.040000003</v>
      </c>
      <c r="R100" s="27">
        <f t="shared" si="55"/>
        <v>17377718.984999996</v>
      </c>
      <c r="S100" s="27">
        <f t="shared" si="56"/>
        <v>418828761.89999992</v>
      </c>
      <c r="T100" s="27">
        <f t="shared" si="57"/>
        <v>567712901.37999988</v>
      </c>
      <c r="U100" s="27">
        <f t="shared" si="58"/>
        <v>986541663.27999997</v>
      </c>
      <c r="V100" s="27">
        <f t="shared" si="49"/>
        <v>40932810.024999999</v>
      </c>
    </row>
    <row r="101" spans="1:22" x14ac:dyDescent="0.25">
      <c r="A101" s="56">
        <v>11</v>
      </c>
      <c r="B101" s="2">
        <v>3.2464729999999999</v>
      </c>
      <c r="C101" s="2">
        <v>3.8201100000000001</v>
      </c>
      <c r="D101" s="2">
        <v>106.4486</v>
      </c>
      <c r="E101" s="2">
        <v>125.25579999999999</v>
      </c>
      <c r="F101" s="83"/>
      <c r="G101" s="83"/>
      <c r="H101" s="2">
        <v>615.76440000000002</v>
      </c>
      <c r="I101" s="56">
        <f t="shared" si="50"/>
        <v>152077.12772499997</v>
      </c>
      <c r="J101" s="56">
        <f t="shared" si="51"/>
        <v>141887.15664</v>
      </c>
      <c r="K101" s="24">
        <f t="shared" si="44"/>
        <v>1675.0744673000004</v>
      </c>
      <c r="L101" s="24">
        <f t="shared" si="45"/>
        <v>1513.5798070399999</v>
      </c>
      <c r="M101" s="54">
        <f t="shared" si="48"/>
        <v>1675.0744673000004</v>
      </c>
      <c r="N101" s="54">
        <f t="shared" si="52"/>
        <v>1513.5798070399999</v>
      </c>
      <c r="O101" s="56">
        <f t="shared" si="53"/>
        <v>231.70439999999999</v>
      </c>
      <c r="P101" s="56">
        <f t="shared" si="47"/>
        <v>7.0665829999999996</v>
      </c>
      <c r="Q101" s="27">
        <f t="shared" si="54"/>
        <v>20215667.350000001</v>
      </c>
      <c r="R101" s="27">
        <f t="shared" si="55"/>
        <v>14914070.819999998</v>
      </c>
      <c r="S101" s="27">
        <f t="shared" si="56"/>
        <v>433742832.71999991</v>
      </c>
      <c r="T101" s="27">
        <f t="shared" si="57"/>
        <v>587928568.7299999</v>
      </c>
      <c r="U101" s="27">
        <f t="shared" si="58"/>
        <v>1021671401.4499999</v>
      </c>
      <c r="V101" s="27">
        <f t="shared" si="49"/>
        <v>35129738.170000002</v>
      </c>
    </row>
    <row r="102" spans="1:22" x14ac:dyDescent="0.25">
      <c r="A102" s="23">
        <v>12</v>
      </c>
      <c r="B102" s="2">
        <v>2.8872680000000002</v>
      </c>
      <c r="C102" s="2">
        <v>3.2508560000000002</v>
      </c>
      <c r="D102" s="2">
        <v>94.670659999999998</v>
      </c>
      <c r="E102" s="2">
        <v>106.5908</v>
      </c>
      <c r="F102" s="83"/>
      <c r="G102" s="83"/>
      <c r="H102" s="2">
        <v>618.15120000000002</v>
      </c>
      <c r="I102" s="23">
        <f t="shared" si="50"/>
        <v>157346.39182499997</v>
      </c>
      <c r="J102" s="23">
        <f t="shared" si="51"/>
        <v>145446.84396</v>
      </c>
      <c r="K102" s="23">
        <f t="shared" si="44"/>
        <v>1611.8432981000003</v>
      </c>
      <c r="L102" s="23">
        <f t="shared" si="45"/>
        <v>1463.7441845599999</v>
      </c>
      <c r="M102" s="55">
        <f t="shared" si="48"/>
        <v>1611.8432981000003</v>
      </c>
      <c r="N102" s="55">
        <f t="shared" si="52"/>
        <v>1463.7441845599999</v>
      </c>
      <c r="O102" s="23">
        <f t="shared" si="53"/>
        <v>201.26146</v>
      </c>
      <c r="P102" s="23">
        <f t="shared" si="47"/>
        <v>6.1381240000000004</v>
      </c>
      <c r="Q102" s="23">
        <f t="shared" si="54"/>
        <v>17657902.840000004</v>
      </c>
      <c r="R102" s="23">
        <f t="shared" si="55"/>
        <v>13027089.622500001</v>
      </c>
      <c r="S102" s="23">
        <f t="shared" si="56"/>
        <v>446769922.34249991</v>
      </c>
      <c r="T102" s="23">
        <f t="shared" si="57"/>
        <v>605586471.56999993</v>
      </c>
      <c r="U102" s="23">
        <f t="shared" si="58"/>
        <v>1052356393.9124999</v>
      </c>
      <c r="V102" s="23">
        <f t="shared" si="49"/>
        <v>30684992.462500006</v>
      </c>
    </row>
    <row r="103" spans="1:22" x14ac:dyDescent="0.25">
      <c r="A103">
        <v>13</v>
      </c>
      <c r="B103" s="2">
        <v>2.5761579999999999</v>
      </c>
      <c r="C103" s="2">
        <v>2.762775</v>
      </c>
      <c r="D103" s="2">
        <v>84.469660000000005</v>
      </c>
      <c r="E103" s="2">
        <v>90.587329999999994</v>
      </c>
      <c r="F103" s="83"/>
      <c r="G103" s="83"/>
      <c r="H103" s="2">
        <v>620.89430000000004</v>
      </c>
      <c r="I103">
        <f t="shared" si="50"/>
        <v>162047.88017499997</v>
      </c>
      <c r="J103">
        <f t="shared" si="51"/>
        <v>148472.082585</v>
      </c>
      <c r="K103" s="24">
        <f t="shared" si="44"/>
        <v>1555.4254379000004</v>
      </c>
      <c r="L103" s="24">
        <f t="shared" si="45"/>
        <v>1421.3908438100002</v>
      </c>
      <c r="M103" s="2">
        <f t="shared" si="48"/>
        <v>1555.4254379000004</v>
      </c>
      <c r="N103" s="2">
        <f t="shared" si="52"/>
        <v>1421.3908438100002</v>
      </c>
      <c r="O103">
        <f t="shared" si="53"/>
        <v>175.05698999999998</v>
      </c>
      <c r="P103">
        <f t="shared" si="47"/>
        <v>5.3389329999999999</v>
      </c>
      <c r="Q103" s="27">
        <f t="shared" si="54"/>
        <v>15453453.949999999</v>
      </c>
      <c r="R103" s="27">
        <f t="shared" si="55"/>
        <v>11400761.513249999</v>
      </c>
      <c r="S103" s="27">
        <f t="shared" si="56"/>
        <v>458170683.85574991</v>
      </c>
      <c r="T103" s="27">
        <f t="shared" si="57"/>
        <v>621039925.51999998</v>
      </c>
      <c r="U103" s="27">
        <f t="shared" si="58"/>
        <v>1079210609.3757498</v>
      </c>
      <c r="V103" s="27">
        <f t="shared" si="49"/>
        <v>26854215.463249996</v>
      </c>
    </row>
    <row r="104" spans="1:22" x14ac:dyDescent="0.25">
      <c r="A104">
        <v>14</v>
      </c>
      <c r="B104" s="2"/>
      <c r="C104" s="2"/>
      <c r="D104" s="2"/>
      <c r="E104" s="2"/>
      <c r="F104" s="83"/>
      <c r="G104" s="83"/>
      <c r="H104" s="2"/>
      <c r="I104">
        <f t="shared" si="50"/>
        <v>162047.88017499997</v>
      </c>
      <c r="J104">
        <f t="shared" si="51"/>
        <v>148472.082585</v>
      </c>
      <c r="K104" s="24">
        <f t="shared" si="44"/>
        <v>1555.4254379000004</v>
      </c>
      <c r="L104" s="24">
        <f t="shared" si="45"/>
        <v>1421.3908438100002</v>
      </c>
      <c r="M104" s="2">
        <f t="shared" si="48"/>
        <v>1555.4254379000004</v>
      </c>
      <c r="N104" s="2">
        <f t="shared" si="52"/>
        <v>1421.3908438100002</v>
      </c>
      <c r="O104">
        <f t="shared" si="53"/>
        <v>0</v>
      </c>
      <c r="P104">
        <f t="shared" si="47"/>
        <v>0</v>
      </c>
      <c r="Q104" s="27">
        <f t="shared" si="54"/>
        <v>0</v>
      </c>
      <c r="R104" s="27">
        <f t="shared" si="55"/>
        <v>0</v>
      </c>
      <c r="S104" s="27">
        <f t="shared" si="56"/>
        <v>458170683.85574991</v>
      </c>
      <c r="T104" s="27">
        <f t="shared" si="57"/>
        <v>621039925.51999998</v>
      </c>
      <c r="U104" s="27">
        <f t="shared" si="58"/>
        <v>1079210609.3757498</v>
      </c>
      <c r="V104" s="27">
        <f t="shared" si="49"/>
        <v>0</v>
      </c>
    </row>
    <row r="105" spans="1:22" x14ac:dyDescent="0.25">
      <c r="A105">
        <v>15</v>
      </c>
      <c r="B105" s="2"/>
      <c r="C105" s="2"/>
      <c r="D105" s="2"/>
      <c r="E105" s="2"/>
      <c r="F105" s="83"/>
      <c r="G105" s="83"/>
      <c r="H105" s="2"/>
      <c r="I105">
        <f t="shared" si="50"/>
        <v>162047.88017499997</v>
      </c>
      <c r="J105">
        <f t="shared" si="51"/>
        <v>148472.082585</v>
      </c>
      <c r="K105" s="24">
        <f t="shared" si="44"/>
        <v>1555.4254379000004</v>
      </c>
      <c r="L105" s="24">
        <f t="shared" si="45"/>
        <v>1421.3908438100002</v>
      </c>
      <c r="M105" s="2">
        <f t="shared" si="48"/>
        <v>1555.4254379000004</v>
      </c>
      <c r="N105" s="2">
        <f t="shared" si="52"/>
        <v>1421.3908438100002</v>
      </c>
      <c r="O105">
        <f t="shared" si="53"/>
        <v>0</v>
      </c>
      <c r="P105">
        <f t="shared" si="47"/>
        <v>0</v>
      </c>
      <c r="Q105" s="27">
        <f t="shared" si="54"/>
        <v>0</v>
      </c>
      <c r="R105" s="27">
        <f t="shared" si="55"/>
        <v>0</v>
      </c>
      <c r="S105" s="27">
        <f t="shared" si="56"/>
        <v>458170683.85574991</v>
      </c>
      <c r="T105" s="27">
        <f t="shared" si="57"/>
        <v>621039925.51999998</v>
      </c>
      <c r="U105" s="27">
        <f t="shared" si="58"/>
        <v>1079210609.3757498</v>
      </c>
      <c r="V105" s="27">
        <f t="shared" si="49"/>
        <v>0</v>
      </c>
    </row>
    <row r="106" spans="1:22" x14ac:dyDescent="0.25">
      <c r="A106">
        <v>16</v>
      </c>
      <c r="B106" s="2"/>
      <c r="C106" s="2"/>
      <c r="D106" s="2"/>
      <c r="E106" s="2"/>
      <c r="F106" s="83"/>
      <c r="G106" s="83"/>
      <c r="H106" s="2"/>
      <c r="I106">
        <f t="shared" si="50"/>
        <v>162047.88017499997</v>
      </c>
      <c r="J106">
        <f t="shared" si="51"/>
        <v>148472.082585</v>
      </c>
      <c r="K106" s="24">
        <f t="shared" si="44"/>
        <v>1555.4254379000004</v>
      </c>
      <c r="L106" s="24">
        <f t="shared" si="45"/>
        <v>1421.3908438100002</v>
      </c>
      <c r="M106" s="2">
        <f t="shared" si="48"/>
        <v>1555.4254379000004</v>
      </c>
      <c r="N106" s="2">
        <f t="shared" si="52"/>
        <v>1421.3908438100002</v>
      </c>
      <c r="O106">
        <f t="shared" si="53"/>
        <v>0</v>
      </c>
      <c r="P106">
        <f t="shared" si="47"/>
        <v>0</v>
      </c>
      <c r="Q106" s="27">
        <f t="shared" si="54"/>
        <v>0</v>
      </c>
      <c r="R106" s="27">
        <f t="shared" si="55"/>
        <v>0</v>
      </c>
      <c r="S106" s="27">
        <f t="shared" si="56"/>
        <v>458170683.85574991</v>
      </c>
      <c r="T106" s="27">
        <f t="shared" si="57"/>
        <v>621039925.51999998</v>
      </c>
      <c r="U106" s="27">
        <f t="shared" si="58"/>
        <v>1079210609.3757498</v>
      </c>
      <c r="V106" s="27">
        <f t="shared" si="49"/>
        <v>0</v>
      </c>
    </row>
    <row r="107" spans="1:22" x14ac:dyDescent="0.25">
      <c r="A107" s="82">
        <v>17</v>
      </c>
      <c r="B107" s="83"/>
      <c r="C107" s="83"/>
      <c r="D107" s="83"/>
      <c r="E107" s="83"/>
      <c r="F107" s="83"/>
      <c r="G107" s="83"/>
      <c r="H107" s="83"/>
      <c r="I107" s="82">
        <f t="shared" si="50"/>
        <v>162047.88017499997</v>
      </c>
      <c r="J107" s="82">
        <f t="shared" si="51"/>
        <v>148472.082585</v>
      </c>
      <c r="K107" s="82">
        <f t="shared" si="44"/>
        <v>1555.4254379000004</v>
      </c>
      <c r="L107" s="82">
        <f t="shared" si="45"/>
        <v>1421.3908438100002</v>
      </c>
      <c r="M107" s="83">
        <f t="shared" si="48"/>
        <v>1555.4254379000004</v>
      </c>
      <c r="N107" s="83">
        <f t="shared" si="52"/>
        <v>1421.3908438100002</v>
      </c>
      <c r="O107" s="82">
        <f t="shared" si="53"/>
        <v>0</v>
      </c>
      <c r="P107" s="82">
        <f t="shared" si="47"/>
        <v>0</v>
      </c>
      <c r="Q107" s="82">
        <f t="shared" si="54"/>
        <v>0</v>
      </c>
      <c r="R107" s="82">
        <f t="shared" si="55"/>
        <v>0</v>
      </c>
      <c r="S107" s="82">
        <f t="shared" si="56"/>
        <v>458170683.85574991</v>
      </c>
      <c r="T107" s="82">
        <f t="shared" si="57"/>
        <v>621039925.51999998</v>
      </c>
      <c r="U107" s="82">
        <f t="shared" si="58"/>
        <v>1079210609.3757498</v>
      </c>
      <c r="V107" s="82">
        <f t="shared" si="49"/>
        <v>0</v>
      </c>
    </row>
    <row r="108" spans="1:22" x14ac:dyDescent="0.25">
      <c r="A108" s="82">
        <v>18</v>
      </c>
      <c r="B108" s="83"/>
      <c r="C108" s="84"/>
      <c r="D108" s="83"/>
      <c r="E108" s="84"/>
      <c r="F108" s="83"/>
      <c r="G108" s="84"/>
      <c r="H108" s="84"/>
      <c r="I108" s="82">
        <f t="shared" si="50"/>
        <v>162047.88017499997</v>
      </c>
      <c r="J108" s="84" t="s">
        <v>107</v>
      </c>
      <c r="K108" s="82">
        <f t="shared" si="44"/>
        <v>1555.4254379000004</v>
      </c>
      <c r="L108" s="84" t="s">
        <v>107</v>
      </c>
      <c r="M108" s="83">
        <f t="shared" si="48"/>
        <v>1555.4254379000004</v>
      </c>
      <c r="N108" s="84" t="s">
        <v>107</v>
      </c>
      <c r="O108" s="82">
        <f>+D108</f>
        <v>0</v>
      </c>
      <c r="P108" s="82">
        <f>+B108</f>
        <v>0</v>
      </c>
      <c r="Q108" s="82">
        <f>+((B108*5))*365*1000*$N$3</f>
        <v>0</v>
      </c>
      <c r="R108" s="82">
        <f>+((D108*5))*365*$N$4</f>
        <v>0</v>
      </c>
      <c r="S108" s="82">
        <f t="shared" si="56"/>
        <v>458170683.85574991</v>
      </c>
      <c r="T108" s="82">
        <f t="shared" si="57"/>
        <v>621039925.51999998</v>
      </c>
      <c r="U108" s="82">
        <f t="shared" si="58"/>
        <v>1079210609.3757498</v>
      </c>
      <c r="V108" s="82">
        <f t="shared" si="49"/>
        <v>0</v>
      </c>
    </row>
    <row r="117" spans="2:10" x14ac:dyDescent="0.25">
      <c r="B117" t="s">
        <v>143</v>
      </c>
      <c r="D117" t="s">
        <v>142</v>
      </c>
      <c r="F117" t="s">
        <v>141</v>
      </c>
      <c r="H117" t="s">
        <v>139</v>
      </c>
      <c r="J117" t="s">
        <v>140</v>
      </c>
    </row>
    <row r="118" spans="2:10" x14ac:dyDescent="0.25">
      <c r="B118" s="2">
        <v>-8703.9</v>
      </c>
      <c r="C118" s="2"/>
      <c r="D118" s="2">
        <v>3.2101660000000001</v>
      </c>
      <c r="F118" s="2">
        <v>3.20763</v>
      </c>
      <c r="H118" s="2">
        <v>3.1410900000000002</v>
      </c>
      <c r="J118" s="2">
        <v>3.139103</v>
      </c>
    </row>
    <row r="119" spans="2:10" x14ac:dyDescent="0.25">
      <c r="B119" s="2">
        <v>-8685.2999999999993</v>
      </c>
      <c r="C119" s="2"/>
      <c r="D119" s="2">
        <v>3.2085599999999999</v>
      </c>
      <c r="F119" s="2">
        <v>3.2060170000000001</v>
      </c>
      <c r="H119" s="2">
        <v>3.1396700000000002</v>
      </c>
      <c r="J119" s="2">
        <v>3.1376930000000001</v>
      </c>
    </row>
    <row r="120" spans="2:10" x14ac:dyDescent="0.25">
      <c r="B120" s="2">
        <v>-8416.1</v>
      </c>
      <c r="C120" s="2"/>
      <c r="D120" s="2">
        <v>3.1857199999999999</v>
      </c>
      <c r="F120" s="2">
        <v>3.1830609999999999</v>
      </c>
      <c r="H120" s="2">
        <v>3.1193390000000001</v>
      </c>
      <c r="J120" s="2">
        <v>3.1175009999999999</v>
      </c>
    </row>
    <row r="121" spans="2:10" x14ac:dyDescent="0.25">
      <c r="B121" s="2">
        <v>-8377.7999999999993</v>
      </c>
      <c r="C121" s="2"/>
      <c r="D121" s="2">
        <v>3.1825109999999999</v>
      </c>
      <c r="F121" s="2">
        <v>3.179834</v>
      </c>
      <c r="H121" s="2">
        <v>3.1164710000000002</v>
      </c>
      <c r="J121" s="2">
        <v>3.114652</v>
      </c>
    </row>
    <row r="122" spans="2:10" x14ac:dyDescent="0.25">
      <c r="B122" s="2">
        <v>-8339.5</v>
      </c>
      <c r="C122" s="2"/>
      <c r="D122" s="2">
        <v>3.1793100000000001</v>
      </c>
      <c r="F122" s="2">
        <v>3.176615</v>
      </c>
      <c r="H122" s="2">
        <v>3.1136080000000002</v>
      </c>
      <c r="J122" s="2">
        <v>3.1118079999999999</v>
      </c>
    </row>
    <row r="123" spans="2:10" x14ac:dyDescent="0.25">
      <c r="B123" s="2">
        <v>-8301.2000000000007</v>
      </c>
      <c r="C123" s="2"/>
      <c r="D123" s="2">
        <v>3.1761170000000001</v>
      </c>
      <c r="F123" s="2">
        <v>3.173403</v>
      </c>
      <c r="H123" s="2">
        <v>3.110751</v>
      </c>
      <c r="J123" s="2">
        <v>3.1089699999999998</v>
      </c>
    </row>
    <row r="124" spans="2:10" x14ac:dyDescent="0.25">
      <c r="B124" s="2">
        <v>-8262.4</v>
      </c>
      <c r="C124" s="2"/>
      <c r="D124" s="2">
        <v>3.172895</v>
      </c>
      <c r="F124" s="2">
        <v>3.1701630000000001</v>
      </c>
      <c r="H124" s="2">
        <v>3.107863</v>
      </c>
      <c r="J124" s="2">
        <v>3.1061019999999999</v>
      </c>
    </row>
    <row r="125" spans="2:10" x14ac:dyDescent="0.25">
      <c r="B125" s="2">
        <v>-8222.6</v>
      </c>
      <c r="C125" s="2"/>
      <c r="D125" s="2">
        <v>3.1696049999999998</v>
      </c>
      <c r="F125" s="2">
        <v>3.1668530000000001</v>
      </c>
      <c r="H125" s="2">
        <v>3.1049069999999999</v>
      </c>
      <c r="J125" s="2">
        <v>3.1031650000000002</v>
      </c>
    </row>
    <row r="126" spans="2:10" x14ac:dyDescent="0.25">
      <c r="B126" s="2">
        <v>-8200</v>
      </c>
      <c r="C126" s="2"/>
      <c r="D126" s="2">
        <v>3.1677439999999999</v>
      </c>
      <c r="F126" s="2">
        <v>3.1649820000000002</v>
      </c>
      <c r="H126" s="2">
        <v>3.1032320000000002</v>
      </c>
      <c r="J126" s="2">
        <v>3.1015000000000001</v>
      </c>
    </row>
    <row r="127" spans="2:10" x14ac:dyDescent="0.25">
      <c r="B127" s="2">
        <v>-8181.8</v>
      </c>
      <c r="C127" s="2"/>
      <c r="D127" s="2">
        <v>3.1662469999999998</v>
      </c>
      <c r="F127" s="2">
        <v>3.1634760000000002</v>
      </c>
      <c r="H127" s="2">
        <v>3.1018829999999999</v>
      </c>
      <c r="J127" s="2">
        <v>3.1001599999999998</v>
      </c>
    </row>
    <row r="128" spans="2:10" x14ac:dyDescent="0.25">
      <c r="B128" s="2">
        <v>-8140.2</v>
      </c>
      <c r="C128" s="2"/>
      <c r="D128" s="2">
        <v>3.162836</v>
      </c>
      <c r="F128" s="2">
        <v>3.1600450000000002</v>
      </c>
      <c r="H128" s="2">
        <v>3.098805</v>
      </c>
      <c r="J128" s="2">
        <v>3.0971009999999999</v>
      </c>
    </row>
    <row r="129" spans="2:10" x14ac:dyDescent="0.25">
      <c r="B129" s="2">
        <v>-8097.9</v>
      </c>
      <c r="C129" s="2"/>
      <c r="D129" s="2">
        <v>3.1593800000000001</v>
      </c>
      <c r="F129" s="2">
        <v>3.156568</v>
      </c>
      <c r="H129" s="2">
        <v>3.0956809999999999</v>
      </c>
      <c r="J129" s="2">
        <v>3.0939969999999999</v>
      </c>
    </row>
    <row r="130" spans="2:10" x14ac:dyDescent="0.25">
      <c r="B130" s="2">
        <v>-8054.9</v>
      </c>
      <c r="C130" s="2"/>
      <c r="D130" s="2">
        <v>3.1558790000000001</v>
      </c>
      <c r="F130" s="2">
        <v>3.1530459999999998</v>
      </c>
      <c r="H130" s="2">
        <v>3.0925120000000001</v>
      </c>
      <c r="J130" s="2">
        <v>3.090846</v>
      </c>
    </row>
    <row r="131" spans="2:10" x14ac:dyDescent="0.25">
      <c r="B131" s="2">
        <v>-8011.3</v>
      </c>
      <c r="C131" s="2"/>
      <c r="D131" s="2">
        <v>3.1523409999999998</v>
      </c>
      <c r="F131" s="2">
        <v>3.149486</v>
      </c>
      <c r="H131" s="2">
        <v>3.0893030000000001</v>
      </c>
      <c r="J131" s="2">
        <v>3.087656</v>
      </c>
    </row>
    <row r="132" spans="2:10" x14ac:dyDescent="0.25">
      <c r="B132" s="2">
        <v>-7967.1</v>
      </c>
      <c r="C132" s="2"/>
      <c r="D132" s="2">
        <v>3.148765</v>
      </c>
      <c r="F132" s="2">
        <v>3.1458870000000001</v>
      </c>
      <c r="H132" s="2">
        <v>3.0860560000000001</v>
      </c>
      <c r="J132" s="2">
        <v>3.0844279999999999</v>
      </c>
    </row>
    <row r="133" spans="2:10" x14ac:dyDescent="0.25">
      <c r="B133" s="2">
        <v>-7349.3</v>
      </c>
      <c r="C133" s="2"/>
      <c r="D133" s="2">
        <v>3.0997349999999999</v>
      </c>
      <c r="F133" s="2">
        <v>3.0965289999999999</v>
      </c>
      <c r="H133" s="2">
        <v>3.041382</v>
      </c>
      <c r="J133" s="2">
        <v>3.0398619999999998</v>
      </c>
    </row>
    <row r="134" spans="2:10" x14ac:dyDescent="0.25">
      <c r="B134" s="2">
        <v>-7299.6</v>
      </c>
      <c r="C134" s="2"/>
      <c r="D134" s="2">
        <v>3.0958480000000002</v>
      </c>
      <c r="F134" s="2">
        <v>3.0926140000000002</v>
      </c>
      <c r="H134" s="2">
        <v>3.0378829999999999</v>
      </c>
      <c r="J134" s="2">
        <v>3.0363829999999998</v>
      </c>
    </row>
    <row r="135" spans="2:10" x14ac:dyDescent="0.25">
      <c r="B135" s="2">
        <v>-7249.8</v>
      </c>
      <c r="C135" s="2"/>
      <c r="D135" s="2">
        <v>3.091958</v>
      </c>
      <c r="F135" s="2">
        <v>3.0886960000000001</v>
      </c>
      <c r="H135" s="2">
        <v>3.0343800000000001</v>
      </c>
      <c r="J135" s="2">
        <v>3.0329000000000002</v>
      </c>
    </row>
    <row r="136" spans="2:10" x14ac:dyDescent="0.25">
      <c r="B136" s="2">
        <v>-7200</v>
      </c>
      <c r="C136" s="2"/>
      <c r="D136" s="2">
        <v>3.088076</v>
      </c>
      <c r="F136" s="2">
        <v>3.0847850000000001</v>
      </c>
      <c r="H136" s="2">
        <v>3.0308830000000002</v>
      </c>
      <c r="J136" s="2">
        <v>3.0294219999999998</v>
      </c>
    </row>
    <row r="137" spans="2:10" x14ac:dyDescent="0.25">
      <c r="B137" s="2">
        <v>-7150</v>
      </c>
      <c r="C137" s="2"/>
      <c r="D137" s="2">
        <v>3.0841850000000002</v>
      </c>
      <c r="F137" s="2">
        <v>3.0808659999999999</v>
      </c>
      <c r="H137" s="2">
        <v>3.0273750000000001</v>
      </c>
      <c r="J137" s="2">
        <v>3.0259339999999999</v>
      </c>
    </row>
    <row r="138" spans="2:10" x14ac:dyDescent="0.25">
      <c r="B138" s="2">
        <v>-7100</v>
      </c>
      <c r="C138" s="2"/>
      <c r="D138" s="2">
        <v>3.080301</v>
      </c>
      <c r="F138" s="2">
        <v>3.0769519999999999</v>
      </c>
      <c r="H138" s="2">
        <v>3.0238719999999999</v>
      </c>
      <c r="J138" s="2">
        <v>3.0224500000000001</v>
      </c>
    </row>
    <row r="139" spans="2:10" x14ac:dyDescent="0.25">
      <c r="B139" s="2">
        <v>-6200</v>
      </c>
      <c r="C139" s="2"/>
      <c r="D139" s="2">
        <v>3.0123579999999999</v>
      </c>
      <c r="F139" s="2">
        <v>3.0084179999999998</v>
      </c>
      <c r="H139" s="2">
        <v>2.9612880000000001</v>
      </c>
      <c r="J139" s="2">
        <v>2.9602040000000001</v>
      </c>
    </row>
    <row r="140" spans="2:10" x14ac:dyDescent="0.25">
      <c r="B140" s="2">
        <v>-5200</v>
      </c>
      <c r="C140" s="2"/>
      <c r="D140" s="2">
        <v>2.9385219999999999</v>
      </c>
      <c r="F140" s="2">
        <v>2.9338500000000001</v>
      </c>
      <c r="H140" s="2">
        <v>2.893224</v>
      </c>
      <c r="J140" s="2">
        <v>2.8923700000000001</v>
      </c>
    </row>
    <row r="141" spans="2:10" x14ac:dyDescent="0.25">
      <c r="B141" s="2">
        <v>-4200</v>
      </c>
      <c r="C141" s="2"/>
      <c r="D141" s="2">
        <v>2.8660999999999999</v>
      </c>
      <c r="F141" s="2">
        <v>2.860573</v>
      </c>
      <c r="H141" s="2">
        <v>2.8257859999999999</v>
      </c>
      <c r="J141" s="2">
        <v>2.8252609999999998</v>
      </c>
    </row>
    <row r="142" spans="2:10" x14ac:dyDescent="0.25">
      <c r="B142" s="2">
        <v>-3700</v>
      </c>
      <c r="C142" s="2"/>
      <c r="D142" s="2">
        <v>2.8297590000000001</v>
      </c>
      <c r="F142" s="2">
        <v>2.8237950000000001</v>
      </c>
      <c r="H142" s="2">
        <v>2.792297</v>
      </c>
      <c r="J142" s="2">
        <v>2.7918500000000002</v>
      </c>
    </row>
    <row r="143" spans="2:10" x14ac:dyDescent="0.25">
      <c r="B143" s="2">
        <v>-2700</v>
      </c>
      <c r="C143" s="2"/>
      <c r="D143" s="2">
        <v>2.757066</v>
      </c>
      <c r="F143" s="2">
        <v>2.7501340000000001</v>
      </c>
      <c r="H143" s="2">
        <v>2.7240190000000002</v>
      </c>
      <c r="J143" s="2">
        <v>2.7238020000000001</v>
      </c>
    </row>
    <row r="144" spans="2:10" x14ac:dyDescent="0.25">
      <c r="B144" s="2">
        <v>-1700</v>
      </c>
      <c r="C144" s="2"/>
      <c r="D144" s="2">
        <v>2.6831909999999999</v>
      </c>
      <c r="F144" s="2">
        <v>2.675211</v>
      </c>
      <c r="H144" s="2">
        <v>2.6544089999999998</v>
      </c>
      <c r="J144" s="2">
        <v>2.6544639999999999</v>
      </c>
    </row>
    <row r="145" spans="2:10" x14ac:dyDescent="0.25">
      <c r="B145" s="2">
        <v>-1650</v>
      </c>
      <c r="C145" s="2"/>
      <c r="D145" s="2">
        <v>2.679503</v>
      </c>
      <c r="F145" s="2">
        <v>2.6714730000000002</v>
      </c>
      <c r="H145" s="2">
        <v>2.6508310000000002</v>
      </c>
      <c r="J145" s="2">
        <v>2.6508989999999999</v>
      </c>
    </row>
    <row r="146" spans="2:10" x14ac:dyDescent="0.25">
      <c r="B146" s="2">
        <v>-1600</v>
      </c>
      <c r="C146" s="2"/>
      <c r="D146" s="2">
        <v>2.675805</v>
      </c>
      <c r="F146" s="2">
        <v>2.6677249999999999</v>
      </c>
      <c r="H146" s="2">
        <v>2.647243</v>
      </c>
      <c r="J146" s="2">
        <v>2.6473230000000001</v>
      </c>
    </row>
    <row r="147" spans="2:10" x14ac:dyDescent="0.25">
      <c r="B147" s="2">
        <v>-1200</v>
      </c>
      <c r="C147" s="2"/>
      <c r="D147" s="2">
        <v>2.6458249999999999</v>
      </c>
      <c r="F147" s="2">
        <v>2.6373259999999998</v>
      </c>
      <c r="H147" s="2">
        <v>2.6191010000000001</v>
      </c>
      <c r="J147" s="2">
        <v>2.6192139999999999</v>
      </c>
    </row>
  </sheetData>
  <mergeCells count="12">
    <mergeCell ref="A86:I86"/>
    <mergeCell ref="A89:V89"/>
    <mergeCell ref="A32:I32"/>
    <mergeCell ref="A35:V35"/>
    <mergeCell ref="A57:V58"/>
    <mergeCell ref="A59:I59"/>
    <mergeCell ref="A62:V62"/>
    <mergeCell ref="A3:I3"/>
    <mergeCell ref="A6:V6"/>
    <mergeCell ref="A1:V2"/>
    <mergeCell ref="A30:V31"/>
    <mergeCell ref="A84:V8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30" sqref="I30"/>
    </sheetView>
  </sheetViews>
  <sheetFormatPr defaultRowHeight="15" x14ac:dyDescent="0.25"/>
  <cols>
    <col min="6" max="6" width="15.85546875" bestFit="1" customWidth="1"/>
  </cols>
  <sheetData>
    <row r="1" spans="1:13" x14ac:dyDescent="0.25">
      <c r="A1" s="97" t="s">
        <v>124</v>
      </c>
      <c r="B1" s="97"/>
      <c r="C1" s="97"/>
      <c r="D1" s="97"/>
      <c r="E1" s="97"/>
      <c r="I1" s="97"/>
      <c r="J1" s="97"/>
      <c r="K1" s="97"/>
      <c r="L1" s="97"/>
      <c r="M1" s="97"/>
    </row>
    <row r="2" spans="1:13" x14ac:dyDescent="0.25">
      <c r="A2" t="s">
        <v>3</v>
      </c>
      <c r="B2" t="s">
        <v>125</v>
      </c>
      <c r="C2" t="s">
        <v>126</v>
      </c>
      <c r="D2" t="s">
        <v>130</v>
      </c>
    </row>
    <row r="3" spans="1:13" x14ac:dyDescent="0.25">
      <c r="A3" s="86">
        <v>1</v>
      </c>
      <c r="B3" s="86" t="s">
        <v>127</v>
      </c>
      <c r="C3" s="2">
        <v>629.04179999999997</v>
      </c>
      <c r="D3">
        <v>500</v>
      </c>
      <c r="I3" s="86"/>
      <c r="J3" s="86"/>
      <c r="K3" s="2"/>
    </row>
    <row r="4" spans="1:13" x14ac:dyDescent="0.25">
      <c r="A4" s="86">
        <v>2</v>
      </c>
      <c r="B4" s="86" t="s">
        <v>127</v>
      </c>
      <c r="C4" s="2">
        <v>612.06889999999999</v>
      </c>
      <c r="D4">
        <v>500</v>
      </c>
      <c r="I4" s="86"/>
      <c r="J4" s="86"/>
      <c r="K4" s="2"/>
    </row>
    <row r="5" spans="1:13" x14ac:dyDescent="0.25">
      <c r="A5" s="86">
        <v>3</v>
      </c>
      <c r="B5" s="86" t="s">
        <v>127</v>
      </c>
      <c r="C5" s="2">
        <v>609.53790000000004</v>
      </c>
      <c r="D5">
        <v>500</v>
      </c>
      <c r="I5" s="86"/>
      <c r="J5" s="86"/>
      <c r="K5" s="2"/>
    </row>
    <row r="6" spans="1:13" x14ac:dyDescent="0.25">
      <c r="A6" s="86">
        <v>4</v>
      </c>
      <c r="B6" s="86" t="s">
        <v>127</v>
      </c>
      <c r="C6" s="2">
        <v>608.01080000000002</v>
      </c>
      <c r="D6">
        <v>500</v>
      </c>
      <c r="I6" s="86"/>
      <c r="J6" s="86"/>
      <c r="K6" s="2"/>
    </row>
    <row r="7" spans="1:13" x14ac:dyDescent="0.25">
      <c r="A7" s="86">
        <v>5</v>
      </c>
      <c r="B7" s="86" t="s">
        <v>127</v>
      </c>
      <c r="C7" s="2">
        <v>607.88490000000002</v>
      </c>
      <c r="D7">
        <v>500</v>
      </c>
      <c r="I7" s="86"/>
      <c r="J7" s="86"/>
      <c r="K7" s="2"/>
    </row>
    <row r="8" spans="1:13" x14ac:dyDescent="0.25">
      <c r="A8" s="86">
        <v>6</v>
      </c>
      <c r="B8" s="86" t="s">
        <v>127</v>
      </c>
      <c r="C8" s="2">
        <v>607.7921</v>
      </c>
      <c r="D8">
        <v>500</v>
      </c>
      <c r="I8" s="86"/>
      <c r="J8" s="86"/>
      <c r="K8" s="2"/>
    </row>
    <row r="9" spans="1:13" x14ac:dyDescent="0.25">
      <c r="A9" s="86">
        <v>7</v>
      </c>
      <c r="B9" s="86" t="s">
        <v>127</v>
      </c>
      <c r="C9" s="2">
        <v>609.17619999999999</v>
      </c>
      <c r="D9">
        <v>500</v>
      </c>
      <c r="I9" s="86"/>
      <c r="J9" s="86"/>
      <c r="K9" s="2"/>
    </row>
    <row r="10" spans="1:13" x14ac:dyDescent="0.25">
      <c r="A10" s="86">
        <v>8</v>
      </c>
      <c r="B10" s="86" t="s">
        <v>127</v>
      </c>
      <c r="C10" s="2">
        <v>610.08600000000001</v>
      </c>
      <c r="D10">
        <v>500</v>
      </c>
      <c r="I10" s="86"/>
      <c r="J10" s="86"/>
      <c r="K10" s="2"/>
    </row>
    <row r="11" spans="1:13" x14ac:dyDescent="0.25">
      <c r="A11" s="86">
        <v>9</v>
      </c>
      <c r="B11" s="86" t="s">
        <v>127</v>
      </c>
      <c r="C11" s="2">
        <v>613.51</v>
      </c>
      <c r="D11">
        <v>500</v>
      </c>
      <c r="I11" s="86"/>
      <c r="J11" s="86"/>
      <c r="K11" s="2"/>
    </row>
    <row r="12" spans="1:13" x14ac:dyDescent="0.25">
      <c r="A12" s="86">
        <v>10</v>
      </c>
      <c r="B12" s="86" t="s">
        <v>127</v>
      </c>
      <c r="C12" s="2">
        <v>615.80409999999995</v>
      </c>
      <c r="D12">
        <v>500</v>
      </c>
      <c r="I12" s="86"/>
      <c r="J12" s="86"/>
      <c r="K12" s="2"/>
    </row>
    <row r="13" spans="1:13" x14ac:dyDescent="0.25">
      <c r="A13" s="86">
        <v>11</v>
      </c>
      <c r="B13" s="86" t="s">
        <v>127</v>
      </c>
      <c r="C13" s="2">
        <v>618.24850000000004</v>
      </c>
      <c r="D13">
        <v>500</v>
      </c>
      <c r="I13" s="86"/>
      <c r="J13" s="86"/>
      <c r="K13" s="2"/>
    </row>
    <row r="14" spans="1:13" x14ac:dyDescent="0.25">
      <c r="A14" s="86">
        <v>12</v>
      </c>
      <c r="B14" s="86" t="s">
        <v>127</v>
      </c>
      <c r="C14" s="29">
        <v>621.05129999999997</v>
      </c>
      <c r="D14">
        <v>500</v>
      </c>
      <c r="I14" s="86"/>
      <c r="J14" s="86"/>
      <c r="K14" s="29"/>
    </row>
    <row r="15" spans="1:13" x14ac:dyDescent="0.25">
      <c r="A15" s="86">
        <v>13</v>
      </c>
      <c r="B15" s="86" t="s">
        <v>127</v>
      </c>
      <c r="C15" s="2">
        <v>593.8886</v>
      </c>
      <c r="D15">
        <v>500</v>
      </c>
      <c r="E15" t="s">
        <v>128</v>
      </c>
      <c r="I15" s="86"/>
      <c r="J15" s="86"/>
      <c r="K15" s="2"/>
    </row>
    <row r="16" spans="1:13" x14ac:dyDescent="0.25">
      <c r="A16" s="86">
        <v>14</v>
      </c>
      <c r="B16" s="86" t="s">
        <v>127</v>
      </c>
      <c r="C16" s="2">
        <v>593.33619999999996</v>
      </c>
      <c r="D16">
        <v>500</v>
      </c>
      <c r="E16" t="s">
        <v>128</v>
      </c>
      <c r="I16" s="86"/>
      <c r="J16" s="86"/>
      <c r="K16" s="2"/>
    </row>
    <row r="17" spans="1:11" x14ac:dyDescent="0.25">
      <c r="A17" s="86">
        <v>15</v>
      </c>
      <c r="B17" s="86" t="s">
        <v>127</v>
      </c>
      <c r="C17" s="2">
        <v>591.48329999999999</v>
      </c>
      <c r="D17">
        <v>500</v>
      </c>
      <c r="E17" t="s">
        <v>128</v>
      </c>
      <c r="I17" s="86"/>
      <c r="J17" s="86"/>
      <c r="K17" s="2"/>
    </row>
    <row r="18" spans="1:11" x14ac:dyDescent="0.25">
      <c r="A18" s="86">
        <v>16</v>
      </c>
      <c r="B18" s="86" t="s">
        <v>127</v>
      </c>
      <c r="C18" s="2">
        <v>591.85180000000003</v>
      </c>
      <c r="D18">
        <v>500</v>
      </c>
      <c r="E18" t="s">
        <v>128</v>
      </c>
      <c r="I18" s="86"/>
      <c r="J18" s="86"/>
      <c r="K18" s="2"/>
    </row>
    <row r="19" spans="1:11" x14ac:dyDescent="0.25">
      <c r="A19" s="86">
        <v>17</v>
      </c>
      <c r="B19" s="86" t="s">
        <v>127</v>
      </c>
      <c r="C19" s="2">
        <v>593.27470000000005</v>
      </c>
      <c r="D19">
        <v>500</v>
      </c>
      <c r="E19" t="s">
        <v>128</v>
      </c>
      <c r="I19" s="86"/>
      <c r="J19" s="86"/>
      <c r="K19" s="2"/>
    </row>
    <row r="20" spans="1:11" x14ac:dyDescent="0.25">
      <c r="A20" s="86">
        <v>18</v>
      </c>
      <c r="B20" s="86" t="s">
        <v>127</v>
      </c>
      <c r="C20" s="2">
        <v>605.19060000000002</v>
      </c>
      <c r="D20">
        <v>500</v>
      </c>
      <c r="E20" t="s">
        <v>128</v>
      </c>
      <c r="F20" t="s">
        <v>129</v>
      </c>
      <c r="I20" s="86"/>
      <c r="J20" s="86"/>
      <c r="K20" s="2"/>
    </row>
    <row r="21" spans="1:11" x14ac:dyDescent="0.25">
      <c r="A21" s="86"/>
      <c r="B21" s="86"/>
    </row>
    <row r="22" spans="1:11" x14ac:dyDescent="0.25">
      <c r="A22" s="86"/>
      <c r="B22" s="86"/>
    </row>
    <row r="24" spans="1:11" x14ac:dyDescent="0.25">
      <c r="B24" s="2"/>
      <c r="C24" s="2"/>
      <c r="D24" s="2"/>
    </row>
  </sheetData>
  <mergeCells count="2">
    <mergeCell ref="A1:E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FlowlineOpt</vt:lpstr>
      <vt:lpstr>Tubing size</vt:lpstr>
      <vt:lpstr>4 in</vt:lpstr>
      <vt:lpstr>Flowline 2nd atempt</vt:lpstr>
      <vt:lpstr>Not final version</vt:lpstr>
      <vt:lpstr>Erosional Velocity</vt:lpstr>
      <vt:lpstr>Severe slugging</vt:lpstr>
      <vt:lpstr>Final version</vt:lpstr>
      <vt:lpstr>Pressures in last junction</vt:lpstr>
      <vt:lpstr>Horizontal well trayectory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2018-04-20T21:53:35Z</dcterms:modified>
  <cp:category/>
  <cp:contentStatus/>
</cp:coreProperties>
</file>