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Startup Financial Projections\"/>
    </mc:Choice>
  </mc:AlternateContent>
  <xr:revisionPtr revIDLastSave="0" documentId="13_ncr:1_{513ACA85-B5A3-4623-9DD7-9157B99AA8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ions" sheetId="1" r:id="rId1"/>
    <sheet name="For B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B4" i="1"/>
  <c r="Q2" i="3" l="1" a="1"/>
  <c r="Q2" i="3" s="1"/>
  <c r="V2" i="3" s="1"/>
  <c r="C2" i="3"/>
  <c r="W2" i="3" a="1"/>
  <c r="W2" i="3" s="1"/>
  <c r="AA2" i="3" s="1"/>
  <c r="I2" i="3" a="1"/>
  <c r="I2" i="3" s="1"/>
  <c r="B2" i="3"/>
  <c r="H10" i="1"/>
  <c r="F2" i="1"/>
  <c r="D23" i="1"/>
  <c r="B19" i="1" s="1"/>
  <c r="F12" i="1"/>
  <c r="H5" i="1" s="1"/>
  <c r="H8" i="1" s="1"/>
  <c r="D7" i="1"/>
  <c r="P2" i="3" l="1"/>
  <c r="D12" i="1"/>
  <c r="D13" i="1" s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l="1"/>
  <c r="H6" i="1" l="1"/>
  <c r="F13" i="1"/>
  <c r="H11" i="1" s="1"/>
  <c r="H7" i="1" l="1"/>
  <c r="H9" i="1" s="1"/>
  <c r="E2" i="3" s="1" a="1"/>
  <c r="E2" i="3" s="1"/>
  <c r="D2" i="3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<sst xmlns="http://schemas.openxmlformats.org/spreadsheetml/2006/main" count="76" uniqueCount="51">
  <si>
    <t>Office Setup</t>
  </si>
  <si>
    <t>Marketing and Advertising</t>
  </si>
  <si>
    <t>Total</t>
  </si>
  <si>
    <t>Startup Cost</t>
  </si>
  <si>
    <t>Unit Sales</t>
  </si>
  <si>
    <t>Bottle</t>
  </si>
  <si>
    <t>Liquid</t>
  </si>
  <si>
    <t>Production</t>
  </si>
  <si>
    <t>Sprayer</t>
  </si>
  <si>
    <t>Initial Inventory</t>
  </si>
  <si>
    <t>Website &amp; E-commerce</t>
  </si>
  <si>
    <t>Photography &amp; Videos</t>
  </si>
  <si>
    <t>Legal &amp; Business Setup</t>
  </si>
  <si>
    <t>Tools/Software Licenses</t>
  </si>
  <si>
    <t>Production Equipment</t>
  </si>
  <si>
    <t>Utilities</t>
  </si>
  <si>
    <t>Salaries</t>
  </si>
  <si>
    <t>Monthly Growth</t>
  </si>
  <si>
    <t>Gross Margin</t>
  </si>
  <si>
    <t>Operating Expenses (Monthly)</t>
  </si>
  <si>
    <t>Total in Month</t>
  </si>
  <si>
    <t>Total per unit</t>
  </si>
  <si>
    <t>Total in Year</t>
  </si>
  <si>
    <t>Total per sales</t>
  </si>
  <si>
    <t>Total Unit Cost</t>
  </si>
  <si>
    <t>Unit Price</t>
  </si>
  <si>
    <t>Summary</t>
  </si>
  <si>
    <t>Input</t>
  </si>
  <si>
    <t>Output</t>
  </si>
  <si>
    <t>Operating Profit (EBITDA)</t>
  </si>
  <si>
    <t>Unit COGS</t>
  </si>
  <si>
    <t>Unit OPEX</t>
  </si>
  <si>
    <t>Month</t>
  </si>
  <si>
    <t>Sales</t>
  </si>
  <si>
    <t>Tiktok</t>
  </si>
  <si>
    <t>Instagram</t>
  </si>
  <si>
    <t>Other Channels</t>
  </si>
  <si>
    <t>Service Obtainable Market (SOM)</t>
  </si>
  <si>
    <t>Conversion Rate</t>
  </si>
  <si>
    <t xml:space="preserve">Software Subscription </t>
  </si>
  <si>
    <t xml:space="preserve">Rent </t>
  </si>
  <si>
    <t>Revenue</t>
  </si>
  <si>
    <t>Operating Profit (EBITDA) Margin</t>
  </si>
  <si>
    <t>Year1 Cost</t>
  </si>
  <si>
    <t>Multipurpose COGS</t>
  </si>
  <si>
    <t>Year 1 Multipurpose Forecasting</t>
  </si>
  <si>
    <t>Year</t>
  </si>
  <si>
    <t>Year1</t>
  </si>
  <si>
    <t>Total Startup Cost</t>
  </si>
  <si>
    <t>Multipurpose Unit COGS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</si>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</sst>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[$EGP]\ * #,##0_);_([$EGP]\ * \(#,##0\);_([$EGP]\ * &quot;-&quot;_);_(@_)"/>
  </numFmts>
  <fonts count="1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Open Sans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Open Sans"/>
    </font>
    <font>
      <sz val="9"/>
      <color theme="1"/>
      <name val="Open Sans"/>
    </font>
    <font>
      <sz val="10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19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Continuous" vertical="center"/>
    </xf>
    <xf numFmtId="1" fontId="0" fillId="2" borderId="1" xfId="0" applyNumberForma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Continuous" vertical="center"/>
    </xf>
    <xf numFmtId="0" fontId="4" fillId="4" borderId="5" xfId="0" applyFont="1" applyFill="1" applyBorder="1" applyAlignment="1">
      <alignment horizontal="centerContinuous" vertical="center"/>
    </xf>
    <xf numFmtId="0" fontId="8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5" fillId="0" borderId="9" xfId="0" applyFont="1" applyBorder="1" applyAlignment="1">
      <alignment horizontal="centerContinuous" vertical="center"/>
    </xf>
    <xf numFmtId="0" fontId="0" fillId="0" borderId="9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9" fontId="0" fillId="5" borderId="9" xfId="0" applyNumberForma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Continuous" vertical="center"/>
    </xf>
    <xf numFmtId="0" fontId="6" fillId="4" borderId="8" xfId="0" applyFont="1" applyFill="1" applyBorder="1" applyAlignment="1">
      <alignment horizontal="centerContinuous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6" fillId="4" borderId="3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Continuous" vertical="center"/>
    </xf>
    <xf numFmtId="0" fontId="13" fillId="0" borderId="0" xfId="0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2" fontId="13" fillId="0" borderId="0" xfId="2" applyNumberFormat="1" applyFont="1" applyFill="1" applyBorder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D7D31"/>
      <color rgb="FF001950"/>
      <color rgb="FFFFEADD"/>
      <color rgb="FFF8E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H31"/>
  <sheetViews>
    <sheetView zoomScale="121" workbookViewId="0">
      <selection activeCell="D4" sqref="D4"/>
    </sheetView>
  </sheetViews>
  <sheetFormatPr defaultRowHeight="14.4" x14ac:dyDescent="0.3"/>
  <cols>
    <col min="1" max="1" width="21.109375" style="8" bestFit="1" customWidth="1"/>
    <col min="2" max="2" width="15.6640625" style="8" bestFit="1" customWidth="1"/>
    <col min="3" max="3" width="37.109375" style="8" bestFit="1" customWidth="1"/>
    <col min="4" max="4" width="15.6640625" style="8" bestFit="1" customWidth="1"/>
    <col min="5" max="5" width="16.33203125" style="8" bestFit="1" customWidth="1"/>
    <col min="6" max="6" width="15.6640625" style="8" bestFit="1" customWidth="1"/>
    <col min="7" max="7" width="29.77734375" style="8" bestFit="1" customWidth="1"/>
    <col min="8" max="8" width="14.88671875" style="8" bestFit="1" customWidth="1"/>
    <col min="9" max="16384" width="8.88671875" style="8"/>
  </cols>
  <sheetData>
    <row r="1" spans="1:8" s="7" customFormat="1" ht="23.4" customHeight="1" x14ac:dyDescent="0.3">
      <c r="A1" s="21" t="s">
        <v>43</v>
      </c>
      <c r="B1" s="39"/>
      <c r="C1" s="39"/>
      <c r="D1" s="40"/>
      <c r="E1" s="48" t="s">
        <v>44</v>
      </c>
      <c r="F1" s="48"/>
      <c r="G1" s="31" t="s">
        <v>26</v>
      </c>
      <c r="H1" s="31"/>
    </row>
    <row r="2" spans="1:8" ht="15.6" x14ac:dyDescent="0.3">
      <c r="A2" s="24" t="s">
        <v>3</v>
      </c>
      <c r="B2" s="3"/>
      <c r="C2" s="2" t="s">
        <v>19</v>
      </c>
      <c r="D2" s="3"/>
      <c r="E2" s="2" t="s">
        <v>4</v>
      </c>
      <c r="F2" s="47">
        <f>B31</f>
        <v>22186.275537915913</v>
      </c>
      <c r="G2" s="32" t="s">
        <v>27</v>
      </c>
      <c r="H2" s="33"/>
    </row>
    <row r="3" spans="1:8" ht="15.6" x14ac:dyDescent="0.3">
      <c r="A3" s="1" t="s">
        <v>9</v>
      </c>
      <c r="B3" s="41">
        <v>150000</v>
      </c>
      <c r="C3" s="4" t="s">
        <v>16</v>
      </c>
      <c r="D3" s="42">
        <f>88000</f>
        <v>88000</v>
      </c>
      <c r="E3" s="1" t="s">
        <v>5</v>
      </c>
      <c r="F3" s="42">
        <v>15</v>
      </c>
      <c r="G3" s="32" t="s">
        <v>28</v>
      </c>
      <c r="H3" s="34"/>
    </row>
    <row r="4" spans="1:8" ht="16.2" x14ac:dyDescent="0.3">
      <c r="A4" s="1" t="s">
        <v>10</v>
      </c>
      <c r="B4" s="41">
        <f>20000</f>
        <v>20000</v>
      </c>
      <c r="C4" s="4" t="s">
        <v>1</v>
      </c>
      <c r="D4" s="42">
        <v>80000</v>
      </c>
      <c r="E4" s="1" t="s">
        <v>8</v>
      </c>
      <c r="F4" s="42">
        <v>5</v>
      </c>
      <c r="G4" s="35" t="s">
        <v>25</v>
      </c>
      <c r="H4" s="36">
        <v>245</v>
      </c>
    </row>
    <row r="5" spans="1:8" ht="16.2" x14ac:dyDescent="0.3">
      <c r="A5" s="1" t="s">
        <v>11</v>
      </c>
      <c r="B5" s="41">
        <v>20000</v>
      </c>
      <c r="C5" s="4" t="s">
        <v>39</v>
      </c>
      <c r="D5" s="42">
        <v>1500</v>
      </c>
      <c r="E5" s="1" t="s">
        <v>6</v>
      </c>
      <c r="F5" s="42">
        <v>30</v>
      </c>
      <c r="G5" s="37" t="s">
        <v>30</v>
      </c>
      <c r="H5" s="36">
        <f>F12</f>
        <v>60</v>
      </c>
    </row>
    <row r="6" spans="1:8" ht="16.2" x14ac:dyDescent="0.3">
      <c r="A6" s="1" t="s">
        <v>12</v>
      </c>
      <c r="B6" s="41">
        <v>100000</v>
      </c>
      <c r="C6" s="4" t="s">
        <v>40</v>
      </c>
      <c r="D6" s="42">
        <v>25000</v>
      </c>
      <c r="E6" s="1" t="s">
        <v>7</v>
      </c>
      <c r="F6" s="42">
        <v>10</v>
      </c>
      <c r="G6" s="37" t="s">
        <v>31</v>
      </c>
      <c r="H6" s="36">
        <f>D13/F2</f>
        <v>109.52717123913733</v>
      </c>
    </row>
    <row r="7" spans="1:8" ht="16.2" x14ac:dyDescent="0.3">
      <c r="A7" s="1" t="s">
        <v>0</v>
      </c>
      <c r="B7" s="41">
        <v>200000</v>
      </c>
      <c r="C7" s="4" t="s">
        <v>15</v>
      </c>
      <c r="D7" s="42">
        <f>60000/12</f>
        <v>5000</v>
      </c>
      <c r="E7" s="1"/>
      <c r="F7" s="42"/>
      <c r="G7" s="37" t="s">
        <v>24</v>
      </c>
      <c r="H7" s="36">
        <f>H5+H6</f>
        <v>169.52717123913732</v>
      </c>
    </row>
    <row r="8" spans="1:8" ht="16.2" x14ac:dyDescent="0.3">
      <c r="A8" s="1" t="s">
        <v>14</v>
      </c>
      <c r="B8" s="41">
        <v>700000</v>
      </c>
      <c r="C8" s="4" t="s">
        <v>50</v>
      </c>
      <c r="D8" s="42">
        <v>3000</v>
      </c>
      <c r="E8" s="1"/>
      <c r="F8" s="42"/>
      <c r="G8" s="37" t="s">
        <v>18</v>
      </c>
      <c r="H8" s="38">
        <f>(H4-H5)/H4</f>
        <v>0.75510204081632648</v>
      </c>
    </row>
    <row r="9" spans="1:8" ht="16.2" x14ac:dyDescent="0.3">
      <c r="A9" s="1"/>
      <c r="B9" s="1"/>
      <c r="C9" s="4"/>
      <c r="D9" s="42"/>
      <c r="E9" s="1"/>
      <c r="F9" s="42"/>
      <c r="G9" s="37" t="s">
        <v>42</v>
      </c>
      <c r="H9" s="38">
        <f>(H4-H7)/H4</f>
        <v>0.30805236228923544</v>
      </c>
    </row>
    <row r="10" spans="1:8" ht="16.2" x14ac:dyDescent="0.3">
      <c r="A10" s="1"/>
      <c r="B10" s="41"/>
      <c r="C10" s="4"/>
      <c r="D10" s="42"/>
      <c r="E10" s="1"/>
      <c r="F10" s="42"/>
      <c r="G10" s="37" t="s">
        <v>41</v>
      </c>
      <c r="H10" s="36">
        <f>H4*F2</f>
        <v>5435637.5067893984</v>
      </c>
    </row>
    <row r="11" spans="1:8" ht="16.2" x14ac:dyDescent="0.3">
      <c r="A11" s="1"/>
      <c r="B11" s="41"/>
      <c r="C11" s="15"/>
      <c r="D11" s="43"/>
      <c r="E11" s="1"/>
      <c r="F11" s="42"/>
      <c r="G11" s="37" t="s">
        <v>29</v>
      </c>
      <c r="H11" s="36">
        <f>H10-(D13+F13)</f>
        <v>1674460.9745144434</v>
      </c>
    </row>
    <row r="12" spans="1:8" ht="16.2" x14ac:dyDescent="0.3">
      <c r="A12" s="6"/>
      <c r="B12" s="5"/>
      <c r="C12" s="4" t="s">
        <v>20</v>
      </c>
      <c r="D12" s="42">
        <f>SUM(D3:D11)</f>
        <v>202500</v>
      </c>
      <c r="E12" s="6" t="s">
        <v>21</v>
      </c>
      <c r="F12" s="44">
        <f>SUM(F3:F11)</f>
        <v>60</v>
      </c>
      <c r="G12" s="37"/>
      <c r="H12" s="38"/>
    </row>
    <row r="13" spans="1:8" ht="16.2" x14ac:dyDescent="0.3">
      <c r="A13" s="25" t="s">
        <v>2</v>
      </c>
      <c r="B13" s="46">
        <f>SUM(B3:B12)</f>
        <v>1190000</v>
      </c>
      <c r="C13" s="14" t="s">
        <v>22</v>
      </c>
      <c r="D13" s="46">
        <f>D12*12</f>
        <v>2430000</v>
      </c>
      <c r="E13" s="14" t="s">
        <v>23</v>
      </c>
      <c r="F13" s="45">
        <f>F12*F2</f>
        <v>1331176.5322749547</v>
      </c>
      <c r="G13" s="37"/>
      <c r="H13" s="38"/>
    </row>
    <row r="14" spans="1:8" ht="18" x14ac:dyDescent="0.3">
      <c r="A14" s="26"/>
      <c r="B14" s="26"/>
      <c r="C14" s="26"/>
      <c r="D14" s="26"/>
      <c r="E14" s="26"/>
      <c r="F14" s="27"/>
      <c r="G14" s="37"/>
      <c r="H14" s="38"/>
    </row>
    <row r="17" spans="1:7" ht="21" x14ac:dyDescent="0.3">
      <c r="A17" s="21" t="s">
        <v>45</v>
      </c>
      <c r="B17" s="22"/>
      <c r="C17" s="10"/>
      <c r="D17" s="10"/>
    </row>
    <row r="18" spans="1:7" ht="18" x14ac:dyDescent="0.3">
      <c r="A18" s="23" t="s">
        <v>32</v>
      </c>
      <c r="B18" s="12" t="s">
        <v>33</v>
      </c>
      <c r="C18" s="18" t="s">
        <v>17</v>
      </c>
      <c r="D18" s="9">
        <v>0.15</v>
      </c>
      <c r="G18" s="28"/>
    </row>
    <row r="19" spans="1:7" ht="16.2" x14ac:dyDescent="0.3">
      <c r="A19" s="1">
        <v>1</v>
      </c>
      <c r="B19" s="11">
        <f>D23*D24</f>
        <v>765</v>
      </c>
      <c r="C19" s="19" t="s">
        <v>37</v>
      </c>
      <c r="D19" s="16"/>
      <c r="G19" s="29"/>
    </row>
    <row r="20" spans="1:7" ht="15" x14ac:dyDescent="0.3">
      <c r="A20" s="1">
        <v>2</v>
      </c>
      <c r="B20" s="11">
        <f t="shared" ref="B20:B30" si="0">B19*(1+$D$18)</f>
        <v>879.74999999999989</v>
      </c>
      <c r="C20" s="20" t="s">
        <v>34</v>
      </c>
      <c r="D20" s="17">
        <v>12000</v>
      </c>
      <c r="G20" s="30"/>
    </row>
    <row r="21" spans="1:7" ht="15" x14ac:dyDescent="0.3">
      <c r="A21" s="1">
        <v>3</v>
      </c>
      <c r="B21" s="11">
        <f t="shared" si="0"/>
        <v>1011.7124999999997</v>
      </c>
      <c r="C21" s="20" t="s">
        <v>35</v>
      </c>
      <c r="D21" s="17">
        <v>10500</v>
      </c>
    </row>
    <row r="22" spans="1:7" ht="15" x14ac:dyDescent="0.3">
      <c r="A22" s="1">
        <v>4</v>
      </c>
      <c r="B22" s="11">
        <f t="shared" si="0"/>
        <v>1163.4693749999997</v>
      </c>
      <c r="C22" s="20" t="s">
        <v>36</v>
      </c>
      <c r="D22" s="17">
        <v>3000</v>
      </c>
    </row>
    <row r="23" spans="1:7" ht="15" x14ac:dyDescent="0.3">
      <c r="A23" s="1">
        <v>5</v>
      </c>
      <c r="B23" s="11">
        <f t="shared" si="0"/>
        <v>1337.9897812499996</v>
      </c>
      <c r="C23" s="20" t="s">
        <v>2</v>
      </c>
      <c r="D23" s="17">
        <f>SUM(D20:D22)</f>
        <v>25500</v>
      </c>
    </row>
    <row r="24" spans="1:7" ht="16.2" x14ac:dyDescent="0.3">
      <c r="A24" s="1">
        <v>6</v>
      </c>
      <c r="B24" s="11">
        <f t="shared" si="0"/>
        <v>1538.6882484374994</v>
      </c>
      <c r="C24" s="18" t="s">
        <v>38</v>
      </c>
      <c r="D24" s="9">
        <v>0.03</v>
      </c>
    </row>
    <row r="25" spans="1:7" x14ac:dyDescent="0.3">
      <c r="A25" s="1">
        <v>7</v>
      </c>
      <c r="B25" s="11">
        <f t="shared" si="0"/>
        <v>1769.4914857031242</v>
      </c>
    </row>
    <row r="26" spans="1:7" x14ac:dyDescent="0.3">
      <c r="A26" s="1">
        <v>8</v>
      </c>
      <c r="B26" s="11">
        <f t="shared" si="0"/>
        <v>2034.9152085585927</v>
      </c>
    </row>
    <row r="27" spans="1:7" x14ac:dyDescent="0.3">
      <c r="A27" s="1">
        <v>9</v>
      </c>
      <c r="B27" s="11">
        <f t="shared" si="0"/>
        <v>2340.1524898423813</v>
      </c>
    </row>
    <row r="28" spans="1:7" x14ac:dyDescent="0.3">
      <c r="A28" s="1">
        <v>10</v>
      </c>
      <c r="B28" s="11">
        <f t="shared" si="0"/>
        <v>2691.1753633187382</v>
      </c>
    </row>
    <row r="29" spans="1:7" x14ac:dyDescent="0.3">
      <c r="A29" s="1">
        <v>11</v>
      </c>
      <c r="B29" s="11">
        <f t="shared" si="0"/>
        <v>3094.8516678165488</v>
      </c>
    </row>
    <row r="30" spans="1:7" x14ac:dyDescent="0.3">
      <c r="A30" s="15">
        <v>12</v>
      </c>
      <c r="B30" s="13">
        <f t="shared" si="0"/>
        <v>3559.0794179890308</v>
      </c>
    </row>
    <row r="31" spans="1:7" x14ac:dyDescent="0.3">
      <c r="A31" s="15" t="s">
        <v>2</v>
      </c>
      <c r="B31" s="13">
        <f>SUM(B19:B30)</f>
        <v>22186.275537915913</v>
      </c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6195-C081-42A2-A68F-0B22792DDC53}">
  <dimension ref="A1:AA2"/>
  <sheetViews>
    <sheetView tabSelected="1" workbookViewId="0">
      <selection activeCell="P14" sqref="P14"/>
    </sheetView>
  </sheetViews>
  <sheetFormatPr defaultRowHeight="13.8" x14ac:dyDescent="0.3"/>
  <cols>
    <col min="1" max="1" width="5.33203125" style="49" bestFit="1" customWidth="1"/>
    <col min="2" max="2" width="6" style="49" bestFit="1" customWidth="1"/>
    <col min="3" max="3" width="8.6640625" style="49" bestFit="1" customWidth="1"/>
    <col min="4" max="4" width="10.5546875" style="49" bestFit="1" customWidth="1"/>
    <col min="5" max="5" width="13.44140625" style="49" bestFit="1" customWidth="1"/>
    <col min="6" max="6" width="32.77734375" style="49" bestFit="1" customWidth="1"/>
    <col min="7" max="7" width="13.6640625" style="49" bestFit="1" customWidth="1"/>
    <col min="8" max="8" width="25.5546875" style="49" bestFit="1" customWidth="1"/>
    <col min="9" max="9" width="13.6640625" style="49" bestFit="1" customWidth="1"/>
    <col min="10" max="10" width="19.77734375" style="49" bestFit="1" customWidth="1"/>
    <col min="11" max="11" width="18.77734375" style="49" bestFit="1" customWidth="1"/>
    <col min="12" max="12" width="19.33203125" style="49" bestFit="1" customWidth="1"/>
    <col min="13" max="13" width="20.21875" style="49" bestFit="1" customWidth="1"/>
    <col min="14" max="14" width="12.109375" style="49" bestFit="1" customWidth="1"/>
    <col min="15" max="15" width="18.77734375" style="49" bestFit="1" customWidth="1"/>
    <col min="16" max="16" width="15.109375" style="49" bestFit="1" customWidth="1"/>
    <col min="17" max="17" width="12.109375" style="49" bestFit="1" customWidth="1"/>
    <col min="18" max="18" width="22.109375" style="49" bestFit="1" customWidth="1"/>
    <col min="19" max="19" width="18.88671875" style="49" bestFit="1" customWidth="1"/>
    <col min="20" max="20" width="11.109375" style="49" bestFit="1" customWidth="1"/>
    <col min="21" max="21" width="10.109375" style="49" bestFit="1" customWidth="1"/>
    <col min="22" max="22" width="25.21875" style="49" bestFit="1" customWidth="1"/>
    <col min="23" max="23" width="5.88671875" style="49" bestFit="1" customWidth="1"/>
    <col min="24" max="24" width="7" style="49" bestFit="1" customWidth="1"/>
    <col min="25" max="25" width="5.6640625" style="49" bestFit="1" customWidth="1"/>
    <col min="26" max="26" width="9.5546875" style="49" bestFit="1" customWidth="1"/>
    <col min="27" max="27" width="20.5546875" style="49" bestFit="1" customWidth="1"/>
    <col min="28" max="16384" width="8.88671875" style="49"/>
  </cols>
  <sheetData>
    <row r="1" spans="1:27" s="52" customFormat="1" ht="16.2" x14ac:dyDescent="0.3">
      <c r="A1" s="52" t="s">
        <v>46</v>
      </c>
      <c r="B1" s="52" t="s">
        <v>33</v>
      </c>
      <c r="C1" s="52" t="s">
        <v>25</v>
      </c>
      <c r="D1" s="51" t="s">
        <v>31</v>
      </c>
      <c r="E1" s="51" t="s">
        <v>18</v>
      </c>
      <c r="F1" s="51" t="s">
        <v>42</v>
      </c>
      <c r="G1" s="51" t="s">
        <v>41</v>
      </c>
      <c r="H1" s="51" t="s">
        <v>29</v>
      </c>
      <c r="I1" s="52" t="s">
        <v>9</v>
      </c>
      <c r="J1" s="52" t="s">
        <v>10</v>
      </c>
      <c r="K1" s="52" t="s">
        <v>11</v>
      </c>
      <c r="L1" s="52" t="s">
        <v>12</v>
      </c>
      <c r="M1" s="52" t="s">
        <v>13</v>
      </c>
      <c r="N1" s="52" t="s">
        <v>0</v>
      </c>
      <c r="O1" s="52" t="s">
        <v>14</v>
      </c>
      <c r="P1" s="52" t="s">
        <v>48</v>
      </c>
      <c r="Q1" s="52" t="s">
        <v>16</v>
      </c>
      <c r="R1" s="52" t="s">
        <v>1</v>
      </c>
      <c r="S1" s="52" t="s">
        <v>39</v>
      </c>
      <c r="T1" s="52" t="s">
        <v>40</v>
      </c>
      <c r="U1" s="52" t="s">
        <v>15</v>
      </c>
      <c r="V1" s="52" t="s">
        <v>19</v>
      </c>
      <c r="W1" s="52" t="s">
        <v>5</v>
      </c>
      <c r="X1" s="52" t="s">
        <v>8</v>
      </c>
      <c r="Y1" s="52" t="s">
        <v>6</v>
      </c>
      <c r="Z1" s="52" t="s">
        <v>7</v>
      </c>
      <c r="AA1" s="52" t="s">
        <v>49</v>
      </c>
    </row>
    <row r="2" spans="1:27" x14ac:dyDescent="0.3">
      <c r="A2" s="49" t="s">
        <v>47</v>
      </c>
      <c r="B2" s="53">
        <f>Projections!F2</f>
        <v>22186.275537915913</v>
      </c>
      <c r="C2" s="53">
        <f>Projections!H4</f>
        <v>245</v>
      </c>
      <c r="D2" s="50">
        <f>Projections!H6</f>
        <v>109.52717123913733</v>
      </c>
      <c r="E2" s="54" cm="1">
        <f t="array" ref="E2:H2">TRANSPOSE(Projections!H8:H11)</f>
        <v>0.75510204081632648</v>
      </c>
      <c r="F2" s="55">
        <v>0.30805236228923544</v>
      </c>
      <c r="G2" s="50">
        <v>5435637.5067893984</v>
      </c>
      <c r="H2" s="50">
        <v>1674460.9745144434</v>
      </c>
      <c r="I2" s="50" cm="1">
        <f t="array" ref="I2:N2">TRANSPOSE(Projections!B3:B8)</f>
        <v>150000</v>
      </c>
      <c r="J2" s="50">
        <v>20000</v>
      </c>
      <c r="K2" s="50">
        <v>20000</v>
      </c>
      <c r="L2" s="50">
        <v>100000</v>
      </c>
      <c r="M2" s="50">
        <v>200000</v>
      </c>
      <c r="N2" s="50">
        <v>700000</v>
      </c>
      <c r="O2" s="50"/>
      <c r="P2" s="50">
        <f>SUM(I2:O2)</f>
        <v>1190000</v>
      </c>
      <c r="Q2" s="50" cm="1">
        <f t="array" ref="Q2:U2">TRANSPOSE(Projections!D3:D7)</f>
        <v>88000</v>
      </c>
      <c r="R2" s="50">
        <v>80000</v>
      </c>
      <c r="S2" s="50">
        <v>1500</v>
      </c>
      <c r="T2" s="50">
        <v>25000</v>
      </c>
      <c r="U2" s="50">
        <v>5000</v>
      </c>
      <c r="V2" s="50">
        <f>SUM(Q2:U2)</f>
        <v>199500</v>
      </c>
      <c r="W2" s="49" cm="1">
        <f t="array" ref="W2:Z2">TRANSPOSE(Projections!F3:F6)</f>
        <v>15</v>
      </c>
      <c r="X2" s="49">
        <v>5</v>
      </c>
      <c r="Y2" s="49">
        <v>30</v>
      </c>
      <c r="Z2" s="49">
        <v>10</v>
      </c>
      <c r="AA2" s="49">
        <f>SUM(_xlfn.ANCHORARRAY(W2))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For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almatbaagy</dc:creator>
  <cp:lastModifiedBy>mohamed khaled</cp:lastModifiedBy>
  <cp:lastPrinted>2025-05-26T11:37:02Z</cp:lastPrinted>
  <dcterms:created xsi:type="dcterms:W3CDTF">2015-06-05T18:17:20Z</dcterms:created>
  <dcterms:modified xsi:type="dcterms:W3CDTF">2025-06-13T11:36:13Z</dcterms:modified>
</cp:coreProperties>
</file>