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hub\P&amp;G Pampers\"/>
    </mc:Choice>
  </mc:AlternateContent>
  <xr:revisionPtr revIDLastSave="0" documentId="8_{FE90CED5-52C0-4B50-9844-A286A9CBAA1C}" xr6:coauthVersionLast="47" xr6:coauthVersionMax="47" xr10:uidLastSave="{00000000-0000-0000-0000-000000000000}"/>
  <bookViews>
    <workbookView xWindow="-108" yWindow="-108" windowWidth="23256" windowHeight="12456" activeTab="2" xr2:uid="{78459A85-4E42-4809-A665-0B6E5EDFA418}"/>
  </bookViews>
  <sheets>
    <sheet name="Customer Forecast" sheetId="1" r:id="rId1"/>
    <sheet name="Plan 1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3" l="1"/>
  <c r="P16" i="3"/>
  <c r="O16" i="3"/>
  <c r="Q14" i="3"/>
  <c r="Q13" i="3"/>
  <c r="P13" i="3"/>
  <c r="O13" i="3"/>
  <c r="P12" i="3"/>
  <c r="O12" i="3"/>
  <c r="D213" i="3" l="1"/>
  <c r="D212" i="3"/>
  <c r="C212" i="3"/>
  <c r="F211" i="3"/>
  <c r="E211" i="3"/>
  <c r="F210" i="3"/>
  <c r="E210" i="3"/>
  <c r="L209" i="3"/>
  <c r="E215" i="3" s="1"/>
  <c r="F209" i="3"/>
  <c r="E209" i="3"/>
  <c r="L208" i="3"/>
  <c r="M208" i="3" s="1"/>
  <c r="F208" i="3"/>
  <c r="E208" i="3"/>
  <c r="L207" i="3"/>
  <c r="F207" i="3"/>
  <c r="F212" i="3" s="1"/>
  <c r="E207" i="3"/>
  <c r="E212" i="3" s="1"/>
  <c r="D195" i="3"/>
  <c r="C195" i="3"/>
  <c r="D194" i="3"/>
  <c r="C194" i="3"/>
  <c r="F193" i="3"/>
  <c r="E193" i="3"/>
  <c r="F192" i="3"/>
  <c r="E192" i="3"/>
  <c r="L191" i="3"/>
  <c r="E197" i="3" s="1"/>
  <c r="F191" i="3"/>
  <c r="E191" i="3"/>
  <c r="L190" i="3"/>
  <c r="M190" i="3" s="1"/>
  <c r="F190" i="3"/>
  <c r="E190" i="3"/>
  <c r="L189" i="3"/>
  <c r="F189" i="3"/>
  <c r="F194" i="3" s="1"/>
  <c r="E189" i="3"/>
  <c r="E194" i="3" s="1"/>
  <c r="D177" i="3"/>
  <c r="C177" i="3"/>
  <c r="D176" i="3"/>
  <c r="C176" i="3"/>
  <c r="F175" i="3"/>
  <c r="E175" i="3"/>
  <c r="F174" i="3"/>
  <c r="E174" i="3"/>
  <c r="L173" i="3"/>
  <c r="E179" i="3" s="1"/>
  <c r="F173" i="3"/>
  <c r="E173" i="3"/>
  <c r="M172" i="3"/>
  <c r="L172" i="3"/>
  <c r="F172" i="3"/>
  <c r="E172" i="3"/>
  <c r="M171" i="3"/>
  <c r="L171" i="3"/>
  <c r="C179" i="3" s="1"/>
  <c r="F171" i="3"/>
  <c r="F176" i="3" s="1"/>
  <c r="E171" i="3"/>
  <c r="E176" i="3" s="1"/>
  <c r="D158" i="3"/>
  <c r="C158" i="3"/>
  <c r="D159" i="3"/>
  <c r="C159" i="3"/>
  <c r="F157" i="3"/>
  <c r="E157" i="3"/>
  <c r="F156" i="3"/>
  <c r="E156" i="3"/>
  <c r="L155" i="3"/>
  <c r="E161" i="3" s="1"/>
  <c r="F155" i="3"/>
  <c r="F158" i="3" s="1"/>
  <c r="E155" i="3"/>
  <c r="L154" i="3"/>
  <c r="M154" i="3" s="1"/>
  <c r="F154" i="3"/>
  <c r="E154" i="3"/>
  <c r="L153" i="3"/>
  <c r="F153" i="3"/>
  <c r="E153" i="3"/>
  <c r="E158" i="3" s="1"/>
  <c r="F138" i="3"/>
  <c r="E138" i="3"/>
  <c r="F137" i="3"/>
  <c r="E137" i="3"/>
  <c r="D141" i="3"/>
  <c r="F139" i="3"/>
  <c r="E139" i="3"/>
  <c r="L137" i="3"/>
  <c r="L136" i="3"/>
  <c r="M136" i="3" s="1"/>
  <c r="F136" i="3"/>
  <c r="E136" i="3"/>
  <c r="L135" i="3"/>
  <c r="M135" i="3" s="1"/>
  <c r="F135" i="3"/>
  <c r="E135" i="3"/>
  <c r="D122" i="3"/>
  <c r="C122" i="3"/>
  <c r="D123" i="3"/>
  <c r="C123" i="3"/>
  <c r="F121" i="3"/>
  <c r="E121" i="3"/>
  <c r="F120" i="3"/>
  <c r="E120" i="3"/>
  <c r="L119" i="3"/>
  <c r="E125" i="3" s="1"/>
  <c r="F119" i="3"/>
  <c r="E119" i="3"/>
  <c r="L118" i="3"/>
  <c r="M118" i="3" s="1"/>
  <c r="F118" i="3"/>
  <c r="E118" i="3"/>
  <c r="L117" i="3"/>
  <c r="F117" i="3"/>
  <c r="E117" i="3"/>
  <c r="D105" i="3"/>
  <c r="C105" i="3"/>
  <c r="F103" i="3"/>
  <c r="E103" i="3"/>
  <c r="F102" i="3"/>
  <c r="E102" i="3"/>
  <c r="L101" i="3"/>
  <c r="M101" i="3" s="1"/>
  <c r="F101" i="3"/>
  <c r="E101" i="3"/>
  <c r="L100" i="3"/>
  <c r="M100" i="3" s="1"/>
  <c r="F100" i="3"/>
  <c r="E100" i="3"/>
  <c r="L99" i="3"/>
  <c r="F99" i="3"/>
  <c r="E99" i="3"/>
  <c r="D86" i="3"/>
  <c r="C86" i="3"/>
  <c r="D87" i="3"/>
  <c r="C87" i="3"/>
  <c r="F85" i="3"/>
  <c r="E85" i="3"/>
  <c r="F84" i="3"/>
  <c r="E84" i="3"/>
  <c r="L83" i="3"/>
  <c r="E89" i="3" s="1"/>
  <c r="F83" i="3"/>
  <c r="E83" i="3"/>
  <c r="L82" i="3"/>
  <c r="M82" i="3" s="1"/>
  <c r="F82" i="3"/>
  <c r="E82" i="3"/>
  <c r="L81" i="3"/>
  <c r="F81" i="3"/>
  <c r="E81" i="3"/>
  <c r="D69" i="3"/>
  <c r="C69" i="3"/>
  <c r="F67" i="3"/>
  <c r="E67" i="3"/>
  <c r="F66" i="3"/>
  <c r="E66" i="3"/>
  <c r="L65" i="3"/>
  <c r="E71" i="3" s="1"/>
  <c r="F65" i="3"/>
  <c r="E65" i="3"/>
  <c r="L64" i="3"/>
  <c r="M64" i="3" s="1"/>
  <c r="F64" i="3"/>
  <c r="E64" i="3"/>
  <c r="L63" i="3"/>
  <c r="M63" i="3" s="1"/>
  <c r="F63" i="3"/>
  <c r="E63" i="3"/>
  <c r="D51" i="3"/>
  <c r="C51" i="3"/>
  <c r="D50" i="3"/>
  <c r="C50" i="3"/>
  <c r="F49" i="3"/>
  <c r="E49" i="3"/>
  <c r="F48" i="3"/>
  <c r="E48" i="3"/>
  <c r="L47" i="3"/>
  <c r="M47" i="3" s="1"/>
  <c r="F47" i="3"/>
  <c r="E47" i="3"/>
  <c r="L46" i="3"/>
  <c r="M46" i="3" s="1"/>
  <c r="F46" i="3"/>
  <c r="E46" i="3"/>
  <c r="L45" i="3"/>
  <c r="M45" i="3" s="1"/>
  <c r="F45" i="3"/>
  <c r="E45" i="3"/>
  <c r="F31" i="3"/>
  <c r="E31" i="3"/>
  <c r="F30" i="3"/>
  <c r="E30" i="3"/>
  <c r="L29" i="3"/>
  <c r="M29" i="3" s="1"/>
  <c r="F29" i="3"/>
  <c r="E29" i="3"/>
  <c r="L28" i="3"/>
  <c r="F28" i="3"/>
  <c r="E28" i="3"/>
  <c r="L27" i="3"/>
  <c r="M27" i="3" s="1"/>
  <c r="F27" i="3"/>
  <c r="E27" i="3"/>
  <c r="L10" i="3"/>
  <c r="M17" i="3" s="1"/>
  <c r="F12" i="3"/>
  <c r="C14" i="3"/>
  <c r="D16" i="3"/>
  <c r="D20" i="3"/>
  <c r="C20" i="3"/>
  <c r="F20" i="3" s="1"/>
  <c r="D18" i="3"/>
  <c r="C18" i="3"/>
  <c r="F18" i="3" s="1"/>
  <c r="C16" i="3"/>
  <c r="F16" i="3" s="1"/>
  <c r="D14" i="3"/>
  <c r="L5" i="3"/>
  <c r="M5" i="3" s="1"/>
  <c r="L6" i="3"/>
  <c r="M6" i="3" s="1"/>
  <c r="L4" i="3"/>
  <c r="AD19" i="1"/>
  <c r="AG19" i="1" s="1"/>
  <c r="F5" i="3"/>
  <c r="F6" i="3"/>
  <c r="F7" i="3"/>
  <c r="F8" i="3"/>
  <c r="F4" i="3"/>
  <c r="E5" i="3"/>
  <c r="E6" i="3"/>
  <c r="E7" i="3"/>
  <c r="E8" i="3"/>
  <c r="E4" i="3"/>
  <c r="D9" i="3"/>
  <c r="C9" i="3"/>
  <c r="AC21" i="1"/>
  <c r="AE21" i="1"/>
  <c r="AF21" i="1"/>
  <c r="AD20" i="1"/>
  <c r="AG20" i="1" s="1"/>
  <c r="AH20" i="1" s="1"/>
  <c r="AD22" i="1"/>
  <c r="AG22" i="1" s="1"/>
  <c r="AH22" i="1" s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8" i="1"/>
  <c r="AC12" i="1"/>
  <c r="R12" i="1" s="1"/>
  <c r="AC11" i="1"/>
  <c r="O13" i="1" s="1"/>
  <c r="M207" i="3" l="1"/>
  <c r="M209" i="3"/>
  <c r="C197" i="3"/>
  <c r="C213" i="3" s="1"/>
  <c r="C215" i="3" s="1"/>
  <c r="M189" i="3"/>
  <c r="M191" i="3"/>
  <c r="M173" i="3"/>
  <c r="C161" i="3"/>
  <c r="M155" i="3"/>
  <c r="M153" i="3"/>
  <c r="F140" i="3"/>
  <c r="E143" i="3"/>
  <c r="E140" i="3"/>
  <c r="M137" i="3"/>
  <c r="M119" i="3"/>
  <c r="C125" i="3"/>
  <c r="C141" i="3" s="1"/>
  <c r="C143" i="3" s="1"/>
  <c r="M117" i="3"/>
  <c r="F122" i="3"/>
  <c r="E122" i="3"/>
  <c r="C107" i="3"/>
  <c r="F104" i="3"/>
  <c r="E104" i="3"/>
  <c r="M99" i="3"/>
  <c r="E107" i="3"/>
  <c r="M83" i="3"/>
  <c r="C89" i="3"/>
  <c r="E86" i="3"/>
  <c r="F86" i="3"/>
  <c r="M81" i="3"/>
  <c r="F68" i="3"/>
  <c r="E68" i="3"/>
  <c r="C71" i="3"/>
  <c r="M65" i="3"/>
  <c r="F50" i="3"/>
  <c r="E53" i="3"/>
  <c r="E50" i="3"/>
  <c r="C53" i="3"/>
  <c r="C13" i="3"/>
  <c r="E32" i="3"/>
  <c r="M28" i="3"/>
  <c r="F14" i="3"/>
  <c r="M4" i="3"/>
  <c r="F32" i="3"/>
  <c r="C23" i="3"/>
  <c r="C33" i="3" s="1"/>
  <c r="C35" i="3" s="1"/>
  <c r="C15" i="3"/>
  <c r="C17" i="3" s="1"/>
  <c r="C19" i="3" s="1"/>
  <c r="C21" i="3" s="1"/>
  <c r="E23" i="3"/>
  <c r="D33" i="3" s="1"/>
  <c r="E35" i="3" s="1"/>
  <c r="D13" i="3"/>
  <c r="D15" i="3" s="1"/>
  <c r="D17" i="3" s="1"/>
  <c r="D19" i="3" s="1"/>
  <c r="D21" i="3" s="1"/>
  <c r="F9" i="3"/>
  <c r="E9" i="3"/>
  <c r="AH19" i="1"/>
  <c r="AH21" i="1" s="1"/>
  <c r="AG21" i="1"/>
  <c r="AD21" i="1"/>
  <c r="L12" i="1"/>
  <c r="K12" i="1"/>
  <c r="T12" i="1"/>
  <c r="S12" i="1"/>
  <c r="Q12" i="1"/>
  <c r="O12" i="1"/>
  <c r="N12" i="1"/>
  <c r="V12" i="1"/>
  <c r="P12" i="1"/>
  <c r="M12" i="1"/>
  <c r="O16" i="1"/>
  <c r="C12" i="1"/>
  <c r="C17" i="1" s="1"/>
  <c r="V14" i="1"/>
  <c r="M16" i="1"/>
  <c r="I13" i="1"/>
  <c r="F12" i="1"/>
  <c r="T14" i="1"/>
  <c r="C14" i="1"/>
  <c r="E12" i="1"/>
  <c r="O15" i="1"/>
  <c r="G13" i="1"/>
  <c r="C13" i="1"/>
  <c r="Z16" i="1"/>
  <c r="J16" i="1"/>
  <c r="N15" i="1"/>
  <c r="R14" i="1"/>
  <c r="V13" i="1"/>
  <c r="Z12" i="1"/>
  <c r="Z17" i="1" s="1"/>
  <c r="J12" i="1"/>
  <c r="J17" i="1" s="1"/>
  <c r="U15" i="1"/>
  <c r="M13" i="1"/>
  <c r="P16" i="1"/>
  <c r="K13" i="1"/>
  <c r="F13" i="1"/>
  <c r="R15" i="1"/>
  <c r="Z13" i="1"/>
  <c r="C16" i="1"/>
  <c r="Q15" i="1"/>
  <c r="Y13" i="1"/>
  <c r="C15" i="1"/>
  <c r="L16" i="1"/>
  <c r="H13" i="1"/>
  <c r="K16" i="1"/>
  <c r="W13" i="1"/>
  <c r="D12" i="1"/>
  <c r="Y16" i="1"/>
  <c r="I16" i="1"/>
  <c r="M15" i="1"/>
  <c r="Q14" i="1"/>
  <c r="U13" i="1"/>
  <c r="Y12" i="1"/>
  <c r="I12" i="1"/>
  <c r="Q16" i="1"/>
  <c r="H14" i="1"/>
  <c r="G14" i="1"/>
  <c r="N16" i="1"/>
  <c r="J13" i="1"/>
  <c r="E13" i="1"/>
  <c r="U14" i="1"/>
  <c r="P15" i="1"/>
  <c r="X13" i="1"/>
  <c r="S14" i="1"/>
  <c r="D16" i="1"/>
  <c r="X16" i="1"/>
  <c r="H16" i="1"/>
  <c r="L15" i="1"/>
  <c r="P14" i="1"/>
  <c r="T13" i="1"/>
  <c r="X12" i="1"/>
  <c r="H12" i="1"/>
  <c r="S15" i="1"/>
  <c r="G12" i="1"/>
  <c r="I14" i="1"/>
  <c r="T15" i="1"/>
  <c r="L13" i="1"/>
  <c r="W14" i="1"/>
  <c r="D15" i="1"/>
  <c r="G16" i="1"/>
  <c r="K15" i="1"/>
  <c r="O14" i="1"/>
  <c r="S13" i="1"/>
  <c r="W12" i="1"/>
  <c r="D14" i="1"/>
  <c r="V16" i="1"/>
  <c r="Z15" i="1"/>
  <c r="J15" i="1"/>
  <c r="N14" i="1"/>
  <c r="R13" i="1"/>
  <c r="D13" i="1"/>
  <c r="U16" i="1"/>
  <c r="Y15" i="1"/>
  <c r="I15" i="1"/>
  <c r="M14" i="1"/>
  <c r="Q13" i="1"/>
  <c r="U12" i="1"/>
  <c r="E15" i="1"/>
  <c r="Y14" i="1"/>
  <c r="F14" i="1"/>
  <c r="X14" i="1"/>
  <c r="E14" i="1"/>
  <c r="W16" i="1"/>
  <c r="F16" i="1"/>
  <c r="T16" i="1"/>
  <c r="X15" i="1"/>
  <c r="H15" i="1"/>
  <c r="L14" i="1"/>
  <c r="P13" i="1"/>
  <c r="E16" i="1"/>
  <c r="S16" i="1"/>
  <c r="W15" i="1"/>
  <c r="G15" i="1"/>
  <c r="K14" i="1"/>
  <c r="F15" i="1"/>
  <c r="R16" i="1"/>
  <c r="V15" i="1"/>
  <c r="Z14" i="1"/>
  <c r="J14" i="1"/>
  <c r="N13" i="1"/>
  <c r="F10" i="3" l="1"/>
  <c r="F13" i="3"/>
  <c r="F15" i="3" s="1"/>
  <c r="F17" i="3" s="1"/>
  <c r="F19" i="3" s="1"/>
  <c r="F21" i="3" s="1"/>
  <c r="B22" i="3"/>
  <c r="E33" i="3" s="1"/>
  <c r="L33" i="3" s="1"/>
  <c r="M40" i="3" s="1"/>
  <c r="B34" i="3" s="1"/>
  <c r="E51" i="3" s="1"/>
  <c r="C20" i="1"/>
  <c r="C19" i="1"/>
  <c r="Z20" i="1"/>
  <c r="Z19" i="1"/>
  <c r="J19" i="1"/>
  <c r="J20" i="1"/>
  <c r="M17" i="1"/>
  <c r="U17" i="1"/>
  <c r="P17" i="1"/>
  <c r="R17" i="1"/>
  <c r="K17" i="1"/>
  <c r="S17" i="1"/>
  <c r="L17" i="1"/>
  <c r="O17" i="1"/>
  <c r="N17" i="1"/>
  <c r="T17" i="1"/>
  <c r="Q17" i="1"/>
  <c r="V17" i="1"/>
  <c r="G17" i="1"/>
  <c r="X17" i="1"/>
  <c r="D17" i="1"/>
  <c r="E17" i="1"/>
  <c r="H17" i="1"/>
  <c r="I17" i="1"/>
  <c r="Y17" i="1"/>
  <c r="W17" i="1"/>
  <c r="F17" i="1"/>
  <c r="F51" i="3" l="1"/>
  <c r="L51" i="3"/>
  <c r="M58" i="3" s="1"/>
  <c r="B52" i="3" s="1"/>
  <c r="E69" i="3" s="1"/>
  <c r="F33" i="3"/>
  <c r="W19" i="1"/>
  <c r="W20" i="1"/>
  <c r="X19" i="1"/>
  <c r="X20" i="1"/>
  <c r="T19" i="1"/>
  <c r="T20" i="1"/>
  <c r="S19" i="1"/>
  <c r="S20" i="1"/>
  <c r="P20" i="1"/>
  <c r="P19" i="1"/>
  <c r="O19" i="1"/>
  <c r="O20" i="1"/>
  <c r="L19" i="1"/>
  <c r="L20" i="1"/>
  <c r="K19" i="1"/>
  <c r="K20" i="1"/>
  <c r="G19" i="1"/>
  <c r="G20" i="1"/>
  <c r="H20" i="1"/>
  <c r="H19" i="1"/>
  <c r="D19" i="1"/>
  <c r="D20" i="1"/>
  <c r="Y20" i="1"/>
  <c r="Y19" i="1"/>
  <c r="V20" i="1"/>
  <c r="V19" i="1"/>
  <c r="U19" i="1"/>
  <c r="U20" i="1"/>
  <c r="Q20" i="1"/>
  <c r="Q19" i="1"/>
  <c r="R20" i="1"/>
  <c r="R19" i="1"/>
  <c r="N20" i="1"/>
  <c r="N19" i="1"/>
  <c r="M19" i="1"/>
  <c r="M20" i="1"/>
  <c r="I19" i="1"/>
  <c r="I20" i="1"/>
  <c r="E19" i="1"/>
  <c r="E20" i="1"/>
  <c r="F20" i="1"/>
  <c r="F19" i="1"/>
  <c r="L69" i="3" l="1"/>
  <c r="M76" i="3" s="1"/>
  <c r="B70" i="3" s="1"/>
  <c r="E87" i="3" s="1"/>
  <c r="F69" i="3"/>
  <c r="L87" i="3" l="1"/>
  <c r="M94" i="3" s="1"/>
  <c r="B88" i="3" s="1"/>
  <c r="E105" i="3" s="1"/>
  <c r="F87" i="3"/>
  <c r="L105" i="3" l="1"/>
  <c r="M112" i="3" s="1"/>
  <c r="B106" i="3" s="1"/>
  <c r="E123" i="3" s="1"/>
  <c r="F105" i="3"/>
  <c r="L123" i="3" l="1"/>
  <c r="M130" i="3" s="1"/>
  <c r="B124" i="3" s="1"/>
  <c r="E141" i="3" s="1"/>
  <c r="F123" i="3"/>
  <c r="L141" i="3" l="1"/>
  <c r="M148" i="3" s="1"/>
  <c r="B142" i="3" s="1"/>
  <c r="E159" i="3" s="1"/>
  <c r="F141" i="3"/>
  <c r="L159" i="3" l="1"/>
  <c r="M166" i="3" s="1"/>
  <c r="B160" i="3" s="1"/>
  <c r="E177" i="3" s="1"/>
  <c r="F159" i="3"/>
  <c r="L177" i="3" l="1"/>
  <c r="M184" i="3" s="1"/>
  <c r="B178" i="3" s="1"/>
  <c r="E195" i="3" s="1"/>
  <c r="F177" i="3"/>
  <c r="L195" i="3" l="1"/>
  <c r="M202" i="3" s="1"/>
  <c r="B196" i="3" s="1"/>
  <c r="E213" i="3" s="1"/>
  <c r="F195" i="3"/>
  <c r="L213" i="3" l="1"/>
  <c r="M220" i="3" s="1"/>
  <c r="B214" i="3" s="1"/>
  <c r="F213" i="3"/>
</calcChain>
</file>

<file path=xl/sharedStrings.xml><?xml version="1.0" encoding="utf-8"?>
<sst xmlns="http://schemas.openxmlformats.org/spreadsheetml/2006/main" count="677" uniqueCount="117">
  <si>
    <t>Jan'25 (MSU)</t>
  </si>
  <si>
    <t>Feb (MSU)</t>
  </si>
  <si>
    <t>Mar (MSU)</t>
  </si>
  <si>
    <t>Apr'25 (MSU)</t>
  </si>
  <si>
    <t>May'25 (MSU)</t>
  </si>
  <si>
    <t>Jun'25 (MSU)</t>
  </si>
  <si>
    <t>Ju'25 (MSU)</t>
  </si>
  <si>
    <t>Aug'25 (MSU)</t>
  </si>
  <si>
    <t>Sep'25 (MSU)</t>
  </si>
  <si>
    <t>Oct'25 (MSU)</t>
  </si>
  <si>
    <t>Nov'25 (MSU)</t>
  </si>
  <si>
    <t>Dec'25 (MSU)</t>
  </si>
  <si>
    <t xml:space="preserve">Market </t>
  </si>
  <si>
    <t xml:space="preserve">Priortity </t>
  </si>
  <si>
    <t>Tech A</t>
  </si>
  <si>
    <t>Tech B</t>
  </si>
  <si>
    <t>A</t>
  </si>
  <si>
    <t>B</t>
  </si>
  <si>
    <t>C</t>
  </si>
  <si>
    <t>D</t>
  </si>
  <si>
    <t>E</t>
  </si>
  <si>
    <t>Settings</t>
  </si>
  <si>
    <t>MSU</t>
  </si>
  <si>
    <t>RM (kg)</t>
  </si>
  <si>
    <t>Tech B (Taped)</t>
  </si>
  <si>
    <t>Tech A (Pants)</t>
  </si>
  <si>
    <t>Jan'25 (RM)</t>
  </si>
  <si>
    <t>Feb (RM)</t>
  </si>
  <si>
    <t>Mar (RM)</t>
  </si>
  <si>
    <t>Apr'25 (RM)</t>
  </si>
  <si>
    <t>May'25 (RM)</t>
  </si>
  <si>
    <t>Jun'25 (RM)</t>
  </si>
  <si>
    <t>Ju'25 (RM)</t>
  </si>
  <si>
    <t>Aug'25 (RM)</t>
  </si>
  <si>
    <t>Sep'25 (RM)</t>
  </si>
  <si>
    <t>Oct'25 (RM)</t>
  </si>
  <si>
    <t>Nov'25 (RM)</t>
  </si>
  <si>
    <t>Dec'25 (RM)</t>
  </si>
  <si>
    <t>Needed raw material equavilant to each MSU (kg)</t>
  </si>
  <si>
    <t>Line</t>
  </si>
  <si>
    <t>Days</t>
  </si>
  <si>
    <t>kg/MSU</t>
  </si>
  <si>
    <t>Max MSU/ Day</t>
  </si>
  <si>
    <t>RM</t>
  </si>
  <si>
    <t>L1(pants)</t>
  </si>
  <si>
    <t>L2 (pants)</t>
  </si>
  <si>
    <t>L3 (taped)</t>
  </si>
  <si>
    <t>Total Monthly RM</t>
  </si>
  <si>
    <t>Total Monthly MSU</t>
  </si>
  <si>
    <t>Days/week</t>
  </si>
  <si>
    <t>Monthly productin capacity</t>
  </si>
  <si>
    <t>L1+L2</t>
  </si>
  <si>
    <t>Production Capacity</t>
  </si>
  <si>
    <t>Capacity meets demand</t>
  </si>
  <si>
    <t>Needed RM</t>
  </si>
  <si>
    <t>Jan</t>
  </si>
  <si>
    <t>Pants</t>
  </si>
  <si>
    <t>Taped</t>
  </si>
  <si>
    <t>Forecast</t>
  </si>
  <si>
    <t>Total</t>
  </si>
  <si>
    <t>Production</t>
  </si>
  <si>
    <t>Production settings</t>
  </si>
  <si>
    <t>MSU/DAY</t>
  </si>
  <si>
    <t>Monthly MSU</t>
  </si>
  <si>
    <t>General Settings</t>
  </si>
  <si>
    <t>Available Stock</t>
  </si>
  <si>
    <t>Remaining</t>
  </si>
  <si>
    <t>Produced</t>
  </si>
  <si>
    <t>Left</t>
  </si>
  <si>
    <t>Consumed</t>
  </si>
  <si>
    <t>Operating Profile
Days/week</t>
  </si>
  <si>
    <t>Material for Next Month</t>
  </si>
  <si>
    <t>Stock for Next Month</t>
  </si>
  <si>
    <t>Stock</t>
  </si>
  <si>
    <t>RM flow</t>
  </si>
  <si>
    <t>Source</t>
  </si>
  <si>
    <t>Date/amount</t>
  </si>
  <si>
    <t>KG</t>
  </si>
  <si>
    <t>Delayed shipment</t>
  </si>
  <si>
    <t>Sea</t>
  </si>
  <si>
    <t>29 dec</t>
  </si>
  <si>
    <t>25 jan</t>
  </si>
  <si>
    <t>Supplier</t>
  </si>
  <si>
    <t>freight</t>
  </si>
  <si>
    <t>23 jan</t>
  </si>
  <si>
    <t>supplier</t>
  </si>
  <si>
    <t>sea</t>
  </si>
  <si>
    <t>Feb</t>
  </si>
  <si>
    <t>8 jan</t>
  </si>
  <si>
    <t>until</t>
  </si>
  <si>
    <t>1 jan</t>
  </si>
  <si>
    <t>31 jan</t>
  </si>
  <si>
    <t>Mar</t>
  </si>
  <si>
    <t>Apr</t>
  </si>
  <si>
    <t>May</t>
  </si>
  <si>
    <t>Jun</t>
  </si>
  <si>
    <t>1 mar</t>
  </si>
  <si>
    <t>1 apr</t>
  </si>
  <si>
    <t>1 may</t>
  </si>
  <si>
    <t>1 jun</t>
  </si>
  <si>
    <t>Jul</t>
  </si>
  <si>
    <t>1 jul</t>
  </si>
  <si>
    <t>Aug</t>
  </si>
  <si>
    <t>1 aug</t>
  </si>
  <si>
    <t>Sep</t>
  </si>
  <si>
    <t>1 sep</t>
  </si>
  <si>
    <t>Oct</t>
  </si>
  <si>
    <t>1 oct</t>
  </si>
  <si>
    <t>Nov</t>
  </si>
  <si>
    <t>1 nov</t>
  </si>
  <si>
    <t>Dec</t>
  </si>
  <si>
    <t>1 dec</t>
  </si>
  <si>
    <t>L1</t>
  </si>
  <si>
    <t>L2</t>
  </si>
  <si>
    <t>L3</t>
  </si>
  <si>
    <t>Pants msu</t>
  </si>
  <si>
    <t>taped msu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</si>
</sst>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sz val="16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6" borderId="0" xfId="0" applyNumberFormat="1" applyFont="1" applyFill="1" applyAlignment="1">
      <alignment horizontal="centerContinuous"/>
    </xf>
    <xf numFmtId="2" fontId="0" fillId="6" borderId="0" xfId="0" applyNumberFormat="1" applyFill="1" applyAlignment="1">
      <alignment horizontal="centerContinuous"/>
    </xf>
    <xf numFmtId="0" fontId="0" fillId="7" borderId="0" xfId="0" applyFill="1" applyAlignment="1">
      <alignment wrapText="1"/>
    </xf>
    <xf numFmtId="0" fontId="0" fillId="7" borderId="0" xfId="0" applyFill="1"/>
    <xf numFmtId="0" fontId="0" fillId="0" borderId="0" xfId="0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5" fillId="0" borderId="4" xfId="0" applyFont="1" applyBorder="1" applyAlignment="1">
      <alignment horizontal="centerContinuous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8" borderId="0" xfId="0" applyFill="1"/>
    <xf numFmtId="0" fontId="6" fillId="9" borderId="0" xfId="0" applyFont="1" applyFill="1"/>
    <xf numFmtId="0" fontId="7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Continuous" vertical="center"/>
    </xf>
    <xf numFmtId="0" fontId="0" fillId="10" borderId="0" xfId="0" applyFill="1"/>
    <xf numFmtId="0" fontId="9" fillId="12" borderId="0" xfId="0" applyFont="1" applyFill="1" applyAlignment="1">
      <alignment horizontal="centerContinuous"/>
    </xf>
    <xf numFmtId="0" fontId="0" fillId="11" borderId="0" xfId="0" applyFill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0" fillId="0" borderId="3" xfId="0" applyBorder="1" applyAlignment="1">
      <alignment horizontal="centerContinuous"/>
    </xf>
    <xf numFmtId="0" fontId="1" fillId="13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Continuous"/>
    </xf>
    <xf numFmtId="0" fontId="0" fillId="14" borderId="0" xfId="0" applyFill="1" applyAlignment="1">
      <alignment horizontal="centerContinuous"/>
    </xf>
    <xf numFmtId="0" fontId="0" fillId="14" borderId="5" xfId="0" applyFill="1" applyBorder="1" applyAlignment="1">
      <alignment horizontal="centerContinuous"/>
    </xf>
    <xf numFmtId="0" fontId="0" fillId="15" borderId="2" xfId="0" applyFill="1" applyBorder="1" applyAlignment="1">
      <alignment horizontal="centerContinuous" vertical="center"/>
    </xf>
    <xf numFmtId="0" fontId="0" fillId="15" borderId="6" xfId="0" applyFill="1" applyBorder="1" applyAlignment="1">
      <alignment horizontal="centerContinuous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0" fillId="12" borderId="0" xfId="0" applyFill="1" applyAlignment="1">
      <alignment horizontal="centerContinuous"/>
    </xf>
    <xf numFmtId="0" fontId="11" fillId="12" borderId="0" xfId="0" applyFont="1" applyFill="1" applyAlignment="1">
      <alignment horizontal="centerContinuous"/>
    </xf>
    <xf numFmtId="0" fontId="3" fillId="17" borderId="7" xfId="0" applyFont="1" applyFill="1" applyBorder="1" applyAlignment="1">
      <alignment horizontal="centerContinuous"/>
    </xf>
    <xf numFmtId="0" fontId="1" fillId="11" borderId="8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/>
    </xf>
    <xf numFmtId="0" fontId="6" fillId="18" borderId="11" xfId="0" applyFont="1" applyFill="1" applyBorder="1" applyAlignment="1">
      <alignment horizontal="centerContinuous"/>
    </xf>
    <xf numFmtId="0" fontId="6" fillId="18" borderId="12" xfId="0" applyFont="1" applyFill="1" applyBorder="1" applyAlignment="1">
      <alignment horizontal="centerContinuous"/>
    </xf>
    <xf numFmtId="0" fontId="6" fillId="19" borderId="0" xfId="0" applyFont="1" applyFill="1" applyAlignment="1">
      <alignment horizontal="centerContinuous"/>
    </xf>
    <xf numFmtId="0" fontId="6" fillId="19" borderId="11" xfId="0" applyFont="1" applyFill="1" applyBorder="1" applyAlignment="1">
      <alignment horizontal="center"/>
    </xf>
    <xf numFmtId="0" fontId="6" fillId="19" borderId="12" xfId="0" applyFont="1" applyFill="1" applyBorder="1" applyAlignment="1">
      <alignment horizontal="centerContinuous"/>
    </xf>
    <xf numFmtId="0" fontId="6" fillId="19" borderId="14" xfId="0" applyFont="1" applyFill="1" applyBorder="1" applyAlignment="1">
      <alignment horizontal="center"/>
    </xf>
    <xf numFmtId="0" fontId="6" fillId="19" borderId="12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19" borderId="12" xfId="0" applyFont="1" applyFill="1" applyBorder="1" applyAlignment="1">
      <alignment horizontal="center" vertical="center"/>
    </xf>
    <xf numFmtId="16" fontId="6" fillId="19" borderId="13" xfId="0" applyNumberFormat="1" applyFont="1" applyFill="1" applyBorder="1" applyAlignment="1">
      <alignment horizontal="center"/>
    </xf>
    <xf numFmtId="0" fontId="12" fillId="19" borderId="14" xfId="0" applyFont="1" applyFill="1" applyBorder="1" applyAlignment="1">
      <alignment horizontal="center" wrapText="1"/>
    </xf>
    <xf numFmtId="49" fontId="6" fillId="19" borderId="13" xfId="0" applyNumberFormat="1" applyFont="1" applyFill="1" applyBorder="1" applyAlignment="1">
      <alignment horizontal="center"/>
    </xf>
    <xf numFmtId="49" fontId="6" fillId="19" borderId="10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/>
    </xf>
    <xf numFmtId="0" fontId="6" fillId="17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11" borderId="3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16" fontId="1" fillId="11" borderId="0" xfId="0" applyNumberFormat="1" applyFont="1" applyFill="1" applyAlignment="1">
      <alignment horizontal="center" vertical="center"/>
    </xf>
    <xf numFmtId="49" fontId="1" fillId="11" borderId="0" xfId="0" applyNumberFormat="1" applyFont="1" applyFill="1" applyAlignment="1">
      <alignment horizontal="center" vertical="center"/>
    </xf>
    <xf numFmtId="49" fontId="1" fillId="16" borderId="0" xfId="0" applyNumberFormat="1" applyFont="1" applyFill="1" applyAlignment="1">
      <alignment horizontal="center" vertical="center"/>
    </xf>
    <xf numFmtId="16" fontId="1" fillId="16" borderId="0" xfId="0" applyNumberFormat="1" applyFont="1" applyFill="1" applyAlignment="1">
      <alignment horizontal="center" vertical="center"/>
    </xf>
    <xf numFmtId="49" fontId="6" fillId="19" borderId="10" xfId="0" applyNumberFormat="1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Continuous" vertical="center"/>
    </xf>
    <xf numFmtId="0" fontId="6" fillId="19" borderId="11" xfId="0" applyFont="1" applyFill="1" applyBorder="1" applyAlignment="1">
      <alignment horizontal="center" vertical="center"/>
    </xf>
    <xf numFmtId="0" fontId="6" fillId="19" borderId="12" xfId="0" applyFont="1" applyFill="1" applyBorder="1" applyAlignment="1">
      <alignment horizontal="centerContinuous" vertical="center"/>
    </xf>
    <xf numFmtId="16" fontId="6" fillId="19" borderId="13" xfId="0" applyNumberFormat="1" applyFont="1" applyFill="1" applyBorder="1" applyAlignment="1">
      <alignment horizontal="center" vertical="center"/>
    </xf>
    <xf numFmtId="0" fontId="6" fillId="19" borderId="14" xfId="0" applyFont="1" applyFill="1" applyBorder="1" applyAlignment="1">
      <alignment horizontal="center" vertical="center"/>
    </xf>
    <xf numFmtId="49" fontId="6" fillId="19" borderId="13" xfId="0" applyNumberFormat="1" applyFont="1" applyFill="1" applyBorder="1" applyAlignment="1">
      <alignment horizontal="center" vertical="center"/>
    </xf>
    <xf numFmtId="0" fontId="12" fillId="19" borderId="14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/>
    </xf>
    <xf numFmtId="0" fontId="12" fillId="17" borderId="17" xfId="0" applyFont="1" applyFill="1" applyBorder="1" applyAlignment="1">
      <alignment horizontal="center" wrapText="1"/>
    </xf>
    <xf numFmtId="0" fontId="6" fillId="17" borderId="17" xfId="0" applyFont="1" applyFill="1" applyBorder="1" applyAlignment="1">
      <alignment horizontal="center"/>
    </xf>
    <xf numFmtId="0" fontId="13" fillId="17" borderId="17" xfId="0" applyFont="1" applyFill="1" applyBorder="1" applyAlignment="1">
      <alignment horizontal="center" wrapText="1"/>
    </xf>
    <xf numFmtId="0" fontId="6" fillId="17" borderId="17" xfId="0" applyFont="1" applyFill="1" applyBorder="1" applyAlignment="1">
      <alignment horizontal="center" wrapText="1"/>
    </xf>
    <xf numFmtId="0" fontId="14" fillId="22" borderId="18" xfId="0" applyFont="1" applyFill="1" applyBorder="1" applyAlignment="1">
      <alignment vertical="top" wrapText="1"/>
    </xf>
    <xf numFmtId="0" fontId="15" fillId="22" borderId="18" xfId="0" applyFont="1" applyFill="1" applyBorder="1" applyAlignment="1">
      <alignment horizontal="left" vertical="center" wrapText="1" readingOrder="1"/>
    </xf>
    <xf numFmtId="0" fontId="16" fillId="23" borderId="19" xfId="0" applyFont="1" applyFill="1" applyBorder="1" applyAlignment="1">
      <alignment horizontal="left" vertical="center" wrapText="1" readingOrder="1"/>
    </xf>
    <xf numFmtId="0" fontId="16" fillId="24" borderId="0" xfId="0" applyFont="1" applyFill="1" applyAlignment="1">
      <alignment horizontal="left" vertical="center" wrapText="1" readingOrder="1"/>
    </xf>
    <xf numFmtId="0" fontId="16" fillId="23" borderId="20" xfId="0" applyFont="1" applyFill="1" applyBorder="1" applyAlignment="1">
      <alignment horizontal="left" vertical="center" wrapText="1" readingOrder="1"/>
    </xf>
    <xf numFmtId="0" fontId="17" fillId="24" borderId="0" xfId="0" applyFont="1" applyFill="1" applyAlignment="1">
      <alignment horizontal="left" vertical="center" wrapText="1" readingOrder="1"/>
    </xf>
    <xf numFmtId="0" fontId="17" fillId="23" borderId="19" xfId="0" applyFont="1" applyFill="1" applyBorder="1" applyAlignment="1">
      <alignment horizontal="left" vertical="center" wrapText="1" readingOrder="1"/>
    </xf>
    <xf numFmtId="3" fontId="6" fillId="19" borderId="1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lines operating profile</a:t>
            </a:r>
          </a:p>
          <a:p>
            <a:pPr>
              <a:defRPr/>
            </a:pPr>
            <a:r>
              <a:rPr lang="en-US" baseline="0"/>
              <a:t>Days/Week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0-46EA-8C44-20F847E04B5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0-46EA-8C44-20F847E04B5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0-46EA-8C44-20F847E0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214688"/>
        <c:axId val="1132192032"/>
      </c:barChart>
      <c:catAx>
        <c:axId val="20042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2032"/>
        <c:crosses val="autoZero"/>
        <c:auto val="1"/>
        <c:lblAlgn val="ctr"/>
        <c:lblOffset val="100"/>
        <c:noMultiLvlLbl val="0"/>
      </c:catAx>
      <c:valAx>
        <c:axId val="11321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Pants-Taped Production (MSU)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372</c:v>
                </c:pt>
                <c:pt idx="1">
                  <c:v>252</c:v>
                </c:pt>
                <c:pt idx="2">
                  <c:v>292</c:v>
                </c:pt>
                <c:pt idx="3">
                  <c:v>220</c:v>
                </c:pt>
                <c:pt idx="4">
                  <c:v>252</c:v>
                </c:pt>
                <c:pt idx="5">
                  <c:v>264</c:v>
                </c:pt>
                <c:pt idx="6">
                  <c:v>332</c:v>
                </c:pt>
                <c:pt idx="7">
                  <c:v>347</c:v>
                </c:pt>
                <c:pt idx="8">
                  <c:v>264</c:v>
                </c:pt>
                <c:pt idx="9">
                  <c:v>264</c:v>
                </c:pt>
                <c:pt idx="10">
                  <c:v>280</c:v>
                </c:pt>
                <c:pt idx="1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6-40A1-BD13-D81D75CB528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Taped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297</c:v>
                </c:pt>
                <c:pt idx="1">
                  <c:v>210</c:v>
                </c:pt>
                <c:pt idx="2">
                  <c:v>231</c:v>
                </c:pt>
                <c:pt idx="3">
                  <c:v>198</c:v>
                </c:pt>
                <c:pt idx="4">
                  <c:v>231</c:v>
                </c:pt>
                <c:pt idx="5">
                  <c:v>220</c:v>
                </c:pt>
                <c:pt idx="6">
                  <c:v>230</c:v>
                </c:pt>
                <c:pt idx="7">
                  <c:v>286</c:v>
                </c:pt>
                <c:pt idx="8">
                  <c:v>198</c:v>
                </c:pt>
                <c:pt idx="9">
                  <c:v>220</c:v>
                </c:pt>
                <c:pt idx="10">
                  <c:v>210</c:v>
                </c:pt>
                <c:pt idx="1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6-40A1-BD13-D81D75CB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01984"/>
        <c:axId val="138901024"/>
      </c:barChart>
      <c:catAx>
        <c:axId val="1389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1024"/>
        <c:crosses val="autoZero"/>
        <c:auto val="1"/>
        <c:lblAlgn val="ctr"/>
        <c:lblOffset val="100"/>
        <c:noMultiLvlLbl val="0"/>
      </c:catAx>
      <c:valAx>
        <c:axId val="1389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</xdr:colOff>
      <xdr:row>6</xdr:row>
      <xdr:rowOff>7621</xdr:rowOff>
    </xdr:from>
    <xdr:to>
      <xdr:col>10</xdr:col>
      <xdr:colOff>557954</xdr:colOff>
      <xdr:row>21</xdr:row>
      <xdr:rowOff>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F9F50C-7AA7-A1A0-9C72-F47FB6C43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4760" y="1676401"/>
          <a:ext cx="2821094" cy="2987040"/>
        </a:xfrm>
        <a:prstGeom prst="rect">
          <a:avLst/>
        </a:prstGeom>
      </xdr:spPr>
    </xdr:pic>
    <xdr:clientData/>
  </xdr:twoCellAnchor>
  <xdr:twoCellAnchor editAs="oneCell">
    <xdr:from>
      <xdr:col>6</xdr:col>
      <xdr:colOff>17932</xdr:colOff>
      <xdr:row>29</xdr:row>
      <xdr:rowOff>8966</xdr:rowOff>
    </xdr:from>
    <xdr:to>
      <xdr:col>10</xdr:col>
      <xdr:colOff>537883</xdr:colOff>
      <xdr:row>40</xdr:row>
      <xdr:rowOff>176576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E80B8D-4BC7-FE62-3830-FE6E1C2E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7250" y="7377954"/>
          <a:ext cx="2850774" cy="3063210"/>
        </a:xfrm>
        <a:prstGeom prst="rect">
          <a:avLst/>
        </a:prstGeom>
      </xdr:spPr>
    </xdr:pic>
    <xdr:clientData/>
  </xdr:twoCellAnchor>
  <xdr:twoCellAnchor editAs="oneCell">
    <xdr:from>
      <xdr:col>6</xdr:col>
      <xdr:colOff>8964</xdr:colOff>
      <xdr:row>47</xdr:row>
      <xdr:rowOff>17928</xdr:rowOff>
    </xdr:from>
    <xdr:to>
      <xdr:col>11</xdr:col>
      <xdr:colOff>0</xdr:colOff>
      <xdr:row>59</xdr:row>
      <xdr:rowOff>42807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287DDB-2A85-B210-9A5F-9F0215B59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8282" y="12129246"/>
          <a:ext cx="2931459" cy="3099773"/>
        </a:xfrm>
        <a:prstGeom prst="rect">
          <a:avLst/>
        </a:prstGeom>
      </xdr:spPr>
    </xdr:pic>
    <xdr:clientData/>
  </xdr:twoCellAnchor>
  <xdr:twoCellAnchor editAs="oneCell">
    <xdr:from>
      <xdr:col>6</xdr:col>
      <xdr:colOff>26893</xdr:colOff>
      <xdr:row>65</xdr:row>
      <xdr:rowOff>17930</xdr:rowOff>
    </xdr:from>
    <xdr:to>
      <xdr:col>10</xdr:col>
      <xdr:colOff>582706</xdr:colOff>
      <xdr:row>77</xdr:row>
      <xdr:rowOff>11838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0C1920-9B64-336A-A827-B93EB824C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56211" y="16871577"/>
          <a:ext cx="2886636" cy="3068802"/>
        </a:xfrm>
        <a:prstGeom prst="rect">
          <a:avLst/>
        </a:prstGeom>
      </xdr:spPr>
    </xdr:pic>
    <xdr:clientData/>
  </xdr:twoCellAnchor>
  <xdr:twoCellAnchor editAs="oneCell">
    <xdr:from>
      <xdr:col>6</xdr:col>
      <xdr:colOff>17930</xdr:colOff>
      <xdr:row>83</xdr:row>
      <xdr:rowOff>26896</xdr:rowOff>
    </xdr:from>
    <xdr:to>
      <xdr:col>10</xdr:col>
      <xdr:colOff>502024</xdr:colOff>
      <xdr:row>95</xdr:row>
      <xdr:rowOff>4405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261DDE-1F57-E870-ED2D-71DAA3523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47248" y="21622872"/>
          <a:ext cx="2814917" cy="3052404"/>
        </a:xfrm>
        <a:prstGeom prst="rect">
          <a:avLst/>
        </a:prstGeom>
      </xdr:spPr>
    </xdr:pic>
    <xdr:clientData/>
  </xdr:twoCellAnchor>
  <xdr:twoCellAnchor editAs="oneCell">
    <xdr:from>
      <xdr:col>6</xdr:col>
      <xdr:colOff>44824</xdr:colOff>
      <xdr:row>101</xdr:row>
      <xdr:rowOff>26894</xdr:rowOff>
    </xdr:from>
    <xdr:to>
      <xdr:col>10</xdr:col>
      <xdr:colOff>582707</xdr:colOff>
      <xdr:row>113</xdr:row>
      <xdr:rowOff>109745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6F11F2-BB2E-7CA0-D14A-0825E45CD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4142" y="26365200"/>
          <a:ext cx="2868706" cy="3157745"/>
        </a:xfrm>
        <a:prstGeom prst="rect">
          <a:avLst/>
        </a:prstGeom>
      </xdr:spPr>
    </xdr:pic>
    <xdr:clientData/>
  </xdr:twoCellAnchor>
  <xdr:twoCellAnchor editAs="oneCell">
    <xdr:from>
      <xdr:col>6</xdr:col>
      <xdr:colOff>35858</xdr:colOff>
      <xdr:row>119</xdr:row>
      <xdr:rowOff>26894</xdr:rowOff>
    </xdr:from>
    <xdr:to>
      <xdr:col>10</xdr:col>
      <xdr:colOff>603134</xdr:colOff>
      <xdr:row>131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1090CBF-836E-735B-9177-2240E2080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65176" y="31107529"/>
          <a:ext cx="2898099" cy="3048001"/>
        </a:xfrm>
        <a:prstGeom prst="rect">
          <a:avLst/>
        </a:prstGeom>
      </xdr:spPr>
    </xdr:pic>
    <xdr:clientData/>
  </xdr:twoCellAnchor>
  <xdr:twoCellAnchor editAs="oneCell">
    <xdr:from>
      <xdr:col>6</xdr:col>
      <xdr:colOff>8966</xdr:colOff>
      <xdr:row>137</xdr:row>
      <xdr:rowOff>35859</xdr:rowOff>
    </xdr:from>
    <xdr:to>
      <xdr:col>10</xdr:col>
      <xdr:colOff>546235</xdr:colOff>
      <xdr:row>149</xdr:row>
      <xdr:rowOff>62754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0218B4-3E2D-4CA3-918F-DE30E0ED5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38284" y="35858824"/>
          <a:ext cx="2868092" cy="3101789"/>
        </a:xfrm>
        <a:prstGeom prst="rect">
          <a:avLst/>
        </a:prstGeom>
      </xdr:spPr>
    </xdr:pic>
    <xdr:clientData/>
  </xdr:twoCellAnchor>
  <xdr:twoCellAnchor editAs="oneCell">
    <xdr:from>
      <xdr:col>6</xdr:col>
      <xdr:colOff>17930</xdr:colOff>
      <xdr:row>155</xdr:row>
      <xdr:rowOff>8965</xdr:rowOff>
    </xdr:from>
    <xdr:to>
      <xdr:col>11</xdr:col>
      <xdr:colOff>17930</xdr:colOff>
      <xdr:row>167</xdr:row>
      <xdr:rowOff>55109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45BDD2-B1B6-ECC5-96C5-34B0BCF13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47248" y="40574259"/>
          <a:ext cx="2940423" cy="3121038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</xdr:colOff>
      <xdr:row>173</xdr:row>
      <xdr:rowOff>26895</xdr:rowOff>
    </xdr:from>
    <xdr:to>
      <xdr:col>10</xdr:col>
      <xdr:colOff>583641</xdr:colOff>
      <xdr:row>185</xdr:row>
      <xdr:rowOff>26895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604BF79-08E8-A3A8-67DD-FDE79C829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47247" y="45334519"/>
          <a:ext cx="2896535" cy="3074894"/>
        </a:xfrm>
        <a:prstGeom prst="rect">
          <a:avLst/>
        </a:prstGeom>
      </xdr:spPr>
    </xdr:pic>
    <xdr:clientData/>
  </xdr:twoCellAnchor>
  <xdr:twoCellAnchor editAs="oneCell">
    <xdr:from>
      <xdr:col>6</xdr:col>
      <xdr:colOff>35859</xdr:colOff>
      <xdr:row>191</xdr:row>
      <xdr:rowOff>26894</xdr:rowOff>
    </xdr:from>
    <xdr:to>
      <xdr:col>10</xdr:col>
      <xdr:colOff>559456</xdr:colOff>
      <xdr:row>202</xdr:row>
      <xdr:rowOff>170329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8AAB16-0916-D041-D778-D29AB48AC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65177" y="50076847"/>
          <a:ext cx="2854420" cy="3039035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</xdr:colOff>
      <xdr:row>209</xdr:row>
      <xdr:rowOff>17930</xdr:rowOff>
    </xdr:from>
    <xdr:to>
      <xdr:col>10</xdr:col>
      <xdr:colOff>559339</xdr:colOff>
      <xdr:row>221</xdr:row>
      <xdr:rowOff>71718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FFA2F7-6FE7-EAAD-BA04-A83044792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747247" y="54810212"/>
          <a:ext cx="2872233" cy="3128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201930</xdr:rowOff>
    </xdr:from>
    <xdr:to>
      <xdr:col>21</xdr:col>
      <xdr:colOff>228600</xdr:colOff>
      <xdr:row>13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A1E82-0AF5-FC66-FC8C-D8756F0A2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12</xdr:row>
      <xdr:rowOff>11430</xdr:rowOff>
    </xdr:from>
    <xdr:to>
      <xdr:col>13</xdr:col>
      <xdr:colOff>388620</xdr:colOff>
      <xdr:row>27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BB84F-A54A-998A-B17C-F77DF2878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5882-AD26-4B1F-B1A9-A3DE851F13D9}">
  <dimension ref="A1:AI31"/>
  <sheetViews>
    <sheetView zoomScale="85" zoomScaleNormal="85" workbookViewId="0">
      <selection sqref="A1:Z8"/>
    </sheetView>
  </sheetViews>
  <sheetFormatPr defaultRowHeight="14.4" x14ac:dyDescent="0.3"/>
  <cols>
    <col min="2" max="2" width="8.33203125" bestFit="1" customWidth="1"/>
    <col min="3" max="3" width="7.33203125" bestFit="1" customWidth="1"/>
    <col min="4" max="4" width="7.44140625" bestFit="1" customWidth="1"/>
    <col min="5" max="5" width="7.33203125" bestFit="1" customWidth="1"/>
    <col min="6" max="6" width="7.44140625" bestFit="1" customWidth="1"/>
    <col min="7" max="7" width="7.33203125" bestFit="1" customWidth="1"/>
    <col min="8" max="8" width="7.44140625" bestFit="1" customWidth="1"/>
    <col min="9" max="9" width="7.33203125" bestFit="1" customWidth="1"/>
    <col min="10" max="10" width="7.44140625" bestFit="1" customWidth="1"/>
    <col min="11" max="11" width="7.33203125" bestFit="1" customWidth="1"/>
    <col min="12" max="12" width="7.44140625" bestFit="1" customWidth="1"/>
    <col min="13" max="13" width="7.33203125" bestFit="1" customWidth="1"/>
    <col min="14" max="14" width="7.44140625" bestFit="1" customWidth="1"/>
    <col min="15" max="15" width="7.33203125" bestFit="1" customWidth="1"/>
    <col min="16" max="16" width="7.44140625" bestFit="1" customWidth="1"/>
    <col min="17" max="17" width="7.33203125" bestFit="1" customWidth="1"/>
    <col min="18" max="18" width="7.44140625" bestFit="1" customWidth="1"/>
    <col min="19" max="19" width="7.33203125" bestFit="1" customWidth="1"/>
    <col min="20" max="20" width="7.44140625" bestFit="1" customWidth="1"/>
    <col min="21" max="21" width="7.33203125" bestFit="1" customWidth="1"/>
    <col min="22" max="22" width="7.44140625" bestFit="1" customWidth="1"/>
    <col min="23" max="23" width="7.33203125" bestFit="1" customWidth="1"/>
    <col min="24" max="24" width="7.44140625" bestFit="1" customWidth="1"/>
    <col min="25" max="25" width="7.33203125" bestFit="1" customWidth="1"/>
    <col min="26" max="26" width="7.44140625" bestFit="1" customWidth="1"/>
    <col min="27" max="27" width="13.21875" bestFit="1" customWidth="1"/>
  </cols>
  <sheetData>
    <row r="1" spans="1:35" x14ac:dyDescent="0.3">
      <c r="A1" s="1"/>
      <c r="B1" s="1"/>
      <c r="C1" s="90" t="s">
        <v>0</v>
      </c>
      <c r="D1" s="91"/>
      <c r="E1" s="92" t="s">
        <v>1</v>
      </c>
      <c r="F1" s="93"/>
      <c r="G1" s="90" t="s">
        <v>2</v>
      </c>
      <c r="H1" s="91"/>
      <c r="I1" s="92" t="s">
        <v>3</v>
      </c>
      <c r="J1" s="93"/>
      <c r="K1" s="90" t="s">
        <v>4</v>
      </c>
      <c r="L1" s="91"/>
      <c r="M1" s="92" t="s">
        <v>5</v>
      </c>
      <c r="N1" s="93"/>
      <c r="O1" s="90" t="s">
        <v>6</v>
      </c>
      <c r="P1" s="91"/>
      <c r="Q1" s="92" t="s">
        <v>7</v>
      </c>
      <c r="R1" s="93"/>
      <c r="S1" s="90" t="s">
        <v>8</v>
      </c>
      <c r="T1" s="91"/>
      <c r="U1" s="92" t="s">
        <v>9</v>
      </c>
      <c r="V1" s="93"/>
      <c r="W1" s="90" t="s">
        <v>10</v>
      </c>
      <c r="X1" s="91"/>
      <c r="Y1" s="92" t="s">
        <v>11</v>
      </c>
      <c r="Z1" s="93"/>
      <c r="AA1" s="20"/>
      <c r="AB1" s="20"/>
      <c r="AC1" s="20"/>
      <c r="AD1" s="20"/>
      <c r="AE1" s="20"/>
      <c r="AF1" s="20"/>
      <c r="AG1" s="20"/>
      <c r="AH1" s="20"/>
      <c r="AI1" s="20"/>
    </row>
    <row r="2" spans="1:35" x14ac:dyDescent="0.3">
      <c r="A2" s="6" t="s">
        <v>12</v>
      </c>
      <c r="B2" s="6" t="s">
        <v>13</v>
      </c>
      <c r="C2" s="3" t="s">
        <v>14</v>
      </c>
      <c r="D2" s="3" t="s">
        <v>15</v>
      </c>
      <c r="E2" s="5" t="s">
        <v>14</v>
      </c>
      <c r="F2" s="5" t="s">
        <v>15</v>
      </c>
      <c r="G2" s="3" t="s">
        <v>14</v>
      </c>
      <c r="H2" s="3" t="s">
        <v>15</v>
      </c>
      <c r="I2" s="5" t="s">
        <v>14</v>
      </c>
      <c r="J2" s="5" t="s">
        <v>15</v>
      </c>
      <c r="K2" s="3" t="s">
        <v>14</v>
      </c>
      <c r="L2" s="3" t="s">
        <v>15</v>
      </c>
      <c r="M2" s="5" t="s">
        <v>14</v>
      </c>
      <c r="N2" s="5" t="s">
        <v>15</v>
      </c>
      <c r="O2" s="3" t="s">
        <v>14</v>
      </c>
      <c r="P2" s="3" t="s">
        <v>15</v>
      </c>
      <c r="Q2" s="5" t="s">
        <v>14</v>
      </c>
      <c r="R2" s="5" t="s">
        <v>15</v>
      </c>
      <c r="S2" s="3" t="s">
        <v>14</v>
      </c>
      <c r="T2" s="3" t="s">
        <v>15</v>
      </c>
      <c r="U2" s="5" t="s">
        <v>14</v>
      </c>
      <c r="V2" s="5" t="s">
        <v>15</v>
      </c>
      <c r="W2" s="3" t="s">
        <v>14</v>
      </c>
      <c r="X2" s="3" t="s">
        <v>15</v>
      </c>
      <c r="Y2" s="5" t="s">
        <v>14</v>
      </c>
      <c r="Z2" s="5" t="s">
        <v>15</v>
      </c>
      <c r="AA2" s="20"/>
      <c r="AB2" s="20"/>
      <c r="AC2" s="20"/>
      <c r="AD2" s="20"/>
      <c r="AE2" s="20"/>
      <c r="AF2" s="20"/>
      <c r="AG2" s="20"/>
      <c r="AH2" s="20"/>
      <c r="AI2" s="20"/>
    </row>
    <row r="3" spans="1:35" x14ac:dyDescent="0.3">
      <c r="A3" s="1" t="s">
        <v>16</v>
      </c>
      <c r="B3" s="1">
        <v>1</v>
      </c>
      <c r="C3" s="2">
        <v>200</v>
      </c>
      <c r="D3" s="2">
        <v>40</v>
      </c>
      <c r="E3" s="4">
        <v>170</v>
      </c>
      <c r="F3" s="4">
        <v>50</v>
      </c>
      <c r="G3" s="2">
        <v>150</v>
      </c>
      <c r="H3" s="2">
        <v>52</v>
      </c>
      <c r="I3" s="4">
        <v>105</v>
      </c>
      <c r="J3" s="4">
        <v>55</v>
      </c>
      <c r="K3" s="2">
        <v>137</v>
      </c>
      <c r="L3" s="2">
        <v>44</v>
      </c>
      <c r="M3" s="4">
        <v>110</v>
      </c>
      <c r="N3" s="4">
        <v>30</v>
      </c>
      <c r="O3" s="2">
        <v>88</v>
      </c>
      <c r="P3" s="2">
        <v>32</v>
      </c>
      <c r="Q3" s="4">
        <v>124</v>
      </c>
      <c r="R3" s="4">
        <v>36</v>
      </c>
      <c r="S3" s="2">
        <v>130</v>
      </c>
      <c r="T3" s="2">
        <v>52</v>
      </c>
      <c r="U3" s="4">
        <v>130</v>
      </c>
      <c r="V3" s="4">
        <v>52</v>
      </c>
      <c r="W3" s="2">
        <v>130</v>
      </c>
      <c r="X3" s="2">
        <v>52</v>
      </c>
      <c r="Y3" s="4">
        <v>130</v>
      </c>
      <c r="Z3" s="4">
        <v>52</v>
      </c>
      <c r="AA3" s="20"/>
      <c r="AB3" s="20"/>
      <c r="AC3" s="20"/>
      <c r="AD3" s="20"/>
      <c r="AE3" s="20"/>
      <c r="AF3" s="20"/>
      <c r="AG3" s="20"/>
      <c r="AH3" s="20"/>
      <c r="AI3" s="20"/>
    </row>
    <row r="4" spans="1:35" x14ac:dyDescent="0.3">
      <c r="A4" s="1" t="s">
        <v>17</v>
      </c>
      <c r="B4" s="1">
        <v>2</v>
      </c>
      <c r="C4" s="2">
        <v>95</v>
      </c>
      <c r="D4" s="2">
        <v>130</v>
      </c>
      <c r="E4" s="4">
        <v>65</v>
      </c>
      <c r="F4" s="4">
        <v>85</v>
      </c>
      <c r="G4" s="2">
        <v>92</v>
      </c>
      <c r="H4" s="2">
        <v>68</v>
      </c>
      <c r="I4" s="4">
        <v>97</v>
      </c>
      <c r="J4" s="4">
        <v>72</v>
      </c>
      <c r="K4" s="2">
        <v>78</v>
      </c>
      <c r="L4" s="2">
        <v>58</v>
      </c>
      <c r="M4" s="4">
        <v>70</v>
      </c>
      <c r="N4" s="4">
        <v>80</v>
      </c>
      <c r="O4" s="2">
        <v>90</v>
      </c>
      <c r="P4" s="2">
        <v>80</v>
      </c>
      <c r="Q4" s="4">
        <v>135</v>
      </c>
      <c r="R4" s="4">
        <v>110</v>
      </c>
      <c r="S4" s="2">
        <v>92</v>
      </c>
      <c r="T4" s="2">
        <v>60</v>
      </c>
      <c r="U4" s="4">
        <v>92</v>
      </c>
      <c r="V4" s="4">
        <v>60</v>
      </c>
      <c r="W4" s="2">
        <v>92</v>
      </c>
      <c r="X4" s="2">
        <v>60</v>
      </c>
      <c r="Y4" s="4">
        <v>92</v>
      </c>
      <c r="Z4" s="4">
        <v>60</v>
      </c>
      <c r="AA4" s="20"/>
      <c r="AB4" s="20"/>
      <c r="AC4" s="20"/>
      <c r="AD4" s="20"/>
      <c r="AE4" s="20"/>
      <c r="AF4" s="20"/>
      <c r="AG4" s="20"/>
      <c r="AH4" s="20"/>
      <c r="AI4" s="20"/>
    </row>
    <row r="5" spans="1:35" x14ac:dyDescent="0.3">
      <c r="A5" s="1" t="s">
        <v>18</v>
      </c>
      <c r="B5" s="1">
        <v>3</v>
      </c>
      <c r="C5" s="2">
        <v>35</v>
      </c>
      <c r="D5" s="2">
        <v>40</v>
      </c>
      <c r="E5" s="4">
        <v>15</v>
      </c>
      <c r="F5" s="4">
        <v>32</v>
      </c>
      <c r="G5" s="2">
        <v>22</v>
      </c>
      <c r="H5" s="2">
        <v>34</v>
      </c>
      <c r="I5" s="4">
        <v>24</v>
      </c>
      <c r="J5" s="4">
        <v>36</v>
      </c>
      <c r="K5" s="2">
        <v>20</v>
      </c>
      <c r="L5" s="2">
        <v>29</v>
      </c>
      <c r="M5" s="4">
        <v>21</v>
      </c>
      <c r="N5" s="4">
        <v>31</v>
      </c>
      <c r="O5" s="2">
        <v>40</v>
      </c>
      <c r="P5" s="2">
        <v>33</v>
      </c>
      <c r="Q5" s="4">
        <v>76</v>
      </c>
      <c r="R5" s="4">
        <v>37</v>
      </c>
      <c r="S5" s="2">
        <v>22</v>
      </c>
      <c r="T5" s="2">
        <v>34</v>
      </c>
      <c r="U5" s="4">
        <v>22</v>
      </c>
      <c r="V5" s="4">
        <v>34</v>
      </c>
      <c r="W5" s="2">
        <v>22</v>
      </c>
      <c r="X5" s="2">
        <v>34</v>
      </c>
      <c r="Y5" s="4">
        <v>22</v>
      </c>
      <c r="Z5" s="4">
        <v>34</v>
      </c>
      <c r="AA5" s="20"/>
      <c r="AB5" s="20"/>
      <c r="AC5" s="20"/>
      <c r="AD5" s="20"/>
      <c r="AE5" s="20"/>
      <c r="AF5" s="20"/>
      <c r="AG5" s="20"/>
      <c r="AH5" s="20"/>
      <c r="AI5" s="20"/>
    </row>
    <row r="6" spans="1:35" x14ac:dyDescent="0.3">
      <c r="A6" s="1" t="s">
        <v>19</v>
      </c>
      <c r="B6" s="1">
        <v>4</v>
      </c>
      <c r="C6" s="2">
        <v>25</v>
      </c>
      <c r="D6" s="2">
        <v>30</v>
      </c>
      <c r="E6" s="4">
        <v>16</v>
      </c>
      <c r="F6" s="4">
        <v>30</v>
      </c>
      <c r="G6" s="2">
        <v>17</v>
      </c>
      <c r="H6" s="2">
        <v>30</v>
      </c>
      <c r="I6" s="4">
        <v>0</v>
      </c>
      <c r="J6" s="4">
        <v>0</v>
      </c>
      <c r="K6" s="2">
        <v>30</v>
      </c>
      <c r="L6" s="2">
        <v>50</v>
      </c>
      <c r="M6" s="4">
        <v>54</v>
      </c>
      <c r="N6" s="4">
        <v>53</v>
      </c>
      <c r="O6" s="2">
        <v>57</v>
      </c>
      <c r="P6" s="2">
        <v>56</v>
      </c>
      <c r="Q6" s="4">
        <v>76</v>
      </c>
      <c r="R6" s="4">
        <v>62</v>
      </c>
      <c r="S6" s="2">
        <v>17</v>
      </c>
      <c r="T6" s="2">
        <v>30</v>
      </c>
      <c r="U6" s="4">
        <v>17</v>
      </c>
      <c r="V6" s="4">
        <v>30</v>
      </c>
      <c r="W6" s="2">
        <v>17</v>
      </c>
      <c r="X6" s="2">
        <v>30</v>
      </c>
      <c r="Y6" s="4">
        <v>17</v>
      </c>
      <c r="Z6" s="4">
        <v>30</v>
      </c>
      <c r="AA6" s="20"/>
      <c r="AB6" s="20"/>
      <c r="AC6" s="20"/>
      <c r="AD6" s="20"/>
      <c r="AE6" s="20"/>
      <c r="AF6" s="20"/>
      <c r="AG6" s="20"/>
      <c r="AH6" s="20"/>
      <c r="AI6" s="20"/>
    </row>
    <row r="7" spans="1:35" x14ac:dyDescent="0.3">
      <c r="A7" s="1" t="s">
        <v>20</v>
      </c>
      <c r="B7" s="1">
        <v>5</v>
      </c>
      <c r="C7" s="2">
        <v>0</v>
      </c>
      <c r="D7" s="2">
        <v>40</v>
      </c>
      <c r="E7" s="4">
        <v>0</v>
      </c>
      <c r="F7" s="4">
        <v>35</v>
      </c>
      <c r="G7" s="2">
        <v>0</v>
      </c>
      <c r="H7" s="2">
        <v>36</v>
      </c>
      <c r="I7" s="4">
        <v>0</v>
      </c>
      <c r="J7" s="4">
        <v>38</v>
      </c>
      <c r="K7" s="2">
        <v>0</v>
      </c>
      <c r="L7" s="2">
        <v>31</v>
      </c>
      <c r="M7" s="4">
        <v>0</v>
      </c>
      <c r="N7" s="4">
        <v>33</v>
      </c>
      <c r="O7" s="2">
        <v>0</v>
      </c>
      <c r="P7" s="2">
        <v>35</v>
      </c>
      <c r="Q7" s="4">
        <v>0</v>
      </c>
      <c r="R7" s="4">
        <v>39</v>
      </c>
      <c r="S7" s="2">
        <v>0</v>
      </c>
      <c r="T7" s="2">
        <v>36</v>
      </c>
      <c r="U7" s="4">
        <v>0</v>
      </c>
      <c r="V7" s="4">
        <v>36</v>
      </c>
      <c r="W7" s="2">
        <v>0</v>
      </c>
      <c r="X7" s="2">
        <v>36</v>
      </c>
      <c r="Y7" s="4">
        <v>0</v>
      </c>
      <c r="Z7" s="4">
        <v>36</v>
      </c>
      <c r="AA7" s="20"/>
      <c r="AB7" s="20"/>
      <c r="AC7" s="20"/>
      <c r="AD7" s="20"/>
      <c r="AE7" s="20"/>
      <c r="AF7" s="20"/>
      <c r="AG7" s="20"/>
      <c r="AH7" s="20"/>
      <c r="AI7" s="20"/>
    </row>
    <row r="8" spans="1:35" x14ac:dyDescent="0.3">
      <c r="A8" s="13" t="s">
        <v>48</v>
      </c>
      <c r="B8" s="15"/>
      <c r="C8" s="14">
        <f>SUM(C3:C7)</f>
        <v>355</v>
      </c>
      <c r="D8" s="14">
        <f t="shared" ref="D8:Z8" si="0">SUM(D3:D7)</f>
        <v>280</v>
      </c>
      <c r="E8" s="14">
        <f t="shared" si="0"/>
        <v>266</v>
      </c>
      <c r="F8" s="14">
        <f t="shared" si="0"/>
        <v>232</v>
      </c>
      <c r="G8" s="14">
        <f t="shared" si="0"/>
        <v>281</v>
      </c>
      <c r="H8" s="14">
        <f t="shared" si="0"/>
        <v>220</v>
      </c>
      <c r="I8" s="14">
        <f t="shared" si="0"/>
        <v>226</v>
      </c>
      <c r="J8" s="14">
        <f t="shared" si="0"/>
        <v>201</v>
      </c>
      <c r="K8" s="14">
        <f t="shared" si="0"/>
        <v>265</v>
      </c>
      <c r="L8" s="14">
        <f t="shared" si="0"/>
        <v>212</v>
      </c>
      <c r="M8" s="14">
        <f t="shared" si="0"/>
        <v>255</v>
      </c>
      <c r="N8" s="14">
        <f t="shared" si="0"/>
        <v>227</v>
      </c>
      <c r="O8" s="14">
        <f t="shared" si="0"/>
        <v>275</v>
      </c>
      <c r="P8" s="14">
        <f t="shared" si="0"/>
        <v>236</v>
      </c>
      <c r="Q8" s="14">
        <f t="shared" si="0"/>
        <v>411</v>
      </c>
      <c r="R8" s="14">
        <f t="shared" si="0"/>
        <v>284</v>
      </c>
      <c r="S8" s="14">
        <f t="shared" si="0"/>
        <v>261</v>
      </c>
      <c r="T8" s="14">
        <f t="shared" si="0"/>
        <v>212</v>
      </c>
      <c r="U8" s="14">
        <f t="shared" si="0"/>
        <v>261</v>
      </c>
      <c r="V8" s="14">
        <f t="shared" si="0"/>
        <v>212</v>
      </c>
      <c r="W8" s="14">
        <f t="shared" si="0"/>
        <v>261</v>
      </c>
      <c r="X8" s="14">
        <f t="shared" si="0"/>
        <v>212</v>
      </c>
      <c r="Y8" s="14">
        <f t="shared" si="0"/>
        <v>261</v>
      </c>
      <c r="Z8" s="14">
        <f t="shared" si="0"/>
        <v>212</v>
      </c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8" x14ac:dyDescent="0.35">
      <c r="C9" s="7" t="s">
        <v>38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17"/>
      <c r="AB9" s="17" t="s">
        <v>21</v>
      </c>
      <c r="AC9" s="17"/>
      <c r="AD9" s="20"/>
      <c r="AE9" s="20"/>
      <c r="AF9" s="20"/>
      <c r="AG9" s="20"/>
      <c r="AH9" s="20"/>
      <c r="AI9" s="20"/>
    </row>
    <row r="10" spans="1:35" x14ac:dyDescent="0.3">
      <c r="C10" s="90" t="s">
        <v>26</v>
      </c>
      <c r="D10" s="91"/>
      <c r="E10" s="92" t="s">
        <v>27</v>
      </c>
      <c r="F10" s="93"/>
      <c r="G10" s="90" t="s">
        <v>28</v>
      </c>
      <c r="H10" s="91"/>
      <c r="I10" s="92" t="s">
        <v>29</v>
      </c>
      <c r="J10" s="93"/>
      <c r="K10" s="90" t="s">
        <v>30</v>
      </c>
      <c r="L10" s="91"/>
      <c r="M10" s="92" t="s">
        <v>31</v>
      </c>
      <c r="N10" s="93"/>
      <c r="O10" s="90" t="s">
        <v>32</v>
      </c>
      <c r="P10" s="91"/>
      <c r="Q10" s="92" t="s">
        <v>33</v>
      </c>
      <c r="R10" s="93"/>
      <c r="S10" s="90" t="s">
        <v>34</v>
      </c>
      <c r="T10" s="91"/>
      <c r="U10" s="92" t="s">
        <v>35</v>
      </c>
      <c r="V10" s="93"/>
      <c r="W10" s="90" t="s">
        <v>36</v>
      </c>
      <c r="X10" s="91"/>
      <c r="Y10" s="92" t="s">
        <v>37</v>
      </c>
      <c r="Z10" s="93"/>
      <c r="AA10" s="17"/>
      <c r="AB10" s="17" t="s">
        <v>22</v>
      </c>
      <c r="AC10" s="17" t="s">
        <v>23</v>
      </c>
      <c r="AD10" s="20"/>
      <c r="AE10" s="20"/>
      <c r="AF10" s="20"/>
      <c r="AG10" s="20"/>
      <c r="AH10" s="20"/>
      <c r="AI10" s="20"/>
    </row>
    <row r="11" spans="1:35" x14ac:dyDescent="0.3">
      <c r="A11" s="6" t="s">
        <v>12</v>
      </c>
      <c r="B11" s="6" t="s">
        <v>13</v>
      </c>
      <c r="C11" s="3" t="s">
        <v>14</v>
      </c>
      <c r="D11" s="3" t="s">
        <v>15</v>
      </c>
      <c r="E11" s="5" t="s">
        <v>14</v>
      </c>
      <c r="F11" s="5" t="s">
        <v>15</v>
      </c>
      <c r="G11" s="3" t="s">
        <v>14</v>
      </c>
      <c r="H11" s="3" t="s">
        <v>15</v>
      </c>
      <c r="I11" s="5" t="s">
        <v>14</v>
      </c>
      <c r="J11" s="5" t="s">
        <v>15</v>
      </c>
      <c r="K11" s="3" t="s">
        <v>14</v>
      </c>
      <c r="L11" s="3" t="s">
        <v>15</v>
      </c>
      <c r="M11" s="5" t="s">
        <v>14</v>
      </c>
      <c r="N11" s="5" t="s">
        <v>15</v>
      </c>
      <c r="O11" s="3" t="s">
        <v>14</v>
      </c>
      <c r="P11" s="3" t="s">
        <v>15</v>
      </c>
      <c r="Q11" s="5" t="s">
        <v>14</v>
      </c>
      <c r="R11" s="5" t="s">
        <v>15</v>
      </c>
      <c r="S11" s="3" t="s">
        <v>14</v>
      </c>
      <c r="T11" s="3" t="s">
        <v>15</v>
      </c>
      <c r="U11" s="5" t="s">
        <v>14</v>
      </c>
      <c r="V11" s="5" t="s">
        <v>15</v>
      </c>
      <c r="W11" s="3" t="s">
        <v>14</v>
      </c>
      <c r="X11" s="3" t="s">
        <v>15</v>
      </c>
      <c r="Y11" s="5" t="s">
        <v>14</v>
      </c>
      <c r="Z11" s="5" t="s">
        <v>15</v>
      </c>
      <c r="AA11" s="17" t="s">
        <v>25</v>
      </c>
      <c r="AB11" s="17">
        <v>1</v>
      </c>
      <c r="AC11" s="17">
        <f>AB11*130</f>
        <v>130</v>
      </c>
      <c r="AD11" s="20"/>
      <c r="AE11" s="20"/>
      <c r="AF11" s="20"/>
      <c r="AG11" s="20"/>
      <c r="AH11" s="20"/>
      <c r="AI11" s="20"/>
    </row>
    <row r="12" spans="1:35" x14ac:dyDescent="0.3">
      <c r="A12" s="1" t="s">
        <v>16</v>
      </c>
      <c r="B12" s="1">
        <v>1</v>
      </c>
      <c r="C12" s="2">
        <f>C3*$AC$11</f>
        <v>26000</v>
      </c>
      <c r="D12" s="2">
        <f>D3*$AC$12</f>
        <v>7200</v>
      </c>
      <c r="E12" s="4">
        <f>E3*$AC$11</f>
        <v>22100</v>
      </c>
      <c r="F12" s="4">
        <f>F3*$AC$12</f>
        <v>9000</v>
      </c>
      <c r="G12" s="2">
        <f>G3*$AC$11</f>
        <v>19500</v>
      </c>
      <c r="H12" s="2">
        <f>H3*$AC$12</f>
        <v>9360</v>
      </c>
      <c r="I12" s="4">
        <f>I3*$AC$11</f>
        <v>13650</v>
      </c>
      <c r="J12" s="4">
        <f>J3*$AC$12</f>
        <v>9900</v>
      </c>
      <c r="K12" s="2">
        <f>K3*$AC$11</f>
        <v>17810</v>
      </c>
      <c r="L12" s="2">
        <f>L3*$AC$12</f>
        <v>7920</v>
      </c>
      <c r="M12" s="4">
        <f>M3*$AC$11</f>
        <v>14300</v>
      </c>
      <c r="N12" s="4">
        <f>N3*$AC$12</f>
        <v>5400</v>
      </c>
      <c r="O12" s="2">
        <f>O3*$AC$11</f>
        <v>11440</v>
      </c>
      <c r="P12" s="2">
        <f>P3*$AC$12</f>
        <v>5760</v>
      </c>
      <c r="Q12" s="4">
        <f>Q3*$AC$11</f>
        <v>16120</v>
      </c>
      <c r="R12" s="4">
        <f>R3*$AC$12</f>
        <v>6480</v>
      </c>
      <c r="S12" s="2">
        <f>S3*$AC$11</f>
        <v>16900</v>
      </c>
      <c r="T12" s="2">
        <f>T3*$AC$12</f>
        <v>9360</v>
      </c>
      <c r="U12" s="4">
        <f>U3*$AC$11</f>
        <v>16900</v>
      </c>
      <c r="V12" s="4">
        <f>V3*$AC$12</f>
        <v>9360</v>
      </c>
      <c r="W12" s="2">
        <f>W3*$AC$11</f>
        <v>16900</v>
      </c>
      <c r="X12" s="2">
        <f>X3*$AC$12</f>
        <v>9360</v>
      </c>
      <c r="Y12" s="4">
        <f>Y3*$AC$11</f>
        <v>16900</v>
      </c>
      <c r="Z12" s="4">
        <f>Z3*$AC$12</f>
        <v>9360</v>
      </c>
      <c r="AA12" s="17" t="s">
        <v>24</v>
      </c>
      <c r="AB12" s="17">
        <v>1</v>
      </c>
      <c r="AC12" s="17">
        <f>AB12*180</f>
        <v>180</v>
      </c>
      <c r="AD12" s="20"/>
      <c r="AE12" s="20"/>
      <c r="AF12" s="20"/>
      <c r="AG12" s="20"/>
      <c r="AH12" s="20"/>
      <c r="AI12" s="20"/>
    </row>
    <row r="13" spans="1:35" x14ac:dyDescent="0.3">
      <c r="A13" s="1" t="s">
        <v>17</v>
      </c>
      <c r="B13" s="1">
        <v>2</v>
      </c>
      <c r="C13" s="2">
        <f>C4*$AC$11</f>
        <v>12350</v>
      </c>
      <c r="D13" s="2">
        <f>D4*$AC$12</f>
        <v>23400</v>
      </c>
      <c r="E13" s="4">
        <f>E4*$AC$11</f>
        <v>8450</v>
      </c>
      <c r="F13" s="4">
        <f>F4*$AC$12</f>
        <v>15300</v>
      </c>
      <c r="G13" s="2">
        <f>G4*$AC$11</f>
        <v>11960</v>
      </c>
      <c r="H13" s="2">
        <f>H4*$AC$12</f>
        <v>12240</v>
      </c>
      <c r="I13" s="4">
        <f>I4*$AC$11</f>
        <v>12610</v>
      </c>
      <c r="J13" s="4">
        <f>J4*$AC$12</f>
        <v>12960</v>
      </c>
      <c r="K13" s="2">
        <f>K4*$AC$11</f>
        <v>10140</v>
      </c>
      <c r="L13" s="2">
        <f>L4*$AC$12</f>
        <v>10440</v>
      </c>
      <c r="M13" s="4">
        <f>M4*$AC$11</f>
        <v>9100</v>
      </c>
      <c r="N13" s="4">
        <f>N4*$AC$12</f>
        <v>14400</v>
      </c>
      <c r="O13" s="2">
        <f>O4*$AC$11</f>
        <v>11700</v>
      </c>
      <c r="P13" s="2">
        <f>P4*$AC$12</f>
        <v>14400</v>
      </c>
      <c r="Q13" s="4">
        <f>Q4*$AC$11</f>
        <v>17550</v>
      </c>
      <c r="R13" s="4">
        <f>R4*$AC$12</f>
        <v>19800</v>
      </c>
      <c r="S13" s="2">
        <f>S4*$AC$11</f>
        <v>11960</v>
      </c>
      <c r="T13" s="2">
        <f>T4*$AC$12</f>
        <v>10800</v>
      </c>
      <c r="U13" s="4">
        <f>U4*$AC$11</f>
        <v>11960</v>
      </c>
      <c r="V13" s="4">
        <f>V4*$AC$12</f>
        <v>10800</v>
      </c>
      <c r="W13" s="2">
        <f>W4*$AC$11</f>
        <v>11960</v>
      </c>
      <c r="X13" s="2">
        <f>X4*$AC$12</f>
        <v>10800</v>
      </c>
      <c r="Y13" s="4">
        <f>Y4*$AC$11</f>
        <v>11960</v>
      </c>
      <c r="Z13" s="4">
        <f>Z4*$AC$12</f>
        <v>10800</v>
      </c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x14ac:dyDescent="0.3">
      <c r="A14" s="1" t="s">
        <v>18</v>
      </c>
      <c r="B14" s="1">
        <v>3</v>
      </c>
      <c r="C14" s="2">
        <f>C5*$AC$11</f>
        <v>4550</v>
      </c>
      <c r="D14" s="2">
        <f>D5*$AC$12</f>
        <v>7200</v>
      </c>
      <c r="E14" s="4">
        <f>E5*$AC$11</f>
        <v>1950</v>
      </c>
      <c r="F14" s="4">
        <f>F5*$AC$12</f>
        <v>5760</v>
      </c>
      <c r="G14" s="2">
        <f>G5*$AC$11</f>
        <v>2860</v>
      </c>
      <c r="H14" s="2">
        <f>H5*$AC$12</f>
        <v>6120</v>
      </c>
      <c r="I14" s="4">
        <f>I5*$AC$11</f>
        <v>3120</v>
      </c>
      <c r="J14" s="4">
        <f>J5*$AC$12</f>
        <v>6480</v>
      </c>
      <c r="K14" s="2">
        <f>K5*$AC$11</f>
        <v>2600</v>
      </c>
      <c r="L14" s="2">
        <f>L5*$AC$12</f>
        <v>5220</v>
      </c>
      <c r="M14" s="4">
        <f>M5*$AC$11</f>
        <v>2730</v>
      </c>
      <c r="N14" s="4">
        <f>N5*$AC$12</f>
        <v>5580</v>
      </c>
      <c r="O14" s="2">
        <f>O5*$AC$11</f>
        <v>5200</v>
      </c>
      <c r="P14" s="2">
        <f>P5*$AC$12</f>
        <v>5940</v>
      </c>
      <c r="Q14" s="4">
        <f>Q5*$AC$11</f>
        <v>9880</v>
      </c>
      <c r="R14" s="4">
        <f>R5*$AC$12</f>
        <v>6660</v>
      </c>
      <c r="S14" s="2">
        <f>S5*$AC$11</f>
        <v>2860</v>
      </c>
      <c r="T14" s="2">
        <f>T5*$AC$12</f>
        <v>6120</v>
      </c>
      <c r="U14" s="4">
        <f>U5*$AC$11</f>
        <v>2860</v>
      </c>
      <c r="V14" s="4">
        <f>V5*$AC$12</f>
        <v>6120</v>
      </c>
      <c r="W14" s="2">
        <f>W5*$AC$11</f>
        <v>2860</v>
      </c>
      <c r="X14" s="2">
        <f>X5*$AC$12</f>
        <v>6120</v>
      </c>
      <c r="Y14" s="4">
        <f>Y5*$AC$11</f>
        <v>2860</v>
      </c>
      <c r="Z14" s="4">
        <f>Z5*$AC$12</f>
        <v>6120</v>
      </c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x14ac:dyDescent="0.3">
      <c r="A15" s="1" t="s">
        <v>19</v>
      </c>
      <c r="B15" s="1">
        <v>4</v>
      </c>
      <c r="C15" s="2">
        <f>C6*$AC$11</f>
        <v>3250</v>
      </c>
      <c r="D15" s="2">
        <f>D6*$AC$12</f>
        <v>5400</v>
      </c>
      <c r="E15" s="4">
        <f>E6*$AC$11</f>
        <v>2080</v>
      </c>
      <c r="F15" s="4">
        <f>F6*$AC$12</f>
        <v>5400</v>
      </c>
      <c r="G15" s="2">
        <f>G6*$AC$11</f>
        <v>2210</v>
      </c>
      <c r="H15" s="2">
        <f>H6*$AC$12</f>
        <v>5400</v>
      </c>
      <c r="I15" s="4">
        <f>I6*$AC$11</f>
        <v>0</v>
      </c>
      <c r="J15" s="4">
        <f>J6*$AC$12</f>
        <v>0</v>
      </c>
      <c r="K15" s="2">
        <f>K6*$AC$11</f>
        <v>3900</v>
      </c>
      <c r="L15" s="2">
        <f>L6*$AC$12</f>
        <v>9000</v>
      </c>
      <c r="M15" s="4">
        <f>M6*$AC$11</f>
        <v>7020</v>
      </c>
      <c r="N15" s="4">
        <f>N6*$AC$12</f>
        <v>9540</v>
      </c>
      <c r="O15" s="2">
        <f>O6*$AC$11</f>
        <v>7410</v>
      </c>
      <c r="P15" s="2">
        <f>P6*$AC$12</f>
        <v>10080</v>
      </c>
      <c r="Q15" s="4">
        <f>Q6*$AC$11</f>
        <v>9880</v>
      </c>
      <c r="R15" s="4">
        <f>R6*$AC$12</f>
        <v>11160</v>
      </c>
      <c r="S15" s="2">
        <f>S6*$AC$11</f>
        <v>2210</v>
      </c>
      <c r="T15" s="2">
        <f>T6*$AC$12</f>
        <v>5400</v>
      </c>
      <c r="U15" s="4">
        <f>U6*$AC$11</f>
        <v>2210</v>
      </c>
      <c r="V15" s="4">
        <f>V6*$AC$12</f>
        <v>5400</v>
      </c>
      <c r="W15" s="2">
        <f>W6*$AC$11</f>
        <v>2210</v>
      </c>
      <c r="X15" s="2">
        <f>X6*$AC$12</f>
        <v>5400</v>
      </c>
      <c r="Y15" s="4">
        <f>Y6*$AC$11</f>
        <v>2210</v>
      </c>
      <c r="Z15" s="4">
        <f>Z6*$AC$12</f>
        <v>5400</v>
      </c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x14ac:dyDescent="0.3">
      <c r="A16" s="1" t="s">
        <v>20</v>
      </c>
      <c r="B16" s="1">
        <v>5</v>
      </c>
      <c r="C16" s="2">
        <f>C7*$AC$11</f>
        <v>0</v>
      </c>
      <c r="D16" s="2">
        <f>D7*$AC$12</f>
        <v>7200</v>
      </c>
      <c r="E16" s="4">
        <f>E7*$AC$11</f>
        <v>0</v>
      </c>
      <c r="F16" s="4">
        <f>F7*$AC$12</f>
        <v>6300</v>
      </c>
      <c r="G16" s="2">
        <f>G7*$AC$11</f>
        <v>0</v>
      </c>
      <c r="H16" s="2">
        <f>H7*$AC$12</f>
        <v>6480</v>
      </c>
      <c r="I16" s="4">
        <f>I7*$AC$11</f>
        <v>0</v>
      </c>
      <c r="J16" s="4">
        <f>J7*$AC$12</f>
        <v>6840</v>
      </c>
      <c r="K16" s="2">
        <f>K7*$AC$11</f>
        <v>0</v>
      </c>
      <c r="L16" s="2">
        <f>L7*$AC$12</f>
        <v>5580</v>
      </c>
      <c r="M16" s="4">
        <f>M7*$AC$11</f>
        <v>0</v>
      </c>
      <c r="N16" s="4">
        <f>N7*$AC$12</f>
        <v>5940</v>
      </c>
      <c r="O16" s="2">
        <f>O7*$AC$11</f>
        <v>0</v>
      </c>
      <c r="P16" s="2">
        <f>P7*$AC$12</f>
        <v>6300</v>
      </c>
      <c r="Q16" s="4">
        <f>Q7*$AC$11</f>
        <v>0</v>
      </c>
      <c r="R16" s="4">
        <f>R7*$AC$12</f>
        <v>7020</v>
      </c>
      <c r="S16" s="2">
        <f>S7*$AC$11</f>
        <v>0</v>
      </c>
      <c r="T16" s="2">
        <f>T7*$AC$12</f>
        <v>6480</v>
      </c>
      <c r="U16" s="4">
        <f>U7*$AC$11</f>
        <v>0</v>
      </c>
      <c r="V16" s="4">
        <f>V7*$AC$12</f>
        <v>6480</v>
      </c>
      <c r="W16" s="2">
        <f>W7*$AC$11</f>
        <v>0</v>
      </c>
      <c r="X16" s="2">
        <f>X7*$AC$12</f>
        <v>6480</v>
      </c>
      <c r="Y16" s="4">
        <f>Y7*$AC$11</f>
        <v>0</v>
      </c>
      <c r="Z16" s="4">
        <f>Z7*$AC$12</f>
        <v>6480</v>
      </c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8" x14ac:dyDescent="0.35">
      <c r="A17" s="13" t="s">
        <v>47</v>
      </c>
      <c r="B17" s="11"/>
      <c r="C17" s="14">
        <f>SUM(C12:C16)</f>
        <v>46150</v>
      </c>
      <c r="D17" s="14">
        <f>SUM(D12:D16)</f>
        <v>50400</v>
      </c>
      <c r="E17" s="14">
        <f t="shared" ref="E17:Z17" si="1">SUM(E12:E16)</f>
        <v>34580</v>
      </c>
      <c r="F17" s="14">
        <f t="shared" si="1"/>
        <v>41760</v>
      </c>
      <c r="G17" s="14">
        <f t="shared" si="1"/>
        <v>36530</v>
      </c>
      <c r="H17" s="14">
        <f t="shared" si="1"/>
        <v>39600</v>
      </c>
      <c r="I17" s="14">
        <f t="shared" si="1"/>
        <v>29380</v>
      </c>
      <c r="J17" s="14">
        <f t="shared" si="1"/>
        <v>36180</v>
      </c>
      <c r="K17" s="14">
        <f t="shared" si="1"/>
        <v>34450</v>
      </c>
      <c r="L17" s="14">
        <f t="shared" si="1"/>
        <v>38160</v>
      </c>
      <c r="M17" s="14">
        <f t="shared" si="1"/>
        <v>33150</v>
      </c>
      <c r="N17" s="14">
        <f t="shared" si="1"/>
        <v>40860</v>
      </c>
      <c r="O17" s="14">
        <f t="shared" si="1"/>
        <v>35750</v>
      </c>
      <c r="P17" s="14">
        <f t="shared" si="1"/>
        <v>42480</v>
      </c>
      <c r="Q17" s="14">
        <f t="shared" si="1"/>
        <v>53430</v>
      </c>
      <c r="R17" s="14">
        <f t="shared" si="1"/>
        <v>51120</v>
      </c>
      <c r="S17" s="14">
        <f t="shared" si="1"/>
        <v>33930</v>
      </c>
      <c r="T17" s="14">
        <f t="shared" si="1"/>
        <v>38160</v>
      </c>
      <c r="U17" s="14">
        <f t="shared" si="1"/>
        <v>33930</v>
      </c>
      <c r="V17" s="14">
        <f t="shared" si="1"/>
        <v>38160</v>
      </c>
      <c r="W17" s="14">
        <f t="shared" si="1"/>
        <v>33930</v>
      </c>
      <c r="X17" s="14">
        <f t="shared" si="1"/>
        <v>38160</v>
      </c>
      <c r="Y17" s="14">
        <f t="shared" si="1"/>
        <v>33930</v>
      </c>
      <c r="Z17" s="14">
        <f t="shared" si="1"/>
        <v>38160</v>
      </c>
      <c r="AA17" s="20"/>
      <c r="AB17" s="12" t="s">
        <v>50</v>
      </c>
      <c r="AC17" s="12"/>
      <c r="AD17" s="12"/>
      <c r="AE17" s="12"/>
      <c r="AF17" s="12"/>
      <c r="AG17" s="12"/>
      <c r="AH17" s="12"/>
    </row>
    <row r="18" spans="1:35" ht="43.2" x14ac:dyDescent="0.3">
      <c r="A18" s="18" t="s">
        <v>52</v>
      </c>
      <c r="B18" s="11"/>
      <c r="C18">
        <v>38480</v>
      </c>
      <c r="D18">
        <v>43200</v>
      </c>
      <c r="E18">
        <v>38480</v>
      </c>
      <c r="F18">
        <v>43200</v>
      </c>
      <c r="G18">
        <v>38480</v>
      </c>
      <c r="H18">
        <v>43200</v>
      </c>
      <c r="I18">
        <v>38480</v>
      </c>
      <c r="J18">
        <v>43200</v>
      </c>
      <c r="K18">
        <v>38480</v>
      </c>
      <c r="L18">
        <v>43200</v>
      </c>
      <c r="M18">
        <v>38480</v>
      </c>
      <c r="N18">
        <v>43200</v>
      </c>
      <c r="O18">
        <v>38480</v>
      </c>
      <c r="P18">
        <v>43200</v>
      </c>
      <c r="Q18">
        <v>38480</v>
      </c>
      <c r="R18">
        <v>43200</v>
      </c>
      <c r="S18">
        <v>38480</v>
      </c>
      <c r="T18">
        <v>43200</v>
      </c>
      <c r="U18">
        <v>38480</v>
      </c>
      <c r="V18">
        <v>43200</v>
      </c>
      <c r="W18">
        <v>38480</v>
      </c>
      <c r="X18">
        <v>43200</v>
      </c>
      <c r="Y18">
        <v>38480</v>
      </c>
      <c r="Z18">
        <v>43200</v>
      </c>
      <c r="AA18" s="20"/>
      <c r="AB18" t="s">
        <v>39</v>
      </c>
      <c r="AC18" s="9" t="s">
        <v>49</v>
      </c>
      <c r="AD18" t="s">
        <v>40</v>
      </c>
      <c r="AE18" s="9" t="s">
        <v>42</v>
      </c>
      <c r="AF18" t="s">
        <v>41</v>
      </c>
      <c r="AG18" s="16" t="s">
        <v>22</v>
      </c>
      <c r="AH18" s="16" t="s">
        <v>43</v>
      </c>
      <c r="AI18" s="20"/>
    </row>
    <row r="19" spans="1:35" x14ac:dyDescent="0.3">
      <c r="A19" s="19" t="s">
        <v>53</v>
      </c>
      <c r="B19" s="11"/>
      <c r="C19" t="str">
        <f>IF(C17&lt;C18,"Yes","No")</f>
        <v>No</v>
      </c>
      <c r="D19" t="str">
        <f t="shared" ref="D19:Z19" si="2">IF(D17&lt;D18,"Yes","No")</f>
        <v>No</v>
      </c>
      <c r="E19" t="str">
        <f t="shared" si="2"/>
        <v>Yes</v>
      </c>
      <c r="F19" t="str">
        <f t="shared" si="2"/>
        <v>Yes</v>
      </c>
      <c r="G19" t="str">
        <f t="shared" si="2"/>
        <v>Yes</v>
      </c>
      <c r="H19" t="str">
        <f t="shared" si="2"/>
        <v>Yes</v>
      </c>
      <c r="I19" t="str">
        <f t="shared" si="2"/>
        <v>Yes</v>
      </c>
      <c r="J19" t="str">
        <f t="shared" si="2"/>
        <v>Yes</v>
      </c>
      <c r="K19" t="str">
        <f t="shared" si="2"/>
        <v>Yes</v>
      </c>
      <c r="L19" t="str">
        <f t="shared" si="2"/>
        <v>Yes</v>
      </c>
      <c r="M19" t="str">
        <f t="shared" si="2"/>
        <v>Yes</v>
      </c>
      <c r="N19" t="str">
        <f t="shared" si="2"/>
        <v>Yes</v>
      </c>
      <c r="O19" t="str">
        <f t="shared" si="2"/>
        <v>Yes</v>
      </c>
      <c r="P19" t="str">
        <f t="shared" si="2"/>
        <v>Yes</v>
      </c>
      <c r="Q19" t="str">
        <f t="shared" si="2"/>
        <v>No</v>
      </c>
      <c r="R19" t="str">
        <f t="shared" si="2"/>
        <v>No</v>
      </c>
      <c r="S19" t="str">
        <f t="shared" si="2"/>
        <v>Yes</v>
      </c>
      <c r="T19" t="str">
        <f t="shared" si="2"/>
        <v>Yes</v>
      </c>
      <c r="U19" t="str">
        <f t="shared" si="2"/>
        <v>Yes</v>
      </c>
      <c r="V19" t="str">
        <f t="shared" si="2"/>
        <v>Yes</v>
      </c>
      <c r="W19" t="str">
        <f t="shared" si="2"/>
        <v>Yes</v>
      </c>
      <c r="X19" t="str">
        <f t="shared" si="2"/>
        <v>Yes</v>
      </c>
      <c r="Y19" t="str">
        <f t="shared" si="2"/>
        <v>Yes</v>
      </c>
      <c r="Z19" t="str">
        <f t="shared" si="2"/>
        <v>Yes</v>
      </c>
      <c r="AA19" s="20"/>
      <c r="AB19" t="s">
        <v>44</v>
      </c>
      <c r="AC19" s="10">
        <v>7</v>
      </c>
      <c r="AD19">
        <f>AC19*4</f>
        <v>28</v>
      </c>
      <c r="AE19" s="10">
        <v>7</v>
      </c>
      <c r="AF19">
        <v>130</v>
      </c>
      <c r="AG19" s="16">
        <f>AE19*AD19</f>
        <v>196</v>
      </c>
      <c r="AH19" s="16">
        <f>AF19*AG19</f>
        <v>25480</v>
      </c>
      <c r="AI19" s="20"/>
    </row>
    <row r="20" spans="1:35" x14ac:dyDescent="0.3">
      <c r="A20" t="s">
        <v>54</v>
      </c>
      <c r="C20">
        <f>C17-C18</f>
        <v>7670</v>
      </c>
      <c r="D20">
        <f t="shared" ref="D20:Z20" si="3">D17-D18</f>
        <v>7200</v>
      </c>
      <c r="E20">
        <f t="shared" si="3"/>
        <v>-3900</v>
      </c>
      <c r="F20">
        <f t="shared" si="3"/>
        <v>-1440</v>
      </c>
      <c r="G20">
        <f t="shared" si="3"/>
        <v>-1950</v>
      </c>
      <c r="H20">
        <f t="shared" si="3"/>
        <v>-3600</v>
      </c>
      <c r="I20">
        <f t="shared" si="3"/>
        <v>-9100</v>
      </c>
      <c r="J20">
        <f t="shared" si="3"/>
        <v>-7020</v>
      </c>
      <c r="K20">
        <f t="shared" si="3"/>
        <v>-4030</v>
      </c>
      <c r="L20">
        <f t="shared" si="3"/>
        <v>-5040</v>
      </c>
      <c r="M20">
        <f t="shared" si="3"/>
        <v>-5330</v>
      </c>
      <c r="N20">
        <f t="shared" si="3"/>
        <v>-2340</v>
      </c>
      <c r="O20">
        <f t="shared" si="3"/>
        <v>-2730</v>
      </c>
      <c r="P20">
        <f t="shared" si="3"/>
        <v>-720</v>
      </c>
      <c r="Q20">
        <f t="shared" si="3"/>
        <v>14950</v>
      </c>
      <c r="R20">
        <f t="shared" si="3"/>
        <v>7920</v>
      </c>
      <c r="S20">
        <f t="shared" si="3"/>
        <v>-4550</v>
      </c>
      <c r="T20">
        <f t="shared" si="3"/>
        <v>-5040</v>
      </c>
      <c r="U20">
        <f t="shared" si="3"/>
        <v>-4550</v>
      </c>
      <c r="V20">
        <f t="shared" si="3"/>
        <v>-5040</v>
      </c>
      <c r="W20">
        <f t="shared" si="3"/>
        <v>-4550</v>
      </c>
      <c r="X20">
        <f t="shared" si="3"/>
        <v>-5040</v>
      </c>
      <c r="Y20">
        <f t="shared" si="3"/>
        <v>-4550</v>
      </c>
      <c r="Z20">
        <f t="shared" si="3"/>
        <v>-5040</v>
      </c>
      <c r="AA20" s="20"/>
      <c r="AB20" t="s">
        <v>45</v>
      </c>
      <c r="AC20" s="10">
        <v>5</v>
      </c>
      <c r="AD20">
        <f t="shared" ref="AD20:AD22" si="4">AC20*4</f>
        <v>20</v>
      </c>
      <c r="AE20" s="10">
        <v>5</v>
      </c>
      <c r="AF20">
        <v>130</v>
      </c>
      <c r="AG20" s="16">
        <f t="shared" ref="AG20:AG22" si="5">AE20*AD20</f>
        <v>100</v>
      </c>
      <c r="AH20" s="16">
        <f t="shared" ref="AH20:AH22" si="6">AF20*AG20</f>
        <v>13000</v>
      </c>
      <c r="AI20" s="20"/>
    </row>
    <row r="21" spans="1:35" x14ac:dyDescent="0.3">
      <c r="AA21" s="20"/>
      <c r="AB21" t="s">
        <v>51</v>
      </c>
      <c r="AC21" s="10">
        <f>SUM(AC19:AC20)</f>
        <v>12</v>
      </c>
      <c r="AD21">
        <f>SUM(AD19:AD20)</f>
        <v>48</v>
      </c>
      <c r="AE21" s="10">
        <f t="shared" ref="AE21:AH21" si="7">SUM(AE19:AE20)</f>
        <v>12</v>
      </c>
      <c r="AF21">
        <f t="shared" si="7"/>
        <v>260</v>
      </c>
      <c r="AG21" s="16">
        <f t="shared" si="7"/>
        <v>296</v>
      </c>
      <c r="AH21" s="16">
        <f t="shared" si="7"/>
        <v>38480</v>
      </c>
      <c r="AI21" s="20"/>
    </row>
    <row r="22" spans="1:35" x14ac:dyDescent="0.3">
      <c r="AA22" s="20"/>
      <c r="AB22" t="s">
        <v>46</v>
      </c>
      <c r="AC22" s="10">
        <v>5</v>
      </c>
      <c r="AD22">
        <f t="shared" si="4"/>
        <v>20</v>
      </c>
      <c r="AE22" s="10">
        <v>12</v>
      </c>
      <c r="AF22">
        <v>180</v>
      </c>
      <c r="AG22" s="16">
        <f t="shared" si="5"/>
        <v>240</v>
      </c>
      <c r="AH22" s="16">
        <f t="shared" si="6"/>
        <v>43200</v>
      </c>
      <c r="AI22" s="20"/>
    </row>
    <row r="23" spans="1:35" x14ac:dyDescent="0.3"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x14ac:dyDescent="0.3"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x14ac:dyDescent="0.3"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x14ac:dyDescent="0.3"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x14ac:dyDescent="0.3"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x14ac:dyDescent="0.3"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x14ac:dyDescent="0.3"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x14ac:dyDescent="0.3"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x14ac:dyDescent="0.3">
      <c r="AB31" s="20"/>
      <c r="AC31" s="20"/>
      <c r="AD31" s="20"/>
      <c r="AE31" s="20"/>
      <c r="AF31" s="20"/>
      <c r="AG31" s="20"/>
      <c r="AH31" s="20"/>
      <c r="AI31" s="20"/>
    </row>
  </sheetData>
  <mergeCells count="24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C10:D10"/>
    <mergeCell ref="E10:F10"/>
    <mergeCell ref="G10:H10"/>
    <mergeCell ref="I10:J10"/>
    <mergeCell ref="K10:L10"/>
    <mergeCell ref="W10:X10"/>
    <mergeCell ref="Y10:Z10"/>
    <mergeCell ref="M10:N10"/>
    <mergeCell ref="O10:P10"/>
    <mergeCell ref="Q10:R10"/>
    <mergeCell ref="S10:T10"/>
    <mergeCell ref="U10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83E6-AB89-4C6D-9F4D-CBC202958CD6}">
  <dimension ref="A1:Q220"/>
  <sheetViews>
    <sheetView topLeftCell="A159" zoomScaleNormal="100" workbookViewId="0">
      <selection activeCell="M137" sqref="M137"/>
    </sheetView>
  </sheetViews>
  <sheetFormatPr defaultRowHeight="14.4" x14ac:dyDescent="0.3"/>
  <cols>
    <col min="1" max="1" width="9.88671875" customWidth="1"/>
    <col min="7" max="7" width="8.88671875" customWidth="1"/>
    <col min="10" max="10" width="7.33203125" customWidth="1"/>
    <col min="12" max="12" width="11.5546875" customWidth="1"/>
    <col min="13" max="13" width="9.33203125" customWidth="1"/>
    <col min="14" max="14" width="12.109375" bestFit="1" customWidth="1"/>
    <col min="15" max="15" width="10.5546875" bestFit="1" customWidth="1"/>
  </cols>
  <sheetData>
    <row r="1" spans="1:17" ht="28.8" x14ac:dyDescent="0.55000000000000004">
      <c r="A1" s="38" t="s">
        <v>55</v>
      </c>
      <c r="B1" s="21"/>
      <c r="C1" s="21"/>
      <c r="D1" s="21"/>
      <c r="E1" s="21"/>
      <c r="F1" s="21"/>
      <c r="G1" s="21"/>
      <c r="H1" s="21"/>
      <c r="I1" s="37"/>
      <c r="J1" s="37"/>
      <c r="K1" s="37"/>
      <c r="L1" s="37"/>
      <c r="M1" s="37"/>
    </row>
    <row r="2" spans="1:17" ht="18" x14ac:dyDescent="0.35">
      <c r="A2" s="22" t="s">
        <v>58</v>
      </c>
      <c r="B2" s="22"/>
      <c r="C2" s="22" t="s">
        <v>22</v>
      </c>
      <c r="D2" s="22"/>
      <c r="E2" s="22" t="s">
        <v>23</v>
      </c>
      <c r="F2" s="22"/>
      <c r="G2" s="39" t="s">
        <v>61</v>
      </c>
      <c r="H2" s="39"/>
      <c r="I2" s="39"/>
      <c r="J2" s="39"/>
      <c r="K2" s="39"/>
      <c r="L2" s="39"/>
      <c r="M2" s="39"/>
      <c r="N2" s="26" t="s">
        <v>64</v>
      </c>
      <c r="O2" s="26"/>
      <c r="P2" s="26"/>
    </row>
    <row r="3" spans="1:17" ht="41.4" x14ac:dyDescent="0.3">
      <c r="A3" s="6" t="s">
        <v>12</v>
      </c>
      <c r="B3" s="6" t="s">
        <v>13</v>
      </c>
      <c r="C3" s="3" t="s">
        <v>56</v>
      </c>
      <c r="D3" s="3" t="s">
        <v>57</v>
      </c>
      <c r="E3" s="25" t="s">
        <v>56</v>
      </c>
      <c r="F3" s="25" t="s">
        <v>57</v>
      </c>
      <c r="G3" s="77" t="s">
        <v>39</v>
      </c>
      <c r="H3" s="78" t="s">
        <v>70</v>
      </c>
      <c r="I3" s="79" t="s">
        <v>40</v>
      </c>
      <c r="J3" s="80" t="s">
        <v>42</v>
      </c>
      <c r="K3" s="79" t="s">
        <v>62</v>
      </c>
      <c r="L3" s="81" t="s">
        <v>63</v>
      </c>
      <c r="M3" s="81" t="s">
        <v>54</v>
      </c>
      <c r="N3" s="61"/>
      <c r="O3" s="61" t="s">
        <v>22</v>
      </c>
      <c r="P3" s="61" t="s">
        <v>23</v>
      </c>
    </row>
    <row r="4" spans="1:17" x14ac:dyDescent="0.3">
      <c r="A4" s="1" t="s">
        <v>16</v>
      </c>
      <c r="B4" s="1">
        <v>1</v>
      </c>
      <c r="C4" s="2">
        <v>200</v>
      </c>
      <c r="D4" s="2">
        <v>40</v>
      </c>
      <c r="E4" s="25">
        <f>C4*$P$4</f>
        <v>26000</v>
      </c>
      <c r="F4" s="25">
        <f>D4*$P$5</f>
        <v>7200</v>
      </c>
      <c r="G4" s="60" t="s">
        <v>44</v>
      </c>
      <c r="H4" s="60">
        <v>7</v>
      </c>
      <c r="I4" s="60">
        <v>31</v>
      </c>
      <c r="J4" s="60">
        <v>7</v>
      </c>
      <c r="K4" s="60">
        <v>7</v>
      </c>
      <c r="L4" s="60">
        <f>K4*I4</f>
        <v>217</v>
      </c>
      <c r="M4" s="60">
        <f>L4*$P$4</f>
        <v>28210</v>
      </c>
      <c r="N4" s="61" t="s">
        <v>56</v>
      </c>
      <c r="O4" s="61">
        <v>1</v>
      </c>
      <c r="P4" s="61">
        <v>130</v>
      </c>
    </row>
    <row r="5" spans="1:17" x14ac:dyDescent="0.3">
      <c r="A5" s="1" t="s">
        <v>17</v>
      </c>
      <c r="B5" s="1">
        <v>2</v>
      </c>
      <c r="C5" s="2">
        <v>95</v>
      </c>
      <c r="D5" s="2">
        <v>130</v>
      </c>
      <c r="E5" s="25">
        <f>C5*$P$4</f>
        <v>12350</v>
      </c>
      <c r="F5" s="25">
        <f>D5*$P$5</f>
        <v>23400</v>
      </c>
      <c r="G5" s="60" t="s">
        <v>45</v>
      </c>
      <c r="H5" s="60">
        <v>7</v>
      </c>
      <c r="I5" s="60">
        <v>31</v>
      </c>
      <c r="J5" s="60">
        <v>5</v>
      </c>
      <c r="K5" s="60">
        <v>5</v>
      </c>
      <c r="L5" s="60">
        <f t="shared" ref="L5:L6" si="0">K5*I5</f>
        <v>155</v>
      </c>
      <c r="M5" s="60">
        <f>L5*$P$4</f>
        <v>20150</v>
      </c>
      <c r="N5" s="61" t="s">
        <v>57</v>
      </c>
      <c r="O5" s="61">
        <v>1</v>
      </c>
      <c r="P5" s="61">
        <v>180</v>
      </c>
    </row>
    <row r="6" spans="1:17" x14ac:dyDescent="0.3">
      <c r="A6" s="1" t="s">
        <v>18</v>
      </c>
      <c r="B6" s="1">
        <v>3</v>
      </c>
      <c r="C6" s="2">
        <v>35</v>
      </c>
      <c r="D6" s="2">
        <v>40</v>
      </c>
      <c r="E6" s="25">
        <f>C6*$P$4</f>
        <v>4550</v>
      </c>
      <c r="F6" s="25">
        <f>D6*$P$5</f>
        <v>7200</v>
      </c>
      <c r="G6" s="60" t="s">
        <v>46</v>
      </c>
      <c r="H6" s="60">
        <v>6</v>
      </c>
      <c r="I6" s="60">
        <v>27</v>
      </c>
      <c r="J6" s="60">
        <v>12</v>
      </c>
      <c r="K6" s="60">
        <v>11</v>
      </c>
      <c r="L6" s="60">
        <f t="shared" si="0"/>
        <v>297</v>
      </c>
      <c r="M6" s="60">
        <f>L6*$P$5</f>
        <v>53460</v>
      </c>
    </row>
    <row r="7" spans="1:17" x14ac:dyDescent="0.3">
      <c r="A7" s="1" t="s">
        <v>19</v>
      </c>
      <c r="B7" s="1">
        <v>4</v>
      </c>
      <c r="C7" s="2">
        <v>25</v>
      </c>
      <c r="D7" s="2">
        <v>30</v>
      </c>
      <c r="E7" s="25">
        <f>C7*$P$4</f>
        <v>3250</v>
      </c>
      <c r="F7" s="25">
        <f>D7*$P$5</f>
        <v>5400</v>
      </c>
      <c r="L7" s="43" t="s">
        <v>74</v>
      </c>
      <c r="M7" s="44"/>
    </row>
    <row r="8" spans="1:17" x14ac:dyDescent="0.3">
      <c r="A8" s="1" t="s">
        <v>20</v>
      </c>
      <c r="B8" s="1">
        <v>5</v>
      </c>
      <c r="C8" s="2">
        <v>0</v>
      </c>
      <c r="D8" s="2">
        <v>40</v>
      </c>
      <c r="E8" s="25">
        <f>C8*$P$4</f>
        <v>0</v>
      </c>
      <c r="F8" s="25">
        <f>D8*$P$5</f>
        <v>7200</v>
      </c>
      <c r="L8" s="42" t="s">
        <v>76</v>
      </c>
      <c r="M8" s="42" t="s">
        <v>75</v>
      </c>
    </row>
    <row r="9" spans="1:17" x14ac:dyDescent="0.3">
      <c r="A9" s="23" t="s">
        <v>59</v>
      </c>
      <c r="B9" s="24"/>
      <c r="C9" s="2">
        <f>SUM(C4:C8)</f>
        <v>355</v>
      </c>
      <c r="D9" s="2">
        <f t="shared" ref="D9:F9" si="1">SUM(D4:D8)</f>
        <v>280</v>
      </c>
      <c r="E9" s="25">
        <f t="shared" si="1"/>
        <v>46150</v>
      </c>
      <c r="F9" s="25">
        <f t="shared" si="1"/>
        <v>50400</v>
      </c>
      <c r="L9" s="58" t="s">
        <v>80</v>
      </c>
      <c r="M9" s="45" t="s">
        <v>73</v>
      </c>
    </row>
    <row r="10" spans="1:17" ht="23.4" customHeight="1" x14ac:dyDescent="0.3">
      <c r="A10" s="29" t="s">
        <v>65</v>
      </c>
      <c r="B10" s="30"/>
      <c r="C10" s="32">
        <v>10</v>
      </c>
      <c r="D10" s="32">
        <v>20</v>
      </c>
      <c r="E10" s="32">
        <v>47500</v>
      </c>
      <c r="F10" s="31" t="str">
        <f>IF(E10&gt;=SUM(M4:M6),"Sufficient","Not Sufficient")</f>
        <v>Not Sufficient</v>
      </c>
      <c r="L10" s="46">
        <f>E10</f>
        <v>47500</v>
      </c>
      <c r="M10" s="47"/>
    </row>
    <row r="11" spans="1:17" x14ac:dyDescent="0.3">
      <c r="A11" s="27" t="s">
        <v>60</v>
      </c>
      <c r="B11" s="27"/>
      <c r="C11" s="27" t="s">
        <v>22</v>
      </c>
      <c r="D11" s="27"/>
      <c r="E11" s="27" t="s">
        <v>23</v>
      </c>
      <c r="F11" s="28"/>
      <c r="L11" s="55">
        <v>45298</v>
      </c>
      <c r="M11" s="48" t="s">
        <v>82</v>
      </c>
      <c r="O11" t="s">
        <v>115</v>
      </c>
      <c r="P11" t="s">
        <v>116</v>
      </c>
    </row>
    <row r="12" spans="1:17" x14ac:dyDescent="0.3">
      <c r="A12" s="65" t="s">
        <v>89</v>
      </c>
      <c r="B12" s="62" t="s">
        <v>67</v>
      </c>
      <c r="C12" s="33"/>
      <c r="D12" s="33"/>
      <c r="E12" s="35" t="s">
        <v>69</v>
      </c>
      <c r="F12" s="33">
        <f>C12*$P$4+D12*$P$5</f>
        <v>0</v>
      </c>
      <c r="L12" s="89">
        <v>26500</v>
      </c>
      <c r="M12" s="49" t="s">
        <v>83</v>
      </c>
      <c r="O12">
        <f>23*7+23*5</f>
        <v>276</v>
      </c>
      <c r="P12">
        <f>19*11</f>
        <v>209</v>
      </c>
    </row>
    <row r="13" spans="1:17" x14ac:dyDescent="0.3">
      <c r="A13" s="66" t="s">
        <v>90</v>
      </c>
      <c r="B13" s="62" t="s">
        <v>68</v>
      </c>
      <c r="C13" s="33">
        <f>L5+L4</f>
        <v>372</v>
      </c>
      <c r="D13" s="33">
        <f>L6</f>
        <v>297</v>
      </c>
      <c r="E13" s="35" t="s">
        <v>66</v>
      </c>
      <c r="F13" s="33">
        <f>SUM(M4:M6)</f>
        <v>101820</v>
      </c>
      <c r="L13" s="57" t="s">
        <v>84</v>
      </c>
      <c r="M13" s="56" t="s">
        <v>85</v>
      </c>
      <c r="N13" t="s">
        <v>43</v>
      </c>
      <c r="O13">
        <f>O12*130</f>
        <v>35880</v>
      </c>
      <c r="P13">
        <f>P12*180</f>
        <v>37620</v>
      </c>
      <c r="Q13">
        <f>O13+P13</f>
        <v>73500</v>
      </c>
    </row>
    <row r="14" spans="1:17" x14ac:dyDescent="0.3">
      <c r="A14" s="67" t="s">
        <v>89</v>
      </c>
      <c r="B14" s="63" t="s">
        <v>67</v>
      </c>
      <c r="C14" s="34">
        <f>7*7+7*5</f>
        <v>84</v>
      </c>
      <c r="D14" s="34">
        <f>6*11</f>
        <v>66</v>
      </c>
      <c r="E14" s="36" t="s">
        <v>69</v>
      </c>
      <c r="F14" s="34">
        <f t="shared" ref="F14:F20" si="2">C14*$P$4+D14*$P$5</f>
        <v>22800</v>
      </c>
      <c r="L14" s="46">
        <v>20000</v>
      </c>
      <c r="M14" s="49" t="s">
        <v>86</v>
      </c>
      <c r="Q14">
        <f>Q13-E10</f>
        <v>26000</v>
      </c>
    </row>
    <row r="15" spans="1:17" ht="24.6" x14ac:dyDescent="0.3">
      <c r="A15" s="67" t="s">
        <v>88</v>
      </c>
      <c r="B15" s="63" t="s">
        <v>68</v>
      </c>
      <c r="C15" s="34">
        <f>C13-C14</f>
        <v>288</v>
      </c>
      <c r="D15" s="34">
        <f>D13-D14</f>
        <v>231</v>
      </c>
      <c r="E15" s="36" t="s">
        <v>66</v>
      </c>
      <c r="F15" s="34">
        <f>F13-F14</f>
        <v>79020</v>
      </c>
      <c r="L15" s="57" t="s">
        <v>81</v>
      </c>
      <c r="M15" s="56" t="s">
        <v>78</v>
      </c>
    </row>
    <row r="16" spans="1:17" x14ac:dyDescent="0.3">
      <c r="A16" s="65" t="s">
        <v>89</v>
      </c>
      <c r="B16" s="62" t="s">
        <v>67</v>
      </c>
      <c r="C16" s="33">
        <f>16*7+16*5</f>
        <v>192</v>
      </c>
      <c r="D16" s="33">
        <f>14*11</f>
        <v>154</v>
      </c>
      <c r="E16" s="35" t="s">
        <v>69</v>
      </c>
      <c r="F16" s="33">
        <f t="shared" si="2"/>
        <v>52680</v>
      </c>
      <c r="L16" s="46">
        <v>20000</v>
      </c>
      <c r="M16" s="49" t="s">
        <v>79</v>
      </c>
      <c r="O16">
        <f>O12*Q14/Q13</f>
        <v>97.632653061224488</v>
      </c>
      <c r="P16">
        <f>P12*Q14/Q13</f>
        <v>73.931972789115648</v>
      </c>
    </row>
    <row r="17" spans="1:15" x14ac:dyDescent="0.3">
      <c r="A17" s="66" t="s">
        <v>84</v>
      </c>
      <c r="B17" s="62" t="s">
        <v>68</v>
      </c>
      <c r="C17" s="33">
        <f>C15-C16</f>
        <v>96</v>
      </c>
      <c r="D17" s="33">
        <f>D15-D16</f>
        <v>77</v>
      </c>
      <c r="E17" s="35" t="s">
        <v>66</v>
      </c>
      <c r="F17" s="33">
        <f t="shared" ref="F17" si="3">F15-F16</f>
        <v>26340</v>
      </c>
      <c r="L17" s="59" t="s">
        <v>59</v>
      </c>
      <c r="M17" s="59">
        <f>L10+L12+L14+L16</f>
        <v>114000</v>
      </c>
    </row>
    <row r="18" spans="1:15" x14ac:dyDescent="0.3">
      <c r="A18" s="68" t="s">
        <v>89</v>
      </c>
      <c r="B18" s="63" t="s">
        <v>67</v>
      </c>
      <c r="C18" s="34">
        <f>2*7+2*5</f>
        <v>24</v>
      </c>
      <c r="D18" s="34">
        <f>1*11</f>
        <v>11</v>
      </c>
      <c r="E18" s="36" t="s">
        <v>69</v>
      </c>
      <c r="F18" s="34">
        <f t="shared" si="2"/>
        <v>5100</v>
      </c>
    </row>
    <row r="19" spans="1:15" x14ac:dyDescent="0.3">
      <c r="A19" s="67" t="s">
        <v>81</v>
      </c>
      <c r="B19" s="63" t="s">
        <v>68</v>
      </c>
      <c r="C19" s="34">
        <f>C17-C18</f>
        <v>72</v>
      </c>
      <c r="D19" s="34">
        <f>D17-D18</f>
        <v>66</v>
      </c>
      <c r="E19" s="36" t="s">
        <v>66</v>
      </c>
      <c r="F19" s="34">
        <f t="shared" ref="F19" si="4">F17-F18</f>
        <v>21240</v>
      </c>
    </row>
    <row r="20" spans="1:15" x14ac:dyDescent="0.3">
      <c r="A20" s="65" t="s">
        <v>89</v>
      </c>
      <c r="B20" s="62" t="s">
        <v>67</v>
      </c>
      <c r="C20" s="33">
        <f>6*7+6*5</f>
        <v>72</v>
      </c>
      <c r="D20" s="33">
        <f>6*11</f>
        <v>66</v>
      </c>
      <c r="E20" s="35" t="s">
        <v>69</v>
      </c>
      <c r="F20" s="33">
        <f t="shared" si="2"/>
        <v>21240</v>
      </c>
    </row>
    <row r="21" spans="1:15" x14ac:dyDescent="0.3">
      <c r="A21" s="66" t="s">
        <v>91</v>
      </c>
      <c r="B21" s="64" t="s">
        <v>68</v>
      </c>
      <c r="C21" s="40">
        <f>C19-C20</f>
        <v>0</v>
      </c>
      <c r="D21" s="40">
        <f>D19-D20</f>
        <v>0</v>
      </c>
      <c r="E21" s="41" t="s">
        <v>66</v>
      </c>
      <c r="F21" s="33">
        <f t="shared" ref="F21" si="5">F19-F20</f>
        <v>0</v>
      </c>
      <c r="O21">
        <f>SUM(M4:M6)</f>
        <v>101820</v>
      </c>
    </row>
    <row r="22" spans="1:15" ht="43.2" x14ac:dyDescent="0.3">
      <c r="A22" s="53" t="s">
        <v>71</v>
      </c>
      <c r="B22" s="54">
        <f>M17-SUM(M4:M6)</f>
        <v>12180</v>
      </c>
      <c r="C22" s="54" t="s">
        <v>77</v>
      </c>
      <c r="D22" s="54"/>
      <c r="E22" s="49"/>
    </row>
    <row r="23" spans="1:15" ht="43.2" x14ac:dyDescent="0.3">
      <c r="A23" s="50" t="s">
        <v>72</v>
      </c>
      <c r="B23" s="51" t="s">
        <v>56</v>
      </c>
      <c r="C23" s="52">
        <f>L4+L5+C10-C9</f>
        <v>27</v>
      </c>
      <c r="D23" s="51" t="s">
        <v>57</v>
      </c>
      <c r="E23" s="52">
        <f>L6+D10-D9</f>
        <v>37</v>
      </c>
    </row>
    <row r="24" spans="1:15" ht="28.8" x14ac:dyDescent="0.55000000000000004">
      <c r="A24" s="38" t="s">
        <v>87</v>
      </c>
      <c r="B24" s="21"/>
      <c r="C24" s="21"/>
      <c r="D24" s="21"/>
      <c r="E24" s="21"/>
      <c r="F24" s="21"/>
      <c r="G24" s="21"/>
      <c r="H24" s="21"/>
      <c r="I24" s="37"/>
      <c r="J24" s="37"/>
      <c r="K24" s="37"/>
      <c r="L24" s="37"/>
      <c r="M24" s="37"/>
    </row>
    <row r="25" spans="1:15" ht="18" x14ac:dyDescent="0.35">
      <c r="A25" s="22" t="s">
        <v>58</v>
      </c>
      <c r="B25" s="22"/>
      <c r="C25" s="22" t="s">
        <v>22</v>
      </c>
      <c r="D25" s="22"/>
      <c r="E25" s="22" t="s">
        <v>23</v>
      </c>
      <c r="F25" s="22"/>
      <c r="G25" s="39" t="s">
        <v>61</v>
      </c>
      <c r="H25" s="39"/>
      <c r="I25" s="39"/>
      <c r="J25" s="39"/>
      <c r="K25" s="39"/>
      <c r="L25" s="39"/>
      <c r="M25" s="39"/>
    </row>
    <row r="26" spans="1:15" ht="41.4" x14ac:dyDescent="0.3">
      <c r="A26" s="6" t="s">
        <v>12</v>
      </c>
      <c r="B26" s="6" t="s">
        <v>13</v>
      </c>
      <c r="C26" s="3" t="s">
        <v>56</v>
      </c>
      <c r="D26" s="3" t="s">
        <v>57</v>
      </c>
      <c r="E26" s="25" t="s">
        <v>56</v>
      </c>
      <c r="F26" s="25" t="s">
        <v>57</v>
      </c>
      <c r="G26" s="77" t="s">
        <v>39</v>
      </c>
      <c r="H26" s="78" t="s">
        <v>70</v>
      </c>
      <c r="I26" s="79" t="s">
        <v>40</v>
      </c>
      <c r="J26" s="80" t="s">
        <v>42</v>
      </c>
      <c r="K26" s="79" t="s">
        <v>62</v>
      </c>
      <c r="L26" s="81" t="s">
        <v>63</v>
      </c>
      <c r="M26" s="81" t="s">
        <v>54</v>
      </c>
    </row>
    <row r="27" spans="1:15" x14ac:dyDescent="0.3">
      <c r="A27" s="1" t="s">
        <v>16</v>
      </c>
      <c r="B27" s="1">
        <v>1</v>
      </c>
      <c r="C27" s="2">
        <v>170</v>
      </c>
      <c r="D27" s="2">
        <v>50</v>
      </c>
      <c r="E27" s="25">
        <f>C27*$P$4</f>
        <v>22100</v>
      </c>
      <c r="F27" s="25">
        <f>D27*$P$5</f>
        <v>9000</v>
      </c>
      <c r="G27" s="60" t="s">
        <v>44</v>
      </c>
      <c r="H27" s="60">
        <v>6</v>
      </c>
      <c r="I27" s="60">
        <v>24</v>
      </c>
      <c r="J27" s="60">
        <v>7</v>
      </c>
      <c r="K27" s="60">
        <v>7</v>
      </c>
      <c r="L27" s="60">
        <f>K27*I27</f>
        <v>168</v>
      </c>
      <c r="M27" s="60">
        <f>L27*130</f>
        <v>21840</v>
      </c>
    </row>
    <row r="28" spans="1:15" x14ac:dyDescent="0.3">
      <c r="A28" s="1" t="s">
        <v>17</v>
      </c>
      <c r="B28" s="1">
        <v>2</v>
      </c>
      <c r="C28" s="2">
        <v>65</v>
      </c>
      <c r="D28" s="2">
        <v>85</v>
      </c>
      <c r="E28" s="25">
        <f>C28*$P$4</f>
        <v>8450</v>
      </c>
      <c r="F28" s="25">
        <f>D28*$P$5</f>
        <v>15300</v>
      </c>
      <c r="G28" s="60" t="s">
        <v>45</v>
      </c>
      <c r="H28" s="60">
        <v>5</v>
      </c>
      <c r="I28" s="60">
        <v>21</v>
      </c>
      <c r="J28" s="60">
        <v>5</v>
      </c>
      <c r="K28" s="60">
        <v>4</v>
      </c>
      <c r="L28" s="60">
        <f t="shared" ref="L28:L29" si="6">K28*I28</f>
        <v>84</v>
      </c>
      <c r="M28" s="60">
        <f>L28*130</f>
        <v>10920</v>
      </c>
    </row>
    <row r="29" spans="1:15" x14ac:dyDescent="0.3">
      <c r="A29" s="1" t="s">
        <v>18</v>
      </c>
      <c r="B29" s="1">
        <v>3</v>
      </c>
      <c r="C29" s="2">
        <v>15</v>
      </c>
      <c r="D29" s="2">
        <v>32</v>
      </c>
      <c r="E29" s="25">
        <f>C29*$P$4</f>
        <v>1950</v>
      </c>
      <c r="F29" s="25">
        <f>D29*$P$5</f>
        <v>5760</v>
      </c>
      <c r="G29" s="60" t="s">
        <v>46</v>
      </c>
      <c r="H29" s="60">
        <v>5</v>
      </c>
      <c r="I29" s="60">
        <v>21</v>
      </c>
      <c r="J29" s="60">
        <v>12</v>
      </c>
      <c r="K29" s="60">
        <v>10</v>
      </c>
      <c r="L29" s="60">
        <f t="shared" si="6"/>
        <v>210</v>
      </c>
      <c r="M29" s="60">
        <f>L29*180</f>
        <v>37800</v>
      </c>
    </row>
    <row r="30" spans="1:15" x14ac:dyDescent="0.3">
      <c r="A30" s="1" t="s">
        <v>19</v>
      </c>
      <c r="B30" s="1">
        <v>4</v>
      </c>
      <c r="C30" s="2">
        <v>16</v>
      </c>
      <c r="D30" s="2">
        <v>30</v>
      </c>
      <c r="E30" s="25">
        <f>C30*$P$4</f>
        <v>2080</v>
      </c>
      <c r="F30" s="25">
        <f>D30*$P$5</f>
        <v>5400</v>
      </c>
      <c r="L30" s="43" t="s">
        <v>74</v>
      </c>
      <c r="M30" s="44"/>
    </row>
    <row r="31" spans="1:15" x14ac:dyDescent="0.3">
      <c r="A31" s="1" t="s">
        <v>20</v>
      </c>
      <c r="B31" s="1">
        <v>5</v>
      </c>
      <c r="C31" s="2">
        <v>0</v>
      </c>
      <c r="D31" s="2">
        <v>35</v>
      </c>
      <c r="E31" s="25">
        <f>C31*$P$4</f>
        <v>0</v>
      </c>
      <c r="F31" s="25">
        <f>D31*$P$5</f>
        <v>6300</v>
      </c>
      <c r="L31" s="42" t="s">
        <v>76</v>
      </c>
      <c r="M31" s="42" t="s">
        <v>75</v>
      </c>
    </row>
    <row r="32" spans="1:15" x14ac:dyDescent="0.3">
      <c r="A32" s="23" t="s">
        <v>59</v>
      </c>
      <c r="B32" s="24"/>
      <c r="C32" s="2">
        <v>266</v>
      </c>
      <c r="D32" s="2">
        <v>232</v>
      </c>
      <c r="E32" s="25">
        <f t="shared" ref="E32:F32" si="7">SUM(E27:E31)</f>
        <v>34580</v>
      </c>
      <c r="F32" s="25">
        <f t="shared" si="7"/>
        <v>41760</v>
      </c>
      <c r="L32" s="69" t="s">
        <v>80</v>
      </c>
      <c r="M32" s="70" t="s">
        <v>73</v>
      </c>
    </row>
    <row r="33" spans="1:13" ht="28.8" x14ac:dyDescent="0.3">
      <c r="A33" s="29" t="s">
        <v>65</v>
      </c>
      <c r="B33" s="30"/>
      <c r="C33" s="32">
        <f>C23</f>
        <v>27</v>
      </c>
      <c r="D33" s="32">
        <f>E23</f>
        <v>37</v>
      </c>
      <c r="E33" s="32">
        <f>B22</f>
        <v>12180</v>
      </c>
      <c r="F33" s="31" t="str">
        <f>IF(E33&gt;=SUM(M27:M29),"Sufficient","Not Sufficient")</f>
        <v>Not Sufficient</v>
      </c>
      <c r="L33" s="71">
        <f>E33</f>
        <v>12180</v>
      </c>
      <c r="M33" s="72"/>
    </row>
    <row r="34" spans="1:13" ht="43.2" x14ac:dyDescent="0.3">
      <c r="A34" s="53" t="s">
        <v>71</v>
      </c>
      <c r="B34" s="54">
        <f>M40-SUM(M27:M29)</f>
        <v>11620</v>
      </c>
      <c r="C34" s="54" t="s">
        <v>77</v>
      </c>
      <c r="D34" s="54"/>
      <c r="E34" s="49"/>
      <c r="L34" s="73">
        <v>45336</v>
      </c>
      <c r="M34" s="74" t="s">
        <v>82</v>
      </c>
    </row>
    <row r="35" spans="1:13" ht="43.2" x14ac:dyDescent="0.3">
      <c r="A35" s="50" t="s">
        <v>72</v>
      </c>
      <c r="B35" s="51" t="s">
        <v>56</v>
      </c>
      <c r="C35" s="52">
        <f>L27+L28+C33-C32</f>
        <v>13</v>
      </c>
      <c r="D35" s="51" t="s">
        <v>57</v>
      </c>
      <c r="E35" s="52">
        <f>L29+D33-D32</f>
        <v>15</v>
      </c>
      <c r="L35" s="71">
        <v>70000</v>
      </c>
      <c r="M35" s="54" t="s">
        <v>79</v>
      </c>
    </row>
    <row r="36" spans="1:13" x14ac:dyDescent="0.3">
      <c r="L36" s="75"/>
      <c r="M36" s="76"/>
    </row>
    <row r="37" spans="1:13" x14ac:dyDescent="0.3">
      <c r="L37" s="71"/>
      <c r="M37" s="54"/>
    </row>
    <row r="38" spans="1:13" x14ac:dyDescent="0.3">
      <c r="L38" s="75"/>
      <c r="M38" s="76"/>
    </row>
    <row r="39" spans="1:13" x14ac:dyDescent="0.3">
      <c r="L39" s="71"/>
      <c r="M39" s="54"/>
    </row>
    <row r="40" spans="1:13" x14ac:dyDescent="0.3">
      <c r="L40" s="59" t="s">
        <v>59</v>
      </c>
      <c r="M40" s="59">
        <f>L33+L35+L37+L39</f>
        <v>82180</v>
      </c>
    </row>
    <row r="42" spans="1:13" ht="28.8" x14ac:dyDescent="0.55000000000000004">
      <c r="A42" s="38" t="s">
        <v>92</v>
      </c>
      <c r="B42" s="21"/>
      <c r="C42" s="21"/>
      <c r="D42" s="21"/>
      <c r="E42" s="21"/>
      <c r="F42" s="21"/>
      <c r="G42" s="21"/>
      <c r="H42" s="21"/>
      <c r="I42" s="37"/>
      <c r="J42" s="37"/>
      <c r="K42" s="37"/>
      <c r="L42" s="37"/>
      <c r="M42" s="37"/>
    </row>
    <row r="43" spans="1:13" ht="18" x14ac:dyDescent="0.35">
      <c r="A43" s="22" t="s">
        <v>58</v>
      </c>
      <c r="B43" s="22"/>
      <c r="C43" s="22" t="s">
        <v>22</v>
      </c>
      <c r="D43" s="22"/>
      <c r="E43" s="22" t="s">
        <v>23</v>
      </c>
      <c r="F43" s="22"/>
      <c r="G43" s="39" t="s">
        <v>61</v>
      </c>
      <c r="H43" s="39"/>
      <c r="I43" s="39"/>
      <c r="J43" s="39"/>
      <c r="K43" s="39"/>
      <c r="L43" s="39"/>
      <c r="M43" s="39"/>
    </row>
    <row r="44" spans="1:13" ht="41.4" x14ac:dyDescent="0.3">
      <c r="A44" s="6" t="s">
        <v>12</v>
      </c>
      <c r="B44" s="6" t="s">
        <v>13</v>
      </c>
      <c r="C44" s="3" t="s">
        <v>56</v>
      </c>
      <c r="D44" s="3" t="s">
        <v>57</v>
      </c>
      <c r="E44" s="25" t="s">
        <v>56</v>
      </c>
      <c r="F44" s="25" t="s">
        <v>57</v>
      </c>
      <c r="G44" s="77" t="s">
        <v>39</v>
      </c>
      <c r="H44" s="78" t="s">
        <v>70</v>
      </c>
      <c r="I44" s="79" t="s">
        <v>40</v>
      </c>
      <c r="J44" s="80" t="s">
        <v>42</v>
      </c>
      <c r="K44" s="79" t="s">
        <v>62</v>
      </c>
      <c r="L44" s="81" t="s">
        <v>63</v>
      </c>
      <c r="M44" s="81" t="s">
        <v>54</v>
      </c>
    </row>
    <row r="45" spans="1:13" x14ac:dyDescent="0.3">
      <c r="A45" s="1" t="s">
        <v>16</v>
      </c>
      <c r="B45" s="1">
        <v>1</v>
      </c>
      <c r="C45" s="2">
        <v>150</v>
      </c>
      <c r="D45" s="2">
        <v>52</v>
      </c>
      <c r="E45" s="25">
        <f>C45*$P$4</f>
        <v>19500</v>
      </c>
      <c r="F45" s="25">
        <f>D45*$P$5</f>
        <v>9360</v>
      </c>
      <c r="G45" s="60" t="s">
        <v>44</v>
      </c>
      <c r="H45" s="60">
        <v>6</v>
      </c>
      <c r="I45" s="60">
        <v>26</v>
      </c>
      <c r="J45" s="60">
        <v>7</v>
      </c>
      <c r="K45" s="60">
        <v>7</v>
      </c>
      <c r="L45" s="60">
        <f>K45*I45</f>
        <v>182</v>
      </c>
      <c r="M45" s="60">
        <f>L45*130</f>
        <v>23660</v>
      </c>
    </row>
    <row r="46" spans="1:13" x14ac:dyDescent="0.3">
      <c r="A46" s="1" t="s">
        <v>17</v>
      </c>
      <c r="B46" s="1">
        <v>2</v>
      </c>
      <c r="C46" s="2">
        <v>92</v>
      </c>
      <c r="D46" s="2">
        <v>68</v>
      </c>
      <c r="E46" s="25">
        <f>C46*$P$4</f>
        <v>11960</v>
      </c>
      <c r="F46" s="25">
        <f>D46*$P$5</f>
        <v>12240</v>
      </c>
      <c r="G46" s="60" t="s">
        <v>45</v>
      </c>
      <c r="H46" s="60">
        <v>5</v>
      </c>
      <c r="I46" s="60">
        <v>22</v>
      </c>
      <c r="J46" s="60">
        <v>5</v>
      </c>
      <c r="K46" s="60">
        <v>5</v>
      </c>
      <c r="L46" s="60">
        <f t="shared" ref="L46:L47" si="8">K46*I46</f>
        <v>110</v>
      </c>
      <c r="M46" s="60">
        <f>L46*130</f>
        <v>14300</v>
      </c>
    </row>
    <row r="47" spans="1:13" x14ac:dyDescent="0.3">
      <c r="A47" s="1" t="s">
        <v>18</v>
      </c>
      <c r="B47" s="1">
        <v>3</v>
      </c>
      <c r="C47" s="2">
        <v>22</v>
      </c>
      <c r="D47" s="2">
        <v>34</v>
      </c>
      <c r="E47" s="25">
        <f>C47*$P$4</f>
        <v>2860</v>
      </c>
      <c r="F47" s="25">
        <f>D47*$P$5</f>
        <v>6120</v>
      </c>
      <c r="G47" s="60" t="s">
        <v>46</v>
      </c>
      <c r="H47" s="60">
        <v>5</v>
      </c>
      <c r="I47" s="60">
        <v>21</v>
      </c>
      <c r="J47" s="60">
        <v>12</v>
      </c>
      <c r="K47" s="60">
        <v>11</v>
      </c>
      <c r="L47" s="60">
        <f t="shared" si="8"/>
        <v>231</v>
      </c>
      <c r="M47" s="60">
        <f>L47*180</f>
        <v>41580</v>
      </c>
    </row>
    <row r="48" spans="1:13" x14ac:dyDescent="0.3">
      <c r="A48" s="1" t="s">
        <v>19</v>
      </c>
      <c r="B48" s="1">
        <v>4</v>
      </c>
      <c r="C48" s="2">
        <v>17</v>
      </c>
      <c r="D48" s="2">
        <v>30</v>
      </c>
      <c r="E48" s="25">
        <f>C48*$P$4</f>
        <v>2210</v>
      </c>
      <c r="F48" s="25">
        <f>D48*$P$5</f>
        <v>5400</v>
      </c>
      <c r="L48" s="43" t="s">
        <v>74</v>
      </c>
      <c r="M48" s="44"/>
    </row>
    <row r="49" spans="1:13" x14ac:dyDescent="0.3">
      <c r="A49" s="1" t="s">
        <v>20</v>
      </c>
      <c r="B49" s="1">
        <v>5</v>
      </c>
      <c r="C49" s="2">
        <v>0</v>
      </c>
      <c r="D49" s="2">
        <v>36</v>
      </c>
      <c r="E49" s="25">
        <f>C49*$P$4</f>
        <v>0</v>
      </c>
      <c r="F49" s="25">
        <f>D49*$P$5</f>
        <v>6480</v>
      </c>
      <c r="L49" s="42" t="s">
        <v>76</v>
      </c>
      <c r="M49" s="42" t="s">
        <v>75</v>
      </c>
    </row>
    <row r="50" spans="1:13" x14ac:dyDescent="0.3">
      <c r="A50" s="23" t="s">
        <v>59</v>
      </c>
      <c r="B50" s="24"/>
      <c r="C50" s="14">
        <f t="shared" ref="C50:D50" si="9">SUM(C45:C49)</f>
        <v>281</v>
      </c>
      <c r="D50" s="14">
        <f t="shared" si="9"/>
        <v>220</v>
      </c>
      <c r="E50" s="25">
        <f t="shared" ref="E50:F50" si="10">SUM(E45:E49)</f>
        <v>36530</v>
      </c>
      <c r="F50" s="25">
        <f t="shared" si="10"/>
        <v>39600</v>
      </c>
      <c r="L50" s="69" t="s">
        <v>96</v>
      </c>
      <c r="M50" s="70" t="s">
        <v>73</v>
      </c>
    </row>
    <row r="51" spans="1:13" ht="28.8" x14ac:dyDescent="0.3">
      <c r="A51" s="29" t="s">
        <v>65</v>
      </c>
      <c r="B51" s="30"/>
      <c r="C51" s="32">
        <f>C35</f>
        <v>13</v>
      </c>
      <c r="D51" s="32">
        <f>E35</f>
        <v>15</v>
      </c>
      <c r="E51" s="32">
        <f>B34</f>
        <v>11620</v>
      </c>
      <c r="F51" s="31" t="str">
        <f>IF(E51&gt;=SUM(M45:M47),"Sufficient","Not Sufficient")</f>
        <v>Not Sufficient</v>
      </c>
      <c r="L51" s="71">
        <f>E51</f>
        <v>11620</v>
      </c>
      <c r="M51" s="72"/>
    </row>
    <row r="52" spans="1:13" ht="43.2" x14ac:dyDescent="0.3">
      <c r="A52" s="53" t="s">
        <v>71</v>
      </c>
      <c r="B52" s="54">
        <f>M58-SUM(M45:M47)</f>
        <v>12080</v>
      </c>
      <c r="C52" s="54" t="s">
        <v>77</v>
      </c>
      <c r="D52" s="54"/>
      <c r="E52" s="49"/>
      <c r="L52" s="73">
        <v>45365</v>
      </c>
      <c r="M52" s="74" t="s">
        <v>82</v>
      </c>
    </row>
    <row r="53" spans="1:13" ht="43.2" x14ac:dyDescent="0.3">
      <c r="A53" s="50" t="s">
        <v>72</v>
      </c>
      <c r="B53" s="51" t="s">
        <v>56</v>
      </c>
      <c r="C53" s="52">
        <f>L45+L46+C51-C50</f>
        <v>24</v>
      </c>
      <c r="D53" s="51" t="s">
        <v>57</v>
      </c>
      <c r="E53" s="52">
        <f>L47+D51-D50</f>
        <v>26</v>
      </c>
      <c r="L53" s="71">
        <v>80000</v>
      </c>
      <c r="M53" s="54" t="s">
        <v>79</v>
      </c>
    </row>
    <row r="54" spans="1:13" x14ac:dyDescent="0.3">
      <c r="L54" s="75"/>
      <c r="M54" s="76"/>
    </row>
    <row r="55" spans="1:13" x14ac:dyDescent="0.3">
      <c r="L55" s="71"/>
      <c r="M55" s="54"/>
    </row>
    <row r="56" spans="1:13" x14ac:dyDescent="0.3">
      <c r="L56" s="75"/>
      <c r="M56" s="76"/>
    </row>
    <row r="57" spans="1:13" x14ac:dyDescent="0.3">
      <c r="L57" s="71"/>
      <c r="M57" s="54"/>
    </row>
    <row r="58" spans="1:13" x14ac:dyDescent="0.3">
      <c r="L58" s="59" t="s">
        <v>59</v>
      </c>
      <c r="M58" s="59">
        <f>L51+L53+L55+L57</f>
        <v>91620</v>
      </c>
    </row>
    <row r="60" spans="1:13" ht="28.8" x14ac:dyDescent="0.55000000000000004">
      <c r="A60" s="38" t="s">
        <v>93</v>
      </c>
      <c r="B60" s="21"/>
      <c r="C60" s="21"/>
      <c r="D60" s="21"/>
      <c r="E60" s="21"/>
      <c r="F60" s="21"/>
      <c r="G60" s="21"/>
      <c r="H60" s="21"/>
      <c r="I60" s="37"/>
      <c r="J60" s="37"/>
      <c r="K60" s="37"/>
      <c r="L60" s="37"/>
      <c r="M60" s="37"/>
    </row>
    <row r="61" spans="1:13" ht="18" x14ac:dyDescent="0.35">
      <c r="A61" s="22" t="s">
        <v>58</v>
      </c>
      <c r="B61" s="22"/>
      <c r="C61" s="22" t="s">
        <v>22</v>
      </c>
      <c r="D61" s="22"/>
      <c r="E61" s="22" t="s">
        <v>23</v>
      </c>
      <c r="F61" s="22"/>
      <c r="G61" s="39" t="s">
        <v>61</v>
      </c>
      <c r="H61" s="39"/>
      <c r="I61" s="39"/>
      <c r="J61" s="39"/>
      <c r="K61" s="39"/>
      <c r="L61" s="39"/>
      <c r="M61" s="39"/>
    </row>
    <row r="62" spans="1:13" ht="41.4" x14ac:dyDescent="0.3">
      <c r="A62" s="6" t="s">
        <v>12</v>
      </c>
      <c r="B62" s="6" t="s">
        <v>13</v>
      </c>
      <c r="C62" s="3" t="s">
        <v>56</v>
      </c>
      <c r="D62" s="3" t="s">
        <v>57</v>
      </c>
      <c r="E62" s="25" t="s">
        <v>56</v>
      </c>
      <c r="F62" s="25" t="s">
        <v>57</v>
      </c>
      <c r="G62" s="77" t="s">
        <v>39</v>
      </c>
      <c r="H62" s="78" t="s">
        <v>70</v>
      </c>
      <c r="I62" s="79" t="s">
        <v>40</v>
      </c>
      <c r="J62" s="80" t="s">
        <v>42</v>
      </c>
      <c r="K62" s="79" t="s">
        <v>62</v>
      </c>
      <c r="L62" s="81" t="s">
        <v>63</v>
      </c>
      <c r="M62" s="81" t="s">
        <v>54</v>
      </c>
    </row>
    <row r="63" spans="1:13" x14ac:dyDescent="0.3">
      <c r="A63" s="1" t="s">
        <v>16</v>
      </c>
      <c r="B63" s="1">
        <v>1</v>
      </c>
      <c r="C63" s="2">
        <v>105</v>
      </c>
      <c r="D63" s="2">
        <v>55</v>
      </c>
      <c r="E63" s="25">
        <f>C63*$P$4</f>
        <v>13650</v>
      </c>
      <c r="F63" s="25">
        <f>D63*$P$5</f>
        <v>9900</v>
      </c>
      <c r="G63" s="60" t="s">
        <v>44</v>
      </c>
      <c r="H63" s="60">
        <v>5</v>
      </c>
      <c r="I63" s="60">
        <v>22</v>
      </c>
      <c r="J63" s="60">
        <v>7</v>
      </c>
      <c r="K63" s="60">
        <v>5</v>
      </c>
      <c r="L63" s="60">
        <f>K63*I63</f>
        <v>110</v>
      </c>
      <c r="M63" s="60">
        <f>L63*130</f>
        <v>14300</v>
      </c>
    </row>
    <row r="64" spans="1:13" x14ac:dyDescent="0.3">
      <c r="A64" s="1" t="s">
        <v>17</v>
      </c>
      <c r="B64" s="1">
        <v>2</v>
      </c>
      <c r="C64" s="2">
        <v>97</v>
      </c>
      <c r="D64" s="2">
        <v>72</v>
      </c>
      <c r="E64" s="25">
        <f>C64*$P$4</f>
        <v>12610</v>
      </c>
      <c r="F64" s="25">
        <f>D64*$P$5</f>
        <v>12960</v>
      </c>
      <c r="G64" s="60" t="s">
        <v>45</v>
      </c>
      <c r="H64" s="60">
        <v>5</v>
      </c>
      <c r="I64" s="60">
        <v>22</v>
      </c>
      <c r="J64" s="60">
        <v>5</v>
      </c>
      <c r="K64" s="60">
        <v>5</v>
      </c>
      <c r="L64" s="60">
        <f t="shared" ref="L64:L65" si="11">K64*I64</f>
        <v>110</v>
      </c>
      <c r="M64" s="60">
        <f>L64*130</f>
        <v>14300</v>
      </c>
    </row>
    <row r="65" spans="1:13" x14ac:dyDescent="0.3">
      <c r="A65" s="1" t="s">
        <v>18</v>
      </c>
      <c r="B65" s="1">
        <v>3</v>
      </c>
      <c r="C65" s="2">
        <v>24</v>
      </c>
      <c r="D65" s="2">
        <v>36</v>
      </c>
      <c r="E65" s="25">
        <f>C65*$P$4</f>
        <v>3120</v>
      </c>
      <c r="F65" s="25">
        <f>D65*$P$5</f>
        <v>6480</v>
      </c>
      <c r="G65" s="60" t="s">
        <v>46</v>
      </c>
      <c r="H65" s="60">
        <v>5</v>
      </c>
      <c r="I65" s="60">
        <v>22</v>
      </c>
      <c r="J65" s="60">
        <v>12</v>
      </c>
      <c r="K65" s="60">
        <v>9</v>
      </c>
      <c r="L65" s="60">
        <f t="shared" si="11"/>
        <v>198</v>
      </c>
      <c r="M65" s="60">
        <f>L65*180</f>
        <v>35640</v>
      </c>
    </row>
    <row r="66" spans="1:13" x14ac:dyDescent="0.3">
      <c r="A66" s="1" t="s">
        <v>19</v>
      </c>
      <c r="B66" s="1">
        <v>4</v>
      </c>
      <c r="C66" s="2">
        <v>0</v>
      </c>
      <c r="D66" s="2">
        <v>0</v>
      </c>
      <c r="E66" s="25">
        <f>C66*$P$4</f>
        <v>0</v>
      </c>
      <c r="F66" s="25">
        <f>D66*$P$5</f>
        <v>0</v>
      </c>
      <c r="L66" s="43" t="s">
        <v>74</v>
      </c>
      <c r="M66" s="44"/>
    </row>
    <row r="67" spans="1:13" x14ac:dyDescent="0.3">
      <c r="A67" s="1" t="s">
        <v>20</v>
      </c>
      <c r="B67" s="1">
        <v>5</v>
      </c>
      <c r="C67" s="2">
        <v>0</v>
      </c>
      <c r="D67" s="2">
        <v>38</v>
      </c>
      <c r="E67" s="25">
        <f>C67*$P$4</f>
        <v>0</v>
      </c>
      <c r="F67" s="25">
        <f>D67*$P$5</f>
        <v>6840</v>
      </c>
      <c r="L67" s="42" t="s">
        <v>76</v>
      </c>
      <c r="M67" s="42" t="s">
        <v>75</v>
      </c>
    </row>
    <row r="68" spans="1:13" x14ac:dyDescent="0.3">
      <c r="A68" s="23" t="s">
        <v>59</v>
      </c>
      <c r="B68" s="24"/>
      <c r="C68" s="14">
        <v>226</v>
      </c>
      <c r="D68" s="14">
        <v>201</v>
      </c>
      <c r="E68" s="25">
        <f t="shared" ref="E68:F68" si="12">SUM(E63:E67)</f>
        <v>29380</v>
      </c>
      <c r="F68" s="25">
        <f t="shared" si="12"/>
        <v>36180</v>
      </c>
      <c r="L68" s="69" t="s">
        <v>97</v>
      </c>
      <c r="M68" s="70" t="s">
        <v>73</v>
      </c>
    </row>
    <row r="69" spans="1:13" ht="28.8" x14ac:dyDescent="0.3">
      <c r="A69" s="29" t="s">
        <v>65</v>
      </c>
      <c r="B69" s="30"/>
      <c r="C69" s="32">
        <f>C53</f>
        <v>24</v>
      </c>
      <c r="D69" s="32">
        <f>E53</f>
        <v>26</v>
      </c>
      <c r="E69" s="32">
        <f>B52</f>
        <v>12080</v>
      </c>
      <c r="F69" s="31" t="str">
        <f>IF(E69&gt;=SUM(M63:M65),"Sufficient","Not Sufficient")</f>
        <v>Not Sufficient</v>
      </c>
      <c r="L69" s="71">
        <f>E69</f>
        <v>12080</v>
      </c>
      <c r="M69" s="72"/>
    </row>
    <row r="70" spans="1:13" ht="43.2" x14ac:dyDescent="0.3">
      <c r="A70" s="53" t="s">
        <v>71</v>
      </c>
      <c r="B70" s="54">
        <f>M76-SUM(M63:M65)</f>
        <v>17840</v>
      </c>
      <c r="C70" s="54" t="s">
        <v>77</v>
      </c>
      <c r="D70" s="54"/>
      <c r="E70" s="49"/>
      <c r="L70" s="73">
        <v>45396</v>
      </c>
      <c r="M70" s="74" t="s">
        <v>82</v>
      </c>
    </row>
    <row r="71" spans="1:13" ht="43.2" x14ac:dyDescent="0.3">
      <c r="A71" s="50" t="s">
        <v>72</v>
      </c>
      <c r="B71" s="51" t="s">
        <v>56</v>
      </c>
      <c r="C71" s="52">
        <f>L63+L64+C69-C68</f>
        <v>18</v>
      </c>
      <c r="D71" s="51" t="s">
        <v>57</v>
      </c>
      <c r="E71" s="52">
        <f>L65+D69-D68</f>
        <v>23</v>
      </c>
      <c r="L71" s="71">
        <v>70000</v>
      </c>
      <c r="M71" s="54" t="s">
        <v>79</v>
      </c>
    </row>
    <row r="72" spans="1:13" x14ac:dyDescent="0.3">
      <c r="L72" s="75"/>
      <c r="M72" s="76"/>
    </row>
    <row r="73" spans="1:13" x14ac:dyDescent="0.3">
      <c r="L73" s="71"/>
      <c r="M73" s="54"/>
    </row>
    <row r="74" spans="1:13" x14ac:dyDescent="0.3">
      <c r="L74" s="75"/>
      <c r="M74" s="76"/>
    </row>
    <row r="75" spans="1:13" x14ac:dyDescent="0.3">
      <c r="L75" s="71"/>
      <c r="M75" s="54"/>
    </row>
    <row r="76" spans="1:13" x14ac:dyDescent="0.3">
      <c r="L76" s="59" t="s">
        <v>59</v>
      </c>
      <c r="M76" s="59">
        <f>L69+L71+L73+L75</f>
        <v>82080</v>
      </c>
    </row>
    <row r="78" spans="1:13" ht="28.8" x14ac:dyDescent="0.55000000000000004">
      <c r="A78" s="38" t="s">
        <v>94</v>
      </c>
      <c r="B78" s="21"/>
      <c r="C78" s="21"/>
      <c r="D78" s="21"/>
      <c r="E78" s="21"/>
      <c r="F78" s="21"/>
      <c r="G78" s="21"/>
      <c r="H78" s="21"/>
      <c r="I78" s="37"/>
      <c r="J78" s="37"/>
      <c r="K78" s="37"/>
      <c r="L78" s="37"/>
      <c r="M78" s="37"/>
    </row>
    <row r="79" spans="1:13" ht="18" x14ac:dyDescent="0.35">
      <c r="A79" s="22" t="s">
        <v>58</v>
      </c>
      <c r="B79" s="22"/>
      <c r="C79" s="22" t="s">
        <v>22</v>
      </c>
      <c r="D79" s="22"/>
      <c r="E79" s="22" t="s">
        <v>23</v>
      </c>
      <c r="F79" s="22"/>
      <c r="G79" s="39" t="s">
        <v>61</v>
      </c>
      <c r="H79" s="39"/>
      <c r="I79" s="39"/>
      <c r="J79" s="39"/>
      <c r="K79" s="39"/>
      <c r="L79" s="39"/>
      <c r="M79" s="39"/>
    </row>
    <row r="80" spans="1:13" ht="41.4" x14ac:dyDescent="0.3">
      <c r="A80" s="6" t="s">
        <v>12</v>
      </c>
      <c r="B80" s="6" t="s">
        <v>13</v>
      </c>
      <c r="C80" s="3" t="s">
        <v>56</v>
      </c>
      <c r="D80" s="3" t="s">
        <v>57</v>
      </c>
      <c r="E80" s="25" t="s">
        <v>56</v>
      </c>
      <c r="F80" s="25" t="s">
        <v>57</v>
      </c>
      <c r="G80" s="77" t="s">
        <v>39</v>
      </c>
      <c r="H80" s="78" t="s">
        <v>70</v>
      </c>
      <c r="I80" s="79" t="s">
        <v>40</v>
      </c>
      <c r="J80" s="80" t="s">
        <v>42</v>
      </c>
      <c r="K80" s="79" t="s">
        <v>62</v>
      </c>
      <c r="L80" s="81" t="s">
        <v>63</v>
      </c>
      <c r="M80" s="81" t="s">
        <v>54</v>
      </c>
    </row>
    <row r="81" spans="1:13" x14ac:dyDescent="0.3">
      <c r="A81" s="1" t="s">
        <v>16</v>
      </c>
      <c r="B81" s="1">
        <v>1</v>
      </c>
      <c r="C81" s="2">
        <v>137</v>
      </c>
      <c r="D81" s="2">
        <v>44</v>
      </c>
      <c r="E81" s="25">
        <f>C81*$P$4</f>
        <v>17810</v>
      </c>
      <c r="F81" s="25">
        <f>D81*$P$5</f>
        <v>7920</v>
      </c>
      <c r="G81" s="60" t="s">
        <v>44</v>
      </c>
      <c r="H81" s="60">
        <v>5</v>
      </c>
      <c r="I81" s="60">
        <v>21</v>
      </c>
      <c r="J81" s="60">
        <v>7</v>
      </c>
      <c r="K81" s="60">
        <v>7</v>
      </c>
      <c r="L81" s="60">
        <f>K81*I81</f>
        <v>147</v>
      </c>
      <c r="M81" s="60">
        <f>L81*130</f>
        <v>19110</v>
      </c>
    </row>
    <row r="82" spans="1:13" x14ac:dyDescent="0.3">
      <c r="A82" s="1" t="s">
        <v>17</v>
      </c>
      <c r="B82" s="1">
        <v>2</v>
      </c>
      <c r="C82" s="2">
        <v>78</v>
      </c>
      <c r="D82" s="2">
        <v>58</v>
      </c>
      <c r="E82" s="25">
        <f>C82*$P$4</f>
        <v>10140</v>
      </c>
      <c r="F82" s="25">
        <f>D82*$P$5</f>
        <v>10440</v>
      </c>
      <c r="G82" s="60" t="s">
        <v>45</v>
      </c>
      <c r="H82" s="60">
        <v>5</v>
      </c>
      <c r="I82" s="60">
        <v>21</v>
      </c>
      <c r="J82" s="60">
        <v>5</v>
      </c>
      <c r="K82" s="60">
        <v>5</v>
      </c>
      <c r="L82" s="60">
        <f t="shared" ref="L82:L83" si="13">K82*I82</f>
        <v>105</v>
      </c>
      <c r="M82" s="60">
        <f>L82*130</f>
        <v>13650</v>
      </c>
    </row>
    <row r="83" spans="1:13" x14ac:dyDescent="0.3">
      <c r="A83" s="1" t="s">
        <v>18</v>
      </c>
      <c r="B83" s="1">
        <v>3</v>
      </c>
      <c r="C83" s="2">
        <v>20</v>
      </c>
      <c r="D83" s="2">
        <v>29</v>
      </c>
      <c r="E83" s="25">
        <f>C83*$P$4</f>
        <v>2600</v>
      </c>
      <c r="F83" s="25">
        <f>D83*$P$5</f>
        <v>5220</v>
      </c>
      <c r="G83" s="60" t="s">
        <v>46</v>
      </c>
      <c r="H83" s="60">
        <v>5</v>
      </c>
      <c r="I83" s="60">
        <v>21</v>
      </c>
      <c r="J83" s="60">
        <v>12</v>
      </c>
      <c r="K83" s="60">
        <v>11</v>
      </c>
      <c r="L83" s="60">
        <f t="shared" si="13"/>
        <v>231</v>
      </c>
      <c r="M83" s="60">
        <f>L83*180</f>
        <v>41580</v>
      </c>
    </row>
    <row r="84" spans="1:13" x14ac:dyDescent="0.3">
      <c r="A84" s="1" t="s">
        <v>19</v>
      </c>
      <c r="B84" s="1">
        <v>4</v>
      </c>
      <c r="C84" s="2">
        <v>30</v>
      </c>
      <c r="D84" s="2">
        <v>50</v>
      </c>
      <c r="E84" s="25">
        <f>C84*$P$4</f>
        <v>3900</v>
      </c>
      <c r="F84" s="25">
        <f>D84*$P$5</f>
        <v>9000</v>
      </c>
      <c r="L84" s="43" t="s">
        <v>74</v>
      </c>
      <c r="M84" s="44"/>
    </row>
    <row r="85" spans="1:13" x14ac:dyDescent="0.3">
      <c r="A85" s="1" t="s">
        <v>20</v>
      </c>
      <c r="B85" s="1">
        <v>5</v>
      </c>
      <c r="C85" s="2">
        <v>0</v>
      </c>
      <c r="D85" s="2">
        <v>31</v>
      </c>
      <c r="E85" s="25">
        <f>C85*$P$4</f>
        <v>0</v>
      </c>
      <c r="F85" s="25">
        <f>D85*$P$5</f>
        <v>5580</v>
      </c>
      <c r="L85" s="42" t="s">
        <v>76</v>
      </c>
      <c r="M85" s="42" t="s">
        <v>75</v>
      </c>
    </row>
    <row r="86" spans="1:13" x14ac:dyDescent="0.3">
      <c r="A86" s="23" t="s">
        <v>59</v>
      </c>
      <c r="B86" s="24"/>
      <c r="C86" s="14">
        <f t="shared" ref="C86:D86" si="14">SUM(C81:C85)</f>
        <v>265</v>
      </c>
      <c r="D86" s="14">
        <f t="shared" si="14"/>
        <v>212</v>
      </c>
      <c r="E86" s="25">
        <f t="shared" ref="E86:F86" si="15">SUM(E81:E85)</f>
        <v>34450</v>
      </c>
      <c r="F86" s="25">
        <f t="shared" si="15"/>
        <v>38160</v>
      </c>
      <c r="L86" s="69" t="s">
        <v>98</v>
      </c>
      <c r="M86" s="70" t="s">
        <v>73</v>
      </c>
    </row>
    <row r="87" spans="1:13" ht="28.8" x14ac:dyDescent="0.3">
      <c r="A87" s="29" t="s">
        <v>65</v>
      </c>
      <c r="B87" s="30"/>
      <c r="C87" s="32">
        <f>C71</f>
        <v>18</v>
      </c>
      <c r="D87" s="32">
        <f>E71</f>
        <v>23</v>
      </c>
      <c r="E87" s="32">
        <f>B70</f>
        <v>17840</v>
      </c>
      <c r="F87" s="31" t="str">
        <f>IF(E87&gt;=SUM(M81:M83),"Sufficient","Not Sufficient")</f>
        <v>Not Sufficient</v>
      </c>
      <c r="L87" s="71">
        <f>E87</f>
        <v>17840</v>
      </c>
      <c r="M87" s="72"/>
    </row>
    <row r="88" spans="1:13" ht="43.2" x14ac:dyDescent="0.3">
      <c r="A88" s="53" t="s">
        <v>71</v>
      </c>
      <c r="B88" s="54">
        <f>M94-SUM(M81:M83)</f>
        <v>13500</v>
      </c>
      <c r="C88" s="54" t="s">
        <v>77</v>
      </c>
      <c r="D88" s="54"/>
      <c r="E88" s="49"/>
      <c r="L88" s="73">
        <v>45426</v>
      </c>
      <c r="M88" s="74" t="s">
        <v>82</v>
      </c>
    </row>
    <row r="89" spans="1:13" ht="43.2" x14ac:dyDescent="0.3">
      <c r="A89" s="50" t="s">
        <v>72</v>
      </c>
      <c r="B89" s="51" t="s">
        <v>56</v>
      </c>
      <c r="C89" s="52">
        <f>L81+L82+C87-C86</f>
        <v>5</v>
      </c>
      <c r="D89" s="51" t="s">
        <v>57</v>
      </c>
      <c r="E89" s="52">
        <f>L83+D87-D86</f>
        <v>42</v>
      </c>
      <c r="L89" s="71">
        <v>70000</v>
      </c>
      <c r="M89" s="54" t="s">
        <v>79</v>
      </c>
    </row>
    <row r="90" spans="1:13" x14ac:dyDescent="0.3">
      <c r="L90" s="75"/>
      <c r="M90" s="76"/>
    </row>
    <row r="91" spans="1:13" x14ac:dyDescent="0.3">
      <c r="L91" s="71"/>
      <c r="M91" s="54"/>
    </row>
    <row r="92" spans="1:13" x14ac:dyDescent="0.3">
      <c r="L92" s="75"/>
      <c r="M92" s="76"/>
    </row>
    <row r="93" spans="1:13" x14ac:dyDescent="0.3">
      <c r="L93" s="71"/>
      <c r="M93" s="54"/>
    </row>
    <row r="94" spans="1:13" x14ac:dyDescent="0.3">
      <c r="L94" s="59" t="s">
        <v>59</v>
      </c>
      <c r="M94" s="59">
        <f>L87+L89+L91+L93</f>
        <v>87840</v>
      </c>
    </row>
    <row r="96" spans="1:13" ht="28.8" x14ac:dyDescent="0.55000000000000004">
      <c r="A96" s="38" t="s">
        <v>95</v>
      </c>
      <c r="B96" s="21"/>
      <c r="C96" s="21"/>
      <c r="D96" s="21"/>
      <c r="E96" s="21"/>
      <c r="F96" s="21"/>
      <c r="G96" s="21"/>
      <c r="H96" s="21"/>
      <c r="I96" s="37"/>
      <c r="J96" s="37"/>
      <c r="K96" s="37"/>
      <c r="L96" s="37"/>
      <c r="M96" s="37"/>
    </row>
    <row r="97" spans="1:13" ht="18" x14ac:dyDescent="0.35">
      <c r="A97" s="22" t="s">
        <v>58</v>
      </c>
      <c r="B97" s="22"/>
      <c r="C97" s="22" t="s">
        <v>22</v>
      </c>
      <c r="D97" s="22"/>
      <c r="E97" s="22" t="s">
        <v>23</v>
      </c>
      <c r="F97" s="22"/>
      <c r="G97" s="39" t="s">
        <v>61</v>
      </c>
      <c r="H97" s="39"/>
      <c r="I97" s="39"/>
      <c r="J97" s="39"/>
      <c r="K97" s="39"/>
      <c r="L97" s="39"/>
      <c r="M97" s="39"/>
    </row>
    <row r="98" spans="1:13" ht="41.4" x14ac:dyDescent="0.3">
      <c r="A98" s="6" t="s">
        <v>12</v>
      </c>
      <c r="B98" s="6" t="s">
        <v>13</v>
      </c>
      <c r="C98" s="3" t="s">
        <v>56</v>
      </c>
      <c r="D98" s="3" t="s">
        <v>57</v>
      </c>
      <c r="E98" s="25" t="s">
        <v>56</v>
      </c>
      <c r="F98" s="25" t="s">
        <v>57</v>
      </c>
      <c r="G98" s="77" t="s">
        <v>39</v>
      </c>
      <c r="H98" s="78" t="s">
        <v>70</v>
      </c>
      <c r="I98" s="79" t="s">
        <v>40</v>
      </c>
      <c r="J98" s="80" t="s">
        <v>42</v>
      </c>
      <c r="K98" s="79" t="s">
        <v>62</v>
      </c>
      <c r="L98" s="81" t="s">
        <v>63</v>
      </c>
      <c r="M98" s="81" t="s">
        <v>54</v>
      </c>
    </row>
    <row r="99" spans="1:13" x14ac:dyDescent="0.3">
      <c r="A99" s="1" t="s">
        <v>16</v>
      </c>
      <c r="B99" s="1">
        <v>1</v>
      </c>
      <c r="C99" s="2">
        <v>110</v>
      </c>
      <c r="D99" s="2">
        <v>30</v>
      </c>
      <c r="E99" s="25">
        <f>C99*$P$4</f>
        <v>14300</v>
      </c>
      <c r="F99" s="25">
        <f>D99*$P$5</f>
        <v>5400</v>
      </c>
      <c r="G99" s="60" t="s">
        <v>44</v>
      </c>
      <c r="H99" s="60">
        <v>5</v>
      </c>
      <c r="I99" s="60">
        <v>22</v>
      </c>
      <c r="J99" s="60">
        <v>7</v>
      </c>
      <c r="K99" s="60">
        <v>7</v>
      </c>
      <c r="L99" s="60">
        <f>K99*I99</f>
        <v>154</v>
      </c>
      <c r="M99" s="60">
        <f>L99*130</f>
        <v>20020</v>
      </c>
    </row>
    <row r="100" spans="1:13" x14ac:dyDescent="0.3">
      <c r="A100" s="1" t="s">
        <v>17</v>
      </c>
      <c r="B100" s="1">
        <v>2</v>
      </c>
      <c r="C100" s="2">
        <v>70</v>
      </c>
      <c r="D100" s="2">
        <v>80</v>
      </c>
      <c r="E100" s="25">
        <f>C100*$P$4</f>
        <v>9100</v>
      </c>
      <c r="F100" s="25">
        <f>D100*$P$5</f>
        <v>14400</v>
      </c>
      <c r="G100" s="60" t="s">
        <v>45</v>
      </c>
      <c r="H100" s="60">
        <v>5</v>
      </c>
      <c r="I100" s="60">
        <v>22</v>
      </c>
      <c r="J100" s="60">
        <v>5</v>
      </c>
      <c r="K100" s="60">
        <v>5</v>
      </c>
      <c r="L100" s="60">
        <f t="shared" ref="L100:L101" si="16">K100*I100</f>
        <v>110</v>
      </c>
      <c r="M100" s="60">
        <f>L100*130</f>
        <v>14300</v>
      </c>
    </row>
    <row r="101" spans="1:13" x14ac:dyDescent="0.3">
      <c r="A101" s="1" t="s">
        <v>18</v>
      </c>
      <c r="B101" s="1">
        <v>3</v>
      </c>
      <c r="C101" s="2">
        <v>21</v>
      </c>
      <c r="D101" s="2">
        <v>31</v>
      </c>
      <c r="E101" s="25">
        <f>C101*$P$4</f>
        <v>2730</v>
      </c>
      <c r="F101" s="25">
        <f>D101*$P$5</f>
        <v>5580</v>
      </c>
      <c r="G101" s="60" t="s">
        <v>46</v>
      </c>
      <c r="H101" s="60">
        <v>5</v>
      </c>
      <c r="I101" s="60">
        <v>22</v>
      </c>
      <c r="J101" s="60">
        <v>12</v>
      </c>
      <c r="K101" s="60">
        <v>10</v>
      </c>
      <c r="L101" s="60">
        <f t="shared" si="16"/>
        <v>220</v>
      </c>
      <c r="M101" s="60">
        <f>L101*180</f>
        <v>39600</v>
      </c>
    </row>
    <row r="102" spans="1:13" x14ac:dyDescent="0.3">
      <c r="A102" s="1" t="s">
        <v>19</v>
      </c>
      <c r="B102" s="1">
        <v>4</v>
      </c>
      <c r="C102" s="2">
        <v>54</v>
      </c>
      <c r="D102" s="2">
        <v>53</v>
      </c>
      <c r="E102" s="25">
        <f>C102*$P$4</f>
        <v>7020</v>
      </c>
      <c r="F102" s="25">
        <f>D102*$P$5</f>
        <v>9540</v>
      </c>
      <c r="L102" s="43" t="s">
        <v>74</v>
      </c>
      <c r="M102" s="44"/>
    </row>
    <row r="103" spans="1:13" x14ac:dyDescent="0.3">
      <c r="A103" s="1" t="s">
        <v>20</v>
      </c>
      <c r="B103" s="1">
        <v>5</v>
      </c>
      <c r="C103" s="2">
        <v>0</v>
      </c>
      <c r="D103" s="2">
        <v>33</v>
      </c>
      <c r="E103" s="25">
        <f>C103*$P$4</f>
        <v>0</v>
      </c>
      <c r="F103" s="25">
        <f>D103*$P$5</f>
        <v>5940</v>
      </c>
      <c r="L103" s="42" t="s">
        <v>76</v>
      </c>
      <c r="M103" s="42" t="s">
        <v>75</v>
      </c>
    </row>
    <row r="104" spans="1:13" x14ac:dyDescent="0.3">
      <c r="A104" s="23" t="s">
        <v>59</v>
      </c>
      <c r="B104" s="24"/>
      <c r="C104" s="14">
        <v>255</v>
      </c>
      <c r="D104" s="14">
        <v>227</v>
      </c>
      <c r="E104" s="25">
        <f t="shared" ref="E104:F104" si="17">SUM(E99:E103)</f>
        <v>33150</v>
      </c>
      <c r="F104" s="25">
        <f t="shared" si="17"/>
        <v>40860</v>
      </c>
      <c r="L104" s="69" t="s">
        <v>99</v>
      </c>
      <c r="M104" s="70" t="s">
        <v>73</v>
      </c>
    </row>
    <row r="105" spans="1:13" ht="28.8" x14ac:dyDescent="0.3">
      <c r="A105" s="29" t="s">
        <v>65</v>
      </c>
      <c r="B105" s="30"/>
      <c r="C105" s="32">
        <f>C89</f>
        <v>5</v>
      </c>
      <c r="D105" s="32">
        <f>E89</f>
        <v>42</v>
      </c>
      <c r="E105" s="32">
        <f>B88</f>
        <v>13500</v>
      </c>
      <c r="F105" s="31" t="str">
        <f>IF(E105&gt;=SUM(M99:M101),"Sufficient","Not Sufficient")</f>
        <v>Not Sufficient</v>
      </c>
      <c r="L105" s="71">
        <f>E105</f>
        <v>13500</v>
      </c>
      <c r="M105" s="72"/>
    </row>
    <row r="106" spans="1:13" ht="43.2" x14ac:dyDescent="0.3">
      <c r="A106" s="53" t="s">
        <v>71</v>
      </c>
      <c r="B106" s="54">
        <f>M112-SUM(M99:M101)</f>
        <v>14580</v>
      </c>
      <c r="C106" s="54" t="s">
        <v>77</v>
      </c>
      <c r="D106" s="54"/>
      <c r="E106" s="49"/>
      <c r="L106" s="73">
        <v>45457</v>
      </c>
      <c r="M106" s="74" t="s">
        <v>82</v>
      </c>
    </row>
    <row r="107" spans="1:13" ht="43.2" x14ac:dyDescent="0.3">
      <c r="A107" s="50" t="s">
        <v>72</v>
      </c>
      <c r="B107" s="51" t="s">
        <v>56</v>
      </c>
      <c r="C107" s="52">
        <f>L99+L100+C105-C104</f>
        <v>14</v>
      </c>
      <c r="D107" s="51" t="s">
        <v>57</v>
      </c>
      <c r="E107" s="52">
        <f>L101+D105-D104</f>
        <v>35</v>
      </c>
      <c r="L107" s="71">
        <v>75000</v>
      </c>
      <c r="M107" s="54" t="s">
        <v>79</v>
      </c>
    </row>
    <row r="108" spans="1:13" x14ac:dyDescent="0.3">
      <c r="L108" s="75"/>
      <c r="M108" s="76"/>
    </row>
    <row r="109" spans="1:13" x14ac:dyDescent="0.3">
      <c r="L109" s="71"/>
      <c r="M109" s="54"/>
    </row>
    <row r="110" spans="1:13" x14ac:dyDescent="0.3">
      <c r="L110" s="75"/>
      <c r="M110" s="76"/>
    </row>
    <row r="111" spans="1:13" x14ac:dyDescent="0.3">
      <c r="L111" s="71"/>
      <c r="M111" s="54"/>
    </row>
    <row r="112" spans="1:13" x14ac:dyDescent="0.3">
      <c r="L112" s="59" t="s">
        <v>59</v>
      </c>
      <c r="M112" s="59">
        <f>L105+L107+L109+L111</f>
        <v>88500</v>
      </c>
    </row>
    <row r="114" spans="1:13" ht="28.8" x14ac:dyDescent="0.55000000000000004">
      <c r="A114" s="38" t="s">
        <v>100</v>
      </c>
      <c r="B114" s="21"/>
      <c r="C114" s="21"/>
      <c r="D114" s="21"/>
      <c r="E114" s="21"/>
      <c r="F114" s="21"/>
      <c r="G114" s="21"/>
      <c r="H114" s="21"/>
      <c r="I114" s="37"/>
      <c r="J114" s="37"/>
      <c r="K114" s="37"/>
      <c r="L114" s="37"/>
      <c r="M114" s="37"/>
    </row>
    <row r="115" spans="1:13" ht="18" x14ac:dyDescent="0.35">
      <c r="A115" s="22" t="s">
        <v>58</v>
      </c>
      <c r="B115" s="22"/>
      <c r="C115" s="22" t="s">
        <v>22</v>
      </c>
      <c r="D115" s="22"/>
      <c r="E115" s="22" t="s">
        <v>23</v>
      </c>
      <c r="F115" s="22"/>
      <c r="G115" s="39" t="s">
        <v>61</v>
      </c>
      <c r="H115" s="39"/>
      <c r="I115" s="39"/>
      <c r="J115" s="39"/>
      <c r="K115" s="39"/>
      <c r="L115" s="39"/>
      <c r="M115" s="39"/>
    </row>
    <row r="116" spans="1:13" ht="41.4" x14ac:dyDescent="0.3">
      <c r="A116" s="6" t="s">
        <v>12</v>
      </c>
      <c r="B116" s="6" t="s">
        <v>13</v>
      </c>
      <c r="C116" s="3" t="s">
        <v>56</v>
      </c>
      <c r="D116" s="3" t="s">
        <v>57</v>
      </c>
      <c r="E116" s="25" t="s">
        <v>56</v>
      </c>
      <c r="F116" s="25" t="s">
        <v>57</v>
      </c>
      <c r="G116" s="77" t="s">
        <v>39</v>
      </c>
      <c r="H116" s="78" t="s">
        <v>70</v>
      </c>
      <c r="I116" s="79" t="s">
        <v>40</v>
      </c>
      <c r="J116" s="80" t="s">
        <v>42</v>
      </c>
      <c r="K116" s="79" t="s">
        <v>62</v>
      </c>
      <c r="L116" s="81" t="s">
        <v>63</v>
      </c>
      <c r="M116" s="81" t="s">
        <v>54</v>
      </c>
    </row>
    <row r="117" spans="1:13" x14ac:dyDescent="0.3">
      <c r="A117" s="1" t="s">
        <v>16</v>
      </c>
      <c r="B117" s="1">
        <v>1</v>
      </c>
      <c r="C117" s="2">
        <v>88</v>
      </c>
      <c r="D117" s="2">
        <v>32</v>
      </c>
      <c r="E117" s="25">
        <f>C117*$P$4</f>
        <v>11440</v>
      </c>
      <c r="F117" s="25">
        <f>D117*$P$5</f>
        <v>5760</v>
      </c>
      <c r="G117" s="60" t="s">
        <v>44</v>
      </c>
      <c r="H117" s="60">
        <v>7</v>
      </c>
      <c r="I117" s="60">
        <v>31</v>
      </c>
      <c r="J117" s="60">
        <v>7</v>
      </c>
      <c r="K117" s="60">
        <v>7</v>
      </c>
      <c r="L117" s="60">
        <f>K117*I117</f>
        <v>217</v>
      </c>
      <c r="M117" s="60">
        <f>L117*130</f>
        <v>28210</v>
      </c>
    </row>
    <row r="118" spans="1:13" x14ac:dyDescent="0.3">
      <c r="A118" s="1" t="s">
        <v>17</v>
      </c>
      <c r="B118" s="1">
        <v>2</v>
      </c>
      <c r="C118" s="2">
        <v>90</v>
      </c>
      <c r="D118" s="2">
        <v>80</v>
      </c>
      <c r="E118" s="25">
        <f>C118*$P$4</f>
        <v>11700</v>
      </c>
      <c r="F118" s="25">
        <f>D118*$P$5</f>
        <v>14400</v>
      </c>
      <c r="G118" s="60" t="s">
        <v>45</v>
      </c>
      <c r="H118" s="60">
        <v>5</v>
      </c>
      <c r="I118" s="60">
        <v>23</v>
      </c>
      <c r="J118" s="60">
        <v>5</v>
      </c>
      <c r="K118" s="60">
        <v>5</v>
      </c>
      <c r="L118" s="60">
        <f t="shared" ref="L118:L119" si="18">K118*I118</f>
        <v>115</v>
      </c>
      <c r="M118" s="60">
        <f>L118*130</f>
        <v>14950</v>
      </c>
    </row>
    <row r="119" spans="1:13" x14ac:dyDescent="0.3">
      <c r="A119" s="1" t="s">
        <v>18</v>
      </c>
      <c r="B119" s="1">
        <v>3</v>
      </c>
      <c r="C119" s="2">
        <v>40</v>
      </c>
      <c r="D119" s="2">
        <v>33</v>
      </c>
      <c r="E119" s="25">
        <f>C119*$P$4</f>
        <v>5200</v>
      </c>
      <c r="F119" s="25">
        <f>D119*$P$5</f>
        <v>5940</v>
      </c>
      <c r="G119" s="60" t="s">
        <v>46</v>
      </c>
      <c r="H119" s="60">
        <v>5</v>
      </c>
      <c r="I119" s="60">
        <v>23</v>
      </c>
      <c r="J119" s="60">
        <v>12</v>
      </c>
      <c r="K119" s="60">
        <v>10</v>
      </c>
      <c r="L119" s="60">
        <f t="shared" si="18"/>
        <v>230</v>
      </c>
      <c r="M119" s="60">
        <f>L119*180</f>
        <v>41400</v>
      </c>
    </row>
    <row r="120" spans="1:13" x14ac:dyDescent="0.3">
      <c r="A120" s="1" t="s">
        <v>19</v>
      </c>
      <c r="B120" s="1">
        <v>4</v>
      </c>
      <c r="C120" s="2">
        <v>57</v>
      </c>
      <c r="D120" s="2">
        <v>56</v>
      </c>
      <c r="E120" s="25">
        <f>C120*$P$4</f>
        <v>7410</v>
      </c>
      <c r="F120" s="25">
        <f>D120*$P$5</f>
        <v>10080</v>
      </c>
      <c r="L120" s="43" t="s">
        <v>74</v>
      </c>
      <c r="M120" s="44"/>
    </row>
    <row r="121" spans="1:13" x14ac:dyDescent="0.3">
      <c r="A121" s="1" t="s">
        <v>20</v>
      </c>
      <c r="B121" s="1">
        <v>5</v>
      </c>
      <c r="C121" s="2">
        <v>0</v>
      </c>
      <c r="D121" s="2">
        <v>35</v>
      </c>
      <c r="E121" s="25">
        <f>C121*$P$4</f>
        <v>0</v>
      </c>
      <c r="F121" s="25">
        <f>D121*$P$5</f>
        <v>6300</v>
      </c>
      <c r="L121" s="42" t="s">
        <v>76</v>
      </c>
      <c r="M121" s="42" t="s">
        <v>75</v>
      </c>
    </row>
    <row r="122" spans="1:13" x14ac:dyDescent="0.3">
      <c r="A122" s="23" t="s">
        <v>59</v>
      </c>
      <c r="B122" s="24"/>
      <c r="C122" s="14">
        <f t="shared" ref="C122:D122" si="19">SUM(C117:C121)</f>
        <v>275</v>
      </c>
      <c r="D122" s="14">
        <f t="shared" si="19"/>
        <v>236</v>
      </c>
      <c r="E122" s="25">
        <f t="shared" ref="E122:F122" si="20">SUM(E117:E121)</f>
        <v>35750</v>
      </c>
      <c r="F122" s="25">
        <f t="shared" si="20"/>
        <v>42480</v>
      </c>
      <c r="L122" s="69" t="s">
        <v>101</v>
      </c>
      <c r="M122" s="70" t="s">
        <v>73</v>
      </c>
    </row>
    <row r="123" spans="1:13" ht="28.8" x14ac:dyDescent="0.3">
      <c r="A123" s="29" t="s">
        <v>65</v>
      </c>
      <c r="B123" s="30"/>
      <c r="C123" s="32">
        <f>C107</f>
        <v>14</v>
      </c>
      <c r="D123" s="32">
        <f>E107</f>
        <v>35</v>
      </c>
      <c r="E123" s="32">
        <f>B106</f>
        <v>14580</v>
      </c>
      <c r="F123" s="31" t="str">
        <f>IF(E123&gt;=SUM(M117:M119),"Sufficient","Not Sufficient")</f>
        <v>Not Sufficient</v>
      </c>
      <c r="L123" s="71">
        <f>E123</f>
        <v>14580</v>
      </c>
      <c r="M123" s="72"/>
    </row>
    <row r="124" spans="1:13" ht="43.2" x14ac:dyDescent="0.3">
      <c r="A124" s="53" t="s">
        <v>71</v>
      </c>
      <c r="B124" s="54">
        <f>M130-SUM(M117:M119)</f>
        <v>20020</v>
      </c>
      <c r="C124" s="54" t="s">
        <v>77</v>
      </c>
      <c r="D124" s="54"/>
      <c r="E124" s="49"/>
      <c r="L124" s="73">
        <v>45487</v>
      </c>
      <c r="M124" s="74" t="s">
        <v>82</v>
      </c>
    </row>
    <row r="125" spans="1:13" ht="43.2" x14ac:dyDescent="0.3">
      <c r="A125" s="50" t="s">
        <v>72</v>
      </c>
      <c r="B125" s="51" t="s">
        <v>56</v>
      </c>
      <c r="C125" s="52">
        <f>L117+L118+C123-C122</f>
        <v>71</v>
      </c>
      <c r="D125" s="51" t="s">
        <v>57</v>
      </c>
      <c r="E125" s="52">
        <f>L119+D123-D122</f>
        <v>29</v>
      </c>
      <c r="L125" s="71">
        <v>90000</v>
      </c>
      <c r="M125" s="54" t="s">
        <v>79</v>
      </c>
    </row>
    <row r="126" spans="1:13" x14ac:dyDescent="0.3">
      <c r="L126" s="75"/>
      <c r="M126" s="76"/>
    </row>
    <row r="127" spans="1:13" x14ac:dyDescent="0.3">
      <c r="L127" s="71"/>
      <c r="M127" s="54"/>
    </row>
    <row r="128" spans="1:13" x14ac:dyDescent="0.3">
      <c r="L128" s="75"/>
      <c r="M128" s="76"/>
    </row>
    <row r="129" spans="1:13" x14ac:dyDescent="0.3">
      <c r="L129" s="71"/>
      <c r="M129" s="54"/>
    </row>
    <row r="130" spans="1:13" x14ac:dyDescent="0.3">
      <c r="L130" s="59" t="s">
        <v>59</v>
      </c>
      <c r="M130" s="59">
        <f>L123+L125+L127+L129</f>
        <v>104580</v>
      </c>
    </row>
    <row r="132" spans="1:13" ht="28.8" x14ac:dyDescent="0.55000000000000004">
      <c r="A132" s="38" t="s">
        <v>102</v>
      </c>
      <c r="B132" s="21"/>
      <c r="C132" s="21"/>
      <c r="D132" s="21"/>
      <c r="E132" s="21"/>
      <c r="F132" s="21"/>
      <c r="G132" s="21"/>
      <c r="H132" s="21"/>
      <c r="I132" s="37"/>
      <c r="J132" s="37"/>
      <c r="K132" s="37"/>
      <c r="L132" s="37"/>
      <c r="M132" s="37"/>
    </row>
    <row r="133" spans="1:13" ht="18" x14ac:dyDescent="0.35">
      <c r="A133" s="22" t="s">
        <v>58</v>
      </c>
      <c r="B133" s="22"/>
      <c r="C133" s="22" t="s">
        <v>22</v>
      </c>
      <c r="D133" s="22"/>
      <c r="E133" s="22" t="s">
        <v>23</v>
      </c>
      <c r="F133" s="22"/>
      <c r="G133" s="39" t="s">
        <v>61</v>
      </c>
      <c r="H133" s="39"/>
      <c r="I133" s="39"/>
      <c r="J133" s="39"/>
      <c r="K133" s="39"/>
      <c r="L133" s="39"/>
      <c r="M133" s="39"/>
    </row>
    <row r="134" spans="1:13" ht="41.4" x14ac:dyDescent="0.3">
      <c r="A134" s="6" t="s">
        <v>12</v>
      </c>
      <c r="B134" s="6" t="s">
        <v>13</v>
      </c>
      <c r="C134" s="3" t="s">
        <v>56</v>
      </c>
      <c r="D134" s="3" t="s">
        <v>57</v>
      </c>
      <c r="E134" s="25" t="s">
        <v>56</v>
      </c>
      <c r="F134" s="25" t="s">
        <v>57</v>
      </c>
      <c r="G134" s="77" t="s">
        <v>39</v>
      </c>
      <c r="H134" s="78" t="s">
        <v>70</v>
      </c>
      <c r="I134" s="79" t="s">
        <v>40</v>
      </c>
      <c r="J134" s="80" t="s">
        <v>42</v>
      </c>
      <c r="K134" s="79" t="s">
        <v>62</v>
      </c>
      <c r="L134" s="81" t="s">
        <v>63</v>
      </c>
      <c r="M134" s="81" t="s">
        <v>54</v>
      </c>
    </row>
    <row r="135" spans="1:13" x14ac:dyDescent="0.3">
      <c r="A135" s="1" t="s">
        <v>16</v>
      </c>
      <c r="B135" s="1">
        <v>1</v>
      </c>
      <c r="C135" s="2">
        <v>124</v>
      </c>
      <c r="D135" s="2">
        <v>36</v>
      </c>
      <c r="E135" s="25">
        <f>C135*$P$4</f>
        <v>16120</v>
      </c>
      <c r="F135" s="25">
        <f>D135*$P$5</f>
        <v>6480</v>
      </c>
      <c r="G135" s="60" t="s">
        <v>44</v>
      </c>
      <c r="H135" s="60">
        <v>7</v>
      </c>
      <c r="I135" s="60">
        <v>31</v>
      </c>
      <c r="J135" s="60">
        <v>7</v>
      </c>
      <c r="K135" s="60">
        <v>7</v>
      </c>
      <c r="L135" s="60">
        <f>K135*I135</f>
        <v>217</v>
      </c>
      <c r="M135" s="60">
        <f>L135*130</f>
        <v>28210</v>
      </c>
    </row>
    <row r="136" spans="1:13" x14ac:dyDescent="0.3">
      <c r="A136" s="1" t="s">
        <v>17</v>
      </c>
      <c r="B136" s="1">
        <v>2</v>
      </c>
      <c r="C136" s="2">
        <v>135</v>
      </c>
      <c r="D136" s="2">
        <v>110</v>
      </c>
      <c r="E136" s="25">
        <f>C136*$P$4</f>
        <v>17550</v>
      </c>
      <c r="F136" s="25">
        <f>D136*$P$5</f>
        <v>19800</v>
      </c>
      <c r="G136" s="60" t="s">
        <v>45</v>
      </c>
      <c r="H136" s="60">
        <v>6</v>
      </c>
      <c r="I136" s="60">
        <v>26</v>
      </c>
      <c r="J136" s="60">
        <v>5</v>
      </c>
      <c r="K136" s="60">
        <v>5</v>
      </c>
      <c r="L136" s="60">
        <f t="shared" ref="L136:L137" si="21">K136*I136</f>
        <v>130</v>
      </c>
      <c r="M136" s="60">
        <f>L136*130</f>
        <v>16900</v>
      </c>
    </row>
    <row r="137" spans="1:13" x14ac:dyDescent="0.3">
      <c r="A137" s="1" t="s">
        <v>18</v>
      </c>
      <c r="B137" s="1">
        <v>3</v>
      </c>
      <c r="C137" s="2">
        <v>76</v>
      </c>
      <c r="D137" s="2">
        <v>37</v>
      </c>
      <c r="E137" s="25">
        <f>C137*$P$4</f>
        <v>9880</v>
      </c>
      <c r="F137" s="25">
        <f>D137*$P$5</f>
        <v>6660</v>
      </c>
      <c r="G137" s="60" t="s">
        <v>46</v>
      </c>
      <c r="H137" s="60">
        <v>6</v>
      </c>
      <c r="I137" s="60">
        <v>26</v>
      </c>
      <c r="J137" s="60">
        <v>12</v>
      </c>
      <c r="K137" s="60">
        <v>11</v>
      </c>
      <c r="L137" s="60">
        <f t="shared" si="21"/>
        <v>286</v>
      </c>
      <c r="M137" s="60">
        <f>L137*180</f>
        <v>51480</v>
      </c>
    </row>
    <row r="138" spans="1:13" x14ac:dyDescent="0.3">
      <c r="A138" s="1" t="s">
        <v>19</v>
      </c>
      <c r="B138" s="1">
        <v>4</v>
      </c>
      <c r="C138" s="2">
        <v>76</v>
      </c>
      <c r="D138" s="2">
        <v>62</v>
      </c>
      <c r="E138" s="25">
        <f>C138*$P$4</f>
        <v>9880</v>
      </c>
      <c r="F138" s="25">
        <f>D138*$P$5</f>
        <v>11160</v>
      </c>
      <c r="L138" s="43" t="s">
        <v>74</v>
      </c>
      <c r="M138" s="44"/>
    </row>
    <row r="139" spans="1:13" x14ac:dyDescent="0.3">
      <c r="A139" s="1" t="s">
        <v>20</v>
      </c>
      <c r="B139" s="1">
        <v>5</v>
      </c>
      <c r="C139" s="2">
        <v>0</v>
      </c>
      <c r="D139" s="2">
        <v>39</v>
      </c>
      <c r="E139" s="25">
        <f>C139*$P$4</f>
        <v>0</v>
      </c>
      <c r="F139" s="25">
        <f>D139*$P$5</f>
        <v>7020</v>
      </c>
      <c r="L139" s="42" t="s">
        <v>76</v>
      </c>
      <c r="M139" s="42" t="s">
        <v>75</v>
      </c>
    </row>
    <row r="140" spans="1:13" x14ac:dyDescent="0.3">
      <c r="A140" s="23" t="s">
        <v>59</v>
      </c>
      <c r="B140" s="24"/>
      <c r="C140" s="14">
        <v>411</v>
      </c>
      <c r="D140" s="14">
        <v>284</v>
      </c>
      <c r="E140" s="25">
        <f t="shared" ref="E140:F140" si="22">SUM(E135:E139)</f>
        <v>53430</v>
      </c>
      <c r="F140" s="25">
        <f t="shared" si="22"/>
        <v>51120</v>
      </c>
      <c r="L140" s="69" t="s">
        <v>103</v>
      </c>
      <c r="M140" s="70" t="s">
        <v>73</v>
      </c>
    </row>
    <row r="141" spans="1:13" ht="28.8" x14ac:dyDescent="0.3">
      <c r="A141" s="29" t="s">
        <v>65</v>
      </c>
      <c r="B141" s="30"/>
      <c r="C141" s="32">
        <f>C125</f>
        <v>71</v>
      </c>
      <c r="D141" s="32">
        <f>E125</f>
        <v>29</v>
      </c>
      <c r="E141" s="32">
        <f>B124</f>
        <v>20020</v>
      </c>
      <c r="F141" s="31" t="str">
        <f>IF(E141&gt;=SUM(M135:M137),"Sufficient","Not Sufficient")</f>
        <v>Not Sufficient</v>
      </c>
      <c r="L141" s="71">
        <f>E141</f>
        <v>20020</v>
      </c>
      <c r="M141" s="72"/>
    </row>
    <row r="142" spans="1:13" ht="43.2" x14ac:dyDescent="0.3">
      <c r="A142" s="53" t="s">
        <v>71</v>
      </c>
      <c r="B142" s="54">
        <f>M148-SUM(M135:M137)</f>
        <v>3430</v>
      </c>
      <c r="C142" s="54" t="s">
        <v>77</v>
      </c>
      <c r="D142" s="54"/>
      <c r="E142" s="49"/>
      <c r="L142" s="73">
        <v>45518</v>
      </c>
      <c r="M142" s="74" t="s">
        <v>82</v>
      </c>
    </row>
    <row r="143" spans="1:13" ht="43.2" x14ac:dyDescent="0.3">
      <c r="A143" s="50" t="s">
        <v>72</v>
      </c>
      <c r="B143" s="51" t="s">
        <v>56</v>
      </c>
      <c r="C143" s="52">
        <f>L135+L136+C141-C140</f>
        <v>7</v>
      </c>
      <c r="D143" s="51" t="s">
        <v>57</v>
      </c>
      <c r="E143" s="52">
        <f>L137+D141-D140</f>
        <v>31</v>
      </c>
      <c r="L143" s="71">
        <v>80000</v>
      </c>
      <c r="M143" s="54" t="s">
        <v>79</v>
      </c>
    </row>
    <row r="144" spans="1:13" x14ac:dyDescent="0.3">
      <c r="L144" s="75"/>
      <c r="M144" s="76"/>
    </row>
    <row r="145" spans="1:13" x14ac:dyDescent="0.3">
      <c r="L145" s="71"/>
      <c r="M145" s="54"/>
    </row>
    <row r="146" spans="1:13" x14ac:dyDescent="0.3">
      <c r="L146" s="75"/>
      <c r="M146" s="76"/>
    </row>
    <row r="147" spans="1:13" x14ac:dyDescent="0.3">
      <c r="L147" s="71"/>
      <c r="M147" s="54"/>
    </row>
    <row r="148" spans="1:13" x14ac:dyDescent="0.3">
      <c r="L148" s="59" t="s">
        <v>59</v>
      </c>
      <c r="M148" s="59">
        <f>L141+L143+L145+L147</f>
        <v>100020</v>
      </c>
    </row>
    <row r="150" spans="1:13" ht="28.8" x14ac:dyDescent="0.55000000000000004">
      <c r="A150" s="38" t="s">
        <v>104</v>
      </c>
      <c r="B150" s="21"/>
      <c r="C150" s="21"/>
      <c r="D150" s="21"/>
      <c r="E150" s="21"/>
      <c r="F150" s="21"/>
      <c r="G150" s="21"/>
      <c r="H150" s="21"/>
      <c r="I150" s="37"/>
      <c r="J150" s="37"/>
      <c r="K150" s="37"/>
      <c r="L150" s="37"/>
      <c r="M150" s="37"/>
    </row>
    <row r="151" spans="1:13" ht="18" x14ac:dyDescent="0.35">
      <c r="A151" s="22" t="s">
        <v>58</v>
      </c>
      <c r="B151" s="22"/>
      <c r="C151" s="22" t="s">
        <v>22</v>
      </c>
      <c r="D151" s="22"/>
      <c r="E151" s="22" t="s">
        <v>23</v>
      </c>
      <c r="F151" s="22"/>
      <c r="G151" s="39" t="s">
        <v>61</v>
      </c>
      <c r="H151" s="39"/>
      <c r="I151" s="39"/>
      <c r="J151" s="39"/>
      <c r="K151" s="39"/>
      <c r="L151" s="39"/>
      <c r="M151" s="39"/>
    </row>
    <row r="152" spans="1:13" ht="41.4" x14ac:dyDescent="0.3">
      <c r="A152" s="6" t="s">
        <v>12</v>
      </c>
      <c r="B152" s="6" t="s">
        <v>13</v>
      </c>
      <c r="C152" s="3" t="s">
        <v>56</v>
      </c>
      <c r="D152" s="3" t="s">
        <v>57</v>
      </c>
      <c r="E152" s="25" t="s">
        <v>56</v>
      </c>
      <c r="F152" s="25" t="s">
        <v>57</v>
      </c>
      <c r="G152" s="77" t="s">
        <v>39</v>
      </c>
      <c r="H152" s="78" t="s">
        <v>70</v>
      </c>
      <c r="I152" s="79" t="s">
        <v>40</v>
      </c>
      <c r="J152" s="80" t="s">
        <v>42</v>
      </c>
      <c r="K152" s="79" t="s">
        <v>62</v>
      </c>
      <c r="L152" s="81" t="s">
        <v>63</v>
      </c>
      <c r="M152" s="81" t="s">
        <v>54</v>
      </c>
    </row>
    <row r="153" spans="1:13" x14ac:dyDescent="0.3">
      <c r="A153" s="1" t="s">
        <v>16</v>
      </c>
      <c r="B153" s="1">
        <v>1</v>
      </c>
      <c r="C153" s="2">
        <v>130</v>
      </c>
      <c r="D153" s="2">
        <v>52</v>
      </c>
      <c r="E153" s="25">
        <f>C153*$P$4</f>
        <v>16900</v>
      </c>
      <c r="F153" s="25">
        <f>D153*$P$5</f>
        <v>9360</v>
      </c>
      <c r="G153" s="60" t="s">
        <v>44</v>
      </c>
      <c r="H153" s="60">
        <v>5</v>
      </c>
      <c r="I153" s="60">
        <v>22</v>
      </c>
      <c r="J153" s="60">
        <v>7</v>
      </c>
      <c r="K153" s="60">
        <v>7</v>
      </c>
      <c r="L153" s="60">
        <f>K153*I153</f>
        <v>154</v>
      </c>
      <c r="M153" s="60">
        <f>L153*130</f>
        <v>20020</v>
      </c>
    </row>
    <row r="154" spans="1:13" x14ac:dyDescent="0.3">
      <c r="A154" s="1" t="s">
        <v>17</v>
      </c>
      <c r="B154" s="1">
        <v>2</v>
      </c>
      <c r="C154" s="2">
        <v>92</v>
      </c>
      <c r="D154" s="2">
        <v>60</v>
      </c>
      <c r="E154" s="25">
        <f>C154*$P$4</f>
        <v>11960</v>
      </c>
      <c r="F154" s="25">
        <f>D154*$P$5</f>
        <v>10800</v>
      </c>
      <c r="G154" s="60" t="s">
        <v>45</v>
      </c>
      <c r="H154" s="60">
        <v>5</v>
      </c>
      <c r="I154" s="60">
        <v>22</v>
      </c>
      <c r="J154" s="60">
        <v>5</v>
      </c>
      <c r="K154" s="60">
        <v>5</v>
      </c>
      <c r="L154" s="60">
        <f t="shared" ref="L154:L155" si="23">K154*I154</f>
        <v>110</v>
      </c>
      <c r="M154" s="60">
        <f>L154*130</f>
        <v>14300</v>
      </c>
    </row>
    <row r="155" spans="1:13" x14ac:dyDescent="0.3">
      <c r="A155" s="1" t="s">
        <v>18</v>
      </c>
      <c r="B155" s="1">
        <v>3</v>
      </c>
      <c r="C155" s="2">
        <v>22</v>
      </c>
      <c r="D155" s="2">
        <v>34</v>
      </c>
      <c r="E155" s="25">
        <f>C155*$P$4</f>
        <v>2860</v>
      </c>
      <c r="F155" s="25">
        <f>D155*$P$5</f>
        <v>6120</v>
      </c>
      <c r="G155" s="60" t="s">
        <v>46</v>
      </c>
      <c r="H155" s="60">
        <v>5</v>
      </c>
      <c r="I155" s="60">
        <v>22</v>
      </c>
      <c r="J155" s="60">
        <v>12</v>
      </c>
      <c r="K155" s="60">
        <v>9</v>
      </c>
      <c r="L155" s="60">
        <f t="shared" si="23"/>
        <v>198</v>
      </c>
      <c r="M155" s="60">
        <f>L155*180</f>
        <v>35640</v>
      </c>
    </row>
    <row r="156" spans="1:13" x14ac:dyDescent="0.3">
      <c r="A156" s="1" t="s">
        <v>19</v>
      </c>
      <c r="B156" s="1">
        <v>4</v>
      </c>
      <c r="C156" s="2">
        <v>17</v>
      </c>
      <c r="D156" s="2">
        <v>30</v>
      </c>
      <c r="E156" s="25">
        <f>C156*$P$4</f>
        <v>2210</v>
      </c>
      <c r="F156" s="25">
        <f>D156*$P$5</f>
        <v>5400</v>
      </c>
      <c r="L156" s="43" t="s">
        <v>74</v>
      </c>
      <c r="M156" s="44"/>
    </row>
    <row r="157" spans="1:13" x14ac:dyDescent="0.3">
      <c r="A157" s="1" t="s">
        <v>20</v>
      </c>
      <c r="B157" s="1">
        <v>5</v>
      </c>
      <c r="C157" s="2">
        <v>0</v>
      </c>
      <c r="D157" s="2">
        <v>36</v>
      </c>
      <c r="E157" s="25">
        <f>C157*$P$4</f>
        <v>0</v>
      </c>
      <c r="F157" s="25">
        <f>D157*$P$5</f>
        <v>6480</v>
      </c>
      <c r="L157" s="42" t="s">
        <v>76</v>
      </c>
      <c r="M157" s="42" t="s">
        <v>75</v>
      </c>
    </row>
    <row r="158" spans="1:13" x14ac:dyDescent="0.3">
      <c r="A158" s="23" t="s">
        <v>59</v>
      </c>
      <c r="B158" s="24"/>
      <c r="C158" s="14">
        <f t="shared" ref="C158:D158" si="24">SUM(C153:C157)</f>
        <v>261</v>
      </c>
      <c r="D158" s="14">
        <f t="shared" si="24"/>
        <v>212</v>
      </c>
      <c r="E158" s="25">
        <f t="shared" ref="E158:F158" si="25">SUM(E153:E157)</f>
        <v>33930</v>
      </c>
      <c r="F158" s="25">
        <f t="shared" si="25"/>
        <v>38160</v>
      </c>
      <c r="L158" s="69" t="s">
        <v>105</v>
      </c>
      <c r="M158" s="70" t="s">
        <v>73</v>
      </c>
    </row>
    <row r="159" spans="1:13" ht="28.8" x14ac:dyDescent="0.3">
      <c r="A159" s="29" t="s">
        <v>65</v>
      </c>
      <c r="B159" s="30"/>
      <c r="C159" s="32">
        <f>C143</f>
        <v>7</v>
      </c>
      <c r="D159" s="32">
        <f>E143</f>
        <v>31</v>
      </c>
      <c r="E159" s="32">
        <f>B142</f>
        <v>3430</v>
      </c>
      <c r="F159" s="31" t="str">
        <f>IF(E159&gt;=SUM(M153:M155),"Sufficient","Not Sufficient")</f>
        <v>Not Sufficient</v>
      </c>
      <c r="L159" s="71">
        <f>E159</f>
        <v>3430</v>
      </c>
      <c r="M159" s="72"/>
    </row>
    <row r="160" spans="1:13" ht="43.2" x14ac:dyDescent="0.3">
      <c r="A160" s="53" t="s">
        <v>71</v>
      </c>
      <c r="B160" s="54">
        <f>M166-SUM(M153:M155)</f>
        <v>3470</v>
      </c>
      <c r="C160" s="54" t="s">
        <v>77</v>
      </c>
      <c r="D160" s="54"/>
      <c r="E160" s="49"/>
      <c r="L160" s="73">
        <v>45549</v>
      </c>
      <c r="M160" s="74" t="s">
        <v>82</v>
      </c>
    </row>
    <row r="161" spans="1:13" ht="43.2" x14ac:dyDescent="0.3">
      <c r="A161" s="50" t="s">
        <v>72</v>
      </c>
      <c r="B161" s="51" t="s">
        <v>56</v>
      </c>
      <c r="C161" s="52">
        <f>L153+L154+C159-C158</f>
        <v>10</v>
      </c>
      <c r="D161" s="51" t="s">
        <v>57</v>
      </c>
      <c r="E161" s="52">
        <f>L155+D159-D158</f>
        <v>17</v>
      </c>
      <c r="L161" s="71">
        <v>70000</v>
      </c>
      <c r="M161" s="54" t="s">
        <v>79</v>
      </c>
    </row>
    <row r="162" spans="1:13" x14ac:dyDescent="0.3">
      <c r="L162" s="75"/>
      <c r="M162" s="76"/>
    </row>
    <row r="163" spans="1:13" x14ac:dyDescent="0.3">
      <c r="L163" s="71"/>
      <c r="M163" s="54"/>
    </row>
    <row r="164" spans="1:13" x14ac:dyDescent="0.3">
      <c r="L164" s="75"/>
      <c r="M164" s="76"/>
    </row>
    <row r="165" spans="1:13" x14ac:dyDescent="0.3">
      <c r="L165" s="71"/>
      <c r="M165" s="54"/>
    </row>
    <row r="166" spans="1:13" x14ac:dyDescent="0.3">
      <c r="L166" s="59" t="s">
        <v>59</v>
      </c>
      <c r="M166" s="59">
        <f>L159+L161+L163+L165</f>
        <v>73430</v>
      </c>
    </row>
    <row r="168" spans="1:13" ht="28.8" x14ac:dyDescent="0.55000000000000004">
      <c r="A168" s="38" t="s">
        <v>106</v>
      </c>
      <c r="B168" s="21"/>
      <c r="C168" s="21"/>
      <c r="D168" s="21"/>
      <c r="E168" s="21"/>
      <c r="F168" s="21"/>
      <c r="G168" s="21"/>
      <c r="H168" s="21"/>
      <c r="I168" s="37"/>
      <c r="J168" s="37"/>
      <c r="K168" s="37"/>
      <c r="L168" s="37"/>
      <c r="M168" s="37"/>
    </row>
    <row r="169" spans="1:13" ht="18" x14ac:dyDescent="0.35">
      <c r="A169" s="22" t="s">
        <v>58</v>
      </c>
      <c r="B169" s="22"/>
      <c r="C169" s="22" t="s">
        <v>22</v>
      </c>
      <c r="D169" s="22"/>
      <c r="E169" s="22" t="s">
        <v>23</v>
      </c>
      <c r="F169" s="22"/>
      <c r="G169" s="39" t="s">
        <v>61</v>
      </c>
      <c r="H169" s="39"/>
      <c r="I169" s="39"/>
      <c r="J169" s="39"/>
      <c r="K169" s="39"/>
      <c r="L169" s="39"/>
      <c r="M169" s="39"/>
    </row>
    <row r="170" spans="1:13" ht="41.4" x14ac:dyDescent="0.3">
      <c r="A170" s="6" t="s">
        <v>12</v>
      </c>
      <c r="B170" s="6" t="s">
        <v>13</v>
      </c>
      <c r="C170" s="3" t="s">
        <v>56</v>
      </c>
      <c r="D170" s="3" t="s">
        <v>57</v>
      </c>
      <c r="E170" s="25" t="s">
        <v>56</v>
      </c>
      <c r="F170" s="25" t="s">
        <v>57</v>
      </c>
      <c r="G170" s="77" t="s">
        <v>39</v>
      </c>
      <c r="H170" s="78" t="s">
        <v>70</v>
      </c>
      <c r="I170" s="79" t="s">
        <v>40</v>
      </c>
      <c r="J170" s="80" t="s">
        <v>42</v>
      </c>
      <c r="K170" s="79" t="s">
        <v>62</v>
      </c>
      <c r="L170" s="81" t="s">
        <v>63</v>
      </c>
      <c r="M170" s="81" t="s">
        <v>54</v>
      </c>
    </row>
    <row r="171" spans="1:13" x14ac:dyDescent="0.3">
      <c r="A171" s="1" t="s">
        <v>16</v>
      </c>
      <c r="B171" s="1">
        <v>1</v>
      </c>
      <c r="C171" s="2">
        <v>130</v>
      </c>
      <c r="D171" s="2">
        <v>52</v>
      </c>
      <c r="E171" s="25">
        <f>C171*$P$4</f>
        <v>16900</v>
      </c>
      <c r="F171" s="25">
        <f>D171*$P$5</f>
        <v>9360</v>
      </c>
      <c r="G171" s="60" t="s">
        <v>44</v>
      </c>
      <c r="H171" s="60">
        <v>5</v>
      </c>
      <c r="I171" s="60">
        <v>22</v>
      </c>
      <c r="J171" s="60">
        <v>7</v>
      </c>
      <c r="K171" s="60">
        <v>7</v>
      </c>
      <c r="L171" s="60">
        <f>K171*I171</f>
        <v>154</v>
      </c>
      <c r="M171" s="60">
        <f>L171*130</f>
        <v>20020</v>
      </c>
    </row>
    <row r="172" spans="1:13" x14ac:dyDescent="0.3">
      <c r="A172" s="1" t="s">
        <v>17</v>
      </c>
      <c r="B172" s="1">
        <v>2</v>
      </c>
      <c r="C172" s="2">
        <v>92</v>
      </c>
      <c r="D172" s="2">
        <v>60</v>
      </c>
      <c r="E172" s="25">
        <f>C172*$P$4</f>
        <v>11960</v>
      </c>
      <c r="F172" s="25">
        <f>D172*$P$5</f>
        <v>10800</v>
      </c>
      <c r="G172" s="60" t="s">
        <v>45</v>
      </c>
      <c r="H172" s="60">
        <v>5</v>
      </c>
      <c r="I172" s="60">
        <v>22</v>
      </c>
      <c r="J172" s="60">
        <v>5</v>
      </c>
      <c r="K172" s="60">
        <v>5</v>
      </c>
      <c r="L172" s="60">
        <f t="shared" ref="L172:L173" si="26">K172*I172</f>
        <v>110</v>
      </c>
      <c r="M172" s="60">
        <f>L172*130</f>
        <v>14300</v>
      </c>
    </row>
    <row r="173" spans="1:13" x14ac:dyDescent="0.3">
      <c r="A173" s="1" t="s">
        <v>18</v>
      </c>
      <c r="B173" s="1">
        <v>3</v>
      </c>
      <c r="C173" s="2">
        <v>22</v>
      </c>
      <c r="D173" s="2">
        <v>34</v>
      </c>
      <c r="E173" s="25">
        <f>C173*$P$4</f>
        <v>2860</v>
      </c>
      <c r="F173" s="25">
        <f>D173*$P$5</f>
        <v>6120</v>
      </c>
      <c r="G173" s="60" t="s">
        <v>46</v>
      </c>
      <c r="H173" s="60">
        <v>5</v>
      </c>
      <c r="I173" s="60">
        <v>22</v>
      </c>
      <c r="J173" s="60">
        <v>12</v>
      </c>
      <c r="K173" s="60">
        <v>10</v>
      </c>
      <c r="L173" s="60">
        <f t="shared" si="26"/>
        <v>220</v>
      </c>
      <c r="M173" s="60">
        <f>L173*180</f>
        <v>39600</v>
      </c>
    </row>
    <row r="174" spans="1:13" x14ac:dyDescent="0.3">
      <c r="A174" s="1" t="s">
        <v>19</v>
      </c>
      <c r="B174" s="1">
        <v>4</v>
      </c>
      <c r="C174" s="2">
        <v>17</v>
      </c>
      <c r="D174" s="2">
        <v>30</v>
      </c>
      <c r="E174" s="25">
        <f>C174*$P$4</f>
        <v>2210</v>
      </c>
      <c r="F174" s="25">
        <f>D174*$P$5</f>
        <v>5400</v>
      </c>
      <c r="L174" s="43" t="s">
        <v>74</v>
      </c>
      <c r="M174" s="44"/>
    </row>
    <row r="175" spans="1:13" x14ac:dyDescent="0.3">
      <c r="A175" s="1" t="s">
        <v>20</v>
      </c>
      <c r="B175" s="1">
        <v>5</v>
      </c>
      <c r="C175" s="2">
        <v>0</v>
      </c>
      <c r="D175" s="2">
        <v>36</v>
      </c>
      <c r="E175" s="25">
        <f>C175*$P$4</f>
        <v>0</v>
      </c>
      <c r="F175" s="25">
        <f>D175*$P$5</f>
        <v>6480</v>
      </c>
      <c r="L175" s="42" t="s">
        <v>76</v>
      </c>
      <c r="M175" s="42" t="s">
        <v>75</v>
      </c>
    </row>
    <row r="176" spans="1:13" x14ac:dyDescent="0.3">
      <c r="A176" s="23" t="s">
        <v>59</v>
      </c>
      <c r="B176" s="24"/>
      <c r="C176" s="14">
        <f t="shared" ref="C176:D176" si="27">SUM(C171:C175)</f>
        <v>261</v>
      </c>
      <c r="D176" s="14">
        <f t="shared" si="27"/>
        <v>212</v>
      </c>
      <c r="E176" s="25">
        <f t="shared" ref="E176:F176" si="28">SUM(E171:E175)</f>
        <v>33930</v>
      </c>
      <c r="F176" s="25">
        <f t="shared" si="28"/>
        <v>38160</v>
      </c>
      <c r="L176" s="69" t="s">
        <v>107</v>
      </c>
      <c r="M176" s="70" t="s">
        <v>73</v>
      </c>
    </row>
    <row r="177" spans="1:13" ht="28.8" x14ac:dyDescent="0.3">
      <c r="A177" s="29" t="s">
        <v>65</v>
      </c>
      <c r="B177" s="30"/>
      <c r="C177" s="32">
        <f>C161</f>
        <v>10</v>
      </c>
      <c r="D177" s="32">
        <f>E161</f>
        <v>17</v>
      </c>
      <c r="E177" s="32">
        <f>B160</f>
        <v>3470</v>
      </c>
      <c r="F177" s="31" t="str">
        <f>IF(E177&gt;=SUM(M171:M173),"Sufficient","Not Sufficient")</f>
        <v>Not Sufficient</v>
      </c>
      <c r="L177" s="71">
        <f>E177</f>
        <v>3470</v>
      </c>
      <c r="M177" s="72"/>
    </row>
    <row r="178" spans="1:13" ht="43.2" x14ac:dyDescent="0.3">
      <c r="A178" s="53" t="s">
        <v>71</v>
      </c>
      <c r="B178" s="54">
        <f>M184-SUM(M171:M173)</f>
        <v>9550</v>
      </c>
      <c r="C178" s="54" t="s">
        <v>77</v>
      </c>
      <c r="D178" s="54"/>
      <c r="E178" s="49"/>
      <c r="L178" s="73">
        <v>45579</v>
      </c>
      <c r="M178" s="74" t="s">
        <v>82</v>
      </c>
    </row>
    <row r="179" spans="1:13" ht="43.2" x14ac:dyDescent="0.3">
      <c r="A179" s="50" t="s">
        <v>72</v>
      </c>
      <c r="B179" s="51" t="s">
        <v>56</v>
      </c>
      <c r="C179" s="52">
        <f>L171+L172+C177-C176</f>
        <v>13</v>
      </c>
      <c r="D179" s="51" t="s">
        <v>57</v>
      </c>
      <c r="E179" s="52">
        <f>L173+D177-D176</f>
        <v>25</v>
      </c>
      <c r="L179" s="71">
        <v>80000</v>
      </c>
      <c r="M179" s="54" t="s">
        <v>79</v>
      </c>
    </row>
    <row r="180" spans="1:13" x14ac:dyDescent="0.3">
      <c r="L180" s="75"/>
      <c r="M180" s="76"/>
    </row>
    <row r="181" spans="1:13" x14ac:dyDescent="0.3">
      <c r="L181" s="71"/>
      <c r="M181" s="54"/>
    </row>
    <row r="182" spans="1:13" x14ac:dyDescent="0.3">
      <c r="L182" s="75"/>
      <c r="M182" s="76"/>
    </row>
    <row r="183" spans="1:13" x14ac:dyDescent="0.3">
      <c r="L183" s="71"/>
      <c r="M183" s="54"/>
    </row>
    <row r="184" spans="1:13" x14ac:dyDescent="0.3">
      <c r="L184" s="59" t="s">
        <v>59</v>
      </c>
      <c r="M184" s="59">
        <f>L177+L179+L181+L183</f>
        <v>83470</v>
      </c>
    </row>
    <row r="186" spans="1:13" ht="28.8" x14ac:dyDescent="0.55000000000000004">
      <c r="A186" s="38" t="s">
        <v>108</v>
      </c>
      <c r="B186" s="21"/>
      <c r="C186" s="21"/>
      <c r="D186" s="21"/>
      <c r="E186" s="21"/>
      <c r="F186" s="21"/>
      <c r="G186" s="21"/>
      <c r="H186" s="21"/>
      <c r="I186" s="37"/>
      <c r="J186" s="37"/>
      <c r="K186" s="37"/>
      <c r="L186" s="37"/>
      <c r="M186" s="37"/>
    </row>
    <row r="187" spans="1:13" ht="18" x14ac:dyDescent="0.35">
      <c r="A187" s="22" t="s">
        <v>58</v>
      </c>
      <c r="B187" s="22"/>
      <c r="C187" s="22" t="s">
        <v>22</v>
      </c>
      <c r="D187" s="22"/>
      <c r="E187" s="22" t="s">
        <v>23</v>
      </c>
      <c r="F187" s="22"/>
      <c r="G187" s="39" t="s">
        <v>61</v>
      </c>
      <c r="H187" s="39"/>
      <c r="I187" s="39"/>
      <c r="J187" s="39"/>
      <c r="K187" s="39"/>
      <c r="L187" s="39"/>
      <c r="M187" s="39"/>
    </row>
    <row r="188" spans="1:13" ht="41.4" x14ac:dyDescent="0.3">
      <c r="A188" s="6" t="s">
        <v>12</v>
      </c>
      <c r="B188" s="6" t="s">
        <v>13</v>
      </c>
      <c r="C188" s="3" t="s">
        <v>56</v>
      </c>
      <c r="D188" s="3" t="s">
        <v>57</v>
      </c>
      <c r="E188" s="25" t="s">
        <v>56</v>
      </c>
      <c r="F188" s="25" t="s">
        <v>57</v>
      </c>
      <c r="G188" s="77" t="s">
        <v>39</v>
      </c>
      <c r="H188" s="78" t="s">
        <v>70</v>
      </c>
      <c r="I188" s="79" t="s">
        <v>40</v>
      </c>
      <c r="J188" s="80" t="s">
        <v>42</v>
      </c>
      <c r="K188" s="79" t="s">
        <v>62</v>
      </c>
      <c r="L188" s="81" t="s">
        <v>63</v>
      </c>
      <c r="M188" s="81" t="s">
        <v>54</v>
      </c>
    </row>
    <row r="189" spans="1:13" x14ac:dyDescent="0.3">
      <c r="A189" s="1" t="s">
        <v>16</v>
      </c>
      <c r="B189" s="1">
        <v>1</v>
      </c>
      <c r="C189" s="2">
        <v>130</v>
      </c>
      <c r="D189" s="2">
        <v>52</v>
      </c>
      <c r="E189" s="25">
        <f>C189*$P$4</f>
        <v>16900</v>
      </c>
      <c r="F189" s="25">
        <f>D189*$P$5</f>
        <v>9360</v>
      </c>
      <c r="G189" s="60" t="s">
        <v>44</v>
      </c>
      <c r="H189" s="60">
        <v>6</v>
      </c>
      <c r="I189" s="60">
        <v>25</v>
      </c>
      <c r="J189" s="60">
        <v>7</v>
      </c>
      <c r="K189" s="60">
        <v>7</v>
      </c>
      <c r="L189" s="60">
        <f>K189*I189</f>
        <v>175</v>
      </c>
      <c r="M189" s="60">
        <f>L189*130</f>
        <v>22750</v>
      </c>
    </row>
    <row r="190" spans="1:13" x14ac:dyDescent="0.3">
      <c r="A190" s="1" t="s">
        <v>17</v>
      </c>
      <c r="B190" s="1">
        <v>2</v>
      </c>
      <c r="C190" s="2">
        <v>92</v>
      </c>
      <c r="D190" s="2">
        <v>60</v>
      </c>
      <c r="E190" s="25">
        <f>C190*$P$4</f>
        <v>11960</v>
      </c>
      <c r="F190" s="25">
        <f>D190*$P$5</f>
        <v>10800</v>
      </c>
      <c r="G190" s="60" t="s">
        <v>45</v>
      </c>
      <c r="H190" s="60">
        <v>5</v>
      </c>
      <c r="I190" s="60">
        <v>21</v>
      </c>
      <c r="J190" s="60">
        <v>5</v>
      </c>
      <c r="K190" s="60">
        <v>5</v>
      </c>
      <c r="L190" s="60">
        <f t="shared" ref="L190:L191" si="29">K190*I190</f>
        <v>105</v>
      </c>
      <c r="M190" s="60">
        <f>L190*130</f>
        <v>13650</v>
      </c>
    </row>
    <row r="191" spans="1:13" x14ac:dyDescent="0.3">
      <c r="A191" s="1" t="s">
        <v>18</v>
      </c>
      <c r="B191" s="1">
        <v>3</v>
      </c>
      <c r="C191" s="2">
        <v>22</v>
      </c>
      <c r="D191" s="2">
        <v>34</v>
      </c>
      <c r="E191" s="25">
        <f>C191*$P$4</f>
        <v>2860</v>
      </c>
      <c r="F191" s="25">
        <f>D191*$P$5</f>
        <v>6120</v>
      </c>
      <c r="G191" s="60" t="s">
        <v>46</v>
      </c>
      <c r="H191" s="60">
        <v>5</v>
      </c>
      <c r="I191" s="60">
        <v>21</v>
      </c>
      <c r="J191" s="60">
        <v>12</v>
      </c>
      <c r="K191" s="60">
        <v>10</v>
      </c>
      <c r="L191" s="60">
        <f t="shared" si="29"/>
        <v>210</v>
      </c>
      <c r="M191" s="60">
        <f>L191*180</f>
        <v>37800</v>
      </c>
    </row>
    <row r="192" spans="1:13" x14ac:dyDescent="0.3">
      <c r="A192" s="1" t="s">
        <v>19</v>
      </c>
      <c r="B192" s="1">
        <v>4</v>
      </c>
      <c r="C192" s="2">
        <v>17</v>
      </c>
      <c r="D192" s="2">
        <v>30</v>
      </c>
      <c r="E192" s="25">
        <f>C192*$P$4</f>
        <v>2210</v>
      </c>
      <c r="F192" s="25">
        <f>D192*$P$5</f>
        <v>5400</v>
      </c>
      <c r="L192" s="43" t="s">
        <v>74</v>
      </c>
      <c r="M192" s="44"/>
    </row>
    <row r="193" spans="1:13" x14ac:dyDescent="0.3">
      <c r="A193" s="1" t="s">
        <v>20</v>
      </c>
      <c r="B193" s="1">
        <v>5</v>
      </c>
      <c r="C193" s="2">
        <v>0</v>
      </c>
      <c r="D193" s="2">
        <v>36</v>
      </c>
      <c r="E193" s="25">
        <f>C193*$P$4</f>
        <v>0</v>
      </c>
      <c r="F193" s="25">
        <f>D193*$P$5</f>
        <v>6480</v>
      </c>
      <c r="L193" s="42" t="s">
        <v>76</v>
      </c>
      <c r="M193" s="42" t="s">
        <v>75</v>
      </c>
    </row>
    <row r="194" spans="1:13" x14ac:dyDescent="0.3">
      <c r="A194" s="23" t="s">
        <v>59</v>
      </c>
      <c r="B194" s="24"/>
      <c r="C194" s="14">
        <f t="shared" ref="C194:D194" si="30">SUM(C189:C193)</f>
        <v>261</v>
      </c>
      <c r="D194" s="14">
        <f t="shared" si="30"/>
        <v>212</v>
      </c>
      <c r="E194" s="25">
        <f t="shared" ref="E194:F194" si="31">SUM(E189:E193)</f>
        <v>33930</v>
      </c>
      <c r="F194" s="25">
        <f t="shared" si="31"/>
        <v>38160</v>
      </c>
      <c r="L194" s="69" t="s">
        <v>109</v>
      </c>
      <c r="M194" s="70" t="s">
        <v>73</v>
      </c>
    </row>
    <row r="195" spans="1:13" ht="28.8" x14ac:dyDescent="0.3">
      <c r="A195" s="29" t="s">
        <v>65</v>
      </c>
      <c r="B195" s="30"/>
      <c r="C195" s="32">
        <f>C179</f>
        <v>13</v>
      </c>
      <c r="D195" s="32">
        <f>E179</f>
        <v>25</v>
      </c>
      <c r="E195" s="32">
        <f>B178</f>
        <v>9550</v>
      </c>
      <c r="F195" s="31" t="str">
        <f>IF(E195&gt;=SUM(M189:M191),"Sufficient","Not Sufficient")</f>
        <v>Not Sufficient</v>
      </c>
      <c r="L195" s="71">
        <f>E195</f>
        <v>9550</v>
      </c>
      <c r="M195" s="72"/>
    </row>
    <row r="196" spans="1:13" ht="43.2" x14ac:dyDescent="0.3">
      <c r="A196" s="53" t="s">
        <v>71</v>
      </c>
      <c r="B196" s="54">
        <f>M202-SUM(M189:M191)</f>
        <v>5350</v>
      </c>
      <c r="C196" s="54" t="s">
        <v>77</v>
      </c>
      <c r="D196" s="54"/>
      <c r="E196" s="49"/>
      <c r="L196" s="73">
        <v>45610</v>
      </c>
      <c r="M196" s="74" t="s">
        <v>82</v>
      </c>
    </row>
    <row r="197" spans="1:13" ht="43.2" x14ac:dyDescent="0.3">
      <c r="A197" s="50" t="s">
        <v>72</v>
      </c>
      <c r="B197" s="51" t="s">
        <v>56</v>
      </c>
      <c r="C197" s="52">
        <f>L189+L190+C195-C194</f>
        <v>32</v>
      </c>
      <c r="D197" s="51" t="s">
        <v>57</v>
      </c>
      <c r="E197" s="52">
        <f>L191+D195-D194</f>
        <v>23</v>
      </c>
      <c r="L197" s="71">
        <v>70000</v>
      </c>
      <c r="M197" s="54" t="s">
        <v>79</v>
      </c>
    </row>
    <row r="198" spans="1:13" x14ac:dyDescent="0.3">
      <c r="L198" s="75"/>
      <c r="M198" s="76"/>
    </row>
    <row r="199" spans="1:13" x14ac:dyDescent="0.3">
      <c r="L199" s="71"/>
      <c r="M199" s="54"/>
    </row>
    <row r="200" spans="1:13" x14ac:dyDescent="0.3">
      <c r="L200" s="75"/>
      <c r="M200" s="76"/>
    </row>
    <row r="201" spans="1:13" x14ac:dyDescent="0.3">
      <c r="L201" s="71"/>
      <c r="M201" s="54"/>
    </row>
    <row r="202" spans="1:13" x14ac:dyDescent="0.3">
      <c r="L202" s="59" t="s">
        <v>59</v>
      </c>
      <c r="M202" s="59">
        <f>L195+L197+L199+L201</f>
        <v>79550</v>
      </c>
    </row>
    <row r="204" spans="1:13" ht="28.8" x14ac:dyDescent="0.55000000000000004">
      <c r="A204" s="38" t="s">
        <v>110</v>
      </c>
      <c r="B204" s="21"/>
      <c r="C204" s="21"/>
      <c r="D204" s="21"/>
      <c r="E204" s="21"/>
      <c r="F204" s="21"/>
      <c r="G204" s="21"/>
      <c r="H204" s="21"/>
      <c r="I204" s="37"/>
      <c r="J204" s="37"/>
      <c r="K204" s="37"/>
      <c r="L204" s="37"/>
      <c r="M204" s="37"/>
    </row>
    <row r="205" spans="1:13" ht="18" x14ac:dyDescent="0.35">
      <c r="A205" s="22" t="s">
        <v>58</v>
      </c>
      <c r="B205" s="22"/>
      <c r="C205" s="22" t="s">
        <v>22</v>
      </c>
      <c r="D205" s="22"/>
      <c r="E205" s="22" t="s">
        <v>23</v>
      </c>
      <c r="F205" s="22"/>
      <c r="G205" s="39" t="s">
        <v>61</v>
      </c>
      <c r="H205" s="39"/>
      <c r="I205" s="39"/>
      <c r="J205" s="39"/>
      <c r="K205" s="39"/>
      <c r="L205" s="39"/>
      <c r="M205" s="39"/>
    </row>
    <row r="206" spans="1:13" ht="41.4" x14ac:dyDescent="0.3">
      <c r="A206" s="6" t="s">
        <v>12</v>
      </c>
      <c r="B206" s="6" t="s">
        <v>13</v>
      </c>
      <c r="C206" s="3" t="s">
        <v>56</v>
      </c>
      <c r="D206" s="3" t="s">
        <v>57</v>
      </c>
      <c r="E206" s="25" t="s">
        <v>56</v>
      </c>
      <c r="F206" s="25" t="s">
        <v>57</v>
      </c>
      <c r="G206" s="77" t="s">
        <v>39</v>
      </c>
      <c r="H206" s="78" t="s">
        <v>70</v>
      </c>
      <c r="I206" s="79" t="s">
        <v>40</v>
      </c>
      <c r="J206" s="80" t="s">
        <v>42</v>
      </c>
      <c r="K206" s="79" t="s">
        <v>62</v>
      </c>
      <c r="L206" s="81" t="s">
        <v>63</v>
      </c>
      <c r="M206" s="81" t="s">
        <v>54</v>
      </c>
    </row>
    <row r="207" spans="1:13" x14ac:dyDescent="0.3">
      <c r="A207" s="1" t="s">
        <v>16</v>
      </c>
      <c r="B207" s="1">
        <v>1</v>
      </c>
      <c r="C207" s="2">
        <v>130</v>
      </c>
      <c r="D207" s="2">
        <v>52</v>
      </c>
      <c r="E207" s="25">
        <f>C207*$P$4</f>
        <v>16900</v>
      </c>
      <c r="F207" s="25">
        <f>D207*$P$5</f>
        <v>9360</v>
      </c>
      <c r="G207" s="60" t="s">
        <v>44</v>
      </c>
      <c r="H207" s="60">
        <v>5</v>
      </c>
      <c r="I207" s="60">
        <v>23</v>
      </c>
      <c r="J207" s="60">
        <v>7</v>
      </c>
      <c r="K207" s="60">
        <v>6</v>
      </c>
      <c r="L207" s="60">
        <f>K207*I207</f>
        <v>138</v>
      </c>
      <c r="M207" s="60">
        <f>L207*130</f>
        <v>17940</v>
      </c>
    </row>
    <row r="208" spans="1:13" x14ac:dyDescent="0.3">
      <c r="A208" s="1" t="s">
        <v>17</v>
      </c>
      <c r="B208" s="1">
        <v>2</v>
      </c>
      <c r="C208" s="2">
        <v>92</v>
      </c>
      <c r="D208" s="2">
        <v>60</v>
      </c>
      <c r="E208" s="25">
        <f>C208*$P$4</f>
        <v>11960</v>
      </c>
      <c r="F208" s="25">
        <f>D208*$P$5</f>
        <v>10800</v>
      </c>
      <c r="G208" s="60" t="s">
        <v>45</v>
      </c>
      <c r="H208" s="60">
        <v>5</v>
      </c>
      <c r="I208" s="60">
        <v>23</v>
      </c>
      <c r="J208" s="60">
        <v>5</v>
      </c>
      <c r="K208" s="60">
        <v>5</v>
      </c>
      <c r="L208" s="60">
        <f t="shared" ref="L208:L209" si="32">K208*I208</f>
        <v>115</v>
      </c>
      <c r="M208" s="60">
        <f>L208*130</f>
        <v>14950</v>
      </c>
    </row>
    <row r="209" spans="1:13" x14ac:dyDescent="0.3">
      <c r="A209" s="1" t="s">
        <v>18</v>
      </c>
      <c r="B209" s="1">
        <v>3</v>
      </c>
      <c r="C209" s="2">
        <v>22</v>
      </c>
      <c r="D209" s="2">
        <v>34</v>
      </c>
      <c r="E209" s="25">
        <f>C209*$P$4</f>
        <v>2860</v>
      </c>
      <c r="F209" s="25">
        <f>D209*$P$5</f>
        <v>6120</v>
      </c>
      <c r="G209" s="60" t="s">
        <v>46</v>
      </c>
      <c r="H209" s="60">
        <v>5</v>
      </c>
      <c r="I209" s="60">
        <v>23</v>
      </c>
      <c r="J209" s="60">
        <v>12</v>
      </c>
      <c r="K209" s="60">
        <v>9</v>
      </c>
      <c r="L209" s="60">
        <f t="shared" si="32"/>
        <v>207</v>
      </c>
      <c r="M209" s="60">
        <f>L209*180</f>
        <v>37260</v>
      </c>
    </row>
    <row r="210" spans="1:13" x14ac:dyDescent="0.3">
      <c r="A210" s="1" t="s">
        <v>19</v>
      </c>
      <c r="B210" s="1">
        <v>4</v>
      </c>
      <c r="C210" s="2">
        <v>17</v>
      </c>
      <c r="D210" s="2">
        <v>30</v>
      </c>
      <c r="E210" s="25">
        <f>C210*$P$4</f>
        <v>2210</v>
      </c>
      <c r="F210" s="25">
        <f>D210*$P$5</f>
        <v>5400</v>
      </c>
      <c r="L210" s="43" t="s">
        <v>74</v>
      </c>
      <c r="M210" s="44"/>
    </row>
    <row r="211" spans="1:13" x14ac:dyDescent="0.3">
      <c r="A211" s="1" t="s">
        <v>20</v>
      </c>
      <c r="B211" s="1">
        <v>5</v>
      </c>
      <c r="C211" s="2">
        <v>0</v>
      </c>
      <c r="D211" s="2">
        <v>36</v>
      </c>
      <c r="E211" s="25">
        <f>C211*$P$4</f>
        <v>0</v>
      </c>
      <c r="F211" s="25">
        <f>D211*$P$5</f>
        <v>6480</v>
      </c>
      <c r="L211" s="42" t="s">
        <v>76</v>
      </c>
      <c r="M211" s="42" t="s">
        <v>75</v>
      </c>
    </row>
    <row r="212" spans="1:13" x14ac:dyDescent="0.3">
      <c r="A212" s="23" t="s">
        <v>59</v>
      </c>
      <c r="B212" s="24"/>
      <c r="C212" s="14">
        <f t="shared" ref="C212:D212" si="33">SUM(C207:C211)</f>
        <v>261</v>
      </c>
      <c r="D212" s="14">
        <f t="shared" si="33"/>
        <v>212</v>
      </c>
      <c r="E212" s="25">
        <f t="shared" ref="E212:F212" si="34">SUM(E207:E211)</f>
        <v>33930</v>
      </c>
      <c r="F212" s="25">
        <f t="shared" si="34"/>
        <v>38160</v>
      </c>
      <c r="L212" s="69" t="s">
        <v>111</v>
      </c>
      <c r="M212" s="70" t="s">
        <v>73</v>
      </c>
    </row>
    <row r="213" spans="1:13" ht="28.8" x14ac:dyDescent="0.3">
      <c r="A213" s="29" t="s">
        <v>65</v>
      </c>
      <c r="B213" s="30"/>
      <c r="C213" s="32">
        <f>C197</f>
        <v>32</v>
      </c>
      <c r="D213" s="32">
        <f>E197</f>
        <v>23</v>
      </c>
      <c r="E213" s="32">
        <f>B196</f>
        <v>5350</v>
      </c>
      <c r="F213" s="31" t="str">
        <f>IF(E213&gt;=SUM(M207:M209),"Sufficient","Not Sufficient")</f>
        <v>Not Sufficient</v>
      </c>
      <c r="L213" s="71">
        <f>E213</f>
        <v>5350</v>
      </c>
      <c r="M213" s="72"/>
    </row>
    <row r="214" spans="1:13" ht="43.2" x14ac:dyDescent="0.3">
      <c r="A214" s="53" t="s">
        <v>71</v>
      </c>
      <c r="B214" s="54">
        <f>M220-SUM(M207:M209)</f>
        <v>5200</v>
      </c>
      <c r="C214" s="54" t="s">
        <v>77</v>
      </c>
      <c r="D214" s="54"/>
      <c r="E214" s="49"/>
      <c r="L214" s="73">
        <v>45640</v>
      </c>
      <c r="M214" s="74" t="s">
        <v>82</v>
      </c>
    </row>
    <row r="215" spans="1:13" ht="43.2" x14ac:dyDescent="0.3">
      <c r="A215" s="50" t="s">
        <v>72</v>
      </c>
      <c r="B215" s="51" t="s">
        <v>56</v>
      </c>
      <c r="C215" s="52">
        <f>L207+L208+C213-C212</f>
        <v>24</v>
      </c>
      <c r="D215" s="51" t="s">
        <v>57</v>
      </c>
      <c r="E215" s="52">
        <f>L209+D213-D212</f>
        <v>18</v>
      </c>
      <c r="L215" s="71">
        <v>70000</v>
      </c>
      <c r="M215" s="54" t="s">
        <v>79</v>
      </c>
    </row>
    <row r="216" spans="1:13" x14ac:dyDescent="0.3">
      <c r="L216" s="75"/>
      <c r="M216" s="76"/>
    </row>
    <row r="217" spans="1:13" x14ac:dyDescent="0.3">
      <c r="L217" s="71"/>
      <c r="M217" s="54"/>
    </row>
    <row r="218" spans="1:13" x14ac:dyDescent="0.3">
      <c r="L218" s="75"/>
      <c r="M218" s="76"/>
    </row>
    <row r="219" spans="1:13" x14ac:dyDescent="0.3">
      <c r="L219" s="71"/>
      <c r="M219" s="54"/>
    </row>
    <row r="220" spans="1:13" x14ac:dyDescent="0.3">
      <c r="L220" s="59" t="s">
        <v>59</v>
      </c>
      <c r="M220" s="59">
        <f>L213+L215+L217+L219</f>
        <v>75350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92B5-C742-4B90-BFD5-43FBCDA22A13}">
  <dimension ref="A1:M11"/>
  <sheetViews>
    <sheetView tabSelected="1" topLeftCell="A2" workbookViewId="0">
      <selection activeCell="D15" sqref="D15"/>
    </sheetView>
  </sheetViews>
  <sheetFormatPr defaultRowHeight="14.4" x14ac:dyDescent="0.3"/>
  <cols>
    <col min="2" max="2" width="9.5546875" bestFit="1" customWidth="1"/>
  </cols>
  <sheetData>
    <row r="1" spans="1:13" ht="24.6" thickTop="1" thickBot="1" x14ac:dyDescent="0.35">
      <c r="A1" s="82"/>
      <c r="B1" s="83" t="s">
        <v>55</v>
      </c>
      <c r="C1" s="83" t="s">
        <v>87</v>
      </c>
      <c r="D1" s="83" t="s">
        <v>92</v>
      </c>
      <c r="E1" s="83" t="s">
        <v>93</v>
      </c>
      <c r="F1" s="83" t="s">
        <v>94</v>
      </c>
      <c r="G1" s="83" t="s">
        <v>95</v>
      </c>
      <c r="H1" s="83" t="s">
        <v>100</v>
      </c>
      <c r="I1" s="83" t="s">
        <v>102</v>
      </c>
      <c r="J1" s="83" t="s">
        <v>104</v>
      </c>
      <c r="K1" s="83" t="s">
        <v>106</v>
      </c>
      <c r="L1" s="83" t="s">
        <v>108</v>
      </c>
      <c r="M1" s="83" t="s">
        <v>110</v>
      </c>
    </row>
    <row r="2" spans="1:13" ht="24" thickTop="1" x14ac:dyDescent="0.3">
      <c r="A2" s="84" t="s">
        <v>112</v>
      </c>
      <c r="B2" s="84">
        <v>7</v>
      </c>
      <c r="C2" s="84">
        <v>6</v>
      </c>
      <c r="D2" s="84">
        <v>6</v>
      </c>
      <c r="E2" s="84">
        <v>5</v>
      </c>
      <c r="F2" s="84">
        <v>5</v>
      </c>
      <c r="G2" s="84">
        <v>5</v>
      </c>
      <c r="H2" s="84">
        <v>7</v>
      </c>
      <c r="I2" s="84">
        <v>7</v>
      </c>
      <c r="J2" s="84">
        <v>5</v>
      </c>
      <c r="K2" s="84">
        <v>5</v>
      </c>
      <c r="L2" s="84">
        <v>6</v>
      </c>
      <c r="M2" s="84">
        <v>5</v>
      </c>
    </row>
    <row r="3" spans="1:13" ht="23.4" x14ac:dyDescent="0.3">
      <c r="A3" s="85" t="s">
        <v>113</v>
      </c>
      <c r="B3" s="85">
        <v>7</v>
      </c>
      <c r="C3" s="85">
        <v>5</v>
      </c>
      <c r="D3" s="85">
        <v>5</v>
      </c>
      <c r="E3" s="85">
        <v>5</v>
      </c>
      <c r="F3" s="85">
        <v>5</v>
      </c>
      <c r="G3" s="85">
        <v>5</v>
      </c>
      <c r="H3" s="85">
        <v>5</v>
      </c>
      <c r="I3" s="85">
        <v>6</v>
      </c>
      <c r="J3" s="85">
        <v>5</v>
      </c>
      <c r="K3" s="85">
        <v>5</v>
      </c>
      <c r="L3" s="85">
        <v>5</v>
      </c>
      <c r="M3" s="85">
        <v>5</v>
      </c>
    </row>
    <row r="4" spans="1:13" ht="24" thickBot="1" x14ac:dyDescent="0.35">
      <c r="A4" s="86" t="s">
        <v>114</v>
      </c>
      <c r="B4" s="86">
        <v>6</v>
      </c>
      <c r="C4" s="86">
        <v>5</v>
      </c>
      <c r="D4" s="86">
        <v>5</v>
      </c>
      <c r="E4" s="86">
        <v>5</v>
      </c>
      <c r="F4" s="86">
        <v>5</v>
      </c>
      <c r="G4" s="86">
        <v>5</v>
      </c>
      <c r="H4" s="86">
        <v>5</v>
      </c>
      <c r="I4" s="86">
        <v>6</v>
      </c>
      <c r="J4" s="86">
        <v>5</v>
      </c>
      <c r="K4" s="86">
        <v>5</v>
      </c>
      <c r="L4" s="86">
        <v>5</v>
      </c>
      <c r="M4" s="86">
        <v>5</v>
      </c>
    </row>
    <row r="5" spans="1:13" ht="15" thickTop="1" x14ac:dyDescent="0.3"/>
    <row r="6" spans="1:13" ht="15" thickBot="1" x14ac:dyDescent="0.35"/>
    <row r="7" spans="1:13" ht="24.6" thickTop="1" thickBot="1" x14ac:dyDescent="0.35">
      <c r="A7" s="82"/>
      <c r="B7" s="83" t="s">
        <v>55</v>
      </c>
      <c r="C7" s="83" t="s">
        <v>87</v>
      </c>
      <c r="D7" s="83" t="s">
        <v>92</v>
      </c>
      <c r="E7" s="83" t="s">
        <v>93</v>
      </c>
      <c r="F7" s="83" t="s">
        <v>94</v>
      </c>
      <c r="G7" s="83" t="s">
        <v>95</v>
      </c>
      <c r="H7" s="83" t="s">
        <v>100</v>
      </c>
      <c r="I7" s="83" t="s">
        <v>102</v>
      </c>
      <c r="J7" s="83" t="s">
        <v>104</v>
      </c>
      <c r="K7" s="83" t="s">
        <v>106</v>
      </c>
      <c r="L7" s="83" t="s">
        <v>108</v>
      </c>
      <c r="M7" s="83" t="s">
        <v>110</v>
      </c>
    </row>
    <row r="8" spans="1:13" ht="24" thickTop="1" x14ac:dyDescent="0.3">
      <c r="A8" s="88" t="s">
        <v>56</v>
      </c>
      <c r="B8" s="84">
        <v>372</v>
      </c>
      <c r="C8" s="84">
        <v>252</v>
      </c>
      <c r="D8" s="84">
        <v>292</v>
      </c>
      <c r="E8" s="84">
        <v>220</v>
      </c>
      <c r="F8" s="84">
        <v>252</v>
      </c>
      <c r="G8" s="84">
        <v>264</v>
      </c>
      <c r="H8" s="84">
        <v>332</v>
      </c>
      <c r="I8" s="84">
        <v>347</v>
      </c>
      <c r="J8" s="84">
        <v>264</v>
      </c>
      <c r="K8" s="84">
        <v>264</v>
      </c>
      <c r="L8" s="84">
        <v>280</v>
      </c>
      <c r="M8" s="84">
        <v>253</v>
      </c>
    </row>
    <row r="9" spans="1:13" ht="23.4" x14ac:dyDescent="0.3">
      <c r="A9" s="87" t="s">
        <v>57</v>
      </c>
      <c r="B9" s="85">
        <v>297</v>
      </c>
      <c r="C9" s="85">
        <v>210</v>
      </c>
      <c r="D9" s="85">
        <v>231</v>
      </c>
      <c r="E9" s="85">
        <v>198</v>
      </c>
      <c r="F9" s="85">
        <v>231</v>
      </c>
      <c r="G9" s="85">
        <v>220</v>
      </c>
      <c r="H9" s="85">
        <v>230</v>
      </c>
      <c r="I9" s="85">
        <v>286</v>
      </c>
      <c r="J9" s="85">
        <v>198</v>
      </c>
      <c r="K9" s="85">
        <v>220</v>
      </c>
      <c r="L9" s="85">
        <v>210</v>
      </c>
      <c r="M9" s="85">
        <v>207</v>
      </c>
    </row>
    <row r="10" spans="1:13" ht="24" thickBot="1" x14ac:dyDescent="0.3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</row>
    <row r="11" spans="1:13" ht="15" thickTop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fa8646-b933-4aba-afe1-b9b7dd20f3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9E5E15315195419288DCCB68DD5345" ma:contentTypeVersion="8" ma:contentTypeDescription="Create a new document." ma:contentTypeScope="" ma:versionID="8af978d3c822601f7e6c8fb3ca0ec564">
  <xsd:schema xmlns:xsd="http://www.w3.org/2001/XMLSchema" xmlns:xs="http://www.w3.org/2001/XMLSchema" xmlns:p="http://schemas.microsoft.com/office/2006/metadata/properties" xmlns:ns3="e2fa8646-b933-4aba-afe1-b9b7dd20f32c" xmlns:ns4="5ba0732d-0cb5-4da8-a272-f9c21d11bb65" targetNamespace="http://schemas.microsoft.com/office/2006/metadata/properties" ma:root="true" ma:fieldsID="38f615136a4135de005c0a8e912a83b5" ns3:_="" ns4:_="">
    <xsd:import namespace="e2fa8646-b933-4aba-afe1-b9b7dd20f32c"/>
    <xsd:import namespace="5ba0732d-0cb5-4da8-a272-f9c21d11bb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a8646-b933-4aba-afe1-b9b7dd20f3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0732d-0cb5-4da8-a272-f9c21d11bb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49B7C6-1845-4DCC-AEDA-90E08FE71402}">
  <ds:schemaRefs>
    <ds:schemaRef ds:uri="http://schemas.microsoft.com/office/2006/metadata/properties"/>
    <ds:schemaRef ds:uri="http://schemas.openxmlformats.org/package/2006/metadata/core-properties"/>
    <ds:schemaRef ds:uri="e2fa8646-b933-4aba-afe1-b9b7dd20f32c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5ba0732d-0cb5-4da8-a272-f9c21d11bb65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7BF6A16-E34D-42B2-ABB6-404C9F8B3E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6B531A-EBE9-4446-B303-1CED7055A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fa8646-b933-4aba-afe1-b9b7dd20f32c"/>
    <ds:schemaRef ds:uri="5ba0732d-0cb5-4da8-a272-f9c21d11b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Forecast</vt:lpstr>
      <vt:lpstr>Plan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Abdalla, Mohamed</dc:creator>
  <cp:lastModifiedBy>mohamed khaled</cp:lastModifiedBy>
  <dcterms:created xsi:type="dcterms:W3CDTF">2024-11-04T08:27:30Z</dcterms:created>
  <dcterms:modified xsi:type="dcterms:W3CDTF">2025-06-12T21:21:10Z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0x010100C09E5E15315195419288DCCB68DD5345</vt:lpwstr>
  </property>
</Properties>
</file>