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ursos\Excel\DIO\Projeto\Projeto1\"/>
    </mc:Choice>
  </mc:AlternateContent>
  <xr:revisionPtr revIDLastSave="0" documentId="13_ncr:1_{9EEE3F59-5F42-4C5E-9DA3-14EA40C7224F}" xr6:coauthVersionLast="47" xr6:coauthVersionMax="47" xr10:uidLastSave="{00000000-0000-0000-0000-000000000000}"/>
  <bookViews>
    <workbookView xWindow="-108" yWindow="-108" windowWidth="23256" windowHeight="12456" tabRatio="51" xr2:uid="{C9166CAE-ECD8-4D28-A892-B5B1E1DF3FE9}"/>
  </bookViews>
  <sheets>
    <sheet name="APP" sheetId="1" r:id="rId1"/>
    <sheet name="Planilha2" sheetId="2" r:id="rId2"/>
  </sheets>
  <definedNames>
    <definedName name="aporte">APP!$D$18</definedName>
    <definedName name="patrimonio">APP!$D$21</definedName>
    <definedName name="qtde_anos">APP!$D$19</definedName>
    <definedName name="rendimento_carteira">APP!$D$14</definedName>
    <definedName name="salario">APP!$D$13</definedName>
    <definedName name="sugestao_investimento">APP!$D$15</definedName>
    <definedName name="taxa_mensal">APP!$D$20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7" i="1"/>
  <c r="C38" i="1"/>
  <c r="C39" i="1"/>
  <c r="C40" i="1"/>
  <c r="D40" i="1" s="1"/>
  <c r="C41" i="1"/>
  <c r="D41" i="1" s="1"/>
  <c r="C36" i="1"/>
  <c r="D36" i="1" s="1"/>
  <c r="A10" i="2"/>
  <c r="A11" i="2"/>
  <c r="A12" i="2"/>
  <c r="A13" i="2"/>
  <c r="A14" i="2"/>
  <c r="A15" i="2"/>
  <c r="A16" i="2"/>
  <c r="A17" i="2"/>
  <c r="A18" i="2"/>
  <c r="A19" i="2"/>
  <c r="A20" i="2"/>
  <c r="A9" i="2"/>
  <c r="A4" i="2"/>
  <c r="A5" i="2"/>
  <c r="A6" i="2"/>
  <c r="A7" i="2"/>
  <c r="A8" i="2"/>
  <c r="A3" i="2"/>
  <c r="D15" i="1"/>
  <c r="D21" i="1"/>
  <c r="D22" i="1" s="1"/>
  <c r="C29" i="1"/>
  <c r="D29" i="1" s="1"/>
  <c r="C28" i="1"/>
  <c r="D28" i="1" s="1"/>
  <c r="C27" i="1"/>
  <c r="D27" i="1" s="1"/>
  <c r="C26" i="1"/>
  <c r="D26" i="1" s="1"/>
  <c r="C25" i="1"/>
  <c r="D25" i="1" s="1"/>
  <c r="D39" i="1" l="1"/>
  <c r="D38" i="1"/>
  <c r="D37" i="1"/>
  <c r="D42" i="1" l="1"/>
</calcChain>
</file>

<file path=xl/sharedStrings.xml><?xml version="1.0" encoding="utf-8"?>
<sst xmlns="http://schemas.openxmlformats.org/spreadsheetml/2006/main" count="70" uniqueCount="35">
  <si>
    <t>Quanto Inverstir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</si>
  <si>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</si>
  <si>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</si>
  <si>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</si>
  <si>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</si>
  <si>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</si>
  <si>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10 Anos?</t>
  </si>
  <si>
    <t>Quanto em 20 Anos?</t>
  </si>
  <si>
    <t>Quanto em 30 Anos?</t>
  </si>
  <si>
    <t>Quanto em 5 Anos?</t>
  </si>
  <si>
    <t>Dividendo</t>
  </si>
  <si>
    <t>Rendimento Carteira</t>
  </si>
  <si>
    <t>Salário</t>
  </si>
  <si>
    <t>Sugestão de Investimento</t>
  </si>
  <si>
    <t>CONFIGURAÇÕES</t>
  </si>
  <si>
    <t>INVESTIMENTO MENSAL</t>
  </si>
  <si>
    <t>CENÁRIOS</t>
  </si>
  <si>
    <t>PERFIL</t>
  </si>
  <si>
    <t xml:space="preserve">VALOR A SER INVESTIDO POR MÊS </t>
  </si>
  <si>
    <t>Percentual Sugerido</t>
  </si>
  <si>
    <t>Valores</t>
  </si>
  <si>
    <t>TIPO DE FII</t>
  </si>
  <si>
    <t>PAPEL</t>
  </si>
  <si>
    <t>TIJOLO</t>
  </si>
  <si>
    <t>HÍBRIDOS</t>
  </si>
  <si>
    <t>FOFS</t>
  </si>
  <si>
    <t>DESENVOLVIMENTO</t>
  </si>
  <si>
    <t>HOTELARIAS</t>
  </si>
  <si>
    <t>Conservador</t>
  </si>
  <si>
    <t>Perifl</t>
  </si>
  <si>
    <t>%</t>
  </si>
  <si>
    <t>CHAVE</t>
  </si>
  <si>
    <t>Moderado</t>
  </si>
  <si>
    <t>Agressivo</t>
  </si>
  <si>
    <t>Gráficos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</si>
</sst>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2"/>
      <color rgb="FF9C57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54">
    <xf numFmtId="0" fontId="0" fillId="0" borderId="0" xfId="0"/>
    <xf numFmtId="20" fontId="0" fillId="0" borderId="0" xfId="0" applyNumberFormat="1"/>
    <xf numFmtId="0" fontId="5" fillId="5" borderId="4" xfId="0" applyFont="1" applyFill="1" applyBorder="1" applyAlignment="1">
      <alignment vertical="center"/>
    </xf>
    <xf numFmtId="0" fontId="2" fillId="2" borderId="4" xfId="0" applyFont="1" applyFill="1" applyBorder="1"/>
    <xf numFmtId="0" fontId="4" fillId="2" borderId="4" xfId="0" applyFont="1" applyFill="1" applyBorder="1" applyAlignment="1">
      <alignment horizontal="center" vertical="center"/>
    </xf>
    <xf numFmtId="164" fontId="10" fillId="7" borderId="7" xfId="1" applyNumberFormat="1" applyFont="1" applyFill="1" applyBorder="1" applyAlignment="1">
      <alignment horizontal="center" vertical="center"/>
    </xf>
    <xf numFmtId="10" fontId="10" fillId="7" borderId="7" xfId="2" applyNumberFormat="1" applyFont="1" applyFill="1" applyBorder="1" applyAlignment="1">
      <alignment horizontal="center" vertical="center"/>
    </xf>
    <xf numFmtId="164" fontId="11" fillId="0" borderId="7" xfId="1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0" fontId="11" fillId="0" borderId="7" xfId="0" applyNumberFormat="1" applyFont="1" applyBorder="1" applyAlignment="1">
      <alignment horizontal="center" vertical="center"/>
    </xf>
    <xf numFmtId="8" fontId="11" fillId="3" borderId="7" xfId="0" applyNumberFormat="1" applyFont="1" applyFill="1" applyBorder="1" applyAlignment="1">
      <alignment horizontal="center" vertical="center"/>
    </xf>
    <xf numFmtId="8" fontId="11" fillId="3" borderId="10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indent="3"/>
    </xf>
    <xf numFmtId="8" fontId="10" fillId="0" borderId="6" xfId="0" applyNumberFormat="1" applyFont="1" applyBorder="1" applyAlignment="1">
      <alignment horizontal="center" vertical="center"/>
    </xf>
    <xf numFmtId="8" fontId="10" fillId="0" borderId="7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left" indent="3"/>
    </xf>
    <xf numFmtId="8" fontId="10" fillId="0" borderId="9" xfId="0" applyNumberFormat="1" applyFont="1" applyBorder="1" applyAlignment="1">
      <alignment horizontal="center" vertical="center"/>
    </xf>
    <xf numFmtId="8" fontId="10" fillId="0" borderId="10" xfId="0" applyNumberFormat="1" applyFont="1" applyBorder="1" applyAlignment="1">
      <alignment horizontal="center" vertical="center"/>
    </xf>
    <xf numFmtId="164" fontId="10" fillId="8" borderId="10" xfId="0" applyNumberFormat="1" applyFont="1" applyFill="1" applyBorder="1" applyAlignment="1">
      <alignment horizontal="center" vertical="center"/>
    </xf>
    <xf numFmtId="0" fontId="3" fillId="4" borderId="0" xfId="3" applyBorder="1" applyAlignment="1">
      <alignment horizontal="left" indent="3"/>
    </xf>
    <xf numFmtId="0" fontId="3" fillId="4" borderId="0" xfId="3" applyAlignment="1"/>
    <xf numFmtId="0" fontId="0" fillId="8" borderId="0" xfId="0" applyFill="1"/>
    <xf numFmtId="0" fontId="13" fillId="4" borderId="0" xfId="3" applyFont="1" applyAlignment="1">
      <alignment horizontal="center" vertical="center"/>
    </xf>
    <xf numFmtId="0" fontId="12" fillId="8" borderId="0" xfId="0" applyFont="1" applyFill="1"/>
    <xf numFmtId="164" fontId="12" fillId="8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9" fontId="0" fillId="0" borderId="0" xfId="0" applyNumberFormat="1"/>
    <xf numFmtId="0" fontId="12" fillId="9" borderId="0" xfId="0" applyFont="1" applyFill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0" fontId="6" fillId="9" borderId="0" xfId="0" applyFont="1" applyFill="1"/>
    <xf numFmtId="164" fontId="9" fillId="0" borderId="0" xfId="0" applyNumberFormat="1" applyFont="1" applyAlignment="1">
      <alignment horizontal="center" vertical="center"/>
    </xf>
    <xf numFmtId="164" fontId="9" fillId="9" borderId="0" xfId="0" applyNumberFormat="1" applyFont="1" applyFill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9" fillId="6" borderId="5" xfId="0" applyFont="1" applyFill="1" applyBorder="1" applyAlignment="1">
      <alignment horizontal="left" indent="3"/>
    </xf>
    <xf numFmtId="0" fontId="9" fillId="6" borderId="6" xfId="0" applyFont="1" applyFill="1" applyBorder="1" applyAlignment="1">
      <alignment horizontal="left" indent="3"/>
    </xf>
    <xf numFmtId="0" fontId="9" fillId="6" borderId="8" xfId="0" applyFont="1" applyFill="1" applyBorder="1" applyAlignment="1">
      <alignment horizontal="left" indent="3"/>
    </xf>
    <xf numFmtId="0" fontId="9" fillId="6" borderId="9" xfId="0" applyFont="1" applyFill="1" applyBorder="1" applyAlignment="1">
      <alignment horizontal="left" indent="3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left" indent="3"/>
    </xf>
    <xf numFmtId="0" fontId="12" fillId="3" borderId="9" xfId="0" applyFont="1" applyFill="1" applyBorder="1" applyAlignment="1">
      <alignment horizontal="left" indent="3"/>
    </xf>
    <xf numFmtId="0" fontId="12" fillId="3" borderId="5" xfId="0" applyFont="1" applyFill="1" applyBorder="1" applyAlignment="1">
      <alignment horizontal="left" indent="3"/>
    </xf>
    <xf numFmtId="0" fontId="12" fillId="3" borderId="6" xfId="0" applyFont="1" applyFill="1" applyBorder="1" applyAlignment="1">
      <alignment horizontal="left" indent="3"/>
    </xf>
    <xf numFmtId="0" fontId="9" fillId="8" borderId="5" xfId="0" applyFont="1" applyFill="1" applyBorder="1" applyAlignment="1">
      <alignment horizontal="left" indent="3"/>
    </xf>
    <xf numFmtId="0" fontId="9" fillId="8" borderId="6" xfId="0" applyFont="1" applyFill="1" applyBorder="1" applyAlignment="1">
      <alignment horizontal="left" indent="3"/>
    </xf>
    <xf numFmtId="0" fontId="8" fillId="2" borderId="1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pt-BR" b="1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Percentual</a:t>
            </a:r>
            <a:r>
              <a:rPr lang="pt-BR" b="1" baseline="0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de Investimento Sugerido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792329863397344"/>
          <c:y val="1.4305555555555556E-2"/>
          <c:w val="0.70070275590551179"/>
          <c:h val="0.84162839020122482"/>
        </c:manualLayout>
      </c:layout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4A-4247-A051-1BCEDE88D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438163439"/>
        <c:axId val="1438167759"/>
      </c:barChart>
      <c:catAx>
        <c:axId val="1438163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8167759"/>
        <c:crosses val="autoZero"/>
        <c:auto val="1"/>
        <c:lblAlgn val="ctr"/>
        <c:lblOffset val="100"/>
        <c:noMultiLvlLbl val="0"/>
      </c:catAx>
      <c:valAx>
        <c:axId val="143816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816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pt-BR">
                <a:solidFill>
                  <a:schemeClr val="tx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Dividendo Por Tempo Investido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7687535434882237"/>
          <c:y val="0.1359084380664021"/>
          <c:w val="0.80808552055992999"/>
          <c:h val="0.6704013560804899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APP!$B$25:$B$29</c:f>
              <c:strCache>
                <c:ptCount val="5"/>
                <c:pt idx="0">
                  <c:v>Quanto em 2 Anos?</c:v>
                </c:pt>
                <c:pt idx="1">
                  <c:v>Quanto em 5 Anos?</c:v>
                </c:pt>
                <c:pt idx="2">
                  <c:v>Quanto em 10 Anos?</c:v>
                </c:pt>
                <c:pt idx="3">
                  <c:v>Quanto em 20 Anos?</c:v>
                </c:pt>
                <c:pt idx="4">
                  <c:v>Quanto em 30 Anos?</c:v>
                </c:pt>
              </c:strCache>
            </c:strRef>
          </c:cat>
          <c:val>
            <c:numRef>
              <c:f>APP!$D$25:$D$29</c:f>
              <c:numCache>
                <c:formatCode>"R$"#,##0.00_);[Red]\("R$"#,##0.00\)</c:formatCode>
                <c:ptCount val="5"/>
                <c:pt idx="0">
                  <c:v>32.673152757174265</c:v>
                </c:pt>
                <c:pt idx="1">
                  <c:v>100.53229679818516</c:v>
                </c:pt>
                <c:pt idx="2">
                  <c:v>291.94105503620665</c:v>
                </c:pt>
                <c:pt idx="3">
                  <c:v>1350.2380801164968</c:v>
                </c:pt>
                <c:pt idx="4">
                  <c:v>5186.6035860056581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9-4048-8993-EB9EB7B76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3954127"/>
        <c:axId val="803932047"/>
      </c:lineChart>
      <c:catAx>
        <c:axId val="80395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3932047"/>
        <c:crosses val="autoZero"/>
        <c:auto val="1"/>
        <c:lblAlgn val="ctr"/>
        <c:lblOffset val="100"/>
        <c:noMultiLvlLbl val="0"/>
      </c:catAx>
      <c:valAx>
        <c:axId val="8039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4000"/>
                </a:schemeClr>
              </a:solidFill>
              <a:round/>
            </a:ln>
            <a:effectLst/>
          </c:spPr>
        </c:majorGridlines>
        <c:numFmt formatCode="&quot;R$&quot;#,##0.00_);[Red]\(&quot;R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395412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312420</xdr:colOff>
      <xdr:row>0</xdr:row>
      <xdr:rowOff>0</xdr:rowOff>
    </xdr:from>
    <xdr:to>
      <xdr:col>4</xdr:col>
      <xdr:colOff>38100</xdr:colOff>
      <xdr:row>10</xdr:row>
      <xdr:rowOff>121920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D8F3CA-F092-4C61-9DE3-956A40656A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312420" y="0"/>
          <a:ext cx="11010900" cy="19507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44</xdr:row>
      <xdr:rowOff>247650</xdr:rowOff>
    </xdr:from>
    <xdr:to>
      <xdr:col>4</xdr:col>
      <xdr:colOff>7620</xdr:colOff>
      <xdr:row>60</xdr:row>
      <xdr:rowOff>64770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D3D232-13FF-D7E8-3B6C-76ADAF35E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327660</xdr:colOff>
      <xdr:row>61</xdr:row>
      <xdr:rowOff>41910</xdr:rowOff>
    </xdr:from>
    <xdr:to>
      <xdr:col>4</xdr:col>
      <xdr:colOff>15240</xdr:colOff>
      <xdr:row>79</xdr:row>
      <xdr:rowOff>99060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7BD0DC7-3DFB-462F-9D69-5BEBAEA92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A6858-4C0E-44B0-8B3F-5D47B6C28B37}">
  <dimension ref="A11:XFD45"/>
  <sheetViews>
    <sheetView showGridLines="0" showRowColHeaders="0" tabSelected="1" workbookViewId="0">
      <selection activeCell="E11" sqref="E11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ColWidth="0" defaultRowHeight="14.4" x14ac:dyDescent="0.3"/>
  <cols>
    <col min="1" max="1" width="4.88671875" customWidth="1"/>
    <col min="2" max="2" width="64" customWidth="1"/>
    <col min="3" max="3" width="56.5546875" customWidth="1"/>
    <col min="4" max="4" width="39.109375" customWidth="1"/>
    <col min="5" max="5" width="21.5546875" bestFit="1" customWidth="1"/>
    <col min="6" max="6" width="11.88671875" bestFit="1" customWidth="1"/>
    <col min="7" max="7" width="8.88671875" hidden="1" customWidth="1"/>
    <col min="8" max="8" width="17.77734375" hidden="1" customWidth="1"/>
    <col min="9" max="11" width="8.88671875" hidden="1" customWidth="1"/>
    <col min="12" max="16383" width="8.88671875" hidden="1"/>
    <col min="16384" max="16384" width="8.6640625" customWidth="1"/>
  </cols>
  <sheetData>
    <row r="11" spans="2:4" ht="24" customHeight="1" thickBot="1" x14ac:dyDescent="0.35"/>
    <row r="12" spans="2:4" ht="27.6" thickBot="1" x14ac:dyDescent="0.35">
      <c r="B12" s="38" t="s">
        <v>14</v>
      </c>
      <c r="C12" s="39"/>
      <c r="D12" s="2"/>
    </row>
    <row r="13" spans="2:4" ht="19.8" thickBot="1" x14ac:dyDescent="0.5">
      <c r="B13" s="40" t="s">
        <v>12</v>
      </c>
      <c r="C13" s="41"/>
      <c r="D13" s="5">
        <v>2000</v>
      </c>
    </row>
    <row r="14" spans="2:4" ht="19.8" thickBot="1" x14ac:dyDescent="0.5">
      <c r="B14" s="40" t="s">
        <v>11</v>
      </c>
      <c r="C14" s="41"/>
      <c r="D14" s="6">
        <v>6.0000000000000001E-3</v>
      </c>
    </row>
    <row r="15" spans="2:4" ht="19.8" thickBot="1" x14ac:dyDescent="0.5">
      <c r="B15" s="42" t="s">
        <v>13</v>
      </c>
      <c r="C15" s="43"/>
      <c r="D15" s="18">
        <f>D13*30%</f>
        <v>600</v>
      </c>
    </row>
    <row r="16" spans="2:4" ht="15" thickBot="1" x14ac:dyDescent="0.35"/>
    <row r="17" spans="2:6" ht="27" customHeight="1" thickBot="1" x14ac:dyDescent="0.7">
      <c r="B17" s="44" t="s">
        <v>15</v>
      </c>
      <c r="C17" s="45"/>
      <c r="D17" s="3"/>
    </row>
    <row r="18" spans="2:6" ht="19.8" thickBot="1" x14ac:dyDescent="0.5">
      <c r="B18" s="50" t="s">
        <v>0</v>
      </c>
      <c r="C18" s="51"/>
      <c r="D18" s="7">
        <v>200</v>
      </c>
    </row>
    <row r="19" spans="2:6" ht="19.8" thickBot="1" x14ac:dyDescent="0.5">
      <c r="B19" s="50" t="s">
        <v>1</v>
      </c>
      <c r="C19" s="51"/>
      <c r="D19" s="8">
        <v>5</v>
      </c>
    </row>
    <row r="20" spans="2:6" ht="19.8" thickBot="1" x14ac:dyDescent="0.5">
      <c r="B20" s="50" t="s">
        <v>2</v>
      </c>
      <c r="C20" s="51"/>
      <c r="D20" s="9">
        <v>1.0789999999999999E-2</v>
      </c>
    </row>
    <row r="21" spans="2:6" ht="19.8" thickBot="1" x14ac:dyDescent="0.5">
      <c r="B21" s="48" t="s">
        <v>3</v>
      </c>
      <c r="C21" s="49"/>
      <c r="D21" s="10">
        <f>FV(taxa_mensal,qtde_anos*12,aporte * -1)</f>
        <v>16755.382799697527</v>
      </c>
    </row>
    <row r="22" spans="2:6" ht="19.8" thickBot="1" x14ac:dyDescent="0.5">
      <c r="B22" s="46" t="s">
        <v>4</v>
      </c>
      <c r="C22" s="47"/>
      <c r="D22" s="11">
        <f>patrimonio*rendimento_carteira</f>
        <v>100.53229679818516</v>
      </c>
    </row>
    <row r="23" spans="2:6" ht="15" thickBot="1" x14ac:dyDescent="0.35"/>
    <row r="24" spans="2:6" ht="30" thickBot="1" x14ac:dyDescent="0.7">
      <c r="B24" s="44" t="s">
        <v>16</v>
      </c>
      <c r="C24" s="45"/>
      <c r="D24" s="4" t="s">
        <v>10</v>
      </c>
      <c r="F24" s="1"/>
    </row>
    <row r="25" spans="2:6" ht="19.8" thickBot="1" x14ac:dyDescent="0.5">
      <c r="B25" s="12" t="s">
        <v>5</v>
      </c>
      <c r="C25" s="13">
        <f>FV($D$20,2*12,$D$18 * -1)</f>
        <v>5445.5254595290435</v>
      </c>
      <c r="D25" s="14">
        <f>C25*rendimento_carteira</f>
        <v>32.673152757174265</v>
      </c>
    </row>
    <row r="26" spans="2:6" ht="19.8" thickBot="1" x14ac:dyDescent="0.5">
      <c r="B26" s="12" t="s">
        <v>9</v>
      </c>
      <c r="C26" s="13">
        <f>FV($D$20,5*12,$D$18 * -1)</f>
        <v>16755.382799697527</v>
      </c>
      <c r="D26" s="14">
        <f>C26*rendimento_carteira</f>
        <v>100.53229679818516</v>
      </c>
    </row>
    <row r="27" spans="2:6" ht="19.8" thickBot="1" x14ac:dyDescent="0.5">
      <c r="B27" s="12" t="s">
        <v>6</v>
      </c>
      <c r="C27" s="13">
        <f>FV($D$20,10*12,$D$18 * -1)</f>
        <v>48656.842506034438</v>
      </c>
      <c r="D27" s="14">
        <f>C27*rendimento_carteira</f>
        <v>291.94105503620665</v>
      </c>
    </row>
    <row r="28" spans="2:6" ht="19.8" thickBot="1" x14ac:dyDescent="0.5">
      <c r="B28" s="12" t="s">
        <v>7</v>
      </c>
      <c r="C28" s="13">
        <f>FV($D$20,20*12,$D$18 * -1)</f>
        <v>225039.68001941612</v>
      </c>
      <c r="D28" s="14">
        <f>C28*rendimento_carteira</f>
        <v>1350.2380801164968</v>
      </c>
    </row>
    <row r="29" spans="2:6" ht="19.8" thickBot="1" x14ac:dyDescent="0.5">
      <c r="B29" s="15" t="s">
        <v>8</v>
      </c>
      <c r="C29" s="16">
        <f>FV($D$20,30*12,$D$18 * -1)</f>
        <v>864433.93100094295</v>
      </c>
      <c r="D29" s="17">
        <f>C29*rendimento_carteira</f>
        <v>5186.6035860056581</v>
      </c>
    </row>
    <row r="32" spans="2:6" ht="15.6" x14ac:dyDescent="0.3">
      <c r="B32" s="19" t="s">
        <v>17</v>
      </c>
      <c r="C32" s="22" t="s">
        <v>28</v>
      </c>
      <c r="D32" s="20"/>
    </row>
    <row r="33" spans="2:4" ht="19.2" x14ac:dyDescent="0.45">
      <c r="B33" s="23" t="s">
        <v>18</v>
      </c>
      <c r="C33" s="24">
        <f>aporte</f>
        <v>200</v>
      </c>
      <c r="D33" s="21"/>
    </row>
    <row r="35" spans="2:4" ht="19.2" x14ac:dyDescent="0.3">
      <c r="B35" s="29" t="s">
        <v>21</v>
      </c>
      <c r="C35" s="29" t="s">
        <v>19</v>
      </c>
      <c r="D35" s="29" t="s">
        <v>20</v>
      </c>
    </row>
    <row r="36" spans="2:4" ht="19.2" x14ac:dyDescent="0.3">
      <c r="B36" s="25" t="s">
        <v>22</v>
      </c>
      <c r="C36" s="34">
        <f>VLOOKUP($C$32&amp;"-"&amp;B36,Planilha2!A3:D20,4,FALSE)</f>
        <v>0.3</v>
      </c>
      <c r="D36" s="36">
        <f>$C$33*C36</f>
        <v>60</v>
      </c>
    </row>
    <row r="37" spans="2:4" ht="19.2" x14ac:dyDescent="0.3">
      <c r="B37" s="25" t="s">
        <v>23</v>
      </c>
      <c r="C37" s="34">
        <f>VLOOKUP($C$32&amp;"-"&amp;B37,Planilha2!A4:D21,4,FALSE)</f>
        <v>0.5</v>
      </c>
      <c r="D37" s="36">
        <f t="shared" ref="D37:D41" si="0">$C$33*C37</f>
        <v>100</v>
      </c>
    </row>
    <row r="38" spans="2:4" ht="19.2" x14ac:dyDescent="0.3">
      <c r="B38" s="25" t="s">
        <v>24</v>
      </c>
      <c r="C38" s="34">
        <f>VLOOKUP($C$32&amp;"-"&amp;B38,Planilha2!A5:D22,4,FALSE)</f>
        <v>0.1</v>
      </c>
      <c r="D38" s="36">
        <f t="shared" si="0"/>
        <v>20</v>
      </c>
    </row>
    <row r="39" spans="2:4" ht="19.2" x14ac:dyDescent="0.3">
      <c r="B39" s="25" t="s">
        <v>25</v>
      </c>
      <c r="C39" s="34">
        <f>VLOOKUP($C$32&amp;"-"&amp;B39,Planilha2!A6:D23,4,FALSE)</f>
        <v>0.1</v>
      </c>
      <c r="D39" s="36">
        <f t="shared" si="0"/>
        <v>20</v>
      </c>
    </row>
    <row r="40" spans="2:4" ht="19.2" x14ac:dyDescent="0.3">
      <c r="B40" s="25" t="s">
        <v>26</v>
      </c>
      <c r="C40" s="34">
        <f>VLOOKUP($C$32&amp;"-"&amp;B40,Planilha2!A7:D24,4,FALSE)</f>
        <v>0</v>
      </c>
      <c r="D40" s="36">
        <f t="shared" si="0"/>
        <v>0</v>
      </c>
    </row>
    <row r="41" spans="2:4" ht="19.2" x14ac:dyDescent="0.3">
      <c r="B41" s="25" t="s">
        <v>27</v>
      </c>
      <c r="C41" s="34">
        <f>VLOOKUP($C$32&amp;"-"&amp;B41,Planilha2!A8:D25,4,FALSE)</f>
        <v>0</v>
      </c>
      <c r="D41" s="36">
        <f t="shared" si="0"/>
        <v>0</v>
      </c>
    </row>
    <row r="42" spans="2:4" ht="19.2" x14ac:dyDescent="0.3">
      <c r="B42" s="35"/>
      <c r="C42" s="35"/>
      <c r="D42" s="37">
        <f>SUM(D36:D41)</f>
        <v>200</v>
      </c>
    </row>
    <row r="43" spans="2:4" ht="26.4" customHeight="1" x14ac:dyDescent="0.3"/>
    <row r="44" spans="2:4" ht="29.4" x14ac:dyDescent="0.65">
      <c r="B44" s="52" t="s">
        <v>34</v>
      </c>
      <c r="C44" s="53"/>
      <c r="D44" s="53"/>
    </row>
    <row r="45" spans="2:4" ht="21" customHeight="1" x14ac:dyDescent="0.3"/>
  </sheetData>
  <mergeCells count="12">
    <mergeCell ref="B18:C18"/>
    <mergeCell ref="B44:D44"/>
    <mergeCell ref="B24:C24"/>
    <mergeCell ref="B22:C22"/>
    <mergeCell ref="B21:C21"/>
    <mergeCell ref="B20:C20"/>
    <mergeCell ref="B19:C19"/>
    <mergeCell ref="B12:C12"/>
    <mergeCell ref="B13:C13"/>
    <mergeCell ref="B14:C14"/>
    <mergeCell ref="B15:C15"/>
    <mergeCell ref="B17:C17"/>
  </mergeCells>
  <dataValidations count="1">
    <dataValidation type="list" allowBlank="1" showInputMessage="1" showErrorMessage="1" sqref="C32" xr:uid="{A50D1B99-9718-4DA2-93B3-D6CAE27523E9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33B0-8EE1-464E-B970-1D98C77ADF2A}">
  <dimension ref="A2:D20"/>
  <sheetViews>
    <sheetView workbookViewId="0">
      <selection activeCell="D13" sqref="D13"/>
    </sheetView>
  </sheetViews>
  <sheetFormatPr defaultRowHeight="14.4" x14ac:dyDescent="0.3"/>
  <cols>
    <col min="1" max="1" width="28.77734375" bestFit="1" customWidth="1"/>
    <col min="2" max="2" width="11.21875" bestFit="1" customWidth="1"/>
    <col min="3" max="3" width="21.44140625" bestFit="1" customWidth="1"/>
  </cols>
  <sheetData>
    <row r="2" spans="1:4" x14ac:dyDescent="0.3">
      <c r="A2" t="s">
        <v>31</v>
      </c>
      <c r="B2" s="26" t="s">
        <v>29</v>
      </c>
      <c r="C2" s="26" t="s">
        <v>21</v>
      </c>
      <c r="D2" s="26" t="s">
        <v>30</v>
      </c>
    </row>
    <row r="3" spans="1:4" ht="19.2" x14ac:dyDescent="0.3">
      <c r="A3" t="str">
        <f>B3&amp;"-"&amp;C3</f>
        <v>Conservador-PAPEL</v>
      </c>
      <c r="B3" s="26" t="s">
        <v>28</v>
      </c>
      <c r="C3" s="25" t="s">
        <v>22</v>
      </c>
      <c r="D3" s="27">
        <v>0.3</v>
      </c>
    </row>
    <row r="4" spans="1:4" ht="19.2" x14ac:dyDescent="0.3">
      <c r="A4" t="str">
        <f t="shared" ref="A4:A20" si="0">B4&amp;"-"&amp;C4</f>
        <v>Conservador-TIJOLO</v>
      </c>
      <c r="B4" s="26" t="s">
        <v>28</v>
      </c>
      <c r="C4" s="25" t="s">
        <v>23</v>
      </c>
      <c r="D4" s="27">
        <v>0.5</v>
      </c>
    </row>
    <row r="5" spans="1:4" ht="19.2" x14ac:dyDescent="0.3">
      <c r="A5" t="str">
        <f t="shared" si="0"/>
        <v>Conservador-HÍBRIDOS</v>
      </c>
      <c r="B5" s="26" t="s">
        <v>28</v>
      </c>
      <c r="C5" s="25" t="s">
        <v>24</v>
      </c>
      <c r="D5" s="27">
        <v>0.1</v>
      </c>
    </row>
    <row r="6" spans="1:4" ht="19.2" x14ac:dyDescent="0.3">
      <c r="A6" t="str">
        <f t="shared" si="0"/>
        <v>Conservador-FOFS</v>
      </c>
      <c r="B6" s="26" t="s">
        <v>28</v>
      </c>
      <c r="C6" s="25" t="s">
        <v>25</v>
      </c>
      <c r="D6" s="27">
        <v>0.1</v>
      </c>
    </row>
    <row r="7" spans="1:4" ht="19.2" x14ac:dyDescent="0.3">
      <c r="A7" t="str">
        <f t="shared" si="0"/>
        <v>Conservador-DESENVOLVIMENTO</v>
      </c>
      <c r="B7" s="26" t="s">
        <v>28</v>
      </c>
      <c r="C7" s="25" t="s">
        <v>26</v>
      </c>
      <c r="D7" s="27">
        <v>0</v>
      </c>
    </row>
    <row r="8" spans="1:4" ht="19.8" thickBot="1" x14ac:dyDescent="0.35">
      <c r="A8" s="30" t="str">
        <f t="shared" si="0"/>
        <v>Conservador-HOTELARIAS</v>
      </c>
      <c r="B8" s="31" t="s">
        <v>28</v>
      </c>
      <c r="C8" s="32" t="s">
        <v>27</v>
      </c>
      <c r="D8" s="33">
        <v>0</v>
      </c>
    </row>
    <row r="9" spans="1:4" ht="19.2" x14ac:dyDescent="0.3">
      <c r="A9" t="str">
        <f t="shared" si="0"/>
        <v>Moderado-PAPEL</v>
      </c>
      <c r="B9" s="26" t="s">
        <v>32</v>
      </c>
      <c r="C9" s="25" t="s">
        <v>22</v>
      </c>
      <c r="D9" s="27">
        <v>0.32</v>
      </c>
    </row>
    <row r="10" spans="1:4" ht="19.2" x14ac:dyDescent="0.3">
      <c r="A10" t="str">
        <f t="shared" si="0"/>
        <v>Moderado-TIJOLO</v>
      </c>
      <c r="B10" s="26" t="s">
        <v>32</v>
      </c>
      <c r="C10" s="25" t="s">
        <v>23</v>
      </c>
      <c r="D10" s="27">
        <v>0.35</v>
      </c>
    </row>
    <row r="11" spans="1:4" ht="19.2" x14ac:dyDescent="0.3">
      <c r="A11" t="str">
        <f t="shared" si="0"/>
        <v>Moderado-HÍBRIDOS</v>
      </c>
      <c r="B11" s="26" t="s">
        <v>32</v>
      </c>
      <c r="C11" s="25" t="s">
        <v>24</v>
      </c>
      <c r="D11" s="27">
        <v>0.08</v>
      </c>
    </row>
    <row r="12" spans="1:4" ht="19.2" x14ac:dyDescent="0.3">
      <c r="A12" t="str">
        <f t="shared" si="0"/>
        <v>Moderado-FOFS</v>
      </c>
      <c r="B12" s="26" t="s">
        <v>32</v>
      </c>
      <c r="C12" s="25" t="s">
        <v>25</v>
      </c>
      <c r="D12" s="27">
        <v>0.05</v>
      </c>
    </row>
    <row r="13" spans="1:4" ht="19.2" x14ac:dyDescent="0.3">
      <c r="A13" t="str">
        <f t="shared" si="0"/>
        <v>Moderado-DESENVOLVIMENTO</v>
      </c>
      <c r="B13" s="26" t="s">
        <v>32</v>
      </c>
      <c r="C13" s="25" t="s">
        <v>26</v>
      </c>
      <c r="D13" s="27">
        <v>0.1</v>
      </c>
    </row>
    <row r="14" spans="1:4" ht="19.8" thickBot="1" x14ac:dyDescent="0.35">
      <c r="A14" s="30" t="str">
        <f t="shared" si="0"/>
        <v>Moderado-HOTELARIAS</v>
      </c>
      <c r="B14" s="31" t="s">
        <v>32</v>
      </c>
      <c r="C14" s="32" t="s">
        <v>27</v>
      </c>
      <c r="D14" s="33">
        <v>0.1</v>
      </c>
    </row>
    <row r="15" spans="1:4" ht="19.2" x14ac:dyDescent="0.3">
      <c r="A15" t="str">
        <f t="shared" si="0"/>
        <v>Agressivo-PAPEL</v>
      </c>
      <c r="B15" s="26" t="s">
        <v>33</v>
      </c>
      <c r="C15" s="25" t="s">
        <v>22</v>
      </c>
      <c r="D15" s="28">
        <v>0.5</v>
      </c>
    </row>
    <row r="16" spans="1:4" ht="19.2" x14ac:dyDescent="0.3">
      <c r="A16" t="str">
        <f t="shared" si="0"/>
        <v>Agressivo-TIJOLO</v>
      </c>
      <c r="B16" s="26" t="s">
        <v>33</v>
      </c>
      <c r="C16" s="25" t="s">
        <v>23</v>
      </c>
      <c r="D16" s="28">
        <v>0.1</v>
      </c>
    </row>
    <row r="17" spans="1:4" ht="19.2" x14ac:dyDescent="0.3">
      <c r="A17" t="str">
        <f t="shared" si="0"/>
        <v>Agressivo-HÍBRIDOS</v>
      </c>
      <c r="B17" s="26" t="s">
        <v>33</v>
      </c>
      <c r="C17" s="25" t="s">
        <v>24</v>
      </c>
      <c r="D17" s="28">
        <v>0.05</v>
      </c>
    </row>
    <row r="18" spans="1:4" ht="19.2" x14ac:dyDescent="0.3">
      <c r="A18" t="str">
        <f t="shared" si="0"/>
        <v>Agressivo-FOFS</v>
      </c>
      <c r="B18" s="26" t="s">
        <v>33</v>
      </c>
      <c r="C18" s="25" t="s">
        <v>25</v>
      </c>
      <c r="D18" s="28">
        <v>0.05</v>
      </c>
    </row>
    <row r="19" spans="1:4" ht="19.2" x14ac:dyDescent="0.3">
      <c r="A19" t="str">
        <f t="shared" si="0"/>
        <v>Agressivo-DESENVOLVIMENTO</v>
      </c>
      <c r="B19" s="26" t="s">
        <v>33</v>
      </c>
      <c r="C19" s="25" t="s">
        <v>26</v>
      </c>
      <c r="D19" s="28">
        <v>0.2</v>
      </c>
    </row>
    <row r="20" spans="1:4" ht="19.2" x14ac:dyDescent="0.3">
      <c r="A20" t="str">
        <f t="shared" si="0"/>
        <v>Agressivo-HOTELARIAS</v>
      </c>
      <c r="B20" s="26" t="s">
        <v>33</v>
      </c>
      <c r="C20" s="25" t="s">
        <v>27</v>
      </c>
      <c r="D20" s="28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Almeida de Oliveira</dc:creator>
  <cp:lastModifiedBy>Bruno Almeida de Oliveira</cp:lastModifiedBy>
  <dcterms:created xsi:type="dcterms:W3CDTF">2025-05-23T20:27:46Z</dcterms:created>
  <dcterms:modified xsi:type="dcterms:W3CDTF">2025-05-24T12:19:31Z</dcterms:modified>
</cp:coreProperties>
</file>